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7.xml" ContentType="application/vnd.openxmlformats-officedocument.drawingml.chartshapes+xml"/>
  <Override PartName="/xl/drawings/drawing8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9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4"/>
  <workbookPr codeName="ThisWorkbook"/>
  <mc:AlternateContent xmlns:mc="http://schemas.openxmlformats.org/markup-compatibility/2006">
    <mc:Choice Requires="x15">
      <x15ac:absPath xmlns:x15ac="http://schemas.microsoft.com/office/spreadsheetml/2010/11/ac" url="https://aus0-my.sharepoint.com/personal/b00080932_aus_edu/Documents/Projects/PublicationDatabase/"/>
    </mc:Choice>
  </mc:AlternateContent>
  <xr:revisionPtr revIDLastSave="8" documentId="8_{D4B71ED6-C3E4-364C-BFFC-DAA16CD398E0}" xr6:coauthVersionLast="45" xr6:coauthVersionMax="45" xr10:uidLastSave="{94CC2AF4-1DA7-2D48-95FB-273E08334C59}"/>
  <bookViews>
    <workbookView xWindow="0" yWindow="0" windowWidth="38400" windowHeight="12000" activeTab="4" xr2:uid="{00000000-000D-0000-FFFF-FFFF00000000}"/>
  </bookViews>
  <sheets>
    <sheet name="Main DB" sheetId="1" state="hidden" r:id="rId1"/>
    <sheet name="Total Faculty by Weight - V1.0" sheetId="59" state="hidden" r:id="rId2"/>
    <sheet name="Total Faculty by Weight - V2.0" sheetId="60" state="hidden" r:id="rId3"/>
    <sheet name="Sheet1" sheetId="61" state="hidden" r:id="rId4"/>
    <sheet name="Main DB Updated" sheetId="64" r:id="rId5"/>
    <sheet name="Summary" sheetId="57" r:id="rId6"/>
    <sheet name="Others" sheetId="58" r:id="rId7"/>
    <sheet name="CAAD" sheetId="3" r:id="rId8"/>
    <sheet name="D. Architecture" sheetId="7" r:id="rId9"/>
    <sheet name="D. Arts &amp; Design" sheetId="33" r:id="rId10"/>
    <sheet name="D. Foundations" sheetId="34" r:id="rId11"/>
    <sheet name="CAS" sheetId="4" r:id="rId12"/>
    <sheet name="CAS - Cum Charts Data" sheetId="65" r:id="rId13"/>
    <sheet name="CAS - Cum Charts_V2.0" sheetId="66" r:id="rId14"/>
    <sheet name="D. Arabic &amp; TS" sheetId="35" r:id="rId15"/>
    <sheet name="D. Biology" sheetId="37" r:id="rId16"/>
    <sheet name="D. English" sheetId="38" r:id="rId17"/>
    <sheet name="D. IS" sheetId="39" r:id="rId18"/>
    <sheet name="D. MC" sheetId="40" r:id="rId19"/>
    <sheet name="D. Math" sheetId="41" r:id="rId20"/>
    <sheet name="D. PA" sheetId="42" r:id="rId21"/>
    <sheet name="D. Physics" sheetId="44" r:id="rId22"/>
    <sheet name="D. Writing" sheetId="43" r:id="rId23"/>
    <sheet name="CEN" sheetId="5" r:id="rId24"/>
    <sheet name="CEN - Cum Charts Data" sheetId="67" r:id="rId25"/>
    <sheet name="CEN - Cum Charts V2.0" sheetId="72" r:id="rId26"/>
    <sheet name="CEN - Cum Charts " sheetId="68" r:id="rId27"/>
    <sheet name="D. Chemical" sheetId="45" r:id="rId28"/>
    <sheet name="D. Civil" sheetId="46" r:id="rId29"/>
    <sheet name="D. Computer S." sheetId="48" r:id="rId30"/>
    <sheet name="D. Electrical" sheetId="49" r:id="rId31"/>
    <sheet name="D. Industrial" sheetId="50" r:id="rId32"/>
    <sheet name="D. Mechanical" sheetId="51" r:id="rId33"/>
    <sheet name="SBA" sheetId="6" r:id="rId34"/>
    <sheet name="SBA - Cum Charts Data" sheetId="69" r:id="rId35"/>
    <sheet name="SBA - Cum Charts " sheetId="70" r:id="rId36"/>
    <sheet name="SBA - Cum Charts V2.0" sheetId="73" r:id="rId37"/>
    <sheet name="D. Accounting" sheetId="52" r:id="rId38"/>
    <sheet name="D. Economics" sheetId="53" r:id="rId39"/>
    <sheet name="D. Finance" sheetId="54" r:id="rId40"/>
    <sheet name="D. Management" sheetId="55" r:id="rId41"/>
    <sheet name="D. Marketing &amp; IS" sheetId="56" r:id="rId42"/>
  </sheets>
  <definedNames>
    <definedName name="_xlnm._FilterDatabase" localSheetId="12" hidden="1">'CAS - Cum Charts Data'!$A$4:$W$4</definedName>
    <definedName name="_xlnm._FilterDatabase" localSheetId="13" hidden="1">'CAS - Cum Charts_V2.0'!$A$4:$W$4</definedName>
    <definedName name="_xlnm._FilterDatabase" localSheetId="26" hidden="1">'CEN - Cum Charts '!$A$4:$W$4</definedName>
    <definedName name="_xlnm._FilterDatabase" localSheetId="24" hidden="1">'CEN - Cum Charts Data'!$A$4:$W$4</definedName>
    <definedName name="_xlnm._FilterDatabase" localSheetId="25" hidden="1">'CEN - Cum Charts V2.0'!$A$4:$W$4</definedName>
    <definedName name="_xlnm._FilterDatabase" localSheetId="35" hidden="1">'SBA - Cum Charts '!$A$4:$W$4</definedName>
    <definedName name="_xlnm._FilterDatabase" localSheetId="34" hidden="1">'SBA - Cum Charts Data'!$A$4:$W$4</definedName>
    <definedName name="_xlnm._FilterDatabase" localSheetId="36" hidden="1">'SBA - Cum Charts V2.0'!$A$4:$W$4</definedName>
    <definedName name="_xlnm._FilterDatabase" localSheetId="2" hidden="1">'Total Faculty by Weight - V2.0'!$C$7:$U$7</definedName>
    <definedName name="_xlnm.Print_Area" localSheetId="7">CAAD!$A$1:$Q$16</definedName>
    <definedName name="_xlnm.Print_Area" localSheetId="11">CAS!$A$1:$Q$16</definedName>
    <definedName name="_xlnm.Print_Area" localSheetId="26">'CEN - Cum Charts '!$C$1:$W$54</definedName>
    <definedName name="_xlnm.Print_Area" localSheetId="24">'CEN - Cum Charts Data'!$D$1:$W$54</definedName>
    <definedName name="_xlnm.Print_Area" localSheetId="25">'CEN - Cum Charts V2.0'!$D$1:$W$54</definedName>
    <definedName name="_xlnm.Print_Area" localSheetId="37">'D. Accounting'!$A$1:$Q$17</definedName>
    <definedName name="_xlnm.Print_Area" localSheetId="8">'D. Architecture'!$A$1:$Q$36</definedName>
    <definedName name="_xlnm.Print_Area" localSheetId="9">'D. Arts &amp; Design'!$A$1:$Q$33</definedName>
    <definedName name="_xlnm.Print_Area" localSheetId="15">'D. Biology'!$A$1:$Q$54</definedName>
    <definedName name="_xlnm.Print_Area" localSheetId="27">'D. Chemical'!$A$1:$Q$55</definedName>
    <definedName name="_xlnm.Print_Area" localSheetId="28">'D. Civil'!$A$1:$Q$67</definedName>
    <definedName name="_xlnm.Print_Area" localSheetId="29">'D. Computer S.'!$A$1:$Q$37</definedName>
    <definedName name="_xlnm.Print_Area" localSheetId="38">'D. Economics'!$A$1:$Q$26</definedName>
    <definedName name="_xlnm.Print_Area" localSheetId="30">'D. Electrical'!$A$1:$Q$58</definedName>
    <definedName name="_xlnm.Print_Area" localSheetId="16">'D. English'!$A$1:$Q$36</definedName>
    <definedName name="_xlnm.Print_Area" localSheetId="39">'D. Finance'!$A$1:$Q$22</definedName>
    <definedName name="_xlnm.Print_Area" localSheetId="10">'D. Foundations'!$A$1:$Q$6</definedName>
    <definedName name="_xlnm.Print_Area" localSheetId="31">'D. Industrial'!$A$1:$Q$30</definedName>
    <definedName name="_xlnm.Print_Area" localSheetId="17">'D. IS'!$A$1:$Q$39</definedName>
    <definedName name="_xlnm.Print_Area" localSheetId="40">'D. Management'!$A$1:$Q$32</definedName>
    <definedName name="_xlnm.Print_Area" localSheetId="41">'D. Marketing &amp; IS'!$A$1:$Q$31</definedName>
    <definedName name="_xlnm.Print_Area" localSheetId="19">'D. Math'!$A$1:$Q$43</definedName>
    <definedName name="_xlnm.Print_Area" localSheetId="18">'D. MC'!$A$1:$Q$21</definedName>
    <definedName name="_xlnm.Print_Area" localSheetId="32">'D. Mechanical'!$B$1:$R$59</definedName>
    <definedName name="_xlnm.Print_Area" localSheetId="20">'D. PA'!$A$1:$Q$13</definedName>
    <definedName name="_xlnm.Print_Area" localSheetId="21">'D. Physics'!$A$1:$Q$28</definedName>
    <definedName name="_xlnm.Print_Area" localSheetId="22">'D. Writing'!$A$1:$Q$31</definedName>
    <definedName name="_xlnm.Print_Area" localSheetId="0">Table1[[#All],[Serial Number ]:[ESCI]]</definedName>
    <definedName name="_xlnm.Print_Area" localSheetId="35">'SBA - Cum Charts '!$D$1:$W$16</definedName>
    <definedName name="_xlnm.Print_Area" localSheetId="34">'SBA - Cum Charts Data'!$D$1:$W$16</definedName>
    <definedName name="_xlnm.Print_Area" localSheetId="36">'SBA - Cum Charts V2.0'!$D$1:$W$16</definedName>
    <definedName name="_xlnm.Print_Area" localSheetId="5">Summary!$A$1:$Q$40</definedName>
    <definedName name="_xlnm.Print_Area" localSheetId="1">'Total Faculty by Weight - V1.0'!$A$1:$R$35</definedName>
    <definedName name="_xlnm.Print_Area" localSheetId="2">'Total Faculty by Weight - V2.0'!$A$2:$T$396</definedName>
    <definedName name="_xlnm.Print_Titles" localSheetId="2">'Total Faculty by Weight - V2.0'!$6:$7</definedName>
  </definedNames>
  <calcPr calcId="191029"/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72" i="64" l="1"/>
  <c r="F14" i="4"/>
  <c r="F6" i="57" s="1"/>
  <c r="D3" i="64"/>
  <c r="D4" i="64"/>
  <c r="D5" i="64"/>
  <c r="D6" i="64"/>
  <c r="D7" i="64"/>
  <c r="D8" i="64"/>
  <c r="D9" i="64"/>
  <c r="D10" i="64"/>
  <c r="D11" i="64"/>
  <c r="D12" i="64"/>
  <c r="D13" i="64"/>
  <c r="D14" i="64"/>
  <c r="D15" i="64"/>
  <c r="D16" i="64"/>
  <c r="D17" i="64"/>
  <c r="D18" i="64"/>
  <c r="D19" i="64"/>
  <c r="D20" i="64"/>
  <c r="D21" i="64"/>
  <c r="D22" i="64"/>
  <c r="D23" i="64"/>
  <c r="D24" i="64"/>
  <c r="D25" i="64"/>
  <c r="D26" i="64"/>
  <c r="D27" i="64"/>
  <c r="D28" i="64"/>
  <c r="D29" i="64"/>
  <c r="D30" i="64"/>
  <c r="D31" i="64"/>
  <c r="D32" i="64"/>
  <c r="D33" i="64"/>
  <c r="D34" i="64"/>
  <c r="D35" i="64"/>
  <c r="D36" i="64"/>
  <c r="D37" i="64"/>
  <c r="D38" i="64"/>
  <c r="D39" i="64"/>
  <c r="D40" i="64"/>
  <c r="D41" i="64"/>
  <c r="D42" i="64"/>
  <c r="D43" i="64"/>
  <c r="D44" i="64"/>
  <c r="D45" i="64"/>
  <c r="D46" i="64"/>
  <c r="D47" i="64"/>
  <c r="D48" i="64"/>
  <c r="D49" i="64"/>
  <c r="D50" i="64"/>
  <c r="D51" i="64"/>
  <c r="D52" i="64"/>
  <c r="D53" i="64"/>
  <c r="D54" i="64"/>
  <c r="D55" i="64"/>
  <c r="D56" i="64"/>
  <c r="D57" i="64"/>
  <c r="D58" i="64"/>
  <c r="D59" i="64"/>
  <c r="D60" i="64"/>
  <c r="D61" i="64"/>
  <c r="D62" i="64"/>
  <c r="D63" i="64"/>
  <c r="D64" i="64"/>
  <c r="D65" i="64"/>
  <c r="D66" i="64"/>
  <c r="D67" i="64"/>
  <c r="D68" i="64"/>
  <c r="D69" i="64"/>
  <c r="D70" i="64"/>
  <c r="D71" i="64"/>
  <c r="D72" i="64"/>
  <c r="D73" i="64"/>
  <c r="D74" i="64"/>
  <c r="D75" i="64"/>
  <c r="D76" i="64"/>
  <c r="D77" i="64"/>
  <c r="D78" i="64"/>
  <c r="D79" i="64"/>
  <c r="D80" i="64"/>
  <c r="D81" i="64"/>
  <c r="D82" i="64"/>
  <c r="D83" i="64"/>
  <c r="D84" i="64"/>
  <c r="D85" i="64"/>
  <c r="D86" i="64"/>
  <c r="D87" i="64"/>
  <c r="D88" i="64"/>
  <c r="D89" i="64"/>
  <c r="D90" i="64"/>
  <c r="D91" i="64"/>
  <c r="D92" i="64"/>
  <c r="D93" i="64"/>
  <c r="D94" i="64"/>
  <c r="D95" i="64"/>
  <c r="D96" i="64"/>
  <c r="D97" i="64"/>
  <c r="D98" i="64"/>
  <c r="D99" i="64"/>
  <c r="D100" i="64"/>
  <c r="D101" i="64"/>
  <c r="D102" i="64"/>
  <c r="D103" i="64"/>
  <c r="D104" i="64"/>
  <c r="D105" i="64"/>
  <c r="D106" i="64"/>
  <c r="D107" i="64"/>
  <c r="D108" i="64"/>
  <c r="D109" i="64"/>
  <c r="D110" i="64"/>
  <c r="D111" i="64"/>
  <c r="D112" i="64"/>
  <c r="D113" i="64"/>
  <c r="D114" i="64"/>
  <c r="D115" i="64"/>
  <c r="D116" i="64"/>
  <c r="D117" i="64"/>
  <c r="D118" i="64"/>
  <c r="D119" i="64"/>
  <c r="D120" i="64"/>
  <c r="D121" i="64"/>
  <c r="D122" i="64"/>
  <c r="D123" i="64"/>
  <c r="D124" i="64"/>
  <c r="D125" i="64"/>
  <c r="D126" i="64"/>
  <c r="D127" i="64"/>
  <c r="D128" i="64"/>
  <c r="D129" i="64"/>
  <c r="D130" i="64"/>
  <c r="D131" i="64"/>
  <c r="D132" i="64"/>
  <c r="D133" i="64"/>
  <c r="D134" i="64"/>
  <c r="D135" i="64"/>
  <c r="D136" i="64"/>
  <c r="D137" i="64"/>
  <c r="D138" i="64"/>
  <c r="D139" i="64"/>
  <c r="D140" i="64"/>
  <c r="D141" i="64"/>
  <c r="D142" i="64"/>
  <c r="D143" i="64"/>
  <c r="D144" i="64"/>
  <c r="D145" i="64"/>
  <c r="D146" i="64"/>
  <c r="D147" i="64"/>
  <c r="D148" i="64"/>
  <c r="D149" i="64"/>
  <c r="D150" i="64"/>
  <c r="D151" i="64"/>
  <c r="D152" i="64"/>
  <c r="D153" i="64"/>
  <c r="D154" i="64"/>
  <c r="D155" i="64"/>
  <c r="D156" i="64"/>
  <c r="D157" i="64"/>
  <c r="D158" i="64"/>
  <c r="D159" i="64"/>
  <c r="D160" i="64"/>
  <c r="D161" i="64"/>
  <c r="D162" i="64"/>
  <c r="D163" i="64"/>
  <c r="D164" i="64"/>
  <c r="D165" i="64"/>
  <c r="D166" i="64"/>
  <c r="D167" i="64"/>
  <c r="D168" i="64"/>
  <c r="D169" i="64"/>
  <c r="D170" i="64"/>
  <c r="D171" i="64"/>
  <c r="D172" i="64"/>
  <c r="D173" i="64"/>
  <c r="D174" i="64"/>
  <c r="D175" i="64"/>
  <c r="D176" i="64"/>
  <c r="D177" i="64"/>
  <c r="D178" i="64"/>
  <c r="D179" i="64"/>
  <c r="D180" i="64"/>
  <c r="D181" i="64"/>
  <c r="D182" i="64"/>
  <c r="D183" i="64"/>
  <c r="D184" i="64"/>
  <c r="D185" i="64"/>
  <c r="D186" i="64"/>
  <c r="D187" i="64"/>
  <c r="D188" i="64"/>
  <c r="D189" i="64"/>
  <c r="D190" i="64"/>
  <c r="D191" i="64"/>
  <c r="D192" i="64"/>
  <c r="D193" i="64"/>
  <c r="D194" i="64"/>
  <c r="D195" i="64"/>
  <c r="D196" i="64"/>
  <c r="D197" i="64"/>
  <c r="D198" i="64"/>
  <c r="D199" i="64"/>
  <c r="D200" i="64"/>
  <c r="D201" i="64"/>
  <c r="D202" i="64"/>
  <c r="D203" i="64"/>
  <c r="D204" i="64"/>
  <c r="D205" i="64"/>
  <c r="D206" i="64"/>
  <c r="D207" i="64"/>
  <c r="D208" i="64"/>
  <c r="D209" i="64"/>
  <c r="D210" i="64"/>
  <c r="D211" i="64"/>
  <c r="D212" i="64"/>
  <c r="D213" i="64"/>
  <c r="D214" i="64"/>
  <c r="D215" i="64"/>
  <c r="D216" i="64"/>
  <c r="D217" i="64"/>
  <c r="D218" i="64"/>
  <c r="D219" i="64"/>
  <c r="D220" i="64"/>
  <c r="D221" i="64"/>
  <c r="D222" i="64"/>
  <c r="D223" i="64"/>
  <c r="D224" i="64"/>
  <c r="D225" i="64"/>
  <c r="D226" i="64"/>
  <c r="D227" i="64"/>
  <c r="D228" i="64"/>
  <c r="D229" i="64"/>
  <c r="D230" i="64"/>
  <c r="D231" i="64"/>
  <c r="D232" i="64"/>
  <c r="D233" i="64"/>
  <c r="D234" i="64"/>
  <c r="D235" i="64"/>
  <c r="D236" i="64"/>
  <c r="D237" i="64"/>
  <c r="D238" i="64"/>
  <c r="D239" i="64"/>
  <c r="D240" i="64"/>
  <c r="D241" i="64"/>
  <c r="D242" i="64"/>
  <c r="D243" i="64"/>
  <c r="D244" i="64"/>
  <c r="D245" i="64"/>
  <c r="D246" i="64"/>
  <c r="D247" i="64"/>
  <c r="D248" i="64"/>
  <c r="D249" i="64"/>
  <c r="D250" i="64"/>
  <c r="D251" i="64"/>
  <c r="D252" i="64"/>
  <c r="D253" i="64"/>
  <c r="D254" i="64"/>
  <c r="D255" i="64"/>
  <c r="D256" i="64"/>
  <c r="D257" i="64"/>
  <c r="D258" i="64"/>
  <c r="D259" i="64"/>
  <c r="D260" i="64"/>
  <c r="D261" i="64"/>
  <c r="D262" i="64"/>
  <c r="D263" i="64"/>
  <c r="D264" i="64"/>
  <c r="D265" i="64"/>
  <c r="D266" i="64"/>
  <c r="D267" i="64"/>
  <c r="D268" i="64"/>
  <c r="D269" i="64"/>
  <c r="D270" i="64"/>
  <c r="D271" i="64"/>
  <c r="D272" i="64"/>
  <c r="D273" i="64"/>
  <c r="D274" i="64"/>
  <c r="D275" i="64"/>
  <c r="D276" i="64"/>
  <c r="D277" i="64"/>
  <c r="D278" i="64"/>
  <c r="D279" i="64"/>
  <c r="D280" i="64"/>
  <c r="D281" i="64"/>
  <c r="D282" i="64"/>
  <c r="D283" i="64"/>
  <c r="D284" i="64"/>
  <c r="D285" i="64"/>
  <c r="D286" i="64"/>
  <c r="D287" i="64"/>
  <c r="D288" i="64"/>
  <c r="D289" i="64"/>
  <c r="D290" i="64"/>
  <c r="D291" i="64"/>
  <c r="D292" i="64"/>
  <c r="D293" i="64"/>
  <c r="D294" i="64"/>
  <c r="D295" i="64"/>
  <c r="D296" i="64"/>
  <c r="D297" i="64"/>
  <c r="D298" i="64"/>
  <c r="D299" i="64"/>
  <c r="D300" i="64"/>
  <c r="D301" i="64"/>
  <c r="D302" i="64"/>
  <c r="D303" i="64"/>
  <c r="D304" i="64"/>
  <c r="D305" i="64"/>
  <c r="D306" i="64"/>
  <c r="D307" i="64"/>
  <c r="D308" i="64"/>
  <c r="D309" i="64"/>
  <c r="D310" i="64"/>
  <c r="D311" i="64"/>
  <c r="D312" i="64"/>
  <c r="D313" i="64"/>
  <c r="D314" i="64"/>
  <c r="D315" i="64"/>
  <c r="D316" i="64"/>
  <c r="D317" i="64"/>
  <c r="D318" i="64"/>
  <c r="D319" i="64"/>
  <c r="D320" i="64"/>
  <c r="D321" i="64"/>
  <c r="D322" i="64"/>
  <c r="D323" i="64"/>
  <c r="D324" i="64"/>
  <c r="D325" i="64"/>
  <c r="D326" i="64"/>
  <c r="D327" i="64"/>
  <c r="D328" i="64"/>
  <c r="D329" i="64"/>
  <c r="D330" i="64"/>
  <c r="D331" i="64"/>
  <c r="D332" i="64"/>
  <c r="D333" i="64"/>
  <c r="D334" i="64"/>
  <c r="D335" i="64"/>
  <c r="D336" i="64"/>
  <c r="D337" i="64"/>
  <c r="D338" i="64"/>
  <c r="D339" i="64"/>
  <c r="D340" i="64"/>
  <c r="D341" i="64"/>
  <c r="D342" i="64"/>
  <c r="D343" i="64"/>
  <c r="D344" i="64"/>
  <c r="D345" i="64"/>
  <c r="D346" i="64"/>
  <c r="D347" i="64"/>
  <c r="D348" i="64"/>
  <c r="D349" i="64"/>
  <c r="D350" i="64"/>
  <c r="D351" i="64"/>
  <c r="D352" i="64"/>
  <c r="D353" i="64"/>
  <c r="D354" i="64"/>
  <c r="D355" i="64"/>
  <c r="D356" i="64"/>
  <c r="D357" i="64"/>
  <c r="D358" i="64"/>
  <c r="D359" i="64"/>
  <c r="D360" i="64"/>
  <c r="D361" i="64"/>
  <c r="D362" i="64"/>
  <c r="D363" i="64"/>
  <c r="D364" i="64"/>
  <c r="D365" i="64"/>
  <c r="D366" i="64"/>
  <c r="D367" i="64"/>
  <c r="D368" i="64"/>
  <c r="D369" i="64"/>
  <c r="D370" i="64"/>
  <c r="D371" i="64"/>
  <c r="D372" i="64"/>
  <c r="D373" i="64"/>
  <c r="D374" i="64"/>
  <c r="D375" i="64"/>
  <c r="D376" i="64"/>
  <c r="D377" i="64"/>
  <c r="D378" i="64"/>
  <c r="D379" i="64"/>
  <c r="D380" i="64"/>
  <c r="D381" i="64"/>
  <c r="D382" i="64"/>
  <c r="D383" i="64"/>
  <c r="D384" i="64"/>
  <c r="D385" i="64"/>
  <c r="D386" i="64"/>
  <c r="D387" i="64"/>
  <c r="D388" i="64"/>
  <c r="D389" i="64"/>
  <c r="D390" i="64"/>
  <c r="D391" i="64"/>
  <c r="D392" i="64"/>
  <c r="D393" i="64"/>
  <c r="D394" i="64"/>
  <c r="D395" i="64"/>
  <c r="D396" i="64"/>
  <c r="D397" i="64"/>
  <c r="D398" i="64"/>
  <c r="D399" i="64"/>
  <c r="D400" i="64"/>
  <c r="D401" i="64"/>
  <c r="D402" i="64"/>
  <c r="D403" i="64"/>
  <c r="D404" i="64"/>
  <c r="D405" i="64"/>
  <c r="D406" i="64"/>
  <c r="D407" i="64"/>
  <c r="D408" i="64"/>
  <c r="D409" i="64"/>
  <c r="D410" i="64"/>
  <c r="D411" i="64"/>
  <c r="D412" i="64"/>
  <c r="D413" i="64"/>
  <c r="D414" i="64"/>
  <c r="D415" i="64"/>
  <c r="D416" i="64"/>
  <c r="D417" i="64"/>
  <c r="D418" i="64"/>
  <c r="D419" i="64"/>
  <c r="D420" i="64"/>
  <c r="D421" i="64"/>
  <c r="D422" i="64"/>
  <c r="D423" i="64"/>
  <c r="D424" i="64"/>
  <c r="D425" i="64"/>
  <c r="D426" i="64"/>
  <c r="D427" i="64"/>
  <c r="D428" i="64"/>
  <c r="D429" i="64"/>
  <c r="D430" i="64"/>
  <c r="D431" i="64"/>
  <c r="D432" i="64"/>
  <c r="D433" i="64"/>
  <c r="D434" i="64"/>
  <c r="D435" i="64"/>
  <c r="D436" i="64"/>
  <c r="D437" i="64"/>
  <c r="D438" i="64"/>
  <c r="D439" i="64"/>
  <c r="D440" i="64"/>
  <c r="D441" i="64"/>
  <c r="D442" i="64"/>
  <c r="D443" i="64"/>
  <c r="D444" i="64"/>
  <c r="D445" i="64"/>
  <c r="D446" i="64"/>
  <c r="D447" i="64"/>
  <c r="D448" i="64"/>
  <c r="D449" i="64"/>
  <c r="D450" i="64"/>
  <c r="D451" i="64"/>
  <c r="D452" i="64"/>
  <c r="D453" i="64"/>
  <c r="D454" i="64"/>
  <c r="D455" i="64"/>
  <c r="D456" i="64"/>
  <c r="D457" i="64"/>
  <c r="D458" i="64"/>
  <c r="D459" i="64"/>
  <c r="D460" i="64"/>
  <c r="D461" i="64"/>
  <c r="D462" i="64"/>
  <c r="D463" i="64"/>
  <c r="D464" i="64"/>
  <c r="D465" i="64"/>
  <c r="D466" i="64"/>
  <c r="D467" i="64"/>
  <c r="D468" i="64"/>
  <c r="D469" i="64"/>
  <c r="D470" i="64"/>
  <c r="D471" i="64"/>
  <c r="D472" i="64"/>
  <c r="D473" i="64"/>
  <c r="D474" i="64"/>
  <c r="D475" i="64"/>
  <c r="D476" i="64"/>
  <c r="D477" i="64"/>
  <c r="D478" i="64"/>
  <c r="D479" i="64"/>
  <c r="D480" i="64"/>
  <c r="D481" i="64"/>
  <c r="D482" i="64"/>
  <c r="D483" i="64"/>
  <c r="D484" i="64"/>
  <c r="D485" i="64"/>
  <c r="D486" i="64"/>
  <c r="D487" i="64"/>
  <c r="D488" i="64"/>
  <c r="D489" i="64"/>
  <c r="D490" i="64"/>
  <c r="D491" i="64"/>
  <c r="D492" i="64"/>
  <c r="D493" i="64"/>
  <c r="D494" i="64"/>
  <c r="D495" i="64"/>
  <c r="D496" i="64"/>
  <c r="D497" i="64"/>
  <c r="D498" i="64"/>
  <c r="D499" i="64"/>
  <c r="D500" i="64"/>
  <c r="D501" i="64"/>
  <c r="D502" i="64"/>
  <c r="D503" i="64"/>
  <c r="D504" i="64"/>
  <c r="D505" i="64"/>
  <c r="D506" i="64"/>
  <c r="D507" i="64"/>
  <c r="D508" i="64"/>
  <c r="D509" i="64"/>
  <c r="D510" i="64"/>
  <c r="D511" i="64"/>
  <c r="D512" i="64"/>
  <c r="D513" i="64"/>
  <c r="D514" i="64"/>
  <c r="D515" i="64"/>
  <c r="D516" i="64"/>
  <c r="D517" i="64"/>
  <c r="D518" i="64"/>
  <c r="D519" i="64"/>
  <c r="D520" i="64"/>
  <c r="D521" i="64"/>
  <c r="D522" i="64"/>
  <c r="D523" i="64"/>
  <c r="D524" i="64"/>
  <c r="D525" i="64"/>
  <c r="D526" i="64"/>
  <c r="D527" i="64"/>
  <c r="D528" i="64"/>
  <c r="D529" i="64"/>
  <c r="D530" i="64"/>
  <c r="D531" i="64"/>
  <c r="D532" i="64"/>
  <c r="D533" i="64"/>
  <c r="D534" i="64"/>
  <c r="D535" i="64"/>
  <c r="D536" i="64"/>
  <c r="D537" i="64"/>
  <c r="D538" i="64"/>
  <c r="D539" i="64"/>
  <c r="D540" i="64"/>
  <c r="D541" i="64"/>
  <c r="D542" i="64"/>
  <c r="D543" i="64"/>
  <c r="D544" i="64"/>
  <c r="D545" i="64"/>
  <c r="D546" i="64"/>
  <c r="D547" i="64"/>
  <c r="D548" i="64"/>
  <c r="D549" i="64"/>
  <c r="D550" i="64"/>
  <c r="D551" i="64"/>
  <c r="D552" i="64"/>
  <c r="D553" i="64"/>
  <c r="D554" i="64"/>
  <c r="D555" i="64"/>
  <c r="D556" i="64"/>
  <c r="D557" i="64"/>
  <c r="D558" i="64"/>
  <c r="D559" i="64"/>
  <c r="D560" i="64"/>
  <c r="D561" i="64"/>
  <c r="D562" i="64"/>
  <c r="D563" i="64"/>
  <c r="D564" i="64"/>
  <c r="D565" i="64"/>
  <c r="D566" i="64"/>
  <c r="D567" i="64"/>
  <c r="D568" i="64"/>
  <c r="D569" i="64"/>
  <c r="D570" i="64"/>
  <c r="D571" i="64"/>
  <c r="D573" i="64"/>
  <c r="D574" i="64"/>
  <c r="D575" i="64"/>
  <c r="D576" i="64"/>
  <c r="D577" i="64"/>
  <c r="D578" i="64"/>
  <c r="D579" i="64"/>
  <c r="D580" i="64"/>
  <c r="D581" i="64"/>
  <c r="D582" i="64"/>
  <c r="D583" i="64"/>
  <c r="D584" i="64"/>
  <c r="D585" i="64"/>
  <c r="D586" i="64"/>
  <c r="D587" i="64"/>
  <c r="D588" i="64"/>
  <c r="D589" i="64"/>
  <c r="D590" i="64"/>
  <c r="D591" i="64"/>
  <c r="D592" i="64"/>
  <c r="D593" i="64"/>
  <c r="D594" i="64"/>
  <c r="D595" i="64"/>
  <c r="D596" i="64"/>
  <c r="D597" i="64"/>
  <c r="D598" i="64"/>
  <c r="D599" i="64"/>
  <c r="D600" i="64"/>
  <c r="D601" i="64"/>
  <c r="D602" i="64"/>
  <c r="D603" i="64"/>
  <c r="D604" i="64"/>
  <c r="D605" i="64"/>
  <c r="D606" i="64"/>
  <c r="D2" i="64"/>
  <c r="L105" i="73" l="1"/>
  <c r="I105" i="73" s="1"/>
  <c r="J105" i="73"/>
  <c r="J104" i="73"/>
  <c r="I104" i="73"/>
  <c r="J103" i="73"/>
  <c r="I103" i="73"/>
  <c r="J102" i="73"/>
  <c r="I102" i="73"/>
  <c r="J101" i="73"/>
  <c r="I101" i="73"/>
  <c r="J100" i="73"/>
  <c r="I100" i="73"/>
  <c r="J99" i="73"/>
  <c r="I99" i="73"/>
  <c r="J98" i="73"/>
  <c r="I98" i="73"/>
  <c r="J97" i="73"/>
  <c r="I97" i="73"/>
  <c r="J96" i="73"/>
  <c r="I96" i="73"/>
  <c r="J95" i="73"/>
  <c r="I95" i="73"/>
  <c r="J94" i="73"/>
  <c r="I94" i="73"/>
  <c r="J93" i="73"/>
  <c r="I93" i="73"/>
  <c r="J92" i="73"/>
  <c r="I92" i="73"/>
  <c r="J91" i="73"/>
  <c r="I91" i="73"/>
  <c r="J90" i="73"/>
  <c r="I90" i="73"/>
  <c r="J89" i="73"/>
  <c r="I89" i="73"/>
  <c r="J88" i="73"/>
  <c r="I88" i="73"/>
  <c r="J87" i="73"/>
  <c r="I87" i="73"/>
  <c r="J86" i="73"/>
  <c r="I86" i="73"/>
  <c r="J85" i="73"/>
  <c r="I85" i="73"/>
  <c r="J84" i="73"/>
  <c r="I84" i="73"/>
  <c r="J83" i="73"/>
  <c r="I83" i="73"/>
  <c r="J82" i="73"/>
  <c r="I82" i="73"/>
  <c r="J81" i="73"/>
  <c r="I81" i="73"/>
  <c r="J80" i="73"/>
  <c r="I80" i="73"/>
  <c r="J79" i="73"/>
  <c r="I79" i="73"/>
  <c r="J78" i="73"/>
  <c r="I78" i="73"/>
  <c r="J77" i="73"/>
  <c r="I77" i="73"/>
  <c r="J76" i="73"/>
  <c r="I76" i="73"/>
  <c r="J75" i="73"/>
  <c r="I75" i="73"/>
  <c r="J74" i="73"/>
  <c r="I74" i="73"/>
  <c r="J73" i="73"/>
  <c r="I73" i="73"/>
  <c r="J72" i="73"/>
  <c r="I72" i="73"/>
  <c r="J71" i="73"/>
  <c r="I71" i="73"/>
  <c r="J70" i="73"/>
  <c r="I70" i="73"/>
  <c r="J69" i="73"/>
  <c r="I69" i="73"/>
  <c r="J68" i="73"/>
  <c r="I68" i="73"/>
  <c r="J67" i="73"/>
  <c r="I67" i="73"/>
  <c r="J66" i="73"/>
  <c r="I66" i="73"/>
  <c r="J65" i="73"/>
  <c r="I65" i="73"/>
  <c r="J64" i="73"/>
  <c r="I64" i="73"/>
  <c r="J63" i="73"/>
  <c r="I63" i="73"/>
  <c r="J62" i="73"/>
  <c r="I62" i="73"/>
  <c r="J61" i="73"/>
  <c r="I61" i="73"/>
  <c r="J60" i="73"/>
  <c r="I60" i="73"/>
  <c r="J59" i="73"/>
  <c r="I59" i="73"/>
  <c r="J58" i="73"/>
  <c r="I58" i="73"/>
  <c r="J57" i="73"/>
  <c r="I57" i="73"/>
  <c r="O56" i="73"/>
  <c r="J56" i="73" s="1"/>
  <c r="N56" i="73"/>
  <c r="I56" i="73" s="1"/>
  <c r="O55" i="73"/>
  <c r="J55" i="73" s="1"/>
  <c r="N55" i="73"/>
  <c r="I55" i="73" s="1"/>
  <c r="O54" i="73"/>
  <c r="N54" i="73"/>
  <c r="J54" i="73"/>
  <c r="I54" i="73"/>
  <c r="O53" i="73"/>
  <c r="J53" i="73" s="1"/>
  <c r="N53" i="73"/>
  <c r="I53" i="73"/>
  <c r="O52" i="73"/>
  <c r="J52" i="73" s="1"/>
  <c r="N52" i="73"/>
  <c r="I52" i="73" s="1"/>
  <c r="O51" i="73"/>
  <c r="J51" i="73" s="1"/>
  <c r="N51" i="73"/>
  <c r="I51" i="73" s="1"/>
  <c r="M50" i="73"/>
  <c r="L50" i="73"/>
  <c r="J50" i="73"/>
  <c r="I50" i="73"/>
  <c r="M49" i="73"/>
  <c r="J49" i="73" s="1"/>
  <c r="L49" i="73"/>
  <c r="I49" i="73"/>
  <c r="O48" i="73"/>
  <c r="J48" i="73" s="1"/>
  <c r="N48" i="73"/>
  <c r="I48" i="73" s="1"/>
  <c r="M47" i="73"/>
  <c r="J47" i="73" s="1"/>
  <c r="L47" i="73"/>
  <c r="I47" i="73" s="1"/>
  <c r="W46" i="73"/>
  <c r="J46" i="73" s="1"/>
  <c r="V46" i="73"/>
  <c r="I46" i="73" s="1"/>
  <c r="O45" i="73"/>
  <c r="J45" i="73" s="1"/>
  <c r="N45" i="73"/>
  <c r="I45" i="73"/>
  <c r="O44" i="73"/>
  <c r="J44" i="73" s="1"/>
  <c r="N44" i="73"/>
  <c r="I44" i="73" s="1"/>
  <c r="W43" i="73"/>
  <c r="J43" i="73" s="1"/>
  <c r="V43" i="73"/>
  <c r="I43" i="73" s="1"/>
  <c r="W42" i="73"/>
  <c r="V42" i="73"/>
  <c r="J42" i="73"/>
  <c r="I42" i="73"/>
  <c r="W41" i="73"/>
  <c r="J41" i="73" s="1"/>
  <c r="V41" i="73"/>
  <c r="I41" i="73" s="1"/>
  <c r="O40" i="73"/>
  <c r="J40" i="73" s="1"/>
  <c r="N40" i="73"/>
  <c r="I40" i="73" s="1"/>
  <c r="O39" i="73"/>
  <c r="J39" i="73" s="1"/>
  <c r="N39" i="73"/>
  <c r="I39" i="73" s="1"/>
  <c r="O38" i="73"/>
  <c r="N38" i="73"/>
  <c r="I38" i="73" s="1"/>
  <c r="J38" i="73"/>
  <c r="M37" i="73"/>
  <c r="J37" i="73" s="1"/>
  <c r="L37" i="73"/>
  <c r="I37" i="73"/>
  <c r="M36" i="73"/>
  <c r="J36" i="73" s="1"/>
  <c r="L36" i="73"/>
  <c r="I36" i="73" s="1"/>
  <c r="O35" i="73"/>
  <c r="J35" i="73" s="1"/>
  <c r="N35" i="73"/>
  <c r="I35" i="73" s="1"/>
  <c r="O34" i="73"/>
  <c r="N34" i="73"/>
  <c r="J34" i="73"/>
  <c r="I34" i="73"/>
  <c r="O33" i="73"/>
  <c r="J33" i="73" s="1"/>
  <c r="N33" i="73"/>
  <c r="I33" i="73"/>
  <c r="M32" i="73"/>
  <c r="J32" i="73" s="1"/>
  <c r="L32" i="73"/>
  <c r="I32" i="73" s="1"/>
  <c r="O31" i="73"/>
  <c r="J31" i="73" s="1"/>
  <c r="N31" i="73"/>
  <c r="I31" i="73" s="1"/>
  <c r="O30" i="73"/>
  <c r="N30" i="73"/>
  <c r="J30" i="73"/>
  <c r="I30" i="73"/>
  <c r="O29" i="73"/>
  <c r="J29" i="73" s="1"/>
  <c r="N29" i="73"/>
  <c r="I29" i="73"/>
  <c r="O28" i="73"/>
  <c r="J28" i="73" s="1"/>
  <c r="N28" i="73"/>
  <c r="I28" i="73" s="1"/>
  <c r="W27" i="73"/>
  <c r="J27" i="73" s="1"/>
  <c r="V27" i="73"/>
  <c r="I27" i="73" s="1"/>
  <c r="W26" i="73"/>
  <c r="V26" i="73"/>
  <c r="O26" i="73"/>
  <c r="N26" i="73"/>
  <c r="O25" i="73"/>
  <c r="N25" i="73"/>
  <c r="J25" i="73"/>
  <c r="I25" i="73"/>
  <c r="O24" i="73"/>
  <c r="J24" i="73" s="1"/>
  <c r="N24" i="73"/>
  <c r="I24" i="73" s="1"/>
  <c r="M24" i="73"/>
  <c r="L24" i="73"/>
  <c r="O23" i="73"/>
  <c r="J23" i="73" s="1"/>
  <c r="N23" i="73"/>
  <c r="I23" i="73"/>
  <c r="O22" i="73"/>
  <c r="J22" i="73" s="1"/>
  <c r="N22" i="73"/>
  <c r="I22" i="73" s="1"/>
  <c r="O21" i="73"/>
  <c r="J21" i="73" s="1"/>
  <c r="N21" i="73"/>
  <c r="I21" i="73" s="1"/>
  <c r="W20" i="73"/>
  <c r="V20" i="73"/>
  <c r="O20" i="73"/>
  <c r="N20" i="73"/>
  <c r="M20" i="73"/>
  <c r="J20" i="73" s="1"/>
  <c r="L20" i="73"/>
  <c r="O19" i="73"/>
  <c r="J19" i="73" s="1"/>
  <c r="N19" i="73"/>
  <c r="I19" i="73" s="1"/>
  <c r="O18" i="73"/>
  <c r="N18" i="73"/>
  <c r="J18" i="73"/>
  <c r="I18" i="73"/>
  <c r="W17" i="73"/>
  <c r="J17" i="73" s="1"/>
  <c r="V17" i="73"/>
  <c r="O17" i="73"/>
  <c r="N17" i="73"/>
  <c r="I17" i="73"/>
  <c r="W16" i="73"/>
  <c r="V16" i="73"/>
  <c r="I16" i="73" s="1"/>
  <c r="O16" i="73"/>
  <c r="J16" i="73" s="1"/>
  <c r="N16" i="73"/>
  <c r="W15" i="73"/>
  <c r="V15" i="73"/>
  <c r="O15" i="73"/>
  <c r="N15" i="73"/>
  <c r="I15" i="73" s="1"/>
  <c r="J15" i="73"/>
  <c r="O14" i="73"/>
  <c r="N14" i="73"/>
  <c r="M14" i="73"/>
  <c r="L14" i="73"/>
  <c r="J14" i="73"/>
  <c r="I14" i="73"/>
  <c r="O13" i="73"/>
  <c r="J13" i="73" s="1"/>
  <c r="N13" i="73"/>
  <c r="I13" i="73"/>
  <c r="O12" i="73"/>
  <c r="N12" i="73"/>
  <c r="M12" i="73"/>
  <c r="J12" i="73" s="1"/>
  <c r="L12" i="73"/>
  <c r="I12" i="73"/>
  <c r="O11" i="73"/>
  <c r="J11" i="73" s="1"/>
  <c r="N11" i="73"/>
  <c r="I11" i="73" s="1"/>
  <c r="W10" i="73"/>
  <c r="V10" i="73"/>
  <c r="O10" i="73"/>
  <c r="N10" i="73"/>
  <c r="M10" i="73"/>
  <c r="J10" i="73" s="1"/>
  <c r="L10" i="73"/>
  <c r="W9" i="73"/>
  <c r="V9" i="73"/>
  <c r="O9" i="73"/>
  <c r="N9" i="73"/>
  <c r="I9" i="73"/>
  <c r="O8" i="73"/>
  <c r="N8" i="73"/>
  <c r="M8" i="73"/>
  <c r="J8" i="73" s="1"/>
  <c r="L8" i="73"/>
  <c r="I8" i="73" s="1"/>
  <c r="O7" i="73"/>
  <c r="J7" i="73" s="1"/>
  <c r="N7" i="73"/>
  <c r="I7" i="73" s="1"/>
  <c r="O6" i="73"/>
  <c r="J6" i="73" s="1"/>
  <c r="K6" i="73" s="1"/>
  <c r="N6" i="73"/>
  <c r="I6" i="73" s="1"/>
  <c r="A6" i="73"/>
  <c r="A7" i="73" s="1"/>
  <c r="A8" i="73" s="1"/>
  <c r="A9" i="73" s="1"/>
  <c r="A10" i="73" s="1"/>
  <c r="A11" i="73" s="1"/>
  <c r="A12" i="73" s="1"/>
  <c r="A13" i="73" s="1"/>
  <c r="A14" i="73" s="1"/>
  <c r="A15" i="73" s="1"/>
  <c r="A16" i="73" s="1"/>
  <c r="A17" i="73" s="1"/>
  <c r="A18" i="73" s="1"/>
  <c r="A19" i="73" s="1"/>
  <c r="A20" i="73" s="1"/>
  <c r="A21" i="73" s="1"/>
  <c r="A22" i="73" s="1"/>
  <c r="A23" i="73" s="1"/>
  <c r="A24" i="73" s="1"/>
  <c r="A25" i="73" s="1"/>
  <c r="A26" i="73" s="1"/>
  <c r="A27" i="73" s="1"/>
  <c r="A28" i="73" s="1"/>
  <c r="A29" i="73" s="1"/>
  <c r="A30" i="73" s="1"/>
  <c r="A31" i="73" s="1"/>
  <c r="A32" i="73" s="1"/>
  <c r="A33" i="73" s="1"/>
  <c r="A34" i="73" s="1"/>
  <c r="A35" i="73" s="1"/>
  <c r="A36" i="73" s="1"/>
  <c r="A37" i="73" s="1"/>
  <c r="A38" i="73" s="1"/>
  <c r="A39" i="73" s="1"/>
  <c r="A40" i="73" s="1"/>
  <c r="A41" i="73" s="1"/>
  <c r="A42" i="73" s="1"/>
  <c r="A43" i="73" s="1"/>
  <c r="A44" i="73" s="1"/>
  <c r="A45" i="73" s="1"/>
  <c r="A46" i="73" s="1"/>
  <c r="A47" i="73" s="1"/>
  <c r="A48" i="73" s="1"/>
  <c r="A49" i="73" s="1"/>
  <c r="A50" i="73" s="1"/>
  <c r="A51" i="73" s="1"/>
  <c r="A52" i="73" s="1"/>
  <c r="A53" i="73" s="1"/>
  <c r="A54" i="73" s="1"/>
  <c r="A55" i="73" s="1"/>
  <c r="A56" i="73" s="1"/>
  <c r="A57" i="73" s="1"/>
  <c r="A58" i="73" s="1"/>
  <c r="A59" i="73" s="1"/>
  <c r="A60" i="73" s="1"/>
  <c r="A61" i="73" s="1"/>
  <c r="A62" i="73" s="1"/>
  <c r="A63" i="73" s="1"/>
  <c r="A64" i="73" s="1"/>
  <c r="A65" i="73" s="1"/>
  <c r="A66" i="73" s="1"/>
  <c r="A67" i="73" s="1"/>
  <c r="A68" i="73" s="1"/>
  <c r="A69" i="73" s="1"/>
  <c r="A70" i="73" s="1"/>
  <c r="A71" i="73" s="1"/>
  <c r="A72" i="73" s="1"/>
  <c r="A73" i="73" s="1"/>
  <c r="A74" i="73" s="1"/>
  <c r="A75" i="73" s="1"/>
  <c r="A76" i="73" s="1"/>
  <c r="A77" i="73" s="1"/>
  <c r="A78" i="73" s="1"/>
  <c r="A79" i="73" s="1"/>
  <c r="A80" i="73" s="1"/>
  <c r="A81" i="73" s="1"/>
  <c r="A82" i="73" s="1"/>
  <c r="A83" i="73" s="1"/>
  <c r="A84" i="73" s="1"/>
  <c r="A85" i="73" s="1"/>
  <c r="A86" i="73" s="1"/>
  <c r="A87" i="73" s="1"/>
  <c r="A88" i="73" s="1"/>
  <c r="A89" i="73" s="1"/>
  <c r="A90" i="73" s="1"/>
  <c r="A91" i="73" s="1"/>
  <c r="A92" i="73" s="1"/>
  <c r="A93" i="73" s="1"/>
  <c r="A94" i="73" s="1"/>
  <c r="A95" i="73" s="1"/>
  <c r="A96" i="73" s="1"/>
  <c r="A97" i="73" s="1"/>
  <c r="A98" i="73" s="1"/>
  <c r="A99" i="73" s="1"/>
  <c r="A100" i="73" s="1"/>
  <c r="A101" i="73" s="1"/>
  <c r="A102" i="73" s="1"/>
  <c r="A103" i="73" s="1"/>
  <c r="A104" i="73" s="1"/>
  <c r="A105" i="73" s="1"/>
  <c r="W5" i="73"/>
  <c r="V5" i="73"/>
  <c r="O5" i="73"/>
  <c r="N5" i="73"/>
  <c r="L279" i="72"/>
  <c r="I279" i="72" s="1"/>
  <c r="J279" i="72"/>
  <c r="J278" i="72"/>
  <c r="I278" i="72"/>
  <c r="L277" i="72"/>
  <c r="I277" i="72" s="1"/>
  <c r="J277" i="72"/>
  <c r="L276" i="72"/>
  <c r="I276" i="72" s="1"/>
  <c r="J276" i="72"/>
  <c r="L275" i="72"/>
  <c r="J275" i="72"/>
  <c r="I275" i="72"/>
  <c r="L274" i="72"/>
  <c r="I274" i="72" s="1"/>
  <c r="J274" i="72"/>
  <c r="L273" i="72"/>
  <c r="I273" i="72" s="1"/>
  <c r="J273" i="72"/>
  <c r="L272" i="72"/>
  <c r="J272" i="72"/>
  <c r="I272" i="72"/>
  <c r="L271" i="72"/>
  <c r="I271" i="72" s="1"/>
  <c r="J271" i="72"/>
  <c r="L270" i="72"/>
  <c r="I270" i="72" s="1"/>
  <c r="J270" i="72"/>
  <c r="L269" i="72"/>
  <c r="J269" i="72"/>
  <c r="I269" i="72"/>
  <c r="L268" i="72"/>
  <c r="I268" i="72" s="1"/>
  <c r="J268" i="72"/>
  <c r="L267" i="72"/>
  <c r="I267" i="72" s="1"/>
  <c r="J267" i="72"/>
  <c r="L266" i="72"/>
  <c r="I266" i="72" s="1"/>
  <c r="J266" i="72"/>
  <c r="L265" i="72"/>
  <c r="I265" i="72" s="1"/>
  <c r="J265" i="72"/>
  <c r="L264" i="72"/>
  <c r="I264" i="72" s="1"/>
  <c r="J264" i="72"/>
  <c r="L263" i="72"/>
  <c r="I263" i="72" s="1"/>
  <c r="J263" i="72"/>
  <c r="L262" i="72"/>
  <c r="J262" i="72"/>
  <c r="I262" i="72"/>
  <c r="J261" i="72"/>
  <c r="I261" i="72"/>
  <c r="J260" i="72"/>
  <c r="I260" i="72"/>
  <c r="J259" i="72"/>
  <c r="I259" i="72"/>
  <c r="J258" i="72"/>
  <c r="I258" i="72"/>
  <c r="J257" i="72"/>
  <c r="I257" i="72"/>
  <c r="J256" i="72"/>
  <c r="I256" i="72"/>
  <c r="J255" i="72"/>
  <c r="I255" i="72"/>
  <c r="J254" i="72"/>
  <c r="I254" i="72"/>
  <c r="J253" i="72"/>
  <c r="I253" i="72"/>
  <c r="J252" i="72"/>
  <c r="I252" i="72"/>
  <c r="J251" i="72"/>
  <c r="I251" i="72"/>
  <c r="J250" i="72"/>
  <c r="I250" i="72"/>
  <c r="L249" i="72"/>
  <c r="I249" i="72" s="1"/>
  <c r="J249" i="72"/>
  <c r="J248" i="72"/>
  <c r="I248" i="72"/>
  <c r="J247" i="72"/>
  <c r="I247" i="72"/>
  <c r="L246" i="72"/>
  <c r="I246" i="72" s="1"/>
  <c r="J246" i="72"/>
  <c r="L245" i="72"/>
  <c r="I245" i="72" s="1"/>
  <c r="J245" i="72"/>
  <c r="L244" i="72"/>
  <c r="I244" i="72" s="1"/>
  <c r="J244" i="72"/>
  <c r="J243" i="72"/>
  <c r="I243" i="72"/>
  <c r="L242" i="72"/>
  <c r="I242" i="72" s="1"/>
  <c r="J242" i="72"/>
  <c r="J241" i="72"/>
  <c r="I241" i="72"/>
  <c r="J240" i="72"/>
  <c r="I240" i="72"/>
  <c r="J239" i="72"/>
  <c r="I239" i="72"/>
  <c r="J238" i="72"/>
  <c r="I238" i="72"/>
  <c r="J237" i="72"/>
  <c r="I237" i="72"/>
  <c r="J236" i="72"/>
  <c r="I236" i="72"/>
  <c r="J235" i="72"/>
  <c r="I235" i="72"/>
  <c r="V234" i="72"/>
  <c r="I234" i="72" s="1"/>
  <c r="J234" i="72"/>
  <c r="V233" i="72"/>
  <c r="I233" i="72" s="1"/>
  <c r="J233" i="72"/>
  <c r="L232" i="72"/>
  <c r="J232" i="72"/>
  <c r="I232" i="72"/>
  <c r="V231" i="72"/>
  <c r="I231" i="72" s="1"/>
  <c r="J231" i="72"/>
  <c r="L230" i="72"/>
  <c r="I230" i="72" s="1"/>
  <c r="J230" i="72"/>
  <c r="L229" i="72"/>
  <c r="J229" i="72"/>
  <c r="I229" i="72"/>
  <c r="I228" i="72"/>
  <c r="J227" i="72"/>
  <c r="I227" i="72"/>
  <c r="J226" i="72"/>
  <c r="I226" i="72"/>
  <c r="J225" i="72"/>
  <c r="I225" i="72"/>
  <c r="J224" i="72"/>
  <c r="I224" i="72"/>
  <c r="L223" i="72"/>
  <c r="J223" i="72"/>
  <c r="I223" i="72"/>
  <c r="L222" i="72"/>
  <c r="I222" i="72" s="1"/>
  <c r="J222" i="72"/>
  <c r="L221" i="72"/>
  <c r="I221" i="72" s="1"/>
  <c r="J221" i="72"/>
  <c r="J220" i="72"/>
  <c r="I220" i="72"/>
  <c r="V219" i="72"/>
  <c r="I219" i="72" s="1"/>
  <c r="J219" i="72"/>
  <c r="L218" i="72"/>
  <c r="J218" i="72"/>
  <c r="I218" i="72"/>
  <c r="L217" i="72"/>
  <c r="I217" i="72" s="1"/>
  <c r="J217" i="72"/>
  <c r="L216" i="72"/>
  <c r="I216" i="72" s="1"/>
  <c r="J216" i="72"/>
  <c r="L215" i="72"/>
  <c r="J215" i="72"/>
  <c r="I215" i="72"/>
  <c r="J214" i="72"/>
  <c r="I214" i="72"/>
  <c r="J213" i="72"/>
  <c r="I213" i="72"/>
  <c r="V212" i="72"/>
  <c r="L212" i="72"/>
  <c r="I212" i="72" s="1"/>
  <c r="J212" i="72"/>
  <c r="J211" i="72"/>
  <c r="I211" i="72"/>
  <c r="J210" i="72"/>
  <c r="I210" i="72"/>
  <c r="J209" i="72"/>
  <c r="I209" i="72"/>
  <c r="J208" i="72"/>
  <c r="I208" i="72"/>
  <c r="J207" i="72"/>
  <c r="I207" i="72"/>
  <c r="J206" i="72"/>
  <c r="I206" i="72"/>
  <c r="J205" i="72"/>
  <c r="I205" i="72"/>
  <c r="J204" i="72"/>
  <c r="I204" i="72"/>
  <c r="J203" i="72"/>
  <c r="I203" i="72"/>
  <c r="J202" i="72"/>
  <c r="I202" i="72"/>
  <c r="J201" i="72"/>
  <c r="I201" i="72"/>
  <c r="J200" i="72"/>
  <c r="I200" i="72"/>
  <c r="J199" i="72"/>
  <c r="I199" i="72"/>
  <c r="J198" i="72"/>
  <c r="I198" i="72"/>
  <c r="J197" i="72"/>
  <c r="I197" i="72"/>
  <c r="J196" i="72"/>
  <c r="I196" i="72"/>
  <c r="L195" i="72"/>
  <c r="I195" i="72" s="1"/>
  <c r="J195" i="72"/>
  <c r="V194" i="72"/>
  <c r="I194" i="72" s="1"/>
  <c r="J194" i="72"/>
  <c r="V193" i="72"/>
  <c r="I193" i="72" s="1"/>
  <c r="J193" i="72"/>
  <c r="L192" i="72"/>
  <c r="J192" i="72"/>
  <c r="I192" i="72"/>
  <c r="L191" i="72"/>
  <c r="I191" i="72" s="1"/>
  <c r="J191" i="72"/>
  <c r="V190" i="72"/>
  <c r="I190" i="72" s="1"/>
  <c r="J190" i="72"/>
  <c r="L189" i="72"/>
  <c r="J189" i="72"/>
  <c r="I189" i="72"/>
  <c r="J188" i="72"/>
  <c r="I188" i="72"/>
  <c r="J187" i="72"/>
  <c r="I187" i="72"/>
  <c r="J186" i="72"/>
  <c r="I186" i="72"/>
  <c r="J185" i="72"/>
  <c r="I185" i="72"/>
  <c r="J184" i="72"/>
  <c r="I184" i="72"/>
  <c r="J183" i="72"/>
  <c r="I183" i="72"/>
  <c r="J182" i="72"/>
  <c r="I182" i="72"/>
  <c r="J181" i="72"/>
  <c r="I181" i="72"/>
  <c r="J180" i="72"/>
  <c r="I180" i="72"/>
  <c r="J179" i="72"/>
  <c r="I179" i="72"/>
  <c r="J178" i="72"/>
  <c r="I178" i="72"/>
  <c r="J177" i="72"/>
  <c r="I177" i="72"/>
  <c r="V176" i="72"/>
  <c r="I176" i="72" s="1"/>
  <c r="J176" i="72"/>
  <c r="J175" i="72"/>
  <c r="I175" i="72"/>
  <c r="L174" i="72"/>
  <c r="J174" i="72"/>
  <c r="I174" i="72"/>
  <c r="N173" i="72"/>
  <c r="I173" i="72" s="1"/>
  <c r="J173" i="72"/>
  <c r="N172" i="72"/>
  <c r="I172" i="72" s="1"/>
  <c r="J172" i="72"/>
  <c r="N171" i="72"/>
  <c r="I171" i="72" s="1"/>
  <c r="J171" i="72"/>
  <c r="J170" i="72"/>
  <c r="I170" i="72"/>
  <c r="V169" i="72"/>
  <c r="I169" i="72" s="1"/>
  <c r="J169" i="72"/>
  <c r="L168" i="72"/>
  <c r="I168" i="72" s="1"/>
  <c r="J168" i="72"/>
  <c r="N167" i="72"/>
  <c r="J167" i="72"/>
  <c r="I167" i="72"/>
  <c r="J166" i="72"/>
  <c r="I166" i="72"/>
  <c r="V165" i="72"/>
  <c r="L165" i="72"/>
  <c r="J165" i="72"/>
  <c r="V164" i="72"/>
  <c r="J164" i="72"/>
  <c r="I164" i="72"/>
  <c r="V163" i="72"/>
  <c r="L163" i="72"/>
  <c r="I163" i="72" s="1"/>
  <c r="J163" i="72"/>
  <c r="N162" i="72"/>
  <c r="I162" i="72" s="1"/>
  <c r="J162" i="72"/>
  <c r="V161" i="72"/>
  <c r="J161" i="72"/>
  <c r="I161" i="72"/>
  <c r="V160" i="72"/>
  <c r="I160" i="72" s="1"/>
  <c r="J160" i="72"/>
  <c r="J159" i="72"/>
  <c r="I159" i="72"/>
  <c r="L158" i="72"/>
  <c r="I158" i="72" s="1"/>
  <c r="J158" i="72"/>
  <c r="L157" i="72"/>
  <c r="I157" i="72" s="1"/>
  <c r="J157" i="72"/>
  <c r="V156" i="72"/>
  <c r="I156" i="72" s="1"/>
  <c r="J156" i="72"/>
  <c r="V155" i="72"/>
  <c r="I155" i="72" s="1"/>
  <c r="J155" i="72"/>
  <c r="J154" i="72"/>
  <c r="I154" i="72"/>
  <c r="L153" i="72"/>
  <c r="I153" i="72" s="1"/>
  <c r="J153" i="72"/>
  <c r="J152" i="72"/>
  <c r="I152" i="72"/>
  <c r="J151" i="72"/>
  <c r="I151" i="72"/>
  <c r="J150" i="72"/>
  <c r="I150" i="72"/>
  <c r="J149" i="72"/>
  <c r="I149" i="72"/>
  <c r="J148" i="72"/>
  <c r="I148" i="72"/>
  <c r="J147" i="72"/>
  <c r="I147" i="72"/>
  <c r="J146" i="72"/>
  <c r="I146" i="72"/>
  <c r="J145" i="72"/>
  <c r="I145" i="72"/>
  <c r="J144" i="72"/>
  <c r="I144" i="72"/>
  <c r="J143" i="72"/>
  <c r="I143" i="72"/>
  <c r="J142" i="72"/>
  <c r="I142" i="72"/>
  <c r="J141" i="72"/>
  <c r="I141" i="72"/>
  <c r="J140" i="72"/>
  <c r="I140" i="72"/>
  <c r="J139" i="72"/>
  <c r="I139" i="72"/>
  <c r="J138" i="72"/>
  <c r="I138" i="72"/>
  <c r="J137" i="72"/>
  <c r="I137" i="72"/>
  <c r="J136" i="72"/>
  <c r="I136" i="72"/>
  <c r="J135" i="72"/>
  <c r="I135" i="72"/>
  <c r="J134" i="72"/>
  <c r="I134" i="72"/>
  <c r="J133" i="72"/>
  <c r="I133" i="72"/>
  <c r="J132" i="72"/>
  <c r="I132" i="72"/>
  <c r="J131" i="72"/>
  <c r="I131" i="72"/>
  <c r="L130" i="72"/>
  <c r="I130" i="72" s="1"/>
  <c r="J130" i="72"/>
  <c r="L129" i="72"/>
  <c r="J129" i="72"/>
  <c r="I129" i="72"/>
  <c r="L128" i="72"/>
  <c r="I128" i="72" s="1"/>
  <c r="J128" i="72"/>
  <c r="J127" i="72"/>
  <c r="I127" i="72"/>
  <c r="L126" i="72"/>
  <c r="J126" i="72"/>
  <c r="I126" i="72"/>
  <c r="L125" i="72"/>
  <c r="I125" i="72" s="1"/>
  <c r="J125" i="72"/>
  <c r="L124" i="72"/>
  <c r="J124" i="72"/>
  <c r="I124" i="72"/>
  <c r="J123" i="72"/>
  <c r="I123" i="72"/>
  <c r="L122" i="72"/>
  <c r="I122" i="72" s="1"/>
  <c r="J122" i="72"/>
  <c r="L121" i="72"/>
  <c r="J121" i="72"/>
  <c r="I121" i="72"/>
  <c r="J120" i="72"/>
  <c r="I120" i="72"/>
  <c r="L119" i="72"/>
  <c r="I119" i="72" s="1"/>
  <c r="J119" i="72"/>
  <c r="J118" i="72"/>
  <c r="I118" i="72"/>
  <c r="J117" i="72"/>
  <c r="I117" i="72"/>
  <c r="J116" i="72"/>
  <c r="I116" i="72"/>
  <c r="L115" i="72"/>
  <c r="I115" i="72" s="1"/>
  <c r="L114" i="72"/>
  <c r="I114" i="72" s="1"/>
  <c r="J114" i="72"/>
  <c r="J113" i="72"/>
  <c r="I113" i="72"/>
  <c r="L112" i="72"/>
  <c r="I112" i="72" s="1"/>
  <c r="J112" i="72"/>
  <c r="J111" i="72"/>
  <c r="I111" i="72"/>
  <c r="J110" i="72"/>
  <c r="I110" i="72"/>
  <c r="J109" i="72"/>
  <c r="I109" i="72"/>
  <c r="J108" i="72"/>
  <c r="I108" i="72"/>
  <c r="J107" i="72"/>
  <c r="I107" i="72"/>
  <c r="J106" i="72"/>
  <c r="I106" i="72"/>
  <c r="J105" i="72"/>
  <c r="I105" i="72"/>
  <c r="J104" i="72"/>
  <c r="I104" i="72"/>
  <c r="J103" i="72"/>
  <c r="I103" i="72"/>
  <c r="J102" i="72"/>
  <c r="I102" i="72"/>
  <c r="J101" i="72"/>
  <c r="I101" i="72"/>
  <c r="L100" i="72"/>
  <c r="J100" i="72"/>
  <c r="I100" i="72"/>
  <c r="M99" i="72"/>
  <c r="J99" i="72" s="1"/>
  <c r="L99" i="72"/>
  <c r="I99" i="72" s="1"/>
  <c r="M98" i="72"/>
  <c r="J98" i="72" s="1"/>
  <c r="L98" i="72"/>
  <c r="I98" i="72" s="1"/>
  <c r="M97" i="72"/>
  <c r="L97" i="72"/>
  <c r="I97" i="72" s="1"/>
  <c r="J97" i="72"/>
  <c r="M96" i="72"/>
  <c r="J96" i="72" s="1"/>
  <c r="L96" i="72"/>
  <c r="I96" i="72" s="1"/>
  <c r="M95" i="72"/>
  <c r="L95" i="72"/>
  <c r="J95" i="72"/>
  <c r="I95" i="72"/>
  <c r="M94" i="72"/>
  <c r="J94" i="72" s="1"/>
  <c r="L94" i="72"/>
  <c r="I94" i="72" s="1"/>
  <c r="M93" i="72"/>
  <c r="J93" i="72" s="1"/>
  <c r="I93" i="72"/>
  <c r="M92" i="72"/>
  <c r="J92" i="72" s="1"/>
  <c r="L92" i="72"/>
  <c r="I92" i="72" s="1"/>
  <c r="M91" i="72"/>
  <c r="J91" i="72" s="1"/>
  <c r="L91" i="72"/>
  <c r="I91" i="72" s="1"/>
  <c r="M90" i="72"/>
  <c r="L90" i="72"/>
  <c r="I90" i="72" s="1"/>
  <c r="J90" i="72"/>
  <c r="M89" i="72"/>
  <c r="L89" i="72"/>
  <c r="J89" i="72"/>
  <c r="I89" i="72"/>
  <c r="W88" i="72"/>
  <c r="J88" i="72" s="1"/>
  <c r="V88" i="72"/>
  <c r="I88" i="72"/>
  <c r="W87" i="72"/>
  <c r="V87" i="72"/>
  <c r="J87" i="72"/>
  <c r="I87" i="72"/>
  <c r="M86" i="72"/>
  <c r="J86" i="72" s="1"/>
  <c r="L86" i="72"/>
  <c r="I86" i="72"/>
  <c r="M85" i="72"/>
  <c r="J85" i="72" s="1"/>
  <c r="L85" i="72"/>
  <c r="I85" i="72"/>
  <c r="M84" i="72"/>
  <c r="J84" i="72" s="1"/>
  <c r="L84" i="72"/>
  <c r="I84" i="72" s="1"/>
  <c r="W83" i="72"/>
  <c r="J83" i="72"/>
  <c r="I83" i="72"/>
  <c r="M82" i="72"/>
  <c r="L82" i="72"/>
  <c r="J82" i="72"/>
  <c r="I82" i="72"/>
  <c r="V81" i="72"/>
  <c r="I81" i="72" s="1"/>
  <c r="J81" i="72"/>
  <c r="M80" i="72"/>
  <c r="L80" i="72"/>
  <c r="J80" i="72"/>
  <c r="I80" i="72"/>
  <c r="W79" i="72"/>
  <c r="J79" i="72" s="1"/>
  <c r="V79" i="72"/>
  <c r="I79" i="72" s="1"/>
  <c r="M78" i="72"/>
  <c r="J78" i="72" s="1"/>
  <c r="L78" i="72"/>
  <c r="I78" i="72" s="1"/>
  <c r="M77" i="72"/>
  <c r="J77" i="72" s="1"/>
  <c r="L77" i="72"/>
  <c r="I77" i="72" s="1"/>
  <c r="M76" i="72"/>
  <c r="L76" i="72"/>
  <c r="I76" i="72" s="1"/>
  <c r="J76" i="72"/>
  <c r="M75" i="72"/>
  <c r="L75" i="72"/>
  <c r="J75" i="72"/>
  <c r="I75" i="72"/>
  <c r="M74" i="72"/>
  <c r="L74" i="72"/>
  <c r="J74" i="72"/>
  <c r="I74" i="72"/>
  <c r="M73" i="72"/>
  <c r="J73" i="72" s="1"/>
  <c r="L73" i="72"/>
  <c r="I73" i="72"/>
  <c r="M72" i="72"/>
  <c r="L72" i="72"/>
  <c r="J72" i="72"/>
  <c r="I72" i="72"/>
  <c r="M71" i="72"/>
  <c r="J71" i="72" s="1"/>
  <c r="L71" i="72"/>
  <c r="I71" i="72"/>
  <c r="M70" i="72"/>
  <c r="L70" i="72"/>
  <c r="I70" i="72" s="1"/>
  <c r="J70" i="72"/>
  <c r="M69" i="72"/>
  <c r="J69" i="72" s="1"/>
  <c r="L69" i="72"/>
  <c r="I69" i="72" s="1"/>
  <c r="M68" i="72"/>
  <c r="L68" i="72"/>
  <c r="I68" i="72" s="1"/>
  <c r="J68" i="72"/>
  <c r="M67" i="72"/>
  <c r="J67" i="72" s="1"/>
  <c r="L67" i="72"/>
  <c r="I67" i="72"/>
  <c r="M66" i="72"/>
  <c r="J66" i="72" s="1"/>
  <c r="L66" i="72"/>
  <c r="I66" i="72" s="1"/>
  <c r="M65" i="72"/>
  <c r="L65" i="72"/>
  <c r="I65" i="72" s="1"/>
  <c r="J65" i="72"/>
  <c r="W64" i="72"/>
  <c r="J64" i="72" s="1"/>
  <c r="V64" i="72"/>
  <c r="I64" i="72"/>
  <c r="M63" i="72"/>
  <c r="J63" i="72" s="1"/>
  <c r="L63" i="72"/>
  <c r="I63" i="72" s="1"/>
  <c r="M62" i="72"/>
  <c r="L62" i="72"/>
  <c r="J62" i="72"/>
  <c r="I62" i="72"/>
  <c r="M61" i="72"/>
  <c r="J61" i="72" s="1"/>
  <c r="L61" i="72"/>
  <c r="I61" i="72" s="1"/>
  <c r="M60" i="72"/>
  <c r="L60" i="72"/>
  <c r="I60" i="72" s="1"/>
  <c r="J60" i="72"/>
  <c r="M59" i="72"/>
  <c r="J59" i="72" s="1"/>
  <c r="L59" i="72"/>
  <c r="I59" i="72"/>
  <c r="W57" i="72"/>
  <c r="J57" i="72" s="1"/>
  <c r="V57" i="72"/>
  <c r="I57" i="72"/>
  <c r="W56" i="72"/>
  <c r="V56" i="72"/>
  <c r="I56" i="72" s="1"/>
  <c r="J56" i="72"/>
  <c r="M55" i="72"/>
  <c r="J55" i="72" s="1"/>
  <c r="L55" i="72"/>
  <c r="I55" i="72"/>
  <c r="W54" i="72"/>
  <c r="J54" i="72" s="1"/>
  <c r="V54" i="72"/>
  <c r="I54" i="72" s="1"/>
  <c r="M53" i="72"/>
  <c r="L53" i="72"/>
  <c r="I53" i="72" s="1"/>
  <c r="J53" i="72"/>
  <c r="M52" i="72"/>
  <c r="J52" i="72" s="1"/>
  <c r="L52" i="72"/>
  <c r="I52" i="72"/>
  <c r="M51" i="72"/>
  <c r="J51" i="72" s="1"/>
  <c r="L51" i="72"/>
  <c r="I51" i="72" s="1"/>
  <c r="M50" i="72"/>
  <c r="L50" i="72"/>
  <c r="J50" i="72"/>
  <c r="I50" i="72"/>
  <c r="W49" i="72"/>
  <c r="J49" i="72" s="1"/>
  <c r="V49" i="72"/>
  <c r="M49" i="72"/>
  <c r="L49" i="72"/>
  <c r="I49" i="72" s="1"/>
  <c r="M48" i="72"/>
  <c r="L48" i="72"/>
  <c r="J48" i="72"/>
  <c r="I48" i="72"/>
  <c r="M47" i="72"/>
  <c r="J47" i="72" s="1"/>
  <c r="L47" i="72"/>
  <c r="I47" i="72" s="1"/>
  <c r="M46" i="72"/>
  <c r="L46" i="72"/>
  <c r="I46" i="72" s="1"/>
  <c r="J46" i="72"/>
  <c r="M45" i="72"/>
  <c r="J45" i="72" s="1"/>
  <c r="L45" i="72"/>
  <c r="I45" i="72" s="1"/>
  <c r="M44" i="72"/>
  <c r="J44" i="72" s="1"/>
  <c r="L44" i="72"/>
  <c r="I44" i="72" s="1"/>
  <c r="W43" i="72"/>
  <c r="V43" i="72"/>
  <c r="M43" i="72"/>
  <c r="J43" i="72" s="1"/>
  <c r="L43" i="72"/>
  <c r="W42" i="72"/>
  <c r="J42" i="72" s="1"/>
  <c r="V42" i="72"/>
  <c r="M42" i="72"/>
  <c r="L42" i="72"/>
  <c r="I42" i="72" s="1"/>
  <c r="W41" i="72"/>
  <c r="V41" i="72"/>
  <c r="M41" i="72"/>
  <c r="J41" i="72" s="1"/>
  <c r="L41" i="72"/>
  <c r="M40" i="72"/>
  <c r="J40" i="72" s="1"/>
  <c r="L40" i="72"/>
  <c r="I40" i="72" s="1"/>
  <c r="M39" i="72"/>
  <c r="J39" i="72" s="1"/>
  <c r="L39" i="72"/>
  <c r="I39" i="72"/>
  <c r="M38" i="72"/>
  <c r="J38" i="72" s="1"/>
  <c r="L38" i="72"/>
  <c r="I38" i="72" s="1"/>
  <c r="M37" i="72"/>
  <c r="J37" i="72" s="1"/>
  <c r="L37" i="72"/>
  <c r="I37" i="72" s="1"/>
  <c r="M36" i="72"/>
  <c r="J36" i="72" s="1"/>
  <c r="L36" i="72"/>
  <c r="I36" i="72"/>
  <c r="M35" i="72"/>
  <c r="L35" i="72"/>
  <c r="I35" i="72" s="1"/>
  <c r="J35" i="72"/>
  <c r="M34" i="72"/>
  <c r="L34" i="72"/>
  <c r="J34" i="72"/>
  <c r="I34" i="72"/>
  <c r="O33" i="72"/>
  <c r="N33" i="72"/>
  <c r="M33" i="72"/>
  <c r="J33" i="72" s="1"/>
  <c r="L33" i="72"/>
  <c r="I33" i="72" s="1"/>
  <c r="M32" i="72"/>
  <c r="L32" i="72"/>
  <c r="J32" i="72"/>
  <c r="I32" i="72"/>
  <c r="W31" i="72"/>
  <c r="J31" i="72" s="1"/>
  <c r="V31" i="72"/>
  <c r="I31" i="72"/>
  <c r="W30" i="72"/>
  <c r="V30" i="72"/>
  <c r="M30" i="72"/>
  <c r="L30" i="72"/>
  <c r="I30" i="72"/>
  <c r="M29" i="72"/>
  <c r="J29" i="72" s="1"/>
  <c r="L29" i="72"/>
  <c r="I29" i="72"/>
  <c r="W28" i="72"/>
  <c r="J28" i="72" s="1"/>
  <c r="V28" i="72"/>
  <c r="M28" i="72"/>
  <c r="L28" i="72"/>
  <c r="I28" i="72"/>
  <c r="M27" i="72"/>
  <c r="J27" i="72" s="1"/>
  <c r="L27" i="72"/>
  <c r="I27" i="72"/>
  <c r="M26" i="72"/>
  <c r="L26" i="72"/>
  <c r="I26" i="72" s="1"/>
  <c r="J26" i="72"/>
  <c r="W25" i="72"/>
  <c r="V25" i="72"/>
  <c r="M25" i="72"/>
  <c r="J25" i="72" s="1"/>
  <c r="L25" i="72"/>
  <c r="M24" i="72"/>
  <c r="J24" i="72" s="1"/>
  <c r="L24" i="72"/>
  <c r="I24" i="72" s="1"/>
  <c r="W23" i="72"/>
  <c r="V23" i="72"/>
  <c r="M23" i="72"/>
  <c r="J23" i="72" s="1"/>
  <c r="L23" i="72"/>
  <c r="M22" i="72"/>
  <c r="J22" i="72" s="1"/>
  <c r="L22" i="72"/>
  <c r="I22" i="72" s="1"/>
  <c r="M21" i="72"/>
  <c r="J21" i="72" s="1"/>
  <c r="L21" i="72"/>
  <c r="I21" i="72"/>
  <c r="W20" i="72"/>
  <c r="M20" i="72"/>
  <c r="J20" i="72" s="1"/>
  <c r="L20" i="72"/>
  <c r="I20" i="72"/>
  <c r="M19" i="72"/>
  <c r="J19" i="72" s="1"/>
  <c r="L19" i="72"/>
  <c r="I19" i="72" s="1"/>
  <c r="W18" i="72"/>
  <c r="V18" i="72"/>
  <c r="M18" i="72"/>
  <c r="J18" i="72" s="1"/>
  <c r="L18" i="72"/>
  <c r="M17" i="72"/>
  <c r="J17" i="72" s="1"/>
  <c r="L17" i="72"/>
  <c r="I17" i="72" s="1"/>
  <c r="W16" i="72"/>
  <c r="V16" i="72"/>
  <c r="M16" i="72"/>
  <c r="J16" i="72" s="1"/>
  <c r="L16" i="72"/>
  <c r="W15" i="72"/>
  <c r="V15" i="72"/>
  <c r="M15" i="72"/>
  <c r="L15" i="72"/>
  <c r="I15" i="72" s="1"/>
  <c r="M14" i="72"/>
  <c r="J14" i="72" s="1"/>
  <c r="L14" i="72"/>
  <c r="I14" i="72" s="1"/>
  <c r="W13" i="72"/>
  <c r="V13" i="72"/>
  <c r="M13" i="72"/>
  <c r="L13" i="72"/>
  <c r="I13" i="72" s="1"/>
  <c r="O12" i="72"/>
  <c r="N12" i="72"/>
  <c r="M12" i="72"/>
  <c r="L12" i="72"/>
  <c r="W11" i="72"/>
  <c r="V11" i="72"/>
  <c r="O11" i="72"/>
  <c r="N11" i="72"/>
  <c r="I11" i="72" s="1"/>
  <c r="M11" i="72"/>
  <c r="J11" i="72" s="1"/>
  <c r="L11" i="72"/>
  <c r="M10" i="72"/>
  <c r="L10" i="72"/>
  <c r="I10" i="72" s="1"/>
  <c r="J10" i="72"/>
  <c r="M9" i="72"/>
  <c r="L9" i="72"/>
  <c r="J9" i="72"/>
  <c r="I9" i="72"/>
  <c r="M8" i="72"/>
  <c r="J8" i="72" s="1"/>
  <c r="L8" i="72"/>
  <c r="I8" i="72"/>
  <c r="M7" i="72"/>
  <c r="L7" i="72"/>
  <c r="I7" i="72" s="1"/>
  <c r="J7" i="72"/>
  <c r="A7" i="72"/>
  <c r="A8" i="72" s="1"/>
  <c r="A9" i="72" s="1"/>
  <c r="A10" i="72" s="1"/>
  <c r="A11" i="72" s="1"/>
  <c r="A12" i="72" s="1"/>
  <c r="A13" i="72" s="1"/>
  <c r="A14" i="72" s="1"/>
  <c r="A15" i="72" s="1"/>
  <c r="A16" i="72" s="1"/>
  <c r="A17" i="72" s="1"/>
  <c r="A18" i="72" s="1"/>
  <c r="A19" i="72" s="1"/>
  <c r="A20" i="72" s="1"/>
  <c r="A21" i="72" s="1"/>
  <c r="A22" i="72" s="1"/>
  <c r="A23" i="72" s="1"/>
  <c r="A24" i="72" s="1"/>
  <c r="A25" i="72" s="1"/>
  <c r="A26" i="72" s="1"/>
  <c r="A27" i="72" s="1"/>
  <c r="A28" i="72" s="1"/>
  <c r="A29" i="72" s="1"/>
  <c r="A30" i="72" s="1"/>
  <c r="A31" i="72" s="1"/>
  <c r="A32" i="72" s="1"/>
  <c r="A33" i="72" s="1"/>
  <c r="A34" i="72" s="1"/>
  <c r="A35" i="72" s="1"/>
  <c r="A36" i="72" s="1"/>
  <c r="A37" i="72" s="1"/>
  <c r="A38" i="72" s="1"/>
  <c r="A39" i="72" s="1"/>
  <c r="A40" i="72" s="1"/>
  <c r="A41" i="72" s="1"/>
  <c r="A42" i="72" s="1"/>
  <c r="A43" i="72" s="1"/>
  <c r="A44" i="72" s="1"/>
  <c r="A45" i="72" s="1"/>
  <c r="A46" i="72" s="1"/>
  <c r="A47" i="72" s="1"/>
  <c r="A48" i="72" s="1"/>
  <c r="A49" i="72" s="1"/>
  <c r="A50" i="72" s="1"/>
  <c r="A51" i="72" s="1"/>
  <c r="A52" i="72" s="1"/>
  <c r="A53" i="72" s="1"/>
  <c r="A54" i="72" s="1"/>
  <c r="A55" i="72" s="1"/>
  <c r="A56" i="72" s="1"/>
  <c r="A57" i="72" s="1"/>
  <c r="A58" i="72" s="1"/>
  <c r="A59" i="72" s="1"/>
  <c r="A60" i="72" s="1"/>
  <c r="A61" i="72" s="1"/>
  <c r="A62" i="72" s="1"/>
  <c r="A63" i="72" s="1"/>
  <c r="A64" i="72" s="1"/>
  <c r="A65" i="72" s="1"/>
  <c r="A66" i="72" s="1"/>
  <c r="A67" i="72" s="1"/>
  <c r="A68" i="72" s="1"/>
  <c r="A69" i="72" s="1"/>
  <c r="A70" i="72" s="1"/>
  <c r="A71" i="72" s="1"/>
  <c r="A72" i="72" s="1"/>
  <c r="A73" i="72" s="1"/>
  <c r="A74" i="72" s="1"/>
  <c r="A75" i="72" s="1"/>
  <c r="A76" i="72" s="1"/>
  <c r="A77" i="72" s="1"/>
  <c r="A78" i="72" s="1"/>
  <c r="A79" i="72" s="1"/>
  <c r="A80" i="72" s="1"/>
  <c r="A81" i="72" s="1"/>
  <c r="A82" i="72" s="1"/>
  <c r="A83" i="72" s="1"/>
  <c r="A84" i="72" s="1"/>
  <c r="A85" i="72" s="1"/>
  <c r="A86" i="72" s="1"/>
  <c r="A87" i="72" s="1"/>
  <c r="A88" i="72" s="1"/>
  <c r="A89" i="72" s="1"/>
  <c r="A90" i="72" s="1"/>
  <c r="A91" i="72" s="1"/>
  <c r="A92" i="72" s="1"/>
  <c r="A93" i="72" s="1"/>
  <c r="A94" i="72" s="1"/>
  <c r="A95" i="72" s="1"/>
  <c r="A96" i="72" s="1"/>
  <c r="A97" i="72" s="1"/>
  <c r="A98" i="72" s="1"/>
  <c r="A99" i="72" s="1"/>
  <c r="A100" i="72" s="1"/>
  <c r="A101" i="72" s="1"/>
  <c r="A102" i="72" s="1"/>
  <c r="A103" i="72" s="1"/>
  <c r="A104" i="72" s="1"/>
  <c r="A105" i="72" s="1"/>
  <c r="A106" i="72" s="1"/>
  <c r="A107" i="72" s="1"/>
  <c r="A108" i="72" s="1"/>
  <c r="A109" i="72" s="1"/>
  <c r="A110" i="72" s="1"/>
  <c r="A111" i="72" s="1"/>
  <c r="A112" i="72" s="1"/>
  <c r="A113" i="72" s="1"/>
  <c r="A114" i="72" s="1"/>
  <c r="A115" i="72" s="1"/>
  <c r="A116" i="72" s="1"/>
  <c r="A117" i="72" s="1"/>
  <c r="A118" i="72" s="1"/>
  <c r="A119" i="72" s="1"/>
  <c r="A120" i="72" s="1"/>
  <c r="A121" i="72" s="1"/>
  <c r="A122" i="72" s="1"/>
  <c r="A123" i="72" s="1"/>
  <c r="A124" i="72" s="1"/>
  <c r="A125" i="72" s="1"/>
  <c r="A126" i="72" s="1"/>
  <c r="A127" i="72" s="1"/>
  <c r="A128" i="72" s="1"/>
  <c r="A129" i="72" s="1"/>
  <c r="A130" i="72" s="1"/>
  <c r="A131" i="72" s="1"/>
  <c r="A132" i="72" s="1"/>
  <c r="A133" i="72" s="1"/>
  <c r="A134" i="72" s="1"/>
  <c r="A135" i="72" s="1"/>
  <c r="A136" i="72" s="1"/>
  <c r="A137" i="72" s="1"/>
  <c r="A138" i="72" s="1"/>
  <c r="A139" i="72" s="1"/>
  <c r="A140" i="72" s="1"/>
  <c r="A141" i="72" s="1"/>
  <c r="A142" i="72" s="1"/>
  <c r="A143" i="72" s="1"/>
  <c r="A144" i="72" s="1"/>
  <c r="A145" i="72" s="1"/>
  <c r="A146" i="72" s="1"/>
  <c r="A147" i="72" s="1"/>
  <c r="A148" i="72" s="1"/>
  <c r="A149" i="72" s="1"/>
  <c r="A150" i="72" s="1"/>
  <c r="A151" i="72" s="1"/>
  <c r="A152" i="72" s="1"/>
  <c r="A153" i="72" s="1"/>
  <c r="A154" i="72" s="1"/>
  <c r="A155" i="72" s="1"/>
  <c r="A156" i="72" s="1"/>
  <c r="A157" i="72" s="1"/>
  <c r="A158" i="72" s="1"/>
  <c r="A159" i="72" s="1"/>
  <c r="A160" i="72" s="1"/>
  <c r="A161" i="72" s="1"/>
  <c r="A162" i="72" s="1"/>
  <c r="A163" i="72" s="1"/>
  <c r="A164" i="72" s="1"/>
  <c r="A165" i="72" s="1"/>
  <c r="A166" i="72" s="1"/>
  <c r="A167" i="72" s="1"/>
  <c r="A168" i="72" s="1"/>
  <c r="A169" i="72" s="1"/>
  <c r="A170" i="72" s="1"/>
  <c r="A171" i="72" s="1"/>
  <c r="A172" i="72" s="1"/>
  <c r="A173" i="72" s="1"/>
  <c r="A174" i="72" s="1"/>
  <c r="A175" i="72" s="1"/>
  <c r="A176" i="72" s="1"/>
  <c r="A177" i="72" s="1"/>
  <c r="A178" i="72" s="1"/>
  <c r="A179" i="72" s="1"/>
  <c r="A180" i="72" s="1"/>
  <c r="A181" i="72" s="1"/>
  <c r="A182" i="72" s="1"/>
  <c r="A183" i="72" s="1"/>
  <c r="A184" i="72" s="1"/>
  <c r="A185" i="72" s="1"/>
  <c r="A186" i="72" s="1"/>
  <c r="A187" i="72" s="1"/>
  <c r="A188" i="72" s="1"/>
  <c r="A189" i="72" s="1"/>
  <c r="A190" i="72" s="1"/>
  <c r="A191" i="72" s="1"/>
  <c r="A192" i="72" s="1"/>
  <c r="A193" i="72" s="1"/>
  <c r="A194" i="72" s="1"/>
  <c r="A195" i="72" s="1"/>
  <c r="A196" i="72" s="1"/>
  <c r="A197" i="72" s="1"/>
  <c r="A198" i="72" s="1"/>
  <c r="A199" i="72" s="1"/>
  <c r="A200" i="72" s="1"/>
  <c r="A201" i="72" s="1"/>
  <c r="A202" i="72" s="1"/>
  <c r="A203" i="72" s="1"/>
  <c r="A204" i="72" s="1"/>
  <c r="A205" i="72" s="1"/>
  <c r="A206" i="72" s="1"/>
  <c r="A207" i="72" s="1"/>
  <c r="A208" i="72" s="1"/>
  <c r="A209" i="72" s="1"/>
  <c r="A210" i="72" s="1"/>
  <c r="A211" i="72" s="1"/>
  <c r="A212" i="72" s="1"/>
  <c r="A213" i="72" s="1"/>
  <c r="A214" i="72" s="1"/>
  <c r="A215" i="72" s="1"/>
  <c r="A216" i="72" s="1"/>
  <c r="A217" i="72" s="1"/>
  <c r="A218" i="72" s="1"/>
  <c r="A219" i="72" s="1"/>
  <c r="A220" i="72" s="1"/>
  <c r="A221" i="72" s="1"/>
  <c r="A222" i="72" s="1"/>
  <c r="A223" i="72" s="1"/>
  <c r="A224" i="72" s="1"/>
  <c r="A225" i="72" s="1"/>
  <c r="A226" i="72" s="1"/>
  <c r="A227" i="72" s="1"/>
  <c r="A228" i="72" s="1"/>
  <c r="A229" i="72" s="1"/>
  <c r="A230" i="72" s="1"/>
  <c r="A231" i="72" s="1"/>
  <c r="A232" i="72" s="1"/>
  <c r="A233" i="72" s="1"/>
  <c r="A234" i="72" s="1"/>
  <c r="A235" i="72" s="1"/>
  <c r="A236" i="72" s="1"/>
  <c r="A237" i="72" s="1"/>
  <c r="A238" i="72" s="1"/>
  <c r="A239" i="72" s="1"/>
  <c r="A240" i="72" s="1"/>
  <c r="A241" i="72" s="1"/>
  <c r="A242" i="72" s="1"/>
  <c r="A243" i="72" s="1"/>
  <c r="A244" i="72" s="1"/>
  <c r="A245" i="72" s="1"/>
  <c r="A246" i="72" s="1"/>
  <c r="A247" i="72" s="1"/>
  <c r="A248" i="72" s="1"/>
  <c r="A249" i="72" s="1"/>
  <c r="A250" i="72" s="1"/>
  <c r="A251" i="72" s="1"/>
  <c r="A252" i="72" s="1"/>
  <c r="A253" i="72" s="1"/>
  <c r="A254" i="72" s="1"/>
  <c r="A255" i="72" s="1"/>
  <c r="A256" i="72" s="1"/>
  <c r="A257" i="72" s="1"/>
  <c r="A258" i="72" s="1"/>
  <c r="A259" i="72" s="1"/>
  <c r="A260" i="72" s="1"/>
  <c r="A261" i="72" s="1"/>
  <c r="A262" i="72" s="1"/>
  <c r="A263" i="72" s="1"/>
  <c r="A264" i="72" s="1"/>
  <c r="A265" i="72" s="1"/>
  <c r="A266" i="72" s="1"/>
  <c r="A267" i="72" s="1"/>
  <c r="A268" i="72" s="1"/>
  <c r="A269" i="72" s="1"/>
  <c r="A270" i="72" s="1"/>
  <c r="A271" i="72" s="1"/>
  <c r="A272" i="72" s="1"/>
  <c r="A273" i="72" s="1"/>
  <c r="A274" i="72" s="1"/>
  <c r="A275" i="72" s="1"/>
  <c r="A276" i="72" s="1"/>
  <c r="A277" i="72" s="1"/>
  <c r="A278" i="72" s="1"/>
  <c r="A279" i="72" s="1"/>
  <c r="M6" i="72"/>
  <c r="J6" i="72" s="1"/>
  <c r="K6" i="72" s="1"/>
  <c r="K7" i="72" s="1"/>
  <c r="L6" i="72"/>
  <c r="I6" i="72"/>
  <c r="C6" i="72"/>
  <c r="C7" i="72" s="1"/>
  <c r="C8" i="72" s="1"/>
  <c r="C9" i="72" s="1"/>
  <c r="C10" i="72" s="1"/>
  <c r="C11" i="72" s="1"/>
  <c r="C12" i="72" s="1"/>
  <c r="C13" i="72" s="1"/>
  <c r="C14" i="72" s="1"/>
  <c r="C15" i="72" s="1"/>
  <c r="C16" i="72" s="1"/>
  <c r="C17" i="72" s="1"/>
  <c r="C18" i="72" s="1"/>
  <c r="C19" i="72" s="1"/>
  <c r="C20" i="72" s="1"/>
  <c r="C21" i="72" s="1"/>
  <c r="C22" i="72" s="1"/>
  <c r="C23" i="72" s="1"/>
  <c r="C24" i="72" s="1"/>
  <c r="C25" i="72" s="1"/>
  <c r="C26" i="72" s="1"/>
  <c r="C27" i="72" s="1"/>
  <c r="C28" i="72" s="1"/>
  <c r="C29" i="72" s="1"/>
  <c r="C30" i="72" s="1"/>
  <c r="C31" i="72" s="1"/>
  <c r="C32" i="72" s="1"/>
  <c r="C33" i="72" s="1"/>
  <c r="C34" i="72" s="1"/>
  <c r="C35" i="72" s="1"/>
  <c r="C36" i="72" s="1"/>
  <c r="C37" i="72" s="1"/>
  <c r="C38" i="72" s="1"/>
  <c r="C39" i="72" s="1"/>
  <c r="C40" i="72" s="1"/>
  <c r="C41" i="72" s="1"/>
  <c r="C42" i="72" s="1"/>
  <c r="C43" i="72" s="1"/>
  <c r="C44" i="72" s="1"/>
  <c r="C45" i="72" s="1"/>
  <c r="C46" i="72" s="1"/>
  <c r="C47" i="72" s="1"/>
  <c r="C48" i="72" s="1"/>
  <c r="C49" i="72" s="1"/>
  <c r="C50" i="72" s="1"/>
  <c r="C51" i="72" s="1"/>
  <c r="C52" i="72" s="1"/>
  <c r="C53" i="72" s="1"/>
  <c r="C54" i="72" s="1"/>
  <c r="C55" i="72" s="1"/>
  <c r="C56" i="72" s="1"/>
  <c r="C57" i="72" s="1"/>
  <c r="C58" i="72" s="1"/>
  <c r="C59" i="72" s="1"/>
  <c r="C60" i="72" s="1"/>
  <c r="C61" i="72" s="1"/>
  <c r="C62" i="72" s="1"/>
  <c r="C63" i="72" s="1"/>
  <c r="C64" i="72" s="1"/>
  <c r="C65" i="72" s="1"/>
  <c r="C66" i="72" s="1"/>
  <c r="C67" i="72" s="1"/>
  <c r="C68" i="72" s="1"/>
  <c r="C69" i="72" s="1"/>
  <c r="C70" i="72" s="1"/>
  <c r="C71" i="72" s="1"/>
  <c r="C72" i="72" s="1"/>
  <c r="C73" i="72" s="1"/>
  <c r="C74" i="72" s="1"/>
  <c r="C75" i="72" s="1"/>
  <c r="C76" i="72" s="1"/>
  <c r="C77" i="72" s="1"/>
  <c r="C78" i="72" s="1"/>
  <c r="C79" i="72" s="1"/>
  <c r="C80" i="72" s="1"/>
  <c r="C81" i="72" s="1"/>
  <c r="C82" i="72" s="1"/>
  <c r="C83" i="72" s="1"/>
  <c r="C84" i="72" s="1"/>
  <c r="C85" i="72" s="1"/>
  <c r="C86" i="72" s="1"/>
  <c r="C87" i="72" s="1"/>
  <c r="C88" i="72" s="1"/>
  <c r="C89" i="72" s="1"/>
  <c r="C90" i="72" s="1"/>
  <c r="C91" i="72" s="1"/>
  <c r="C92" i="72" s="1"/>
  <c r="C93" i="72" s="1"/>
  <c r="C94" i="72" s="1"/>
  <c r="C95" i="72" s="1"/>
  <c r="C96" i="72" s="1"/>
  <c r="C97" i="72" s="1"/>
  <c r="C98" i="72" s="1"/>
  <c r="C99" i="72" s="1"/>
  <c r="C100" i="72" s="1"/>
  <c r="A6" i="72"/>
  <c r="M5" i="72"/>
  <c r="J5" i="72" s="1"/>
  <c r="L5" i="72"/>
  <c r="I5" i="72"/>
  <c r="I41" i="72" l="1"/>
  <c r="J13" i="72"/>
  <c r="I165" i="72"/>
  <c r="I5" i="73"/>
  <c r="J9" i="73"/>
  <c r="I23" i="72"/>
  <c r="J5" i="73"/>
  <c r="I20" i="73"/>
  <c r="I25" i="72"/>
  <c r="J12" i="72"/>
  <c r="I16" i="72"/>
  <c r="I26" i="73"/>
  <c r="J15" i="72"/>
  <c r="I43" i="72"/>
  <c r="I10" i="73"/>
  <c r="I12" i="72"/>
  <c r="J30" i="72"/>
  <c r="J26" i="73"/>
  <c r="I18" i="72"/>
  <c r="K7" i="73"/>
  <c r="K8" i="73" s="1"/>
  <c r="K9" i="73" s="1"/>
  <c r="K10" i="73" s="1"/>
  <c r="K11" i="73" s="1"/>
  <c r="K12" i="73" s="1"/>
  <c r="K13" i="73" s="1"/>
  <c r="K14" i="73" s="1"/>
  <c r="K15" i="73" s="1"/>
  <c r="K16" i="73" s="1"/>
  <c r="K17" i="73" s="1"/>
  <c r="K18" i="73" s="1"/>
  <c r="K19" i="73" s="1"/>
  <c r="K20" i="73" s="1"/>
  <c r="K21" i="73" s="1"/>
  <c r="K22" i="73" s="1"/>
  <c r="K23" i="73" s="1"/>
  <c r="K24" i="73" s="1"/>
  <c r="K25" i="73" s="1"/>
  <c r="K26" i="73" s="1"/>
  <c r="K27" i="73" s="1"/>
  <c r="K28" i="73" s="1"/>
  <c r="K29" i="73" s="1"/>
  <c r="K30" i="73" s="1"/>
  <c r="K31" i="73" s="1"/>
  <c r="K32" i="73" s="1"/>
  <c r="K33" i="73" s="1"/>
  <c r="K34" i="73" s="1"/>
  <c r="K35" i="73" s="1"/>
  <c r="K36" i="73" s="1"/>
  <c r="K37" i="73" s="1"/>
  <c r="K38" i="73" s="1"/>
  <c r="K39" i="73" s="1"/>
  <c r="K40" i="73" s="1"/>
  <c r="K41" i="73" s="1"/>
  <c r="K42" i="73" s="1"/>
  <c r="K43" i="73" s="1"/>
  <c r="K44" i="73" s="1"/>
  <c r="K45" i="73" s="1"/>
  <c r="K46" i="73" s="1"/>
  <c r="K47" i="73" s="1"/>
  <c r="K48" i="73" s="1"/>
  <c r="K49" i="73" s="1"/>
  <c r="K50" i="73" s="1"/>
  <c r="K51" i="73" s="1"/>
  <c r="K52" i="73" s="1"/>
  <c r="K53" i="73" s="1"/>
  <c r="K54" i="73" s="1"/>
  <c r="K55" i="73" s="1"/>
  <c r="K56" i="73" s="1"/>
  <c r="K57" i="73" s="1"/>
  <c r="K58" i="73" s="1"/>
  <c r="K59" i="73" s="1"/>
  <c r="K60" i="73" s="1"/>
  <c r="K61" i="73" s="1"/>
  <c r="K62" i="73" s="1"/>
  <c r="K63" i="73" s="1"/>
  <c r="K64" i="73" s="1"/>
  <c r="K65" i="73" s="1"/>
  <c r="K66" i="73" s="1"/>
  <c r="K67" i="73" s="1"/>
  <c r="K68" i="73" s="1"/>
  <c r="K69" i="73" s="1"/>
  <c r="K70" i="73" s="1"/>
  <c r="K71" i="73" s="1"/>
  <c r="K72" i="73" s="1"/>
  <c r="K73" i="73" s="1"/>
  <c r="K74" i="73" s="1"/>
  <c r="K75" i="73" s="1"/>
  <c r="K76" i="73" s="1"/>
  <c r="K77" i="73" s="1"/>
  <c r="K78" i="73" s="1"/>
  <c r="K79" i="73" s="1"/>
  <c r="K80" i="73" s="1"/>
  <c r="K81" i="73" s="1"/>
  <c r="K82" i="73" s="1"/>
  <c r="K83" i="73" s="1"/>
  <c r="K84" i="73" s="1"/>
  <c r="K85" i="73" s="1"/>
  <c r="K86" i="73" s="1"/>
  <c r="K87" i="73" s="1"/>
  <c r="K88" i="73" s="1"/>
  <c r="K89" i="73" s="1"/>
  <c r="K90" i="73" s="1"/>
  <c r="K91" i="73" s="1"/>
  <c r="K92" i="73" s="1"/>
  <c r="K93" i="73" s="1"/>
  <c r="K94" i="73" s="1"/>
  <c r="K95" i="73" s="1"/>
  <c r="K96" i="73" s="1"/>
  <c r="K97" i="73" s="1"/>
  <c r="K98" i="73" s="1"/>
  <c r="K99" i="73" s="1"/>
  <c r="K100" i="73" s="1"/>
  <c r="K101" i="73" s="1"/>
  <c r="K102" i="73" s="1"/>
  <c r="K103" i="73" s="1"/>
  <c r="K104" i="73" s="1"/>
  <c r="K105" i="73" s="1"/>
  <c r="K8" i="72"/>
  <c r="K9" i="72" s="1"/>
  <c r="K10" i="72" s="1"/>
  <c r="K11" i="72" s="1"/>
  <c r="K12" i="72" s="1"/>
  <c r="K13" i="72" s="1"/>
  <c r="K14" i="72" s="1"/>
  <c r="K15" i="72" s="1"/>
  <c r="K16" i="72" s="1"/>
  <c r="K17" i="72" s="1"/>
  <c r="K18" i="72" s="1"/>
  <c r="K19" i="72" s="1"/>
  <c r="K20" i="72" s="1"/>
  <c r="K21" i="72" s="1"/>
  <c r="K22" i="72" s="1"/>
  <c r="K23" i="72" s="1"/>
  <c r="K24" i="72" s="1"/>
  <c r="K25" i="72" s="1"/>
  <c r="K26" i="72" s="1"/>
  <c r="K27" i="72" s="1"/>
  <c r="K28" i="72" s="1"/>
  <c r="K29" i="72" s="1"/>
  <c r="K30" i="72" s="1"/>
  <c r="K31" i="72" s="1"/>
  <c r="K32" i="72" s="1"/>
  <c r="K33" i="72" s="1"/>
  <c r="K34" i="72" s="1"/>
  <c r="K35" i="72" s="1"/>
  <c r="K36" i="72" s="1"/>
  <c r="K37" i="72" s="1"/>
  <c r="K38" i="72" s="1"/>
  <c r="K39" i="72" s="1"/>
  <c r="K40" i="72" s="1"/>
  <c r="K41" i="72" s="1"/>
  <c r="K42" i="72" s="1"/>
  <c r="K43" i="72" s="1"/>
  <c r="K44" i="72" s="1"/>
  <c r="K45" i="72" s="1"/>
  <c r="K46" i="72" s="1"/>
  <c r="K47" i="72" s="1"/>
  <c r="K48" i="72" s="1"/>
  <c r="K49" i="72" s="1"/>
  <c r="K50" i="72" s="1"/>
  <c r="K51" i="72" s="1"/>
  <c r="K52" i="72" s="1"/>
  <c r="K53" i="72" s="1"/>
  <c r="K54" i="72" s="1"/>
  <c r="K55" i="72" s="1"/>
  <c r="K56" i="72" s="1"/>
  <c r="K57" i="72" s="1"/>
  <c r="K58" i="72" s="1"/>
  <c r="K59" i="72" s="1"/>
  <c r="K60" i="72" s="1"/>
  <c r="K61" i="72" s="1"/>
  <c r="K62" i="72" s="1"/>
  <c r="K63" i="72" s="1"/>
  <c r="K64" i="72" s="1"/>
  <c r="K65" i="72" s="1"/>
  <c r="K66" i="72" s="1"/>
  <c r="K67" i="72" s="1"/>
  <c r="K68" i="72" s="1"/>
  <c r="K69" i="72" s="1"/>
  <c r="K70" i="72" s="1"/>
  <c r="K71" i="72" s="1"/>
  <c r="K72" i="72" s="1"/>
  <c r="K73" i="72" s="1"/>
  <c r="K74" i="72" s="1"/>
  <c r="K75" i="72" s="1"/>
  <c r="K76" i="72" s="1"/>
  <c r="K77" i="72" s="1"/>
  <c r="K78" i="72" s="1"/>
  <c r="K79" i="72" s="1"/>
  <c r="K80" i="72" s="1"/>
  <c r="K81" i="72" s="1"/>
  <c r="K82" i="72" s="1"/>
  <c r="K83" i="72" s="1"/>
  <c r="K84" i="72" s="1"/>
  <c r="K85" i="72" s="1"/>
  <c r="K86" i="72" s="1"/>
  <c r="K87" i="72" s="1"/>
  <c r="K88" i="72" s="1"/>
  <c r="K89" i="72" s="1"/>
  <c r="K90" i="72" s="1"/>
  <c r="K91" i="72" s="1"/>
  <c r="K92" i="72" s="1"/>
  <c r="K93" i="72" s="1"/>
  <c r="K94" i="72" s="1"/>
  <c r="K95" i="72" s="1"/>
  <c r="K96" i="72" s="1"/>
  <c r="K97" i="72" s="1"/>
  <c r="K98" i="72" s="1"/>
  <c r="K99" i="72" s="1"/>
  <c r="K100" i="72" s="1"/>
  <c r="K101" i="72" s="1"/>
  <c r="K102" i="72" s="1"/>
  <c r="K103" i="72" s="1"/>
  <c r="K104" i="72" s="1"/>
  <c r="K105" i="72" s="1"/>
  <c r="K106" i="72" s="1"/>
  <c r="K107" i="72" s="1"/>
  <c r="K108" i="72" s="1"/>
  <c r="K109" i="72" s="1"/>
  <c r="K110" i="72" s="1"/>
  <c r="K111" i="72" s="1"/>
  <c r="K112" i="72" s="1"/>
  <c r="K113" i="72" s="1"/>
  <c r="K114" i="72" s="1"/>
  <c r="K115" i="72" s="1"/>
  <c r="K116" i="72" s="1"/>
  <c r="K117" i="72" s="1"/>
  <c r="K118" i="72" s="1"/>
  <c r="K119" i="72" s="1"/>
  <c r="K120" i="72" s="1"/>
  <c r="K121" i="72" s="1"/>
  <c r="K122" i="72" s="1"/>
  <c r="K123" i="72" s="1"/>
  <c r="K124" i="72" s="1"/>
  <c r="K125" i="72" s="1"/>
  <c r="K126" i="72" s="1"/>
  <c r="K127" i="72" s="1"/>
  <c r="K128" i="72" s="1"/>
  <c r="K129" i="72" s="1"/>
  <c r="K130" i="72" s="1"/>
  <c r="K131" i="72" s="1"/>
  <c r="K132" i="72" s="1"/>
  <c r="K133" i="72" s="1"/>
  <c r="K134" i="72" s="1"/>
  <c r="K135" i="72" s="1"/>
  <c r="K136" i="72" s="1"/>
  <c r="K137" i="72" s="1"/>
  <c r="K138" i="72" s="1"/>
  <c r="K139" i="72" s="1"/>
  <c r="K140" i="72" s="1"/>
  <c r="K141" i="72" s="1"/>
  <c r="K142" i="72" s="1"/>
  <c r="K143" i="72" s="1"/>
  <c r="K144" i="72" s="1"/>
  <c r="K145" i="72" s="1"/>
  <c r="K146" i="72" s="1"/>
  <c r="K147" i="72" s="1"/>
  <c r="K148" i="72" s="1"/>
  <c r="K149" i="72" s="1"/>
  <c r="K150" i="72" s="1"/>
  <c r="K151" i="72" s="1"/>
  <c r="K152" i="72" s="1"/>
  <c r="K153" i="72" s="1"/>
  <c r="K154" i="72" s="1"/>
  <c r="K155" i="72" s="1"/>
  <c r="K156" i="72" s="1"/>
  <c r="K157" i="72" s="1"/>
  <c r="K158" i="72" s="1"/>
  <c r="K159" i="72" s="1"/>
  <c r="K160" i="72" s="1"/>
  <c r="K161" i="72" s="1"/>
  <c r="K162" i="72" s="1"/>
  <c r="K163" i="72" s="1"/>
  <c r="K164" i="72" s="1"/>
  <c r="K165" i="72" s="1"/>
  <c r="K166" i="72" s="1"/>
  <c r="K167" i="72" s="1"/>
  <c r="K168" i="72" s="1"/>
  <c r="K169" i="72" s="1"/>
  <c r="K170" i="72" s="1"/>
  <c r="K171" i="72" s="1"/>
  <c r="K172" i="72" s="1"/>
  <c r="K173" i="72" s="1"/>
  <c r="K174" i="72" s="1"/>
  <c r="K175" i="72" s="1"/>
  <c r="K176" i="72" s="1"/>
  <c r="K177" i="72" s="1"/>
  <c r="K178" i="72" s="1"/>
  <c r="K179" i="72" s="1"/>
  <c r="K180" i="72" s="1"/>
  <c r="K181" i="72" s="1"/>
  <c r="K182" i="72" s="1"/>
  <c r="K183" i="72" s="1"/>
  <c r="K184" i="72" s="1"/>
  <c r="K185" i="72" s="1"/>
  <c r="K186" i="72" s="1"/>
  <c r="K187" i="72" s="1"/>
  <c r="K188" i="72" s="1"/>
  <c r="K189" i="72" s="1"/>
  <c r="K190" i="72" s="1"/>
  <c r="K191" i="72" s="1"/>
  <c r="K192" i="72" s="1"/>
  <c r="K193" i="72" s="1"/>
  <c r="K194" i="72" s="1"/>
  <c r="K195" i="72" s="1"/>
  <c r="K196" i="72" s="1"/>
  <c r="K197" i="72" s="1"/>
  <c r="K198" i="72" s="1"/>
  <c r="K199" i="72" s="1"/>
  <c r="K200" i="72" s="1"/>
  <c r="K201" i="72" s="1"/>
  <c r="K202" i="72" s="1"/>
  <c r="K203" i="72" s="1"/>
  <c r="K204" i="72" s="1"/>
  <c r="K205" i="72" s="1"/>
  <c r="K206" i="72" s="1"/>
  <c r="K207" i="72" s="1"/>
  <c r="K208" i="72" s="1"/>
  <c r="K209" i="72" s="1"/>
  <c r="K210" i="72" s="1"/>
  <c r="K211" i="72" s="1"/>
  <c r="K212" i="72" s="1"/>
  <c r="K213" i="72" s="1"/>
  <c r="K214" i="72" s="1"/>
  <c r="K215" i="72" s="1"/>
  <c r="K216" i="72" s="1"/>
  <c r="K217" i="72" s="1"/>
  <c r="K218" i="72" s="1"/>
  <c r="K219" i="72" s="1"/>
  <c r="K220" i="72" s="1"/>
  <c r="K221" i="72" s="1"/>
  <c r="K222" i="72" s="1"/>
  <c r="K223" i="72" s="1"/>
  <c r="K224" i="72" s="1"/>
  <c r="K225" i="72" s="1"/>
  <c r="K226" i="72" s="1"/>
  <c r="K227" i="72" s="1"/>
  <c r="K228" i="72" s="1"/>
  <c r="K229" i="72" s="1"/>
  <c r="K230" i="72" s="1"/>
  <c r="K231" i="72" s="1"/>
  <c r="K232" i="72" s="1"/>
  <c r="K233" i="72" s="1"/>
  <c r="K234" i="72" s="1"/>
  <c r="K235" i="72" s="1"/>
  <c r="K236" i="72" s="1"/>
  <c r="K237" i="72" s="1"/>
  <c r="K238" i="72" s="1"/>
  <c r="K239" i="72" s="1"/>
  <c r="K240" i="72" s="1"/>
  <c r="K241" i="72" s="1"/>
  <c r="K242" i="72" s="1"/>
  <c r="K243" i="72" s="1"/>
  <c r="K244" i="72" s="1"/>
  <c r="K245" i="72" s="1"/>
  <c r="K246" i="72" s="1"/>
  <c r="K247" i="72" s="1"/>
  <c r="K248" i="72" s="1"/>
  <c r="K249" i="72" s="1"/>
  <c r="K250" i="72" s="1"/>
  <c r="K251" i="72" s="1"/>
  <c r="K252" i="72" s="1"/>
  <c r="K253" i="72" s="1"/>
  <c r="K254" i="72" s="1"/>
  <c r="K255" i="72" s="1"/>
  <c r="K256" i="72" s="1"/>
  <c r="K257" i="72" s="1"/>
  <c r="K258" i="72" s="1"/>
  <c r="K259" i="72" s="1"/>
  <c r="K260" i="72" s="1"/>
  <c r="K261" i="72" s="1"/>
  <c r="K262" i="72" s="1"/>
  <c r="K263" i="72" s="1"/>
  <c r="K264" i="72" s="1"/>
  <c r="K265" i="72" s="1"/>
  <c r="K266" i="72" s="1"/>
  <c r="K267" i="72" s="1"/>
  <c r="K268" i="72" s="1"/>
  <c r="K269" i="72" s="1"/>
  <c r="K270" i="72" s="1"/>
  <c r="K271" i="72" s="1"/>
  <c r="K272" i="72" s="1"/>
  <c r="K273" i="72" s="1"/>
  <c r="K274" i="72" s="1"/>
  <c r="K275" i="72" s="1"/>
  <c r="K276" i="72" s="1"/>
  <c r="K277" i="72" s="1"/>
  <c r="K278" i="72" s="1"/>
  <c r="K279" i="72" s="1"/>
  <c r="D7" i="50"/>
  <c r="E7" i="50"/>
  <c r="F8" i="50"/>
  <c r="D8" i="50" s="1"/>
  <c r="G8" i="50"/>
  <c r="E8" i="50" s="1"/>
  <c r="L105" i="70" l="1"/>
  <c r="J105" i="70"/>
  <c r="I105" i="70"/>
  <c r="J104" i="70"/>
  <c r="I104" i="70"/>
  <c r="J103" i="70"/>
  <c r="I103" i="70"/>
  <c r="J102" i="70"/>
  <c r="I102" i="70"/>
  <c r="J101" i="70"/>
  <c r="I101" i="70"/>
  <c r="J100" i="70"/>
  <c r="I100" i="70"/>
  <c r="J99" i="70"/>
  <c r="I99" i="70"/>
  <c r="J98" i="70"/>
  <c r="I98" i="70"/>
  <c r="J97" i="70"/>
  <c r="I97" i="70"/>
  <c r="J96" i="70"/>
  <c r="I96" i="70"/>
  <c r="J95" i="70"/>
  <c r="I95" i="70"/>
  <c r="J94" i="70"/>
  <c r="I94" i="70"/>
  <c r="J93" i="70"/>
  <c r="I93" i="70"/>
  <c r="J92" i="70"/>
  <c r="I92" i="70"/>
  <c r="J91" i="70"/>
  <c r="I91" i="70"/>
  <c r="J90" i="70"/>
  <c r="I90" i="70"/>
  <c r="J89" i="70"/>
  <c r="I89" i="70"/>
  <c r="J88" i="70"/>
  <c r="I88" i="70"/>
  <c r="J87" i="70"/>
  <c r="I87" i="70"/>
  <c r="J86" i="70"/>
  <c r="I86" i="70"/>
  <c r="J85" i="70"/>
  <c r="I85" i="70"/>
  <c r="J84" i="70"/>
  <c r="I84" i="70"/>
  <c r="J83" i="70"/>
  <c r="I83" i="70"/>
  <c r="J82" i="70"/>
  <c r="I82" i="70"/>
  <c r="J81" i="70"/>
  <c r="I81" i="70"/>
  <c r="J80" i="70"/>
  <c r="I80" i="70"/>
  <c r="J79" i="70"/>
  <c r="I79" i="70"/>
  <c r="J78" i="70"/>
  <c r="I78" i="70"/>
  <c r="J77" i="70"/>
  <c r="I77" i="70"/>
  <c r="J76" i="70"/>
  <c r="I76" i="70"/>
  <c r="J75" i="70"/>
  <c r="I75" i="70"/>
  <c r="J74" i="70"/>
  <c r="I74" i="70"/>
  <c r="J73" i="70"/>
  <c r="I73" i="70"/>
  <c r="J72" i="70"/>
  <c r="I72" i="70"/>
  <c r="J71" i="70"/>
  <c r="I71" i="70"/>
  <c r="J70" i="70"/>
  <c r="I70" i="70"/>
  <c r="J69" i="70"/>
  <c r="I69" i="70"/>
  <c r="J68" i="70"/>
  <c r="I68" i="70"/>
  <c r="J67" i="70"/>
  <c r="I67" i="70"/>
  <c r="J66" i="70"/>
  <c r="I66" i="70"/>
  <c r="J65" i="70"/>
  <c r="I65" i="70"/>
  <c r="J64" i="70"/>
  <c r="I64" i="70"/>
  <c r="J63" i="70"/>
  <c r="I63" i="70"/>
  <c r="J62" i="70"/>
  <c r="I62" i="70"/>
  <c r="J61" i="70"/>
  <c r="I61" i="70"/>
  <c r="J60" i="70"/>
  <c r="I60" i="70"/>
  <c r="J59" i="70"/>
  <c r="I59" i="70"/>
  <c r="J58" i="70"/>
  <c r="I58" i="70"/>
  <c r="J57" i="70"/>
  <c r="I57" i="70"/>
  <c r="O56" i="70"/>
  <c r="J56" i="70" s="1"/>
  <c r="N56" i="70"/>
  <c r="I56" i="70" s="1"/>
  <c r="O55" i="70"/>
  <c r="N55" i="70"/>
  <c r="I55" i="70" s="1"/>
  <c r="J55" i="70"/>
  <c r="O54" i="70"/>
  <c r="N54" i="70"/>
  <c r="I54" i="70" s="1"/>
  <c r="J54" i="70"/>
  <c r="O53" i="70"/>
  <c r="N53" i="70"/>
  <c r="J53" i="70"/>
  <c r="I53" i="70"/>
  <c r="O52" i="70"/>
  <c r="J52" i="70" s="1"/>
  <c r="N52" i="70"/>
  <c r="I52" i="70" s="1"/>
  <c r="O51" i="70"/>
  <c r="J51" i="70" s="1"/>
  <c r="N51" i="70"/>
  <c r="I51" i="70"/>
  <c r="M50" i="70"/>
  <c r="J50" i="70" s="1"/>
  <c r="L50" i="70"/>
  <c r="I50" i="70" s="1"/>
  <c r="M49" i="70"/>
  <c r="L49" i="70"/>
  <c r="J49" i="70"/>
  <c r="I49" i="70"/>
  <c r="O48" i="70"/>
  <c r="J48" i="70" s="1"/>
  <c r="N48" i="70"/>
  <c r="I48" i="70" s="1"/>
  <c r="M47" i="70"/>
  <c r="J47" i="70" s="1"/>
  <c r="L47" i="70"/>
  <c r="I47" i="70"/>
  <c r="W46" i="70"/>
  <c r="V46" i="70"/>
  <c r="I46" i="70" s="1"/>
  <c r="J46" i="70"/>
  <c r="O45" i="70"/>
  <c r="J45" i="70" s="1"/>
  <c r="N45" i="70"/>
  <c r="I45" i="70" s="1"/>
  <c r="O44" i="70"/>
  <c r="J44" i="70" s="1"/>
  <c r="N44" i="70"/>
  <c r="I44" i="70" s="1"/>
  <c r="W43" i="70"/>
  <c r="V43" i="70"/>
  <c r="J43" i="70"/>
  <c r="I43" i="70"/>
  <c r="W42" i="70"/>
  <c r="V42" i="70"/>
  <c r="I42" i="70" s="1"/>
  <c r="J42" i="70"/>
  <c r="W41" i="70"/>
  <c r="V41" i="70"/>
  <c r="J41" i="70"/>
  <c r="I41" i="70"/>
  <c r="O40" i="70"/>
  <c r="J40" i="70" s="1"/>
  <c r="N40" i="70"/>
  <c r="I40" i="70" s="1"/>
  <c r="O39" i="70"/>
  <c r="N39" i="70"/>
  <c r="J39" i="70"/>
  <c r="I39" i="70"/>
  <c r="O38" i="70"/>
  <c r="N38" i="70"/>
  <c r="I38" i="70" s="1"/>
  <c r="J38" i="70"/>
  <c r="M37" i="70"/>
  <c r="L37" i="70"/>
  <c r="J37" i="70"/>
  <c r="I37" i="70"/>
  <c r="M36" i="70"/>
  <c r="J36" i="70" s="1"/>
  <c r="L36" i="70"/>
  <c r="I36" i="70" s="1"/>
  <c r="O35" i="70"/>
  <c r="J35" i="70" s="1"/>
  <c r="N35" i="70"/>
  <c r="I35" i="70" s="1"/>
  <c r="O34" i="70"/>
  <c r="N34" i="70"/>
  <c r="I34" i="70" s="1"/>
  <c r="J34" i="70"/>
  <c r="O33" i="70"/>
  <c r="N33" i="70"/>
  <c r="I33" i="70" s="1"/>
  <c r="J33" i="70"/>
  <c r="M32" i="70"/>
  <c r="J32" i="70" s="1"/>
  <c r="L32" i="70"/>
  <c r="I32" i="70" s="1"/>
  <c r="O31" i="70"/>
  <c r="N31" i="70"/>
  <c r="J31" i="70"/>
  <c r="I31" i="70"/>
  <c r="O30" i="70"/>
  <c r="J30" i="70" s="1"/>
  <c r="N30" i="70"/>
  <c r="I30" i="70" s="1"/>
  <c r="O29" i="70"/>
  <c r="N29" i="70"/>
  <c r="J29" i="70"/>
  <c r="I29" i="70"/>
  <c r="O28" i="70"/>
  <c r="J28" i="70" s="1"/>
  <c r="N28" i="70"/>
  <c r="I28" i="70" s="1"/>
  <c r="W27" i="70"/>
  <c r="V27" i="70"/>
  <c r="J27" i="70"/>
  <c r="I27" i="70"/>
  <c r="W26" i="70"/>
  <c r="V26" i="70"/>
  <c r="O26" i="70"/>
  <c r="J26" i="70" s="1"/>
  <c r="N26" i="70"/>
  <c r="O25" i="70"/>
  <c r="N25" i="70"/>
  <c r="I25" i="70" s="1"/>
  <c r="J25" i="70"/>
  <c r="O24" i="70"/>
  <c r="N24" i="70"/>
  <c r="M24" i="70"/>
  <c r="L24" i="70"/>
  <c r="I24" i="70" s="1"/>
  <c r="O23" i="70"/>
  <c r="N23" i="70"/>
  <c r="J23" i="70"/>
  <c r="I23" i="70"/>
  <c r="O22" i="70"/>
  <c r="J22" i="70" s="1"/>
  <c r="N22" i="70"/>
  <c r="I22" i="70" s="1"/>
  <c r="O21" i="70"/>
  <c r="J21" i="70" s="1"/>
  <c r="N21" i="70"/>
  <c r="I21" i="70" s="1"/>
  <c r="W20" i="70"/>
  <c r="V20" i="70"/>
  <c r="O20" i="70"/>
  <c r="N20" i="70"/>
  <c r="M20" i="70"/>
  <c r="J20" i="70" s="1"/>
  <c r="L20" i="70"/>
  <c r="I20" i="70" s="1"/>
  <c r="O19" i="70"/>
  <c r="N19" i="70"/>
  <c r="J19" i="70"/>
  <c r="I19" i="70"/>
  <c r="O18" i="70"/>
  <c r="N18" i="70"/>
  <c r="I18" i="70" s="1"/>
  <c r="J18" i="70"/>
  <c r="W17" i="70"/>
  <c r="J17" i="70" s="1"/>
  <c r="V17" i="70"/>
  <c r="O17" i="70"/>
  <c r="N17" i="70"/>
  <c r="I17" i="70" s="1"/>
  <c r="W16" i="70"/>
  <c r="V16" i="70"/>
  <c r="O16" i="70"/>
  <c r="N16" i="70"/>
  <c r="I16" i="70" s="1"/>
  <c r="W15" i="70"/>
  <c r="J15" i="70" s="1"/>
  <c r="V15" i="70"/>
  <c r="O15" i="70"/>
  <c r="N15" i="70"/>
  <c r="I15" i="70" s="1"/>
  <c r="O14" i="70"/>
  <c r="N14" i="70"/>
  <c r="M14" i="70"/>
  <c r="L14" i="70"/>
  <c r="I14" i="70" s="1"/>
  <c r="O13" i="70"/>
  <c r="J13" i="70" s="1"/>
  <c r="N13" i="70"/>
  <c r="I13" i="70"/>
  <c r="O12" i="70"/>
  <c r="N12" i="70"/>
  <c r="M12" i="70"/>
  <c r="L12" i="70"/>
  <c r="J12" i="70"/>
  <c r="O11" i="70"/>
  <c r="J11" i="70" s="1"/>
  <c r="N11" i="70"/>
  <c r="I11" i="70" s="1"/>
  <c r="W10" i="70"/>
  <c r="V10" i="70"/>
  <c r="O10" i="70"/>
  <c r="N10" i="70"/>
  <c r="M10" i="70"/>
  <c r="J10" i="70" s="1"/>
  <c r="L10" i="70"/>
  <c r="W9" i="70"/>
  <c r="V9" i="70"/>
  <c r="O9" i="70"/>
  <c r="N9" i="70"/>
  <c r="J9" i="70"/>
  <c r="O8" i="70"/>
  <c r="J8" i="70" s="1"/>
  <c r="N8" i="70"/>
  <c r="I8" i="70" s="1"/>
  <c r="M8" i="70"/>
  <c r="L8" i="70"/>
  <c r="O7" i="70"/>
  <c r="J7" i="70" s="1"/>
  <c r="N7" i="70"/>
  <c r="I7" i="70" s="1"/>
  <c r="O6" i="70"/>
  <c r="J6" i="70" s="1"/>
  <c r="K6" i="70" s="1"/>
  <c r="N6" i="70"/>
  <c r="I6" i="70" s="1"/>
  <c r="A6" i="70"/>
  <c r="A7" i="70" s="1"/>
  <c r="A8" i="70" s="1"/>
  <c r="A9" i="70" s="1"/>
  <c r="A10" i="70" s="1"/>
  <c r="A11" i="70" s="1"/>
  <c r="A12" i="70" s="1"/>
  <c r="A13" i="70" s="1"/>
  <c r="A14" i="70" s="1"/>
  <c r="A15" i="70" s="1"/>
  <c r="A16" i="70" s="1"/>
  <c r="A17" i="70" s="1"/>
  <c r="A18" i="70" s="1"/>
  <c r="A19" i="70" s="1"/>
  <c r="A20" i="70" s="1"/>
  <c r="A21" i="70" s="1"/>
  <c r="A22" i="70" s="1"/>
  <c r="A23" i="70" s="1"/>
  <c r="A24" i="70" s="1"/>
  <c r="A25" i="70" s="1"/>
  <c r="A26" i="70" s="1"/>
  <c r="A27" i="70" s="1"/>
  <c r="A28" i="70" s="1"/>
  <c r="A29" i="70" s="1"/>
  <c r="A30" i="70" s="1"/>
  <c r="A31" i="70" s="1"/>
  <c r="A32" i="70" s="1"/>
  <c r="A33" i="70" s="1"/>
  <c r="A34" i="70" s="1"/>
  <c r="A35" i="70" s="1"/>
  <c r="A36" i="70" s="1"/>
  <c r="A37" i="70" s="1"/>
  <c r="A38" i="70" s="1"/>
  <c r="A39" i="70" s="1"/>
  <c r="A40" i="70" s="1"/>
  <c r="A41" i="70" s="1"/>
  <c r="A42" i="70" s="1"/>
  <c r="A43" i="70" s="1"/>
  <c r="A44" i="70" s="1"/>
  <c r="A45" i="70" s="1"/>
  <c r="A46" i="70" s="1"/>
  <c r="A47" i="70" s="1"/>
  <c r="A48" i="70" s="1"/>
  <c r="A49" i="70" s="1"/>
  <c r="A50" i="70" s="1"/>
  <c r="A51" i="70" s="1"/>
  <c r="A52" i="70" s="1"/>
  <c r="A53" i="70" s="1"/>
  <c r="A54" i="70" s="1"/>
  <c r="A55" i="70" s="1"/>
  <c r="A56" i="70" s="1"/>
  <c r="A57" i="70" s="1"/>
  <c r="A58" i="70" s="1"/>
  <c r="A59" i="70" s="1"/>
  <c r="A60" i="70" s="1"/>
  <c r="A61" i="70" s="1"/>
  <c r="A62" i="70" s="1"/>
  <c r="A63" i="70" s="1"/>
  <c r="A64" i="70" s="1"/>
  <c r="A65" i="70" s="1"/>
  <c r="A66" i="70" s="1"/>
  <c r="A67" i="70" s="1"/>
  <c r="A68" i="70" s="1"/>
  <c r="A69" i="70" s="1"/>
  <c r="A70" i="70" s="1"/>
  <c r="A71" i="70" s="1"/>
  <c r="A72" i="70" s="1"/>
  <c r="A73" i="70" s="1"/>
  <c r="A74" i="70" s="1"/>
  <c r="A75" i="70" s="1"/>
  <c r="A76" i="70" s="1"/>
  <c r="A77" i="70" s="1"/>
  <c r="A78" i="70" s="1"/>
  <c r="A79" i="70" s="1"/>
  <c r="A80" i="70" s="1"/>
  <c r="A81" i="70" s="1"/>
  <c r="A82" i="70" s="1"/>
  <c r="A83" i="70" s="1"/>
  <c r="A84" i="70" s="1"/>
  <c r="A85" i="70" s="1"/>
  <c r="A86" i="70" s="1"/>
  <c r="A87" i="70" s="1"/>
  <c r="A88" i="70" s="1"/>
  <c r="A89" i="70" s="1"/>
  <c r="A90" i="70" s="1"/>
  <c r="A91" i="70" s="1"/>
  <c r="A92" i="70" s="1"/>
  <c r="A93" i="70" s="1"/>
  <c r="A94" i="70" s="1"/>
  <c r="A95" i="70" s="1"/>
  <c r="A96" i="70" s="1"/>
  <c r="A97" i="70" s="1"/>
  <c r="A98" i="70" s="1"/>
  <c r="A99" i="70" s="1"/>
  <c r="A100" i="70" s="1"/>
  <c r="A101" i="70" s="1"/>
  <c r="A102" i="70" s="1"/>
  <c r="A103" i="70" s="1"/>
  <c r="A104" i="70" s="1"/>
  <c r="A105" i="70" s="1"/>
  <c r="W5" i="70"/>
  <c r="V5" i="70"/>
  <c r="O5" i="70"/>
  <c r="J5" i="70" s="1"/>
  <c r="N5" i="70"/>
  <c r="C7" i="67"/>
  <c r="C8" i="67" s="1"/>
  <c r="C9" i="67" s="1"/>
  <c r="C10" i="67" s="1"/>
  <c r="C11" i="67" s="1"/>
  <c r="C12" i="67" s="1"/>
  <c r="C13" i="67" s="1"/>
  <c r="C14" i="67" s="1"/>
  <c r="C15" i="67" s="1"/>
  <c r="C16" i="67" s="1"/>
  <c r="C17" i="67" s="1"/>
  <c r="C18" i="67" s="1"/>
  <c r="C19" i="67" s="1"/>
  <c r="C20" i="67" s="1"/>
  <c r="C21" i="67" s="1"/>
  <c r="C22" i="67" s="1"/>
  <c r="C23" i="67" s="1"/>
  <c r="C24" i="67" s="1"/>
  <c r="C25" i="67" s="1"/>
  <c r="C26" i="67" s="1"/>
  <c r="C27" i="67" s="1"/>
  <c r="C28" i="67" s="1"/>
  <c r="C29" i="67" s="1"/>
  <c r="C30" i="67" s="1"/>
  <c r="C31" i="67" s="1"/>
  <c r="C32" i="67" s="1"/>
  <c r="C33" i="67" s="1"/>
  <c r="C34" i="67" s="1"/>
  <c r="C35" i="67" s="1"/>
  <c r="C36" i="67" s="1"/>
  <c r="C37" i="67" s="1"/>
  <c r="C38" i="67" s="1"/>
  <c r="C39" i="67" s="1"/>
  <c r="C40" i="67" s="1"/>
  <c r="C41" i="67" s="1"/>
  <c r="C42" i="67" s="1"/>
  <c r="C43" i="67" s="1"/>
  <c r="C44" i="67" s="1"/>
  <c r="C45" i="67" s="1"/>
  <c r="C46" i="67" s="1"/>
  <c r="C47" i="67" s="1"/>
  <c r="C48" i="67" s="1"/>
  <c r="C49" i="67" s="1"/>
  <c r="C50" i="67" s="1"/>
  <c r="C51" i="67" s="1"/>
  <c r="C52" i="67" s="1"/>
  <c r="C53" i="67" s="1"/>
  <c r="C54" i="67" s="1"/>
  <c r="C55" i="67" s="1"/>
  <c r="C56" i="67" s="1"/>
  <c r="C57" i="67" s="1"/>
  <c r="C58" i="67" s="1"/>
  <c r="C59" i="67" s="1"/>
  <c r="C60" i="67" s="1"/>
  <c r="C61" i="67" s="1"/>
  <c r="C62" i="67" s="1"/>
  <c r="C63" i="67" s="1"/>
  <c r="C64" i="67" s="1"/>
  <c r="C65" i="67" s="1"/>
  <c r="C66" i="67" s="1"/>
  <c r="C67" i="67" s="1"/>
  <c r="C68" i="67" s="1"/>
  <c r="C69" i="67" s="1"/>
  <c r="C70" i="67" s="1"/>
  <c r="C71" i="67" s="1"/>
  <c r="C72" i="67" s="1"/>
  <c r="C73" i="67" s="1"/>
  <c r="C74" i="67" s="1"/>
  <c r="C75" i="67" s="1"/>
  <c r="C76" i="67" s="1"/>
  <c r="C77" i="67" s="1"/>
  <c r="C78" i="67" s="1"/>
  <c r="C79" i="67" s="1"/>
  <c r="C80" i="67" s="1"/>
  <c r="C81" i="67" s="1"/>
  <c r="C82" i="67" s="1"/>
  <c r="C83" i="67" s="1"/>
  <c r="C84" i="67" s="1"/>
  <c r="C85" i="67" s="1"/>
  <c r="C86" i="67" s="1"/>
  <c r="C87" i="67" s="1"/>
  <c r="C88" i="67" s="1"/>
  <c r="C89" i="67" s="1"/>
  <c r="C90" i="67" s="1"/>
  <c r="C91" i="67" s="1"/>
  <c r="C92" i="67" s="1"/>
  <c r="C93" i="67" s="1"/>
  <c r="C94" i="67" s="1"/>
  <c r="C95" i="67" s="1"/>
  <c r="C96" i="67" s="1"/>
  <c r="C97" i="67" s="1"/>
  <c r="C98" i="67" s="1"/>
  <c r="C99" i="67" s="1"/>
  <c r="C100" i="67" s="1"/>
  <c r="C6" i="67"/>
  <c r="J6" i="66"/>
  <c r="J7" i="66" s="1"/>
  <c r="J8" i="66" s="1"/>
  <c r="J9" i="66" s="1"/>
  <c r="J10" i="66" s="1"/>
  <c r="J11" i="66" s="1"/>
  <c r="J12" i="66" s="1"/>
  <c r="J13" i="66" s="1"/>
  <c r="J14" i="66" s="1"/>
  <c r="J15" i="66" s="1"/>
  <c r="J16" i="66" s="1"/>
  <c r="J17" i="66" s="1"/>
  <c r="J18" i="66" s="1"/>
  <c r="J19" i="66" s="1"/>
  <c r="J20" i="66" s="1"/>
  <c r="J21" i="66" s="1"/>
  <c r="J22" i="66" s="1"/>
  <c r="J23" i="66" s="1"/>
  <c r="J24" i="66" s="1"/>
  <c r="J25" i="66" s="1"/>
  <c r="J26" i="66" s="1"/>
  <c r="J27" i="66" s="1"/>
  <c r="J28" i="66" s="1"/>
  <c r="J29" i="66" s="1"/>
  <c r="J30" i="66" s="1"/>
  <c r="J31" i="66" s="1"/>
  <c r="J32" i="66" s="1"/>
  <c r="J33" i="66" s="1"/>
  <c r="J34" i="66" s="1"/>
  <c r="J35" i="66" s="1"/>
  <c r="J36" i="66" s="1"/>
  <c r="J37" i="66" s="1"/>
  <c r="J38" i="66" s="1"/>
  <c r="J39" i="66" s="1"/>
  <c r="J40" i="66" s="1"/>
  <c r="J41" i="66" s="1"/>
  <c r="J42" i="66" s="1"/>
  <c r="J43" i="66" s="1"/>
  <c r="J44" i="66" s="1"/>
  <c r="J45" i="66" s="1"/>
  <c r="J46" i="66" s="1"/>
  <c r="J47" i="66" s="1"/>
  <c r="J48" i="66" s="1"/>
  <c r="J49" i="66" s="1"/>
  <c r="J50" i="66" s="1"/>
  <c r="J51" i="66" s="1"/>
  <c r="J52" i="66" s="1"/>
  <c r="J53" i="66" s="1"/>
  <c r="J54" i="66" s="1"/>
  <c r="J55" i="66" s="1"/>
  <c r="J56" i="66" s="1"/>
  <c r="J57" i="66" s="1"/>
  <c r="J58" i="66" s="1"/>
  <c r="J59" i="66" s="1"/>
  <c r="J60" i="66" s="1"/>
  <c r="J61" i="66" s="1"/>
  <c r="J62" i="66" s="1"/>
  <c r="J63" i="66" s="1"/>
  <c r="J64" i="66" s="1"/>
  <c r="J65" i="66" s="1"/>
  <c r="J66" i="66" s="1"/>
  <c r="J67" i="66" s="1"/>
  <c r="J68" i="66" s="1"/>
  <c r="J69" i="66" s="1"/>
  <c r="J70" i="66" s="1"/>
  <c r="J71" i="66" s="1"/>
  <c r="C6" i="65"/>
  <c r="C7" i="65" s="1"/>
  <c r="C8" i="65" s="1"/>
  <c r="C9" i="65" s="1"/>
  <c r="C10" i="65" s="1"/>
  <c r="C11" i="65" s="1"/>
  <c r="C12" i="65" s="1"/>
  <c r="C13" i="65" s="1"/>
  <c r="C14" i="65" s="1"/>
  <c r="C15" i="65" s="1"/>
  <c r="C16" i="65" s="1"/>
  <c r="C17" i="65" s="1"/>
  <c r="C18" i="65" s="1"/>
  <c r="C19" i="65" s="1"/>
  <c r="C20" i="65" s="1"/>
  <c r="C21" i="65" s="1"/>
  <c r="C22" i="65" s="1"/>
  <c r="C23" i="65" s="1"/>
  <c r="C24" i="65" s="1"/>
  <c r="C25" i="65" s="1"/>
  <c r="C26" i="65" s="1"/>
  <c r="C27" i="65" s="1"/>
  <c r="C28" i="65" s="1"/>
  <c r="C29" i="65" s="1"/>
  <c r="C30" i="65" s="1"/>
  <c r="C31" i="65" s="1"/>
  <c r="C32" i="65" s="1"/>
  <c r="C33" i="65" s="1"/>
  <c r="C34" i="65" s="1"/>
  <c r="C35" i="65" s="1"/>
  <c r="C36" i="65" s="1"/>
  <c r="C37" i="65" s="1"/>
  <c r="C38" i="65" s="1"/>
  <c r="C39" i="65" s="1"/>
  <c r="C40" i="65" s="1"/>
  <c r="C41" i="65" s="1"/>
  <c r="C42" i="65" s="1"/>
  <c r="C43" i="65" s="1"/>
  <c r="C44" i="65" s="1"/>
  <c r="C45" i="65" s="1"/>
  <c r="C46" i="65" s="1"/>
  <c r="C47" i="65" s="1"/>
  <c r="C48" i="65" s="1"/>
  <c r="C49" i="65" s="1"/>
  <c r="C50" i="65" s="1"/>
  <c r="C51" i="65" s="1"/>
  <c r="C52" i="65" s="1"/>
  <c r="C53" i="65" s="1"/>
  <c r="C54" i="65" s="1"/>
  <c r="C55" i="65" s="1"/>
  <c r="C56" i="65" s="1"/>
  <c r="C57" i="65" s="1"/>
  <c r="C58" i="65" s="1"/>
  <c r="C59" i="65" s="1"/>
  <c r="C60" i="65" s="1"/>
  <c r="C61" i="65" s="1"/>
  <c r="C62" i="65" s="1"/>
  <c r="C63" i="65" s="1"/>
  <c r="C64" i="65" s="1"/>
  <c r="C65" i="65" s="1"/>
  <c r="C66" i="65" s="1"/>
  <c r="C67" i="65" s="1"/>
  <c r="C68" i="65" s="1"/>
  <c r="C69" i="65" s="1"/>
  <c r="C70" i="65" s="1"/>
  <c r="C71" i="65" s="1"/>
  <c r="J7" i="68"/>
  <c r="J8" i="68" s="1"/>
  <c r="J9" i="68" s="1"/>
  <c r="J10" i="68" s="1"/>
  <c r="J11" i="68" s="1"/>
  <c r="J12" i="68" s="1"/>
  <c r="J13" i="68" s="1"/>
  <c r="J14" i="68" s="1"/>
  <c r="J15" i="68" s="1"/>
  <c r="J16" i="68" s="1"/>
  <c r="J17" i="68" s="1"/>
  <c r="J18" i="68" s="1"/>
  <c r="J19" i="68" s="1"/>
  <c r="J20" i="68" s="1"/>
  <c r="J21" i="68" s="1"/>
  <c r="J22" i="68" s="1"/>
  <c r="J23" i="68" s="1"/>
  <c r="J24" i="68" s="1"/>
  <c r="J25" i="68" s="1"/>
  <c r="J26" i="68" s="1"/>
  <c r="J27" i="68" s="1"/>
  <c r="J28" i="68" s="1"/>
  <c r="J29" i="68" s="1"/>
  <c r="J30" i="68" s="1"/>
  <c r="J31" i="68" s="1"/>
  <c r="J32" i="68" s="1"/>
  <c r="J33" i="68" s="1"/>
  <c r="J34" i="68" s="1"/>
  <c r="J35" i="68" s="1"/>
  <c r="J36" i="68" s="1"/>
  <c r="J37" i="68" s="1"/>
  <c r="J38" i="68" s="1"/>
  <c r="J39" i="68" s="1"/>
  <c r="J40" i="68" s="1"/>
  <c r="J41" i="68" s="1"/>
  <c r="J42" i="68" s="1"/>
  <c r="J43" i="68" s="1"/>
  <c r="J44" i="68" s="1"/>
  <c r="J45" i="68" s="1"/>
  <c r="J46" i="68" s="1"/>
  <c r="J47" i="68" s="1"/>
  <c r="J48" i="68" s="1"/>
  <c r="J49" i="68" s="1"/>
  <c r="J50" i="68" s="1"/>
  <c r="J51" i="68" s="1"/>
  <c r="J52" i="68" s="1"/>
  <c r="J53" i="68" s="1"/>
  <c r="J54" i="68" s="1"/>
  <c r="J55" i="68" s="1"/>
  <c r="J56" i="68" s="1"/>
  <c r="J57" i="68" s="1"/>
  <c r="J58" i="68" s="1"/>
  <c r="J59" i="68" s="1"/>
  <c r="J60" i="68" s="1"/>
  <c r="J61" i="68" s="1"/>
  <c r="J62" i="68" s="1"/>
  <c r="J63" i="68" s="1"/>
  <c r="J64" i="68" s="1"/>
  <c r="J65" i="68" s="1"/>
  <c r="J66" i="68" s="1"/>
  <c r="J67" i="68" s="1"/>
  <c r="J68" i="68" s="1"/>
  <c r="J69" i="68" s="1"/>
  <c r="J70" i="68" s="1"/>
  <c r="J71" i="68" s="1"/>
  <c r="J72" i="68" s="1"/>
  <c r="J73" i="68" s="1"/>
  <c r="J74" i="68" s="1"/>
  <c r="J75" i="68" s="1"/>
  <c r="J76" i="68" s="1"/>
  <c r="J77" i="68" s="1"/>
  <c r="J78" i="68" s="1"/>
  <c r="J79" i="68" s="1"/>
  <c r="J80" i="68" s="1"/>
  <c r="J81" i="68" s="1"/>
  <c r="J82" i="68" s="1"/>
  <c r="J83" i="68" s="1"/>
  <c r="J84" i="68" s="1"/>
  <c r="J85" i="68" s="1"/>
  <c r="J86" i="68" s="1"/>
  <c r="J87" i="68" s="1"/>
  <c r="J88" i="68" s="1"/>
  <c r="J89" i="68" s="1"/>
  <c r="J90" i="68" s="1"/>
  <c r="J91" i="68" s="1"/>
  <c r="J92" i="68" s="1"/>
  <c r="J93" i="68" s="1"/>
  <c r="J94" i="68" s="1"/>
  <c r="J95" i="68" s="1"/>
  <c r="J96" i="68" s="1"/>
  <c r="J97" i="68" s="1"/>
  <c r="J98" i="68" s="1"/>
  <c r="J99" i="68" s="1"/>
  <c r="J6" i="68"/>
  <c r="I12" i="70" l="1"/>
  <c r="J16" i="70"/>
  <c r="I10" i="70"/>
  <c r="I5" i="70"/>
  <c r="I26" i="70"/>
  <c r="J14" i="70"/>
  <c r="J24" i="70"/>
  <c r="I9" i="70"/>
  <c r="K7" i="70"/>
  <c r="K8" i="70" s="1"/>
  <c r="K9" i="70" s="1"/>
  <c r="K10" i="70" s="1"/>
  <c r="K11" i="70" s="1"/>
  <c r="K12" i="70" s="1"/>
  <c r="K13" i="70" s="1"/>
  <c r="K14" i="70" s="1"/>
  <c r="K15" i="70" s="1"/>
  <c r="K16" i="70" s="1"/>
  <c r="K17" i="70" s="1"/>
  <c r="K18" i="70" s="1"/>
  <c r="K19" i="70" s="1"/>
  <c r="K20" i="70" s="1"/>
  <c r="K21" i="70" s="1"/>
  <c r="K22" i="70" s="1"/>
  <c r="K23" i="70" s="1"/>
  <c r="A6" i="69"/>
  <c r="A7" i="69" s="1"/>
  <c r="A8" i="69" s="1"/>
  <c r="A9" i="69" s="1"/>
  <c r="A10" i="69" s="1"/>
  <c r="A11" i="69" s="1"/>
  <c r="A12" i="69" s="1"/>
  <c r="A13" i="69" s="1"/>
  <c r="A14" i="69" s="1"/>
  <c r="A15" i="69" s="1"/>
  <c r="A16" i="69" s="1"/>
  <c r="A17" i="69" s="1"/>
  <c r="A18" i="69" s="1"/>
  <c r="A19" i="69" s="1"/>
  <c r="A20" i="69" s="1"/>
  <c r="A21" i="69" s="1"/>
  <c r="A22" i="69" s="1"/>
  <c r="A23" i="69" s="1"/>
  <c r="A24" i="69" s="1"/>
  <c r="A25" i="69" s="1"/>
  <c r="A26" i="69" s="1"/>
  <c r="A27" i="69" s="1"/>
  <c r="A28" i="69" s="1"/>
  <c r="A29" i="69" s="1"/>
  <c r="A30" i="69" s="1"/>
  <c r="A31" i="69" s="1"/>
  <c r="A32" i="69" s="1"/>
  <c r="A33" i="69" s="1"/>
  <c r="A34" i="69" s="1"/>
  <c r="A35" i="69" s="1"/>
  <c r="A36" i="69" s="1"/>
  <c r="A37" i="69" s="1"/>
  <c r="A38" i="69" s="1"/>
  <c r="A39" i="69" s="1"/>
  <c r="A40" i="69" s="1"/>
  <c r="A41" i="69" s="1"/>
  <c r="A42" i="69" s="1"/>
  <c r="A43" i="69" s="1"/>
  <c r="A44" i="69" s="1"/>
  <c r="A45" i="69" s="1"/>
  <c r="A46" i="69" s="1"/>
  <c r="A47" i="69" s="1"/>
  <c r="A48" i="69" s="1"/>
  <c r="A49" i="69" s="1"/>
  <c r="A50" i="69" s="1"/>
  <c r="A51" i="69" s="1"/>
  <c r="A52" i="69" s="1"/>
  <c r="A53" i="69" s="1"/>
  <c r="A54" i="69" s="1"/>
  <c r="A55" i="69" s="1"/>
  <c r="A56" i="69" s="1"/>
  <c r="A57" i="69" s="1"/>
  <c r="A58" i="69" s="1"/>
  <c r="A59" i="69" s="1"/>
  <c r="A60" i="69" s="1"/>
  <c r="A61" i="69" s="1"/>
  <c r="A62" i="69" s="1"/>
  <c r="A63" i="69" s="1"/>
  <c r="A64" i="69" s="1"/>
  <c r="A65" i="69" s="1"/>
  <c r="A66" i="69" s="1"/>
  <c r="A67" i="69" s="1"/>
  <c r="A68" i="69" s="1"/>
  <c r="A69" i="69" s="1"/>
  <c r="A70" i="69" s="1"/>
  <c r="A71" i="69" s="1"/>
  <c r="A72" i="69" s="1"/>
  <c r="A73" i="69" s="1"/>
  <c r="A74" i="69" s="1"/>
  <c r="A75" i="69" s="1"/>
  <c r="A76" i="69" s="1"/>
  <c r="A77" i="69" s="1"/>
  <c r="A78" i="69" s="1"/>
  <c r="A79" i="69" s="1"/>
  <c r="A80" i="69" s="1"/>
  <c r="A81" i="69" s="1"/>
  <c r="A82" i="69" s="1"/>
  <c r="A83" i="69" s="1"/>
  <c r="A84" i="69" s="1"/>
  <c r="A85" i="69" s="1"/>
  <c r="A86" i="69" s="1"/>
  <c r="A87" i="69" s="1"/>
  <c r="A88" i="69" s="1"/>
  <c r="A89" i="69" s="1"/>
  <c r="A90" i="69" s="1"/>
  <c r="A91" i="69" s="1"/>
  <c r="A92" i="69" s="1"/>
  <c r="A93" i="69" s="1"/>
  <c r="A94" i="69" s="1"/>
  <c r="A95" i="69" s="1"/>
  <c r="A96" i="69" s="1"/>
  <c r="A97" i="69" s="1"/>
  <c r="A98" i="69" s="1"/>
  <c r="A99" i="69" s="1"/>
  <c r="A100" i="69" s="1"/>
  <c r="A101" i="69" s="1"/>
  <c r="A102" i="69" s="1"/>
  <c r="A103" i="69" s="1"/>
  <c r="A104" i="69" s="1"/>
  <c r="A105" i="69" s="1"/>
  <c r="L105" i="69"/>
  <c r="I105" i="69" s="1"/>
  <c r="J105" i="69"/>
  <c r="J104" i="69"/>
  <c r="I104" i="69"/>
  <c r="J103" i="69"/>
  <c r="I103" i="69"/>
  <c r="J102" i="69"/>
  <c r="I102" i="69"/>
  <c r="J101" i="69"/>
  <c r="I101" i="69"/>
  <c r="O21" i="69"/>
  <c r="J21" i="69" s="1"/>
  <c r="N21" i="69"/>
  <c r="I21" i="69" s="1"/>
  <c r="J100" i="69"/>
  <c r="I100" i="69"/>
  <c r="M37" i="69"/>
  <c r="J37" i="69" s="1"/>
  <c r="L37" i="69"/>
  <c r="I37" i="69" s="1"/>
  <c r="J99" i="69"/>
  <c r="I99" i="69"/>
  <c r="J98" i="69"/>
  <c r="I98" i="69"/>
  <c r="J97" i="69"/>
  <c r="I97" i="69"/>
  <c r="J96" i="69"/>
  <c r="I96" i="69"/>
  <c r="O12" i="69"/>
  <c r="N12" i="69"/>
  <c r="M12" i="69"/>
  <c r="L12" i="69"/>
  <c r="O8" i="69"/>
  <c r="N8" i="69"/>
  <c r="M8" i="69"/>
  <c r="L8" i="69"/>
  <c r="J95" i="69"/>
  <c r="I95" i="69"/>
  <c r="J94" i="69"/>
  <c r="I94" i="69"/>
  <c r="J93" i="69"/>
  <c r="I93" i="69"/>
  <c r="J92" i="69"/>
  <c r="I92" i="69"/>
  <c r="J91" i="69"/>
  <c r="I91" i="69"/>
  <c r="M50" i="69"/>
  <c r="J50" i="69" s="1"/>
  <c r="L50" i="69"/>
  <c r="I50" i="69" s="1"/>
  <c r="O11" i="69"/>
  <c r="J11" i="69" s="1"/>
  <c r="N11" i="69"/>
  <c r="I11" i="69" s="1"/>
  <c r="O19" i="69"/>
  <c r="J19" i="69" s="1"/>
  <c r="N19" i="69"/>
  <c r="I19" i="69" s="1"/>
  <c r="M36" i="69"/>
  <c r="J36" i="69" s="1"/>
  <c r="L36" i="69"/>
  <c r="I36" i="69" s="1"/>
  <c r="W26" i="69"/>
  <c r="V26" i="69"/>
  <c r="O26" i="69"/>
  <c r="N26" i="69"/>
  <c r="J90" i="69"/>
  <c r="I90" i="69"/>
  <c r="J89" i="69"/>
  <c r="I89" i="69"/>
  <c r="J88" i="69"/>
  <c r="I88" i="69"/>
  <c r="J87" i="69"/>
  <c r="I87" i="69"/>
  <c r="J86" i="69"/>
  <c r="I86" i="69"/>
  <c r="M49" i="69"/>
  <c r="J49" i="69" s="1"/>
  <c r="L49" i="69"/>
  <c r="I49" i="69" s="1"/>
  <c r="J85" i="69"/>
  <c r="I85" i="69"/>
  <c r="J84" i="69"/>
  <c r="I84" i="69"/>
  <c r="J83" i="69"/>
  <c r="I83" i="69"/>
  <c r="J82" i="69"/>
  <c r="I82" i="69"/>
  <c r="J81" i="69"/>
  <c r="I81" i="69"/>
  <c r="J80" i="69"/>
  <c r="I80" i="69"/>
  <c r="J79" i="69"/>
  <c r="I79" i="69"/>
  <c r="J78" i="69"/>
  <c r="I78" i="69"/>
  <c r="W20" i="69"/>
  <c r="V20" i="69"/>
  <c r="O20" i="69"/>
  <c r="N20" i="69"/>
  <c r="M20" i="69"/>
  <c r="L20" i="69"/>
  <c r="J77" i="69"/>
  <c r="I77" i="69"/>
  <c r="W10" i="69"/>
  <c r="V10" i="69"/>
  <c r="O10" i="69"/>
  <c r="N10" i="69"/>
  <c r="M10" i="69"/>
  <c r="L10" i="69"/>
  <c r="W17" i="69"/>
  <c r="V17" i="69"/>
  <c r="O17" i="69"/>
  <c r="N17" i="69"/>
  <c r="W16" i="69"/>
  <c r="V16" i="69"/>
  <c r="O16" i="69"/>
  <c r="N16" i="69"/>
  <c r="O48" i="69"/>
  <c r="J48" i="69" s="1"/>
  <c r="N48" i="69"/>
  <c r="I48" i="69" s="1"/>
  <c r="M47" i="69"/>
  <c r="J47" i="69" s="1"/>
  <c r="L47" i="69"/>
  <c r="I47" i="69" s="1"/>
  <c r="O7" i="69"/>
  <c r="J7" i="69" s="1"/>
  <c r="N7" i="69"/>
  <c r="I7" i="69" s="1"/>
  <c r="J76" i="69"/>
  <c r="I76" i="69"/>
  <c r="J75" i="69"/>
  <c r="I75" i="69"/>
  <c r="O35" i="69"/>
  <c r="J35" i="69" s="1"/>
  <c r="N35" i="69"/>
  <c r="I35" i="69" s="1"/>
  <c r="O25" i="69"/>
  <c r="N25" i="69"/>
  <c r="I25" i="69" s="1"/>
  <c r="O24" i="69"/>
  <c r="N24" i="69"/>
  <c r="M24" i="69"/>
  <c r="L24" i="69"/>
  <c r="J74" i="69"/>
  <c r="I74" i="69"/>
  <c r="J73" i="69"/>
  <c r="I73" i="69"/>
  <c r="J72" i="69"/>
  <c r="I72" i="69"/>
  <c r="J71" i="69"/>
  <c r="I71" i="69"/>
  <c r="W9" i="69"/>
  <c r="V9" i="69"/>
  <c r="O9" i="69"/>
  <c r="N9" i="69"/>
  <c r="O23" i="69"/>
  <c r="J23" i="69" s="1"/>
  <c r="N23" i="69"/>
  <c r="I23" i="69" s="1"/>
  <c r="J70" i="69"/>
  <c r="I70" i="69"/>
  <c r="J69" i="69"/>
  <c r="I69" i="69"/>
  <c r="O56" i="69"/>
  <c r="J56" i="69" s="1"/>
  <c r="N56" i="69"/>
  <c r="I56" i="69" s="1"/>
  <c r="W15" i="69"/>
  <c r="V15" i="69"/>
  <c r="O15" i="69"/>
  <c r="N15" i="69"/>
  <c r="O40" i="69"/>
  <c r="J40" i="69" s="1"/>
  <c r="N40" i="69"/>
  <c r="I40" i="69" s="1"/>
  <c r="O55" i="69"/>
  <c r="J55" i="69" s="1"/>
  <c r="N55" i="69"/>
  <c r="I55" i="69" s="1"/>
  <c r="O34" i="69"/>
  <c r="J34" i="69" s="1"/>
  <c r="N34" i="69"/>
  <c r="I34" i="69" s="1"/>
  <c r="O54" i="69"/>
  <c r="J54" i="69" s="1"/>
  <c r="N54" i="69"/>
  <c r="I54" i="69" s="1"/>
  <c r="O6" i="69"/>
  <c r="N6" i="69"/>
  <c r="I6" i="69" s="1"/>
  <c r="O53" i="69"/>
  <c r="J53" i="69" s="1"/>
  <c r="N53" i="69"/>
  <c r="J68" i="69"/>
  <c r="I68" i="69"/>
  <c r="O52" i="69"/>
  <c r="J52" i="69" s="1"/>
  <c r="N52" i="69"/>
  <c r="I52" i="69" s="1"/>
  <c r="J67" i="69"/>
  <c r="I67" i="69"/>
  <c r="J66" i="69"/>
  <c r="I66" i="69"/>
  <c r="W46" i="69"/>
  <c r="J46" i="69" s="1"/>
  <c r="V46" i="69"/>
  <c r="I46" i="69" s="1"/>
  <c r="O33" i="69"/>
  <c r="J33" i="69" s="1"/>
  <c r="N33" i="69"/>
  <c r="I33" i="69" s="1"/>
  <c r="J65" i="69"/>
  <c r="I65" i="69"/>
  <c r="M32" i="69"/>
  <c r="J32" i="69" s="1"/>
  <c r="L32" i="69"/>
  <c r="O14" i="69"/>
  <c r="N14" i="69"/>
  <c r="M14" i="69"/>
  <c r="L14" i="69"/>
  <c r="J64" i="69"/>
  <c r="I64" i="69"/>
  <c r="O45" i="69"/>
  <c r="J45" i="69" s="1"/>
  <c r="N45" i="69"/>
  <c r="I45" i="69" s="1"/>
  <c r="O13" i="69"/>
  <c r="J13" i="69" s="1"/>
  <c r="N13" i="69"/>
  <c r="I13" i="69" s="1"/>
  <c r="O31" i="69"/>
  <c r="J31" i="69" s="1"/>
  <c r="N31" i="69"/>
  <c r="I31" i="69" s="1"/>
  <c r="J63" i="69"/>
  <c r="I63" i="69"/>
  <c r="O39" i="69"/>
  <c r="J39" i="69" s="1"/>
  <c r="N39" i="69"/>
  <c r="I39" i="69" s="1"/>
  <c r="O44" i="69"/>
  <c r="J44" i="69" s="1"/>
  <c r="N44" i="69"/>
  <c r="I44" i="69" s="1"/>
  <c r="O30" i="69"/>
  <c r="J30" i="69" s="1"/>
  <c r="N30" i="69"/>
  <c r="I30" i="69" s="1"/>
  <c r="J62" i="69"/>
  <c r="I62" i="69"/>
  <c r="O51" i="69"/>
  <c r="J51" i="69" s="1"/>
  <c r="N51" i="69"/>
  <c r="I51" i="69" s="1"/>
  <c r="O29" i="69"/>
  <c r="J29" i="69" s="1"/>
  <c r="N29" i="69"/>
  <c r="I29" i="69" s="1"/>
  <c r="W5" i="69"/>
  <c r="V5" i="69"/>
  <c r="O5" i="69"/>
  <c r="N5" i="69"/>
  <c r="W43" i="69"/>
  <c r="J43" i="69" s="1"/>
  <c r="V43" i="69"/>
  <c r="I43" i="69" s="1"/>
  <c r="J61" i="69"/>
  <c r="I61" i="69"/>
  <c r="J60" i="69"/>
  <c r="I60" i="69"/>
  <c r="J59" i="69"/>
  <c r="I59" i="69"/>
  <c r="O28" i="69"/>
  <c r="J28" i="69" s="1"/>
  <c r="N28" i="69"/>
  <c r="I28" i="69" s="1"/>
  <c r="O38" i="69"/>
  <c r="J38" i="69" s="1"/>
  <c r="N38" i="69"/>
  <c r="I38" i="69" s="1"/>
  <c r="O18" i="69"/>
  <c r="J18" i="69" s="1"/>
  <c r="N18" i="69"/>
  <c r="J58" i="69"/>
  <c r="I58" i="69"/>
  <c r="W42" i="69"/>
  <c r="J42" i="69" s="1"/>
  <c r="V42" i="69"/>
  <c r="I42" i="69" s="1"/>
  <c r="O22" i="69"/>
  <c r="N22" i="69"/>
  <c r="I22" i="69" s="1"/>
  <c r="W27" i="69"/>
  <c r="J27" i="69" s="1"/>
  <c r="V27" i="69"/>
  <c r="I27" i="69" s="1"/>
  <c r="W41" i="69"/>
  <c r="V41" i="69"/>
  <c r="I41" i="69" s="1"/>
  <c r="J57" i="69"/>
  <c r="I57" i="69"/>
  <c r="L278" i="68"/>
  <c r="I278" i="68"/>
  <c r="H278" i="68"/>
  <c r="I277" i="68"/>
  <c r="H277" i="68"/>
  <c r="L276" i="68"/>
  <c r="H276" i="68" s="1"/>
  <c r="I276" i="68"/>
  <c r="L275" i="68"/>
  <c r="H275" i="68" s="1"/>
  <c r="I275" i="68"/>
  <c r="L274" i="68"/>
  <c r="H274" i="68" s="1"/>
  <c r="I274" i="68"/>
  <c r="L273" i="68"/>
  <c r="I273" i="68"/>
  <c r="H273" i="68"/>
  <c r="L272" i="68"/>
  <c r="H272" i="68" s="1"/>
  <c r="I272" i="68"/>
  <c r="L271" i="68"/>
  <c r="I271" i="68"/>
  <c r="H271" i="68"/>
  <c r="L270" i="68"/>
  <c r="H270" i="68" s="1"/>
  <c r="I270" i="68"/>
  <c r="L269" i="68"/>
  <c r="H269" i="68" s="1"/>
  <c r="I269" i="68"/>
  <c r="L268" i="68"/>
  <c r="H268" i="68" s="1"/>
  <c r="I268" i="68"/>
  <c r="L267" i="68"/>
  <c r="H267" i="68" s="1"/>
  <c r="I267" i="68"/>
  <c r="L266" i="68"/>
  <c r="I266" i="68"/>
  <c r="H266" i="68"/>
  <c r="L265" i="68"/>
  <c r="I265" i="68"/>
  <c r="H265" i="68"/>
  <c r="L264" i="68"/>
  <c r="H264" i="68" s="1"/>
  <c r="I264" i="68"/>
  <c r="L263" i="68"/>
  <c r="I263" i="68"/>
  <c r="H263" i="68"/>
  <c r="L262" i="68"/>
  <c r="H262" i="68" s="1"/>
  <c r="I262" i="68"/>
  <c r="L261" i="68"/>
  <c r="I261" i="68"/>
  <c r="H261" i="68"/>
  <c r="I260" i="68"/>
  <c r="H260" i="68"/>
  <c r="I259" i="68"/>
  <c r="H259" i="68"/>
  <c r="I258" i="68"/>
  <c r="H258" i="68"/>
  <c r="I257" i="68"/>
  <c r="H257" i="68"/>
  <c r="I256" i="68"/>
  <c r="H256" i="68"/>
  <c r="I255" i="68"/>
  <c r="H255" i="68"/>
  <c r="I254" i="68"/>
  <c r="H254" i="68"/>
  <c r="I253" i="68"/>
  <c r="H253" i="68"/>
  <c r="I252" i="68"/>
  <c r="H252" i="68"/>
  <c r="I251" i="68"/>
  <c r="H251" i="68"/>
  <c r="I250" i="68"/>
  <c r="H250" i="68"/>
  <c r="I249" i="68"/>
  <c r="H249" i="68"/>
  <c r="L248" i="68"/>
  <c r="H248" i="68" s="1"/>
  <c r="I248" i="68"/>
  <c r="I247" i="68"/>
  <c r="H247" i="68"/>
  <c r="I246" i="68"/>
  <c r="H246" i="68"/>
  <c r="L245" i="68"/>
  <c r="H245" i="68" s="1"/>
  <c r="I245" i="68"/>
  <c r="L244" i="68"/>
  <c r="I244" i="68"/>
  <c r="H244" i="68"/>
  <c r="L243" i="68"/>
  <c r="I243" i="68"/>
  <c r="H243" i="68"/>
  <c r="I242" i="68"/>
  <c r="H242" i="68"/>
  <c r="L241" i="68"/>
  <c r="H241" i="68" s="1"/>
  <c r="I241" i="68"/>
  <c r="I240" i="68"/>
  <c r="H240" i="68"/>
  <c r="I239" i="68"/>
  <c r="H239" i="68"/>
  <c r="I238" i="68"/>
  <c r="H238" i="68"/>
  <c r="I237" i="68"/>
  <c r="H237" i="68"/>
  <c r="I236" i="68"/>
  <c r="H236" i="68"/>
  <c r="I235" i="68"/>
  <c r="H235" i="68"/>
  <c r="I234" i="68"/>
  <c r="H234" i="68"/>
  <c r="V233" i="68"/>
  <c r="I233" i="68"/>
  <c r="H233" i="68"/>
  <c r="V232" i="68"/>
  <c r="H232" i="68" s="1"/>
  <c r="I232" i="68"/>
  <c r="L231" i="68"/>
  <c r="I231" i="68"/>
  <c r="H231" i="68"/>
  <c r="V230" i="68"/>
  <c r="H230" i="68" s="1"/>
  <c r="I230" i="68"/>
  <c r="L229" i="68"/>
  <c r="H229" i="68" s="1"/>
  <c r="I229" i="68"/>
  <c r="L228" i="68"/>
  <c r="I228" i="68"/>
  <c r="H228" i="68"/>
  <c r="H227" i="68"/>
  <c r="I226" i="68"/>
  <c r="H226" i="68"/>
  <c r="I225" i="68"/>
  <c r="H225" i="68"/>
  <c r="I224" i="68"/>
  <c r="H224" i="68"/>
  <c r="I223" i="68"/>
  <c r="H223" i="68"/>
  <c r="L222" i="68"/>
  <c r="I222" i="68"/>
  <c r="H222" i="68"/>
  <c r="L221" i="68"/>
  <c r="I221" i="68"/>
  <c r="H221" i="68"/>
  <c r="L220" i="68"/>
  <c r="H220" i="68" s="1"/>
  <c r="I220" i="68"/>
  <c r="I219" i="68"/>
  <c r="H219" i="68"/>
  <c r="V218" i="68"/>
  <c r="H218" i="68" s="1"/>
  <c r="I218" i="68"/>
  <c r="L217" i="68"/>
  <c r="H217" i="68" s="1"/>
  <c r="I217" i="68"/>
  <c r="L216" i="68"/>
  <c r="I216" i="68"/>
  <c r="H216" i="68"/>
  <c r="L215" i="68"/>
  <c r="H215" i="68" s="1"/>
  <c r="I215" i="68"/>
  <c r="L214" i="68"/>
  <c r="I214" i="68"/>
  <c r="H214" i="68"/>
  <c r="I213" i="68"/>
  <c r="H213" i="68"/>
  <c r="I212" i="68"/>
  <c r="H212" i="68"/>
  <c r="V211" i="68"/>
  <c r="L211" i="68"/>
  <c r="I211" i="68"/>
  <c r="I210" i="68"/>
  <c r="H210" i="68"/>
  <c r="I209" i="68"/>
  <c r="H209" i="68"/>
  <c r="I208" i="68"/>
  <c r="H208" i="68"/>
  <c r="I207" i="68"/>
  <c r="H207" i="68"/>
  <c r="I206" i="68"/>
  <c r="H206" i="68"/>
  <c r="I205" i="68"/>
  <c r="H205" i="68"/>
  <c r="I204" i="68"/>
  <c r="H204" i="68"/>
  <c r="I203" i="68"/>
  <c r="H203" i="68"/>
  <c r="I202" i="68"/>
  <c r="H202" i="68"/>
  <c r="I201" i="68"/>
  <c r="H201" i="68"/>
  <c r="I200" i="68"/>
  <c r="H200" i="68"/>
  <c r="I199" i="68"/>
  <c r="H199" i="68"/>
  <c r="I198" i="68"/>
  <c r="H198" i="68"/>
  <c r="I197" i="68"/>
  <c r="H197" i="68"/>
  <c r="I196" i="68"/>
  <c r="H196" i="68"/>
  <c r="I195" i="68"/>
  <c r="H195" i="68"/>
  <c r="L194" i="68"/>
  <c r="H194" i="68" s="1"/>
  <c r="I194" i="68"/>
  <c r="V193" i="68"/>
  <c r="I193" i="68"/>
  <c r="H193" i="68"/>
  <c r="V192" i="68"/>
  <c r="H192" i="68" s="1"/>
  <c r="I192" i="68"/>
  <c r="L191" i="68"/>
  <c r="I191" i="68"/>
  <c r="H191" i="68"/>
  <c r="L190" i="68"/>
  <c r="H190" i="68" s="1"/>
  <c r="I190" i="68"/>
  <c r="V189" i="68"/>
  <c r="H189" i="68" s="1"/>
  <c r="I189" i="68"/>
  <c r="L188" i="68"/>
  <c r="H188" i="68" s="1"/>
  <c r="I188" i="68"/>
  <c r="I187" i="68"/>
  <c r="H187" i="68"/>
  <c r="I186" i="68"/>
  <c r="H186" i="68"/>
  <c r="I185" i="68"/>
  <c r="H185" i="68"/>
  <c r="I184" i="68"/>
  <c r="H184" i="68"/>
  <c r="I183" i="68"/>
  <c r="H183" i="68"/>
  <c r="I182" i="68"/>
  <c r="H182" i="68"/>
  <c r="I181" i="68"/>
  <c r="H181" i="68"/>
  <c r="I180" i="68"/>
  <c r="H180" i="68"/>
  <c r="I179" i="68"/>
  <c r="H179" i="68"/>
  <c r="I178" i="68"/>
  <c r="H178" i="68"/>
  <c r="I177" i="68"/>
  <c r="H177" i="68"/>
  <c r="I176" i="68"/>
  <c r="H176" i="68"/>
  <c r="V175" i="68"/>
  <c r="H175" i="68" s="1"/>
  <c r="I175" i="68"/>
  <c r="I174" i="68"/>
  <c r="H174" i="68"/>
  <c r="L173" i="68"/>
  <c r="H173" i="68" s="1"/>
  <c r="I173" i="68"/>
  <c r="N172" i="68"/>
  <c r="H172" i="68" s="1"/>
  <c r="I172" i="68"/>
  <c r="N171" i="68"/>
  <c r="I171" i="68"/>
  <c r="H171" i="68"/>
  <c r="N170" i="68"/>
  <c r="I170" i="68"/>
  <c r="H170" i="68"/>
  <c r="I169" i="68"/>
  <c r="H169" i="68"/>
  <c r="V168" i="68"/>
  <c r="H168" i="68" s="1"/>
  <c r="I168" i="68"/>
  <c r="L167" i="68"/>
  <c r="H167" i="68" s="1"/>
  <c r="I167" i="68"/>
  <c r="N166" i="68"/>
  <c r="H166" i="68" s="1"/>
  <c r="I166" i="68"/>
  <c r="I165" i="68"/>
  <c r="H165" i="68"/>
  <c r="V164" i="68"/>
  <c r="L164" i="68"/>
  <c r="H164" i="68" s="1"/>
  <c r="I164" i="68"/>
  <c r="V163" i="68"/>
  <c r="I163" i="68"/>
  <c r="H163" i="68"/>
  <c r="V162" i="68"/>
  <c r="H162" i="68" s="1"/>
  <c r="L162" i="68"/>
  <c r="I162" i="68"/>
  <c r="N161" i="68"/>
  <c r="H161" i="68" s="1"/>
  <c r="I161" i="68"/>
  <c r="V160" i="68"/>
  <c r="H160" i="68" s="1"/>
  <c r="I160" i="68"/>
  <c r="V159" i="68"/>
  <c r="H159" i="68" s="1"/>
  <c r="I159" i="68"/>
  <c r="I158" i="68"/>
  <c r="H158" i="68"/>
  <c r="L157" i="68"/>
  <c r="I157" i="68"/>
  <c r="H157" i="68"/>
  <c r="L156" i="68"/>
  <c r="H156" i="68" s="1"/>
  <c r="I156" i="68"/>
  <c r="V155" i="68"/>
  <c r="I155" i="68"/>
  <c r="H155" i="68"/>
  <c r="V154" i="68"/>
  <c r="H154" i="68" s="1"/>
  <c r="I154" i="68"/>
  <c r="I153" i="68"/>
  <c r="H153" i="68"/>
  <c r="L152" i="68"/>
  <c r="I152" i="68"/>
  <c r="H152" i="68"/>
  <c r="I151" i="68"/>
  <c r="H151" i="68"/>
  <c r="I150" i="68"/>
  <c r="H150" i="68"/>
  <c r="I149" i="68"/>
  <c r="H149" i="68"/>
  <c r="I148" i="68"/>
  <c r="H148" i="68"/>
  <c r="I147" i="68"/>
  <c r="H147" i="68"/>
  <c r="I146" i="68"/>
  <c r="H146" i="68"/>
  <c r="I145" i="68"/>
  <c r="H145" i="68"/>
  <c r="I144" i="68"/>
  <c r="H144" i="68"/>
  <c r="I143" i="68"/>
  <c r="H143" i="68"/>
  <c r="I142" i="68"/>
  <c r="H142" i="68"/>
  <c r="I141" i="68"/>
  <c r="H141" i="68"/>
  <c r="I140" i="68"/>
  <c r="H140" i="68"/>
  <c r="I139" i="68"/>
  <c r="H139" i="68"/>
  <c r="I138" i="68"/>
  <c r="H138" i="68"/>
  <c r="I137" i="68"/>
  <c r="H137" i="68"/>
  <c r="I136" i="68"/>
  <c r="H136" i="68"/>
  <c r="I135" i="68"/>
  <c r="H135" i="68"/>
  <c r="I134" i="68"/>
  <c r="H134" i="68"/>
  <c r="I133" i="68"/>
  <c r="H133" i="68"/>
  <c r="I132" i="68"/>
  <c r="H132" i="68"/>
  <c r="I131" i="68"/>
  <c r="H131" i="68"/>
  <c r="I130" i="68"/>
  <c r="H130" i="68"/>
  <c r="L129" i="68"/>
  <c r="H129" i="68" s="1"/>
  <c r="I129" i="68"/>
  <c r="L128" i="68"/>
  <c r="I128" i="68"/>
  <c r="H128" i="68"/>
  <c r="L127" i="68"/>
  <c r="H127" i="68" s="1"/>
  <c r="I127" i="68"/>
  <c r="I126" i="68"/>
  <c r="H126" i="68"/>
  <c r="L125" i="68"/>
  <c r="H125" i="68" s="1"/>
  <c r="I125" i="68"/>
  <c r="L124" i="68"/>
  <c r="H124" i="68" s="1"/>
  <c r="I124" i="68"/>
  <c r="L123" i="68"/>
  <c r="H123" i="68" s="1"/>
  <c r="I123" i="68"/>
  <c r="I122" i="68"/>
  <c r="H122" i="68"/>
  <c r="L121" i="68"/>
  <c r="H121" i="68" s="1"/>
  <c r="I121" i="68"/>
  <c r="L120" i="68"/>
  <c r="I120" i="68"/>
  <c r="H120" i="68"/>
  <c r="I119" i="68"/>
  <c r="H119" i="68"/>
  <c r="L118" i="68"/>
  <c r="H118" i="68" s="1"/>
  <c r="I118" i="68"/>
  <c r="I117" i="68"/>
  <c r="H117" i="68"/>
  <c r="I116" i="68"/>
  <c r="H116" i="68"/>
  <c r="I115" i="68"/>
  <c r="H115" i="68"/>
  <c r="L114" i="68"/>
  <c r="H114" i="68" s="1"/>
  <c r="L113" i="68"/>
  <c r="H113" i="68" s="1"/>
  <c r="I113" i="68"/>
  <c r="I112" i="68"/>
  <c r="H112" i="68"/>
  <c r="L111" i="68"/>
  <c r="H111" i="68" s="1"/>
  <c r="I111" i="68"/>
  <c r="I110" i="68"/>
  <c r="H110" i="68"/>
  <c r="I109" i="68"/>
  <c r="H109" i="68"/>
  <c r="I108" i="68"/>
  <c r="H108" i="68"/>
  <c r="I107" i="68"/>
  <c r="H107" i="68"/>
  <c r="I106" i="68"/>
  <c r="H106" i="68"/>
  <c r="I105" i="68"/>
  <c r="H105" i="68"/>
  <c r="I104" i="68"/>
  <c r="H104" i="68"/>
  <c r="I103" i="68"/>
  <c r="H103" i="68"/>
  <c r="I102" i="68"/>
  <c r="H102" i="68"/>
  <c r="I101" i="68"/>
  <c r="H101" i="68"/>
  <c r="I100" i="68"/>
  <c r="H100" i="68"/>
  <c r="L99" i="68"/>
  <c r="H99" i="68" s="1"/>
  <c r="I99" i="68"/>
  <c r="M98" i="68"/>
  <c r="I98" i="68" s="1"/>
  <c r="L98" i="68"/>
  <c r="H98" i="68" s="1"/>
  <c r="M97" i="68"/>
  <c r="L97" i="68"/>
  <c r="I97" i="68"/>
  <c r="H97" i="68"/>
  <c r="M96" i="68"/>
  <c r="I96" i="68" s="1"/>
  <c r="L96" i="68"/>
  <c r="H96" i="68"/>
  <c r="M95" i="68"/>
  <c r="I95" i="68" s="1"/>
  <c r="L95" i="68"/>
  <c r="H95" i="68"/>
  <c r="M94" i="68"/>
  <c r="I94" i="68" s="1"/>
  <c r="L94" i="68"/>
  <c r="H94" i="68" s="1"/>
  <c r="M93" i="68"/>
  <c r="L93" i="68"/>
  <c r="I93" i="68"/>
  <c r="H93" i="68"/>
  <c r="M92" i="68"/>
  <c r="I92" i="68" s="1"/>
  <c r="H92" i="68"/>
  <c r="M91" i="68"/>
  <c r="I91" i="68" s="1"/>
  <c r="L91" i="68"/>
  <c r="H91" i="68" s="1"/>
  <c r="M90" i="68"/>
  <c r="I90" i="68" s="1"/>
  <c r="L90" i="68"/>
  <c r="H90" i="68" s="1"/>
  <c r="M89" i="68"/>
  <c r="L89" i="68"/>
  <c r="I89" i="68"/>
  <c r="H89" i="68"/>
  <c r="M88" i="68"/>
  <c r="I88" i="68" s="1"/>
  <c r="L88" i="68"/>
  <c r="H88" i="68" s="1"/>
  <c r="W87" i="68"/>
  <c r="I87" i="68" s="1"/>
  <c r="V87" i="68"/>
  <c r="H87" i="68" s="1"/>
  <c r="W86" i="68"/>
  <c r="V86" i="68"/>
  <c r="H86" i="68" s="1"/>
  <c r="I86" i="68"/>
  <c r="M85" i="68"/>
  <c r="I85" i="68" s="1"/>
  <c r="L85" i="68"/>
  <c r="H85" i="68" s="1"/>
  <c r="M84" i="68"/>
  <c r="L84" i="68"/>
  <c r="H84" i="68" s="1"/>
  <c r="I84" i="68"/>
  <c r="M83" i="68"/>
  <c r="I83" i="68" s="1"/>
  <c r="L83" i="68"/>
  <c r="H83" i="68" s="1"/>
  <c r="W82" i="68"/>
  <c r="I82" i="68" s="1"/>
  <c r="H82" i="68"/>
  <c r="M81" i="68"/>
  <c r="I81" i="68" s="1"/>
  <c r="L81" i="68"/>
  <c r="H81" i="68"/>
  <c r="V80" i="68"/>
  <c r="H80" i="68" s="1"/>
  <c r="I80" i="68"/>
  <c r="M79" i="68"/>
  <c r="I79" i="68" s="1"/>
  <c r="L79" i="68"/>
  <c r="H79" i="68" s="1"/>
  <c r="W78" i="68"/>
  <c r="V78" i="68"/>
  <c r="I78" i="68"/>
  <c r="H78" i="68"/>
  <c r="M77" i="68"/>
  <c r="I77" i="68" s="1"/>
  <c r="L77" i="68"/>
  <c r="H77" i="68" s="1"/>
  <c r="M76" i="68"/>
  <c r="I76" i="68" s="1"/>
  <c r="L76" i="68"/>
  <c r="H76" i="68" s="1"/>
  <c r="M75" i="68"/>
  <c r="L75" i="68"/>
  <c r="H75" i="68" s="1"/>
  <c r="I75" i="68"/>
  <c r="M74" i="68"/>
  <c r="I74" i="68" s="1"/>
  <c r="L74" i="68"/>
  <c r="H74" i="68" s="1"/>
  <c r="M73" i="68"/>
  <c r="L73" i="68"/>
  <c r="I73" i="68"/>
  <c r="H73" i="68"/>
  <c r="M72" i="68"/>
  <c r="I72" i="68" s="1"/>
  <c r="L72" i="68"/>
  <c r="H72" i="68" s="1"/>
  <c r="M71" i="68"/>
  <c r="I71" i="68" s="1"/>
  <c r="L71" i="68"/>
  <c r="H71" i="68" s="1"/>
  <c r="M70" i="68"/>
  <c r="L70" i="68"/>
  <c r="H70" i="68" s="1"/>
  <c r="I70" i="68"/>
  <c r="M69" i="68"/>
  <c r="I69" i="68" s="1"/>
  <c r="L69" i="68"/>
  <c r="H69" i="68" s="1"/>
  <c r="M68" i="68"/>
  <c r="I68" i="68" s="1"/>
  <c r="L68" i="68"/>
  <c r="H68" i="68" s="1"/>
  <c r="M67" i="68"/>
  <c r="I67" i="68" s="1"/>
  <c r="L67" i="68"/>
  <c r="H67" i="68" s="1"/>
  <c r="M66" i="68"/>
  <c r="I66" i="68" s="1"/>
  <c r="L66" i="68"/>
  <c r="H66" i="68" s="1"/>
  <c r="M65" i="68"/>
  <c r="I65" i="68" s="1"/>
  <c r="L65" i="68"/>
  <c r="H65" i="68" s="1"/>
  <c r="M64" i="68"/>
  <c r="I64" i="68" s="1"/>
  <c r="L64" i="68"/>
  <c r="H64" i="68" s="1"/>
  <c r="W63" i="68"/>
  <c r="I63" i="68" s="1"/>
  <c r="V63" i="68"/>
  <c r="H63" i="68" s="1"/>
  <c r="M62" i="68"/>
  <c r="I62" i="68" s="1"/>
  <c r="L62" i="68"/>
  <c r="H62" i="68" s="1"/>
  <c r="M61" i="68"/>
  <c r="I61" i="68" s="1"/>
  <c r="L61" i="68"/>
  <c r="H61" i="68"/>
  <c r="M60" i="68"/>
  <c r="I60" i="68" s="1"/>
  <c r="L60" i="68"/>
  <c r="H60" i="68" s="1"/>
  <c r="M59" i="68"/>
  <c r="I59" i="68" s="1"/>
  <c r="L59" i="68"/>
  <c r="H59" i="68" s="1"/>
  <c r="M58" i="68"/>
  <c r="L58" i="68"/>
  <c r="H58" i="68" s="1"/>
  <c r="I58" i="68"/>
  <c r="W57" i="68"/>
  <c r="I57" i="68" s="1"/>
  <c r="V57" i="68"/>
  <c r="H57" i="68"/>
  <c r="W56" i="68"/>
  <c r="I56" i="68" s="1"/>
  <c r="V56" i="68"/>
  <c r="H56" i="68" s="1"/>
  <c r="M55" i="68"/>
  <c r="I55" i="68" s="1"/>
  <c r="L55" i="68"/>
  <c r="H55" i="68" s="1"/>
  <c r="W54" i="68"/>
  <c r="V54" i="68"/>
  <c r="H54" i="68" s="1"/>
  <c r="I54" i="68"/>
  <c r="M53" i="68"/>
  <c r="I53" i="68" s="1"/>
  <c r="L53" i="68"/>
  <c r="H53" i="68"/>
  <c r="M52" i="68"/>
  <c r="I52" i="68" s="1"/>
  <c r="L52" i="68"/>
  <c r="H52" i="68" s="1"/>
  <c r="M51" i="68"/>
  <c r="I51" i="68" s="1"/>
  <c r="L51" i="68"/>
  <c r="H51" i="68" s="1"/>
  <c r="M50" i="68"/>
  <c r="L50" i="68"/>
  <c r="H50" i="68" s="1"/>
  <c r="I50" i="68"/>
  <c r="W49" i="68"/>
  <c r="V49" i="68"/>
  <c r="M49" i="68"/>
  <c r="L49" i="68"/>
  <c r="I49" i="68"/>
  <c r="M48" i="68"/>
  <c r="I48" i="68" s="1"/>
  <c r="L48" i="68"/>
  <c r="H48" i="68"/>
  <c r="M47" i="68"/>
  <c r="I47" i="68" s="1"/>
  <c r="L47" i="68"/>
  <c r="H47" i="68" s="1"/>
  <c r="M46" i="68"/>
  <c r="I46" i="68" s="1"/>
  <c r="L46" i="68"/>
  <c r="H46" i="68" s="1"/>
  <c r="M45" i="68"/>
  <c r="L45" i="68"/>
  <c r="H45" i="68" s="1"/>
  <c r="I45" i="68"/>
  <c r="M44" i="68"/>
  <c r="L44" i="68"/>
  <c r="H44" i="68" s="1"/>
  <c r="I44" i="68"/>
  <c r="W43" i="68"/>
  <c r="I43" i="68" s="1"/>
  <c r="V43" i="68"/>
  <c r="M43" i="68"/>
  <c r="L43" i="68"/>
  <c r="H43" i="68"/>
  <c r="W42" i="68"/>
  <c r="V42" i="68"/>
  <c r="M42" i="68"/>
  <c r="I42" i="68" s="1"/>
  <c r="L42" i="68"/>
  <c r="H42" i="68"/>
  <c r="W41" i="68"/>
  <c r="V41" i="68"/>
  <c r="M41" i="68"/>
  <c r="L41" i="68"/>
  <c r="I41" i="68"/>
  <c r="H41" i="68"/>
  <c r="M40" i="68"/>
  <c r="I40" i="68" s="1"/>
  <c r="L40" i="68"/>
  <c r="H40" i="68" s="1"/>
  <c r="M39" i="68"/>
  <c r="I39" i="68" s="1"/>
  <c r="L39" i="68"/>
  <c r="H39" i="68" s="1"/>
  <c r="M38" i="68"/>
  <c r="I38" i="68" s="1"/>
  <c r="L38" i="68"/>
  <c r="H38" i="68" s="1"/>
  <c r="M37" i="68"/>
  <c r="L37" i="68"/>
  <c r="I37" i="68"/>
  <c r="H37" i="68"/>
  <c r="M36" i="68"/>
  <c r="I36" i="68" s="1"/>
  <c r="L36" i="68"/>
  <c r="H36" i="68" s="1"/>
  <c r="M35" i="68"/>
  <c r="L35" i="68"/>
  <c r="H35" i="68" s="1"/>
  <c r="I35" i="68"/>
  <c r="M34" i="68"/>
  <c r="L34" i="68"/>
  <c r="H34" i="68" s="1"/>
  <c r="I34" i="68"/>
  <c r="O33" i="68"/>
  <c r="N33" i="68"/>
  <c r="M33" i="68"/>
  <c r="I33" i="68" s="1"/>
  <c r="L33" i="68"/>
  <c r="M32" i="68"/>
  <c r="L32" i="68"/>
  <c r="H32" i="68" s="1"/>
  <c r="I32" i="68"/>
  <c r="W31" i="68"/>
  <c r="I31" i="68" s="1"/>
  <c r="V31" i="68"/>
  <c r="H31" i="68" s="1"/>
  <c r="W30" i="68"/>
  <c r="V30" i="68"/>
  <c r="M30" i="68"/>
  <c r="L30" i="68"/>
  <c r="M29" i="68"/>
  <c r="I29" i="68" s="1"/>
  <c r="L29" i="68"/>
  <c r="H29" i="68" s="1"/>
  <c r="W28" i="68"/>
  <c r="V28" i="68"/>
  <c r="M28" i="68"/>
  <c r="I28" i="68" s="1"/>
  <c r="L28" i="68"/>
  <c r="M27" i="68"/>
  <c r="I27" i="68" s="1"/>
  <c r="L27" i="68"/>
  <c r="H27" i="68" s="1"/>
  <c r="M26" i="68"/>
  <c r="L26" i="68"/>
  <c r="I26" i="68"/>
  <c r="H26" i="68"/>
  <c r="W25" i="68"/>
  <c r="V25" i="68"/>
  <c r="M25" i="68"/>
  <c r="L25" i="68"/>
  <c r="I25" i="68"/>
  <c r="M24" i="68"/>
  <c r="I24" i="68" s="1"/>
  <c r="L24" i="68"/>
  <c r="H24" i="68" s="1"/>
  <c r="W23" i="68"/>
  <c r="V23" i="68"/>
  <c r="M23" i="68"/>
  <c r="L23" i="68"/>
  <c r="H23" i="68" s="1"/>
  <c r="M22" i="68"/>
  <c r="I22" i="68" s="1"/>
  <c r="L22" i="68"/>
  <c r="H22" i="68" s="1"/>
  <c r="M21" i="68"/>
  <c r="I21" i="68" s="1"/>
  <c r="L21" i="68"/>
  <c r="H21" i="68" s="1"/>
  <c r="W20" i="68"/>
  <c r="M20" i="68"/>
  <c r="L20" i="68"/>
  <c r="H20" i="68" s="1"/>
  <c r="I20" i="68"/>
  <c r="M19" i="68"/>
  <c r="I19" i="68" s="1"/>
  <c r="L19" i="68"/>
  <c r="H19" i="68" s="1"/>
  <c r="W18" i="68"/>
  <c r="V18" i="68"/>
  <c r="M18" i="68"/>
  <c r="L18" i="68"/>
  <c r="H18" i="68" s="1"/>
  <c r="M17" i="68"/>
  <c r="I17" i="68" s="1"/>
  <c r="L17" i="68"/>
  <c r="H17" i="68" s="1"/>
  <c r="W16" i="68"/>
  <c r="V16" i="68"/>
  <c r="M16" i="68"/>
  <c r="I16" i="68" s="1"/>
  <c r="L16" i="68"/>
  <c r="W15" i="68"/>
  <c r="V15" i="68"/>
  <c r="M15" i="68"/>
  <c r="L15" i="68"/>
  <c r="M14" i="68"/>
  <c r="I14" i="68" s="1"/>
  <c r="L14" i="68"/>
  <c r="H14" i="68" s="1"/>
  <c r="W13" i="68"/>
  <c r="V13" i="68"/>
  <c r="M13" i="68"/>
  <c r="L13" i="68"/>
  <c r="H13" i="68" s="1"/>
  <c r="O12" i="68"/>
  <c r="N12" i="68"/>
  <c r="M12" i="68"/>
  <c r="L12" i="68"/>
  <c r="H12" i="68" s="1"/>
  <c r="W11" i="68"/>
  <c r="V11" i="68"/>
  <c r="O11" i="68"/>
  <c r="N11" i="68"/>
  <c r="M11" i="68"/>
  <c r="L11" i="68"/>
  <c r="M10" i="68"/>
  <c r="I10" i="68" s="1"/>
  <c r="L10" i="68"/>
  <c r="H10" i="68" s="1"/>
  <c r="M9" i="68"/>
  <c r="I9" i="68" s="1"/>
  <c r="L9" i="68"/>
  <c r="H9" i="68"/>
  <c r="M8" i="68"/>
  <c r="I8" i="68" s="1"/>
  <c r="L8" i="68"/>
  <c r="H8" i="68"/>
  <c r="M7" i="68"/>
  <c r="I7" i="68" s="1"/>
  <c r="L7" i="68"/>
  <c r="H7" i="68" s="1"/>
  <c r="M6" i="68"/>
  <c r="I6" i="68" s="1"/>
  <c r="K6" i="68" s="1"/>
  <c r="K7" i="68" s="1"/>
  <c r="L6" i="68"/>
  <c r="H6" i="68" s="1"/>
  <c r="A6" i="68"/>
  <c r="A7" i="68" s="1"/>
  <c r="A8" i="68" s="1"/>
  <c r="A9" i="68" s="1"/>
  <c r="A10" i="68" s="1"/>
  <c r="A11" i="68" s="1"/>
  <c r="A12" i="68" s="1"/>
  <c r="A13" i="68" s="1"/>
  <c r="A14" i="68" s="1"/>
  <c r="A15" i="68" s="1"/>
  <c r="A16" i="68" s="1"/>
  <c r="A17" i="68" s="1"/>
  <c r="A18" i="68" s="1"/>
  <c r="A19" i="68" s="1"/>
  <c r="A20" i="68" s="1"/>
  <c r="A21" i="68" s="1"/>
  <c r="A22" i="68" s="1"/>
  <c r="A23" i="68" s="1"/>
  <c r="A24" i="68" s="1"/>
  <c r="A25" i="68" s="1"/>
  <c r="A26" i="68" s="1"/>
  <c r="A27" i="68" s="1"/>
  <c r="A28" i="68" s="1"/>
  <c r="A29" i="68" s="1"/>
  <c r="A30" i="68" s="1"/>
  <c r="A31" i="68" s="1"/>
  <c r="A32" i="68" s="1"/>
  <c r="A33" i="68" s="1"/>
  <c r="A34" i="68" s="1"/>
  <c r="A35" i="68" s="1"/>
  <c r="A36" i="68" s="1"/>
  <c r="A37" i="68" s="1"/>
  <c r="A38" i="68" s="1"/>
  <c r="A39" i="68" s="1"/>
  <c r="A40" i="68" s="1"/>
  <c r="A41" i="68" s="1"/>
  <c r="A42" i="68" s="1"/>
  <c r="A43" i="68" s="1"/>
  <c r="A44" i="68" s="1"/>
  <c r="A45" i="68" s="1"/>
  <c r="A46" i="68" s="1"/>
  <c r="A47" i="68" s="1"/>
  <c r="A48" i="68" s="1"/>
  <c r="A49" i="68" s="1"/>
  <c r="A50" i="68" s="1"/>
  <c r="A51" i="68" s="1"/>
  <c r="A52" i="68" s="1"/>
  <c r="A53" i="68" s="1"/>
  <c r="A54" i="68" s="1"/>
  <c r="A55" i="68" s="1"/>
  <c r="A56" i="68" s="1"/>
  <c r="A57" i="68" s="1"/>
  <c r="A58" i="68" s="1"/>
  <c r="A59" i="68" s="1"/>
  <c r="A60" i="68" s="1"/>
  <c r="A61" i="68" s="1"/>
  <c r="A62" i="68" s="1"/>
  <c r="A63" i="68" s="1"/>
  <c r="A64" i="68" s="1"/>
  <c r="A65" i="68" s="1"/>
  <c r="A66" i="68" s="1"/>
  <c r="A67" i="68" s="1"/>
  <c r="A68" i="68" s="1"/>
  <c r="A69" i="68" s="1"/>
  <c r="A70" i="68" s="1"/>
  <c r="A71" i="68" s="1"/>
  <c r="A72" i="68" s="1"/>
  <c r="A73" i="68" s="1"/>
  <c r="A74" i="68" s="1"/>
  <c r="A75" i="68" s="1"/>
  <c r="A76" i="68" s="1"/>
  <c r="A77" i="68" s="1"/>
  <c r="A78" i="68" s="1"/>
  <c r="A79" i="68" s="1"/>
  <c r="A80" i="68" s="1"/>
  <c r="A81" i="68" s="1"/>
  <c r="A82" i="68" s="1"/>
  <c r="A83" i="68" s="1"/>
  <c r="A84" i="68" s="1"/>
  <c r="A85" i="68" s="1"/>
  <c r="A86" i="68" s="1"/>
  <c r="A87" i="68" s="1"/>
  <c r="A88" i="68" s="1"/>
  <c r="A89" i="68" s="1"/>
  <c r="A90" i="68" s="1"/>
  <c r="A91" i="68" s="1"/>
  <c r="A92" i="68" s="1"/>
  <c r="A93" i="68" s="1"/>
  <c r="A94" i="68" s="1"/>
  <c r="A95" i="68" s="1"/>
  <c r="A96" i="68" s="1"/>
  <c r="A97" i="68" s="1"/>
  <c r="A98" i="68" s="1"/>
  <c r="A99" i="68" s="1"/>
  <c r="A100" i="68" s="1"/>
  <c r="A101" i="68" s="1"/>
  <c r="A102" i="68" s="1"/>
  <c r="A103" i="68" s="1"/>
  <c r="A104" i="68" s="1"/>
  <c r="A105" i="68" s="1"/>
  <c r="A106" i="68" s="1"/>
  <c r="A107" i="68" s="1"/>
  <c r="A108" i="68" s="1"/>
  <c r="A109" i="68" s="1"/>
  <c r="A110" i="68" s="1"/>
  <c r="A111" i="68" s="1"/>
  <c r="A112" i="68" s="1"/>
  <c r="A113" i="68" s="1"/>
  <c r="A114" i="68" s="1"/>
  <c r="A115" i="68" s="1"/>
  <c r="A116" i="68" s="1"/>
  <c r="A117" i="68" s="1"/>
  <c r="A118" i="68" s="1"/>
  <c r="A119" i="68" s="1"/>
  <c r="A120" i="68" s="1"/>
  <c r="A121" i="68" s="1"/>
  <c r="A122" i="68" s="1"/>
  <c r="A123" i="68" s="1"/>
  <c r="A124" i="68" s="1"/>
  <c r="A125" i="68" s="1"/>
  <c r="A126" i="68" s="1"/>
  <c r="A127" i="68" s="1"/>
  <c r="A128" i="68" s="1"/>
  <c r="A129" i="68" s="1"/>
  <c r="A130" i="68" s="1"/>
  <c r="A131" i="68" s="1"/>
  <c r="A132" i="68" s="1"/>
  <c r="A133" i="68" s="1"/>
  <c r="A134" i="68" s="1"/>
  <c r="A135" i="68" s="1"/>
  <c r="A136" i="68" s="1"/>
  <c r="A137" i="68" s="1"/>
  <c r="A138" i="68" s="1"/>
  <c r="A139" i="68" s="1"/>
  <c r="A140" i="68" s="1"/>
  <c r="A141" i="68" s="1"/>
  <c r="A142" i="68" s="1"/>
  <c r="A143" i="68" s="1"/>
  <c r="A144" i="68" s="1"/>
  <c r="A145" i="68" s="1"/>
  <c r="A146" i="68" s="1"/>
  <c r="A147" i="68" s="1"/>
  <c r="A148" i="68" s="1"/>
  <c r="A149" i="68" s="1"/>
  <c r="A150" i="68" s="1"/>
  <c r="A151" i="68" s="1"/>
  <c r="A152" i="68" s="1"/>
  <c r="A153" i="68" s="1"/>
  <c r="A154" i="68" s="1"/>
  <c r="A155" i="68" s="1"/>
  <c r="A156" i="68" s="1"/>
  <c r="A157" i="68" s="1"/>
  <c r="A158" i="68" s="1"/>
  <c r="A159" i="68" s="1"/>
  <c r="A160" i="68" s="1"/>
  <c r="A161" i="68" s="1"/>
  <c r="A162" i="68" s="1"/>
  <c r="A163" i="68" s="1"/>
  <c r="A164" i="68" s="1"/>
  <c r="A165" i="68" s="1"/>
  <c r="A166" i="68" s="1"/>
  <c r="A167" i="68" s="1"/>
  <c r="A168" i="68" s="1"/>
  <c r="A169" i="68" s="1"/>
  <c r="A170" i="68" s="1"/>
  <c r="A171" i="68" s="1"/>
  <c r="A172" i="68" s="1"/>
  <c r="A173" i="68" s="1"/>
  <c r="A174" i="68" s="1"/>
  <c r="A175" i="68" s="1"/>
  <c r="A176" i="68" s="1"/>
  <c r="A177" i="68" s="1"/>
  <c r="A178" i="68" s="1"/>
  <c r="A179" i="68" s="1"/>
  <c r="A180" i="68" s="1"/>
  <c r="A181" i="68" s="1"/>
  <c r="A182" i="68" s="1"/>
  <c r="A183" i="68" s="1"/>
  <c r="A184" i="68" s="1"/>
  <c r="A185" i="68" s="1"/>
  <c r="A186" i="68" s="1"/>
  <c r="A187" i="68" s="1"/>
  <c r="A188" i="68" s="1"/>
  <c r="A189" i="68" s="1"/>
  <c r="A190" i="68" s="1"/>
  <c r="A191" i="68" s="1"/>
  <c r="A192" i="68" s="1"/>
  <c r="A193" i="68" s="1"/>
  <c r="A194" i="68" s="1"/>
  <c r="A195" i="68" s="1"/>
  <c r="A196" i="68" s="1"/>
  <c r="A197" i="68" s="1"/>
  <c r="A198" i="68" s="1"/>
  <c r="A199" i="68" s="1"/>
  <c r="A200" i="68" s="1"/>
  <c r="A201" i="68" s="1"/>
  <c r="A202" i="68" s="1"/>
  <c r="A203" i="68" s="1"/>
  <c r="A204" i="68" s="1"/>
  <c r="A205" i="68" s="1"/>
  <c r="A206" i="68" s="1"/>
  <c r="A207" i="68" s="1"/>
  <c r="A208" i="68" s="1"/>
  <c r="A209" i="68" s="1"/>
  <c r="A210" i="68" s="1"/>
  <c r="A211" i="68" s="1"/>
  <c r="A212" i="68" s="1"/>
  <c r="A213" i="68" s="1"/>
  <c r="A214" i="68" s="1"/>
  <c r="A215" i="68" s="1"/>
  <c r="A216" i="68" s="1"/>
  <c r="A217" i="68" s="1"/>
  <c r="A218" i="68" s="1"/>
  <c r="A219" i="68" s="1"/>
  <c r="A220" i="68" s="1"/>
  <c r="A221" i="68" s="1"/>
  <c r="A222" i="68" s="1"/>
  <c r="A223" i="68" s="1"/>
  <c r="A224" i="68" s="1"/>
  <c r="A225" i="68" s="1"/>
  <c r="A226" i="68" s="1"/>
  <c r="A227" i="68" s="1"/>
  <c r="A228" i="68" s="1"/>
  <c r="A229" i="68" s="1"/>
  <c r="A230" i="68" s="1"/>
  <c r="A231" i="68" s="1"/>
  <c r="A232" i="68" s="1"/>
  <c r="A233" i="68" s="1"/>
  <c r="A234" i="68" s="1"/>
  <c r="A235" i="68" s="1"/>
  <c r="A236" i="68" s="1"/>
  <c r="A237" i="68" s="1"/>
  <c r="A238" i="68" s="1"/>
  <c r="A239" i="68" s="1"/>
  <c r="A240" i="68" s="1"/>
  <c r="A241" i="68" s="1"/>
  <c r="A242" i="68" s="1"/>
  <c r="A243" i="68" s="1"/>
  <c r="A244" i="68" s="1"/>
  <c r="A245" i="68" s="1"/>
  <c r="A246" i="68" s="1"/>
  <c r="A247" i="68" s="1"/>
  <c r="A248" i="68" s="1"/>
  <c r="A249" i="68" s="1"/>
  <c r="A250" i="68" s="1"/>
  <c r="A251" i="68" s="1"/>
  <c r="A252" i="68" s="1"/>
  <c r="A253" i="68" s="1"/>
  <c r="A254" i="68" s="1"/>
  <c r="A255" i="68" s="1"/>
  <c r="A256" i="68" s="1"/>
  <c r="A257" i="68" s="1"/>
  <c r="A258" i="68" s="1"/>
  <c r="A259" i="68" s="1"/>
  <c r="A260" i="68" s="1"/>
  <c r="A261" i="68" s="1"/>
  <c r="A262" i="68" s="1"/>
  <c r="A263" i="68" s="1"/>
  <c r="A264" i="68" s="1"/>
  <c r="A265" i="68" s="1"/>
  <c r="A266" i="68" s="1"/>
  <c r="A267" i="68" s="1"/>
  <c r="A268" i="68" s="1"/>
  <c r="A269" i="68" s="1"/>
  <c r="A270" i="68" s="1"/>
  <c r="A271" i="68" s="1"/>
  <c r="A272" i="68" s="1"/>
  <c r="A273" i="68" s="1"/>
  <c r="A274" i="68" s="1"/>
  <c r="A275" i="68" s="1"/>
  <c r="A276" i="68" s="1"/>
  <c r="A277" i="68" s="1"/>
  <c r="A278" i="68" s="1"/>
  <c r="M5" i="68"/>
  <c r="L5" i="68"/>
  <c r="I5" i="68"/>
  <c r="H5" i="68"/>
  <c r="I13" i="68" l="1"/>
  <c r="H49" i="68"/>
  <c r="H11" i="68"/>
  <c r="H211" i="68"/>
  <c r="K24" i="70"/>
  <c r="K25" i="70" s="1"/>
  <c r="K26" i="70" s="1"/>
  <c r="K27" i="70" s="1"/>
  <c r="K28" i="70" s="1"/>
  <c r="K29" i="70" s="1"/>
  <c r="K30" i="70" s="1"/>
  <c r="K31" i="70" s="1"/>
  <c r="K32" i="70" s="1"/>
  <c r="K33" i="70" s="1"/>
  <c r="K34" i="70" s="1"/>
  <c r="K35" i="70" s="1"/>
  <c r="K36" i="70" s="1"/>
  <c r="K37" i="70" s="1"/>
  <c r="K38" i="70" s="1"/>
  <c r="K39" i="70" s="1"/>
  <c r="K40" i="70" s="1"/>
  <c r="K41" i="70" s="1"/>
  <c r="K42" i="70" s="1"/>
  <c r="K43" i="70" s="1"/>
  <c r="K44" i="70" s="1"/>
  <c r="K45" i="70" s="1"/>
  <c r="K46" i="70" s="1"/>
  <c r="K47" i="70" s="1"/>
  <c r="K48" i="70" s="1"/>
  <c r="K49" i="70" s="1"/>
  <c r="K50" i="70" s="1"/>
  <c r="K51" i="70" s="1"/>
  <c r="K52" i="70" s="1"/>
  <c r="K53" i="70" s="1"/>
  <c r="K54" i="70" s="1"/>
  <c r="K55" i="70" s="1"/>
  <c r="K56" i="70" s="1"/>
  <c r="K57" i="70" s="1"/>
  <c r="K58" i="70" s="1"/>
  <c r="K59" i="70" s="1"/>
  <c r="K60" i="70" s="1"/>
  <c r="K61" i="70" s="1"/>
  <c r="K62" i="70" s="1"/>
  <c r="K63" i="70" s="1"/>
  <c r="K64" i="70" s="1"/>
  <c r="K65" i="70" s="1"/>
  <c r="K66" i="70" s="1"/>
  <c r="K67" i="70" s="1"/>
  <c r="K68" i="70" s="1"/>
  <c r="K69" i="70" s="1"/>
  <c r="K70" i="70" s="1"/>
  <c r="K71" i="70" s="1"/>
  <c r="K72" i="70" s="1"/>
  <c r="K73" i="70" s="1"/>
  <c r="K74" i="70" s="1"/>
  <c r="K75" i="70" s="1"/>
  <c r="K76" i="70" s="1"/>
  <c r="K77" i="70" s="1"/>
  <c r="K78" i="70" s="1"/>
  <c r="K79" i="70" s="1"/>
  <c r="K80" i="70" s="1"/>
  <c r="K81" i="70" s="1"/>
  <c r="K82" i="70" s="1"/>
  <c r="K83" i="70" s="1"/>
  <c r="K84" i="70" s="1"/>
  <c r="K85" i="70" s="1"/>
  <c r="K86" i="70" s="1"/>
  <c r="K87" i="70" s="1"/>
  <c r="K88" i="70" s="1"/>
  <c r="K89" i="70" s="1"/>
  <c r="K90" i="70" s="1"/>
  <c r="K91" i="70" s="1"/>
  <c r="K92" i="70" s="1"/>
  <c r="K93" i="70" s="1"/>
  <c r="K94" i="70" s="1"/>
  <c r="K95" i="70" s="1"/>
  <c r="K96" i="70" s="1"/>
  <c r="K97" i="70" s="1"/>
  <c r="K98" i="70" s="1"/>
  <c r="K99" i="70" s="1"/>
  <c r="K100" i="70" s="1"/>
  <c r="K101" i="70" s="1"/>
  <c r="K102" i="70" s="1"/>
  <c r="K103" i="70" s="1"/>
  <c r="K104" i="70" s="1"/>
  <c r="K105" i="70" s="1"/>
  <c r="I11" i="68"/>
  <c r="H15" i="68"/>
  <c r="H28" i="68"/>
  <c r="I15" i="68"/>
  <c r="H33" i="68"/>
  <c r="K8" i="68"/>
  <c r="K9" i="68" s="1"/>
  <c r="K10" i="68" s="1"/>
  <c r="K11" i="68" s="1"/>
  <c r="H30" i="68"/>
  <c r="I12" i="68"/>
  <c r="H25" i="68"/>
  <c r="I30" i="68"/>
  <c r="I17" i="69"/>
  <c r="J5" i="69"/>
  <c r="I14" i="69"/>
  <c r="I8" i="69"/>
  <c r="I16" i="69"/>
  <c r="J8" i="69"/>
  <c r="I15" i="69"/>
  <c r="J17" i="69"/>
  <c r="J12" i="69"/>
  <c r="I20" i="69"/>
  <c r="I5" i="69"/>
  <c r="I12" i="69"/>
  <c r="J16" i="69"/>
  <c r="J9" i="69"/>
  <c r="I9" i="69"/>
  <c r="J14" i="69"/>
  <c r="J24" i="69"/>
  <c r="I53" i="69"/>
  <c r="J20" i="69"/>
  <c r="I26" i="69"/>
  <c r="J10" i="69"/>
  <c r="J26" i="69"/>
  <c r="I24" i="69"/>
  <c r="I10" i="69"/>
  <c r="J25" i="69"/>
  <c r="J15" i="69"/>
  <c r="J6" i="69"/>
  <c r="K6" i="69" s="1"/>
  <c r="K7" i="69" s="1"/>
  <c r="I32" i="69"/>
  <c r="I18" i="69"/>
  <c r="J41" i="69"/>
  <c r="J22" i="69"/>
  <c r="I18" i="68"/>
  <c r="I23" i="68"/>
  <c r="H16" i="68"/>
  <c r="K12" i="68" l="1"/>
  <c r="K13" i="68" s="1"/>
  <c r="K14" i="68" s="1"/>
  <c r="K15" i="68" s="1"/>
  <c r="K16" i="68" s="1"/>
  <c r="K17" i="68" s="1"/>
  <c r="K18" i="68" s="1"/>
  <c r="K19" i="68" s="1"/>
  <c r="K20" i="68" s="1"/>
  <c r="K21" i="68" s="1"/>
  <c r="K22" i="68" s="1"/>
  <c r="K23" i="68" s="1"/>
  <c r="K24" i="68" s="1"/>
  <c r="K25" i="68" s="1"/>
  <c r="K26" i="68" s="1"/>
  <c r="K27" i="68" s="1"/>
  <c r="K28" i="68" s="1"/>
  <c r="K29" i="68" s="1"/>
  <c r="K30" i="68" s="1"/>
  <c r="K31" i="68" s="1"/>
  <c r="K32" i="68" s="1"/>
  <c r="K33" i="68" s="1"/>
  <c r="K34" i="68" s="1"/>
  <c r="K35" i="68" s="1"/>
  <c r="K36" i="68" s="1"/>
  <c r="K37" i="68" s="1"/>
  <c r="K38" i="68" s="1"/>
  <c r="K39" i="68" s="1"/>
  <c r="K40" i="68" s="1"/>
  <c r="K41" i="68" s="1"/>
  <c r="K42" i="68" s="1"/>
  <c r="K43" i="68" s="1"/>
  <c r="K44" i="68" s="1"/>
  <c r="K45" i="68" s="1"/>
  <c r="K46" i="68" s="1"/>
  <c r="K47" i="68" s="1"/>
  <c r="K48" i="68" s="1"/>
  <c r="K49" i="68" s="1"/>
  <c r="K50" i="68" s="1"/>
  <c r="K51" i="68" s="1"/>
  <c r="K52" i="68" s="1"/>
  <c r="K53" i="68" s="1"/>
  <c r="K54" i="68" s="1"/>
  <c r="K55" i="68" s="1"/>
  <c r="K56" i="68" s="1"/>
  <c r="K57" i="68" s="1"/>
  <c r="K58" i="68" s="1"/>
  <c r="K59" i="68" s="1"/>
  <c r="K60" i="68" s="1"/>
  <c r="K61" i="68" s="1"/>
  <c r="K62" i="68" s="1"/>
  <c r="K63" i="68" s="1"/>
  <c r="K64" i="68" s="1"/>
  <c r="K65" i="68" s="1"/>
  <c r="K66" i="68" s="1"/>
  <c r="K67" i="68" s="1"/>
  <c r="K68" i="68" s="1"/>
  <c r="K69" i="68" s="1"/>
  <c r="K70" i="68" s="1"/>
  <c r="K71" i="68" s="1"/>
  <c r="K72" i="68" s="1"/>
  <c r="K73" i="68" s="1"/>
  <c r="K74" i="68" s="1"/>
  <c r="K75" i="68" s="1"/>
  <c r="K76" i="68" s="1"/>
  <c r="K77" i="68" s="1"/>
  <c r="K78" i="68" s="1"/>
  <c r="K79" i="68" s="1"/>
  <c r="K80" i="68" s="1"/>
  <c r="K81" i="68" s="1"/>
  <c r="K82" i="68" s="1"/>
  <c r="K83" i="68" s="1"/>
  <c r="K84" i="68" s="1"/>
  <c r="K85" i="68" s="1"/>
  <c r="K86" i="68" s="1"/>
  <c r="K87" i="68" s="1"/>
  <c r="K88" i="68" s="1"/>
  <c r="K89" i="68" s="1"/>
  <c r="K90" i="68" s="1"/>
  <c r="K91" i="68" s="1"/>
  <c r="K92" i="68" s="1"/>
  <c r="K93" i="68" s="1"/>
  <c r="K94" i="68" s="1"/>
  <c r="K95" i="68" s="1"/>
  <c r="K96" i="68" s="1"/>
  <c r="K97" i="68" s="1"/>
  <c r="K98" i="68" s="1"/>
  <c r="K99" i="68" s="1"/>
  <c r="K100" i="68" s="1"/>
  <c r="K101" i="68" s="1"/>
  <c r="K102" i="68" s="1"/>
  <c r="K103" i="68" s="1"/>
  <c r="K104" i="68" s="1"/>
  <c r="K105" i="68" s="1"/>
  <c r="K106" i="68" s="1"/>
  <c r="K107" i="68" s="1"/>
  <c r="K108" i="68" s="1"/>
  <c r="K109" i="68" s="1"/>
  <c r="K110" i="68" s="1"/>
  <c r="K111" i="68" s="1"/>
  <c r="K112" i="68" s="1"/>
  <c r="K113" i="68" s="1"/>
  <c r="K114" i="68" s="1"/>
  <c r="K115" i="68" s="1"/>
  <c r="K116" i="68" s="1"/>
  <c r="K117" i="68" s="1"/>
  <c r="K118" i="68" s="1"/>
  <c r="K119" i="68" s="1"/>
  <c r="K120" i="68" s="1"/>
  <c r="K121" i="68" s="1"/>
  <c r="K122" i="68" s="1"/>
  <c r="K123" i="68" s="1"/>
  <c r="K124" i="68" s="1"/>
  <c r="K125" i="68" s="1"/>
  <c r="K126" i="68" s="1"/>
  <c r="K127" i="68" s="1"/>
  <c r="K128" i="68" s="1"/>
  <c r="K129" i="68" s="1"/>
  <c r="K130" i="68" s="1"/>
  <c r="K131" i="68" s="1"/>
  <c r="K132" i="68" s="1"/>
  <c r="K133" i="68" s="1"/>
  <c r="K134" i="68" s="1"/>
  <c r="K135" i="68" s="1"/>
  <c r="K136" i="68" s="1"/>
  <c r="K137" i="68" s="1"/>
  <c r="K138" i="68" s="1"/>
  <c r="K139" i="68" s="1"/>
  <c r="K140" i="68" s="1"/>
  <c r="K141" i="68" s="1"/>
  <c r="K142" i="68" s="1"/>
  <c r="K143" i="68" s="1"/>
  <c r="K144" i="68" s="1"/>
  <c r="K145" i="68" s="1"/>
  <c r="K146" i="68" s="1"/>
  <c r="K147" i="68" s="1"/>
  <c r="K148" i="68" s="1"/>
  <c r="K149" i="68" s="1"/>
  <c r="K150" i="68" s="1"/>
  <c r="K151" i="68" s="1"/>
  <c r="K152" i="68" s="1"/>
  <c r="K153" i="68" s="1"/>
  <c r="K154" i="68" s="1"/>
  <c r="K155" i="68" s="1"/>
  <c r="K156" i="68" s="1"/>
  <c r="K157" i="68" s="1"/>
  <c r="K158" i="68" s="1"/>
  <c r="K159" i="68" s="1"/>
  <c r="K160" i="68" s="1"/>
  <c r="K161" i="68" s="1"/>
  <c r="K162" i="68" s="1"/>
  <c r="K163" i="68" s="1"/>
  <c r="K164" i="68" s="1"/>
  <c r="K165" i="68" s="1"/>
  <c r="K166" i="68" s="1"/>
  <c r="K167" i="68" s="1"/>
  <c r="K168" i="68" s="1"/>
  <c r="K169" i="68" s="1"/>
  <c r="K170" i="68" s="1"/>
  <c r="K171" i="68" s="1"/>
  <c r="K172" i="68" s="1"/>
  <c r="K173" i="68" s="1"/>
  <c r="K174" i="68" s="1"/>
  <c r="K175" i="68" s="1"/>
  <c r="K176" i="68" s="1"/>
  <c r="K177" i="68" s="1"/>
  <c r="K178" i="68" s="1"/>
  <c r="K179" i="68" s="1"/>
  <c r="K180" i="68" s="1"/>
  <c r="K181" i="68" s="1"/>
  <c r="K182" i="68" s="1"/>
  <c r="K183" i="68" s="1"/>
  <c r="K184" i="68" s="1"/>
  <c r="K185" i="68" s="1"/>
  <c r="K186" i="68" s="1"/>
  <c r="K187" i="68" s="1"/>
  <c r="K188" i="68" s="1"/>
  <c r="K189" i="68" s="1"/>
  <c r="K190" i="68" s="1"/>
  <c r="K191" i="68" s="1"/>
  <c r="K192" i="68" s="1"/>
  <c r="K193" i="68" s="1"/>
  <c r="K194" i="68" s="1"/>
  <c r="K195" i="68" s="1"/>
  <c r="K196" i="68" s="1"/>
  <c r="K197" i="68" s="1"/>
  <c r="K198" i="68" s="1"/>
  <c r="K199" i="68" s="1"/>
  <c r="K200" i="68" s="1"/>
  <c r="K201" i="68" s="1"/>
  <c r="K202" i="68" s="1"/>
  <c r="K203" i="68" s="1"/>
  <c r="K204" i="68" s="1"/>
  <c r="K205" i="68" s="1"/>
  <c r="K206" i="68" s="1"/>
  <c r="K207" i="68" s="1"/>
  <c r="K208" i="68" s="1"/>
  <c r="K209" i="68" s="1"/>
  <c r="K210" i="68" s="1"/>
  <c r="K211" i="68" s="1"/>
  <c r="K212" i="68" s="1"/>
  <c r="K213" i="68" s="1"/>
  <c r="K214" i="68" s="1"/>
  <c r="K215" i="68" s="1"/>
  <c r="K216" i="68" s="1"/>
  <c r="K217" i="68" s="1"/>
  <c r="K218" i="68" s="1"/>
  <c r="K219" i="68" s="1"/>
  <c r="K220" i="68" s="1"/>
  <c r="K221" i="68" s="1"/>
  <c r="K222" i="68" s="1"/>
  <c r="K223" i="68" s="1"/>
  <c r="K224" i="68" s="1"/>
  <c r="K225" i="68" s="1"/>
  <c r="K226" i="68" s="1"/>
  <c r="K227" i="68" s="1"/>
  <c r="K228" i="68" s="1"/>
  <c r="K229" i="68" s="1"/>
  <c r="K230" i="68" s="1"/>
  <c r="K231" i="68" s="1"/>
  <c r="K232" i="68" s="1"/>
  <c r="K233" i="68" s="1"/>
  <c r="K234" i="68" s="1"/>
  <c r="K235" i="68" s="1"/>
  <c r="K236" i="68" s="1"/>
  <c r="K237" i="68" s="1"/>
  <c r="K238" i="68" s="1"/>
  <c r="K239" i="68" s="1"/>
  <c r="K240" i="68" s="1"/>
  <c r="K241" i="68" s="1"/>
  <c r="K242" i="68" s="1"/>
  <c r="K243" i="68" s="1"/>
  <c r="K244" i="68" s="1"/>
  <c r="K245" i="68" s="1"/>
  <c r="K246" i="68" s="1"/>
  <c r="K247" i="68" s="1"/>
  <c r="K248" i="68" s="1"/>
  <c r="K249" i="68" s="1"/>
  <c r="K250" i="68" s="1"/>
  <c r="K251" i="68" s="1"/>
  <c r="K252" i="68" s="1"/>
  <c r="K253" i="68" s="1"/>
  <c r="K254" i="68" s="1"/>
  <c r="K255" i="68" s="1"/>
  <c r="K256" i="68" s="1"/>
  <c r="K257" i="68" s="1"/>
  <c r="K258" i="68" s="1"/>
  <c r="K259" i="68" s="1"/>
  <c r="K260" i="68" s="1"/>
  <c r="K261" i="68" s="1"/>
  <c r="K262" i="68" s="1"/>
  <c r="K263" i="68" s="1"/>
  <c r="K264" i="68" s="1"/>
  <c r="K265" i="68" s="1"/>
  <c r="K266" i="68" s="1"/>
  <c r="K267" i="68" s="1"/>
  <c r="K268" i="68" s="1"/>
  <c r="K269" i="68" s="1"/>
  <c r="K270" i="68" s="1"/>
  <c r="K271" i="68" s="1"/>
  <c r="K272" i="68" s="1"/>
  <c r="K273" i="68" s="1"/>
  <c r="K274" i="68" s="1"/>
  <c r="K275" i="68" s="1"/>
  <c r="K276" i="68" s="1"/>
  <c r="K277" i="68" s="1"/>
  <c r="K278" i="68" s="1"/>
  <c r="K8" i="69"/>
  <c r="K9" i="69" s="1"/>
  <c r="K10" i="69" s="1"/>
  <c r="K11" i="69" s="1"/>
  <c r="K12" i="69" s="1"/>
  <c r="K13" i="69" s="1"/>
  <c r="K14" i="69" s="1"/>
  <c r="K15" i="69" s="1"/>
  <c r="K16" i="69" s="1"/>
  <c r="K17" i="69" s="1"/>
  <c r="K18" i="69" s="1"/>
  <c r="K19" i="69" s="1"/>
  <c r="K20" i="69" s="1"/>
  <c r="K21" i="69" s="1"/>
  <c r="K22" i="69" s="1"/>
  <c r="K23" i="69" s="1"/>
  <c r="K24" i="69" s="1"/>
  <c r="K25" i="69" s="1"/>
  <c r="K26" i="69" s="1"/>
  <c r="K27" i="69" s="1"/>
  <c r="K28" i="69" s="1"/>
  <c r="K29" i="69" s="1"/>
  <c r="K30" i="69" s="1"/>
  <c r="K31" i="69" s="1"/>
  <c r="K32" i="69" s="1"/>
  <c r="K33" i="69" s="1"/>
  <c r="K34" i="69" s="1"/>
  <c r="K35" i="69" s="1"/>
  <c r="K36" i="69" s="1"/>
  <c r="K37" i="69" s="1"/>
  <c r="K38" i="69" s="1"/>
  <c r="K39" i="69" s="1"/>
  <c r="K40" i="69" s="1"/>
  <c r="K41" i="69" s="1"/>
  <c r="K42" i="69" s="1"/>
  <c r="K43" i="69" s="1"/>
  <c r="K44" i="69" s="1"/>
  <c r="K45" i="69" s="1"/>
  <c r="K46" i="69" s="1"/>
  <c r="K47" i="69" s="1"/>
  <c r="K48" i="69" s="1"/>
  <c r="K49" i="69" s="1"/>
  <c r="K50" i="69" s="1"/>
  <c r="K51" i="69" s="1"/>
  <c r="K52" i="69" s="1"/>
  <c r="K53" i="69" s="1"/>
  <c r="K54" i="69" s="1"/>
  <c r="K55" i="69" s="1"/>
  <c r="K56" i="69" s="1"/>
  <c r="K57" i="69" s="1"/>
  <c r="K58" i="69" s="1"/>
  <c r="K59" i="69" s="1"/>
  <c r="K60" i="69" s="1"/>
  <c r="K61" i="69" s="1"/>
  <c r="K62" i="69" s="1"/>
  <c r="K63" i="69" s="1"/>
  <c r="K64" i="69" s="1"/>
  <c r="K65" i="69" s="1"/>
  <c r="K66" i="69" s="1"/>
  <c r="K67" i="69" s="1"/>
  <c r="K68" i="69" s="1"/>
  <c r="K69" i="69" s="1"/>
  <c r="K70" i="69" s="1"/>
  <c r="K71" i="69" s="1"/>
  <c r="K72" i="69" s="1"/>
  <c r="K73" i="69" s="1"/>
  <c r="K74" i="69" s="1"/>
  <c r="K75" i="69" s="1"/>
  <c r="K76" i="69" s="1"/>
  <c r="K77" i="69" s="1"/>
  <c r="K78" i="69" s="1"/>
  <c r="K79" i="69" s="1"/>
  <c r="K80" i="69" s="1"/>
  <c r="K81" i="69" s="1"/>
  <c r="K82" i="69" s="1"/>
  <c r="K83" i="69" s="1"/>
  <c r="K84" i="69" s="1"/>
  <c r="K85" i="69" s="1"/>
  <c r="K86" i="69" s="1"/>
  <c r="K87" i="69" s="1"/>
  <c r="K88" i="69" s="1"/>
  <c r="K89" i="69" s="1"/>
  <c r="K90" i="69" s="1"/>
  <c r="K91" i="69" s="1"/>
  <c r="K92" i="69" s="1"/>
  <c r="K93" i="69" s="1"/>
  <c r="K94" i="69" s="1"/>
  <c r="K95" i="69" s="1"/>
  <c r="K96" i="69" s="1"/>
  <c r="K97" i="69" s="1"/>
  <c r="K98" i="69" s="1"/>
  <c r="K99" i="69" s="1"/>
  <c r="K100" i="69" s="1"/>
  <c r="K101" i="69" s="1"/>
  <c r="K102" i="69" s="1"/>
  <c r="K103" i="69" s="1"/>
  <c r="K104" i="69" s="1"/>
  <c r="K105" i="69" s="1"/>
  <c r="A6" i="67"/>
  <c r="A7" i="67" s="1"/>
  <c r="A8" i="67" s="1"/>
  <c r="A9" i="67" s="1"/>
  <c r="A10" i="67" s="1"/>
  <c r="A11" i="67" s="1"/>
  <c r="A12" i="67" s="1"/>
  <c r="A13" i="67" s="1"/>
  <c r="A14" i="67" s="1"/>
  <c r="A15" i="67" s="1"/>
  <c r="A16" i="67" s="1"/>
  <c r="A17" i="67" s="1"/>
  <c r="A18" i="67" s="1"/>
  <c r="A19" i="67" s="1"/>
  <c r="A20" i="67" s="1"/>
  <c r="A21" i="67" s="1"/>
  <c r="A22" i="67" s="1"/>
  <c r="A23" i="67" s="1"/>
  <c r="A24" i="67" s="1"/>
  <c r="A25" i="67" s="1"/>
  <c r="A26" i="67" s="1"/>
  <c r="A27" i="67" s="1"/>
  <c r="A28" i="67" s="1"/>
  <c r="A29" i="67" s="1"/>
  <c r="A30" i="67" s="1"/>
  <c r="A31" i="67" s="1"/>
  <c r="A32" i="67" s="1"/>
  <c r="A33" i="67" s="1"/>
  <c r="A34" i="67" s="1"/>
  <c r="A35" i="67" s="1"/>
  <c r="A36" i="67" s="1"/>
  <c r="A37" i="67" s="1"/>
  <c r="A38" i="67" s="1"/>
  <c r="A39" i="67" s="1"/>
  <c r="A40" i="67" s="1"/>
  <c r="A41" i="67" s="1"/>
  <c r="A42" i="67" s="1"/>
  <c r="A43" i="67" s="1"/>
  <c r="A44" i="67" s="1"/>
  <c r="A45" i="67" s="1"/>
  <c r="A46" i="67" s="1"/>
  <c r="A47" i="67" s="1"/>
  <c r="A48" i="67" s="1"/>
  <c r="A49" i="67" s="1"/>
  <c r="A50" i="67" s="1"/>
  <c r="A51" i="67" s="1"/>
  <c r="A52" i="67" s="1"/>
  <c r="A53" i="67" s="1"/>
  <c r="A54" i="67" s="1"/>
  <c r="A55" i="67" s="1"/>
  <c r="A56" i="67" s="1"/>
  <c r="A57" i="67" s="1"/>
  <c r="A58" i="67" s="1"/>
  <c r="A59" i="67" s="1"/>
  <c r="A60" i="67" s="1"/>
  <c r="A61" i="67" s="1"/>
  <c r="A62" i="67" s="1"/>
  <c r="A63" i="67" s="1"/>
  <c r="A64" i="67" s="1"/>
  <c r="A65" i="67" s="1"/>
  <c r="A66" i="67" s="1"/>
  <c r="A67" i="67" s="1"/>
  <c r="A68" i="67" s="1"/>
  <c r="A69" i="67" s="1"/>
  <c r="A70" i="67" s="1"/>
  <c r="A71" i="67" s="1"/>
  <c r="A72" i="67" s="1"/>
  <c r="A73" i="67" s="1"/>
  <c r="A74" i="67" s="1"/>
  <c r="A75" i="67" s="1"/>
  <c r="A76" i="67" s="1"/>
  <c r="A77" i="67" s="1"/>
  <c r="A78" i="67" s="1"/>
  <c r="A79" i="67" s="1"/>
  <c r="A80" i="67" s="1"/>
  <c r="A81" i="67" s="1"/>
  <c r="A82" i="67" s="1"/>
  <c r="A83" i="67" s="1"/>
  <c r="A84" i="67" s="1"/>
  <c r="A85" i="67" s="1"/>
  <c r="A86" i="67" s="1"/>
  <c r="A87" i="67" s="1"/>
  <c r="A88" i="67" s="1"/>
  <c r="A89" i="67" s="1"/>
  <c r="A90" i="67" s="1"/>
  <c r="A91" i="67" s="1"/>
  <c r="A92" i="67" s="1"/>
  <c r="A93" i="67" s="1"/>
  <c r="A94" i="67" s="1"/>
  <c r="A95" i="67" s="1"/>
  <c r="A96" i="67" s="1"/>
  <c r="A97" i="67" s="1"/>
  <c r="A98" i="67" s="1"/>
  <c r="A99" i="67" s="1"/>
  <c r="A100" i="67" s="1"/>
  <c r="A101" i="67" s="1"/>
  <c r="A102" i="67" s="1"/>
  <c r="A103" i="67" s="1"/>
  <c r="A104" i="67" s="1"/>
  <c r="A105" i="67" s="1"/>
  <c r="A106" i="67" s="1"/>
  <c r="A107" i="67" s="1"/>
  <c r="A108" i="67" s="1"/>
  <c r="A109" i="67" s="1"/>
  <c r="A110" i="67" s="1"/>
  <c r="A111" i="67" s="1"/>
  <c r="A112" i="67" s="1"/>
  <c r="A113" i="67" s="1"/>
  <c r="A114" i="67" s="1"/>
  <c r="A115" i="67" s="1"/>
  <c r="A116" i="67" s="1"/>
  <c r="A117" i="67" s="1"/>
  <c r="A118" i="67" s="1"/>
  <c r="A119" i="67" s="1"/>
  <c r="A120" i="67" s="1"/>
  <c r="A121" i="67" s="1"/>
  <c r="A122" i="67" s="1"/>
  <c r="A123" i="67" s="1"/>
  <c r="A124" i="67" s="1"/>
  <c r="A125" i="67" s="1"/>
  <c r="A126" i="67" s="1"/>
  <c r="A127" i="67" s="1"/>
  <c r="A128" i="67" s="1"/>
  <c r="A129" i="67" s="1"/>
  <c r="A130" i="67" s="1"/>
  <c r="A131" i="67" s="1"/>
  <c r="A132" i="67" s="1"/>
  <c r="A133" i="67" s="1"/>
  <c r="A134" i="67" s="1"/>
  <c r="A135" i="67" s="1"/>
  <c r="A136" i="67" s="1"/>
  <c r="A137" i="67" s="1"/>
  <c r="A138" i="67" s="1"/>
  <c r="A139" i="67" s="1"/>
  <c r="A140" i="67" s="1"/>
  <c r="A141" i="67" s="1"/>
  <c r="A142" i="67" s="1"/>
  <c r="A143" i="67" s="1"/>
  <c r="A144" i="67" s="1"/>
  <c r="A145" i="67" s="1"/>
  <c r="A146" i="67" s="1"/>
  <c r="A147" i="67" s="1"/>
  <c r="A148" i="67" s="1"/>
  <c r="A149" i="67" s="1"/>
  <c r="A150" i="67" s="1"/>
  <c r="A151" i="67" s="1"/>
  <c r="A152" i="67" s="1"/>
  <c r="A153" i="67" s="1"/>
  <c r="A154" i="67" s="1"/>
  <c r="A155" i="67" s="1"/>
  <c r="A156" i="67" s="1"/>
  <c r="A157" i="67" s="1"/>
  <c r="A158" i="67" s="1"/>
  <c r="A159" i="67" s="1"/>
  <c r="A160" i="67" s="1"/>
  <c r="A161" i="67" s="1"/>
  <c r="A162" i="67" s="1"/>
  <c r="A163" i="67" s="1"/>
  <c r="A164" i="67" s="1"/>
  <c r="A165" i="67" s="1"/>
  <c r="A166" i="67" s="1"/>
  <c r="A167" i="67" s="1"/>
  <c r="A168" i="67" s="1"/>
  <c r="A169" i="67" s="1"/>
  <c r="A170" i="67" s="1"/>
  <c r="A171" i="67" s="1"/>
  <c r="A172" i="67" s="1"/>
  <c r="A173" i="67" s="1"/>
  <c r="A174" i="67" s="1"/>
  <c r="A175" i="67" s="1"/>
  <c r="A176" i="67" s="1"/>
  <c r="A177" i="67" s="1"/>
  <c r="A178" i="67" s="1"/>
  <c r="A179" i="67" s="1"/>
  <c r="A180" i="67" s="1"/>
  <c r="A181" i="67" s="1"/>
  <c r="A182" i="67" s="1"/>
  <c r="A183" i="67" s="1"/>
  <c r="A184" i="67" s="1"/>
  <c r="A185" i="67" s="1"/>
  <c r="A186" i="67" s="1"/>
  <c r="A187" i="67" s="1"/>
  <c r="A188" i="67" s="1"/>
  <c r="A189" i="67" s="1"/>
  <c r="A190" i="67" s="1"/>
  <c r="A191" i="67" s="1"/>
  <c r="A192" i="67" s="1"/>
  <c r="A193" i="67" s="1"/>
  <c r="A194" i="67" s="1"/>
  <c r="A195" i="67" s="1"/>
  <c r="A196" i="67" s="1"/>
  <c r="A197" i="67" s="1"/>
  <c r="A198" i="67" s="1"/>
  <c r="A199" i="67" s="1"/>
  <c r="A200" i="67" s="1"/>
  <c r="A201" i="67" s="1"/>
  <c r="A202" i="67" s="1"/>
  <c r="A203" i="67" s="1"/>
  <c r="A204" i="67" s="1"/>
  <c r="A205" i="67" s="1"/>
  <c r="A206" i="67" s="1"/>
  <c r="A207" i="67" s="1"/>
  <c r="A208" i="67" s="1"/>
  <c r="A209" i="67" s="1"/>
  <c r="A210" i="67" s="1"/>
  <c r="A211" i="67" s="1"/>
  <c r="A212" i="67" s="1"/>
  <c r="A213" i="67" s="1"/>
  <c r="A214" i="67" s="1"/>
  <c r="A215" i="67" s="1"/>
  <c r="A216" i="67" s="1"/>
  <c r="A217" i="67" s="1"/>
  <c r="A218" i="67" s="1"/>
  <c r="A219" i="67" s="1"/>
  <c r="A220" i="67" s="1"/>
  <c r="A221" i="67" s="1"/>
  <c r="A222" i="67" s="1"/>
  <c r="A223" i="67" s="1"/>
  <c r="A224" i="67" s="1"/>
  <c r="A225" i="67" s="1"/>
  <c r="A226" i="67" s="1"/>
  <c r="A227" i="67" s="1"/>
  <c r="A228" i="67" s="1"/>
  <c r="A229" i="67" s="1"/>
  <c r="A230" i="67" s="1"/>
  <c r="A231" i="67" s="1"/>
  <c r="A232" i="67" s="1"/>
  <c r="A233" i="67" s="1"/>
  <c r="A234" i="67" s="1"/>
  <c r="A235" i="67" s="1"/>
  <c r="A236" i="67" s="1"/>
  <c r="A237" i="67" s="1"/>
  <c r="A238" i="67" s="1"/>
  <c r="A239" i="67" s="1"/>
  <c r="A240" i="67" s="1"/>
  <c r="A241" i="67" s="1"/>
  <c r="A242" i="67" s="1"/>
  <c r="A243" i="67" s="1"/>
  <c r="A244" i="67" s="1"/>
  <c r="A245" i="67" s="1"/>
  <c r="A246" i="67" s="1"/>
  <c r="A247" i="67" s="1"/>
  <c r="A248" i="67" s="1"/>
  <c r="A249" i="67" s="1"/>
  <c r="A250" i="67" s="1"/>
  <c r="A251" i="67" s="1"/>
  <c r="A252" i="67" s="1"/>
  <c r="A253" i="67" s="1"/>
  <c r="A254" i="67" s="1"/>
  <c r="A255" i="67" s="1"/>
  <c r="A256" i="67" s="1"/>
  <c r="A257" i="67" s="1"/>
  <c r="A258" i="67" s="1"/>
  <c r="A259" i="67" s="1"/>
  <c r="A260" i="67" s="1"/>
  <c r="A261" i="67" s="1"/>
  <c r="A262" i="67" s="1"/>
  <c r="A263" i="67" s="1"/>
  <c r="A264" i="67" s="1"/>
  <c r="A265" i="67" s="1"/>
  <c r="A266" i="67" s="1"/>
  <c r="A267" i="67" s="1"/>
  <c r="A268" i="67" s="1"/>
  <c r="A269" i="67" s="1"/>
  <c r="A270" i="67" s="1"/>
  <c r="A271" i="67" s="1"/>
  <c r="A272" i="67" s="1"/>
  <c r="A273" i="67" s="1"/>
  <c r="A274" i="67" s="1"/>
  <c r="A275" i="67" s="1"/>
  <c r="A276" i="67" s="1"/>
  <c r="A277" i="67" s="1"/>
  <c r="A278" i="67" s="1"/>
  <c r="A279" i="67" s="1"/>
  <c r="V176" i="67" l="1"/>
  <c r="I176" i="67" s="1"/>
  <c r="J176" i="67"/>
  <c r="J175" i="67"/>
  <c r="I175" i="67"/>
  <c r="L174" i="67"/>
  <c r="J174" i="67"/>
  <c r="I174" i="67"/>
  <c r="N173" i="67"/>
  <c r="I173" i="67" s="1"/>
  <c r="J173" i="67"/>
  <c r="N172" i="67"/>
  <c r="I172" i="67" s="1"/>
  <c r="J172" i="67"/>
  <c r="N171" i="67"/>
  <c r="I171" i="67" s="1"/>
  <c r="J171" i="67"/>
  <c r="J170" i="67"/>
  <c r="I170" i="67"/>
  <c r="V169" i="67"/>
  <c r="I169" i="67" s="1"/>
  <c r="J169" i="67"/>
  <c r="L168" i="67"/>
  <c r="I168" i="67" s="1"/>
  <c r="J168" i="67"/>
  <c r="N167" i="67"/>
  <c r="I167" i="67" s="1"/>
  <c r="J167" i="67"/>
  <c r="J166" i="67"/>
  <c r="I166" i="67"/>
  <c r="V165" i="67"/>
  <c r="L165" i="67"/>
  <c r="J165" i="67"/>
  <c r="V164" i="67"/>
  <c r="I164" i="67" s="1"/>
  <c r="J164" i="67"/>
  <c r="V163" i="67"/>
  <c r="L163" i="67"/>
  <c r="J163" i="67"/>
  <c r="N162" i="67"/>
  <c r="I162" i="67" s="1"/>
  <c r="J162" i="67"/>
  <c r="V161" i="67"/>
  <c r="I161" i="67" s="1"/>
  <c r="J161" i="67"/>
  <c r="V160" i="67"/>
  <c r="J160" i="67"/>
  <c r="I160" i="67"/>
  <c r="J159" i="67"/>
  <c r="I159" i="67"/>
  <c r="L158" i="67"/>
  <c r="I158" i="67" s="1"/>
  <c r="J158" i="67"/>
  <c r="L157" i="67"/>
  <c r="J157" i="67"/>
  <c r="I157" i="67"/>
  <c r="V156" i="67"/>
  <c r="I156" i="67" s="1"/>
  <c r="J156" i="67"/>
  <c r="V155" i="67"/>
  <c r="I155" i="67" s="1"/>
  <c r="J155" i="67"/>
  <c r="J154" i="67"/>
  <c r="I154" i="67"/>
  <c r="L153" i="67"/>
  <c r="I153" i="67" s="1"/>
  <c r="J153" i="67"/>
  <c r="J152" i="67"/>
  <c r="I152" i="67"/>
  <c r="J151" i="67"/>
  <c r="I151" i="67"/>
  <c r="J150" i="67"/>
  <c r="I150" i="67"/>
  <c r="J149" i="67"/>
  <c r="I149" i="67"/>
  <c r="M80" i="67"/>
  <c r="J80" i="67" s="1"/>
  <c r="L80" i="67"/>
  <c r="I80" i="67" s="1"/>
  <c r="J148" i="67"/>
  <c r="I148" i="67"/>
  <c r="W57" i="67"/>
  <c r="J57" i="67" s="1"/>
  <c r="V57" i="67"/>
  <c r="I57" i="67" s="1"/>
  <c r="J147" i="67"/>
  <c r="I147" i="67"/>
  <c r="J146" i="67"/>
  <c r="I146" i="67"/>
  <c r="M91" i="67"/>
  <c r="J91" i="67" s="1"/>
  <c r="L91" i="67"/>
  <c r="I91" i="67" s="1"/>
  <c r="J145" i="67"/>
  <c r="I145" i="67"/>
  <c r="J144" i="67"/>
  <c r="I144" i="67"/>
  <c r="J143" i="67"/>
  <c r="I143" i="67"/>
  <c r="W79" i="67"/>
  <c r="J79" i="67" s="1"/>
  <c r="V79" i="67"/>
  <c r="I79" i="67" s="1"/>
  <c r="J142" i="67"/>
  <c r="I142" i="67"/>
  <c r="W56" i="67"/>
  <c r="V56" i="67"/>
  <c r="I56" i="67" s="1"/>
  <c r="J56" i="67"/>
  <c r="J141" i="67"/>
  <c r="I141" i="67"/>
  <c r="J140" i="67"/>
  <c r="I140" i="67"/>
  <c r="M7" i="67"/>
  <c r="J7" i="67" s="1"/>
  <c r="L7" i="67"/>
  <c r="I7" i="67" s="1"/>
  <c r="M55" i="67"/>
  <c r="J55" i="67" s="1"/>
  <c r="L55" i="67"/>
  <c r="I55" i="67" s="1"/>
  <c r="W31" i="67"/>
  <c r="J31" i="67" s="1"/>
  <c r="V31" i="67"/>
  <c r="I31" i="67" s="1"/>
  <c r="J139" i="67"/>
  <c r="I139" i="67"/>
  <c r="M78" i="67"/>
  <c r="J78" i="67" s="1"/>
  <c r="L78" i="67"/>
  <c r="I78" i="67" s="1"/>
  <c r="J138" i="67"/>
  <c r="I138" i="67"/>
  <c r="J137" i="67"/>
  <c r="I137" i="67"/>
  <c r="M10" i="67"/>
  <c r="J10" i="67" s="1"/>
  <c r="L10" i="67"/>
  <c r="I10" i="67" s="1"/>
  <c r="J136" i="67"/>
  <c r="I136" i="67"/>
  <c r="W54" i="67"/>
  <c r="J54" i="67" s="1"/>
  <c r="V54" i="67"/>
  <c r="I54" i="67" s="1"/>
  <c r="J135" i="67"/>
  <c r="I135" i="67"/>
  <c r="J134" i="67"/>
  <c r="I134" i="67"/>
  <c r="J133" i="67"/>
  <c r="I133" i="67"/>
  <c r="W25" i="67"/>
  <c r="V25" i="67"/>
  <c r="M25" i="67"/>
  <c r="L25" i="67"/>
  <c r="J132" i="67"/>
  <c r="I132" i="67"/>
  <c r="M53" i="67"/>
  <c r="J53" i="67" s="1"/>
  <c r="L53" i="67"/>
  <c r="I53" i="67" s="1"/>
  <c r="W11" i="67"/>
  <c r="V11" i="67"/>
  <c r="O11" i="67"/>
  <c r="N11" i="67"/>
  <c r="M11" i="67"/>
  <c r="L11" i="67"/>
  <c r="W20" i="67"/>
  <c r="M20" i="67"/>
  <c r="L20" i="67"/>
  <c r="I20" i="67" s="1"/>
  <c r="J131" i="67"/>
  <c r="I131" i="67"/>
  <c r="M17" i="67"/>
  <c r="L17" i="67"/>
  <c r="I177" i="67"/>
  <c r="J177" i="67"/>
  <c r="L49" i="67"/>
  <c r="M49" i="67"/>
  <c r="V49" i="67"/>
  <c r="I49" i="67" s="1"/>
  <c r="W49" i="67"/>
  <c r="L92" i="67"/>
  <c r="I92" i="67" s="1"/>
  <c r="M92" i="67"/>
  <c r="J92" i="67" s="1"/>
  <c r="I178" i="67"/>
  <c r="J178" i="67"/>
  <c r="L59" i="67"/>
  <c r="I59" i="67" s="1"/>
  <c r="M59" i="67"/>
  <c r="J59" i="67" s="1"/>
  <c r="L60" i="67"/>
  <c r="I60" i="67" s="1"/>
  <c r="M60" i="67"/>
  <c r="J60" i="67" s="1"/>
  <c r="I179" i="67"/>
  <c r="J179" i="67"/>
  <c r="L72" i="67"/>
  <c r="I72" i="67" s="1"/>
  <c r="M72" i="67"/>
  <c r="J72" i="67" s="1"/>
  <c r="L23" i="67"/>
  <c r="M23" i="67"/>
  <c r="V23" i="67"/>
  <c r="W23" i="67"/>
  <c r="L8" i="67"/>
  <c r="I8" i="67" s="1"/>
  <c r="M8" i="67"/>
  <c r="J8" i="67" s="1"/>
  <c r="I180" i="67"/>
  <c r="J180" i="67"/>
  <c r="I181" i="67"/>
  <c r="J181" i="67"/>
  <c r="I182" i="67"/>
  <c r="J182" i="67"/>
  <c r="I183" i="67"/>
  <c r="J183" i="67"/>
  <c r="L61" i="67"/>
  <c r="I61" i="67" s="1"/>
  <c r="M61" i="67"/>
  <c r="J61" i="67" s="1"/>
  <c r="I184" i="67"/>
  <c r="J184" i="67"/>
  <c r="I185" i="67"/>
  <c r="J185" i="67"/>
  <c r="I186" i="67"/>
  <c r="J186" i="67"/>
  <c r="J81" i="67"/>
  <c r="V81" i="67"/>
  <c r="I81" i="67" s="1"/>
  <c r="L41" i="67"/>
  <c r="M41" i="67"/>
  <c r="V41" i="67"/>
  <c r="W41" i="67"/>
  <c r="I187" i="67"/>
  <c r="J187" i="67"/>
  <c r="I93" i="67"/>
  <c r="M93" i="67"/>
  <c r="J93" i="67" s="1"/>
  <c r="L62" i="67"/>
  <c r="I62" i="67" s="1"/>
  <c r="M62" i="67"/>
  <c r="J62" i="67" s="1"/>
  <c r="I188" i="67"/>
  <c r="J188" i="67"/>
  <c r="J189" i="67"/>
  <c r="L189" i="67"/>
  <c r="I189" i="67" s="1"/>
  <c r="J190" i="67"/>
  <c r="V190" i="67"/>
  <c r="I190" i="67" s="1"/>
  <c r="L279" i="67"/>
  <c r="I279" i="67" s="1"/>
  <c r="J279" i="67"/>
  <c r="J278" i="67"/>
  <c r="I278" i="67"/>
  <c r="L277" i="67"/>
  <c r="I277" i="67" s="1"/>
  <c r="J277" i="67"/>
  <c r="L276" i="67"/>
  <c r="I276" i="67" s="1"/>
  <c r="J276" i="67"/>
  <c r="L275" i="67"/>
  <c r="I275" i="67" s="1"/>
  <c r="J275" i="67"/>
  <c r="L274" i="67"/>
  <c r="I274" i="67" s="1"/>
  <c r="J274" i="67"/>
  <c r="L273" i="67"/>
  <c r="I273" i="67" s="1"/>
  <c r="J273" i="67"/>
  <c r="L272" i="67"/>
  <c r="I272" i="67" s="1"/>
  <c r="J272" i="67"/>
  <c r="L271" i="67"/>
  <c r="I271" i="67" s="1"/>
  <c r="J271" i="67"/>
  <c r="L270" i="67"/>
  <c r="I270" i="67" s="1"/>
  <c r="J270" i="67"/>
  <c r="L269" i="67"/>
  <c r="I269" i="67" s="1"/>
  <c r="J269" i="67"/>
  <c r="L268" i="67"/>
  <c r="I268" i="67" s="1"/>
  <c r="J268" i="67"/>
  <c r="L267" i="67"/>
  <c r="I267" i="67" s="1"/>
  <c r="J267" i="67"/>
  <c r="L266" i="67"/>
  <c r="I266" i="67" s="1"/>
  <c r="J266" i="67"/>
  <c r="L265" i="67"/>
  <c r="I265" i="67" s="1"/>
  <c r="J265" i="67"/>
  <c r="L264" i="67"/>
  <c r="I264" i="67" s="1"/>
  <c r="J264" i="67"/>
  <c r="L263" i="67"/>
  <c r="I263" i="67" s="1"/>
  <c r="J263" i="67"/>
  <c r="L262" i="67"/>
  <c r="I262" i="67" s="1"/>
  <c r="J262" i="67"/>
  <c r="M71" i="67"/>
  <c r="J71" i="67" s="1"/>
  <c r="L71" i="67"/>
  <c r="I71" i="67" s="1"/>
  <c r="J261" i="67"/>
  <c r="I261" i="67"/>
  <c r="M70" i="67"/>
  <c r="J70" i="67" s="1"/>
  <c r="L70" i="67"/>
  <c r="I70" i="67" s="1"/>
  <c r="J260" i="67"/>
  <c r="I260" i="67"/>
  <c r="J259" i="67"/>
  <c r="I259" i="67"/>
  <c r="M69" i="67"/>
  <c r="J69" i="67" s="1"/>
  <c r="L69" i="67"/>
  <c r="I69" i="67" s="1"/>
  <c r="M50" i="67"/>
  <c r="J50" i="67" s="1"/>
  <c r="L50" i="67"/>
  <c r="I50" i="67" s="1"/>
  <c r="J258" i="67"/>
  <c r="I258" i="67"/>
  <c r="J257" i="67"/>
  <c r="I257" i="67"/>
  <c r="J256" i="67"/>
  <c r="I256" i="67"/>
  <c r="J255" i="67"/>
  <c r="I255" i="67"/>
  <c r="J254" i="67"/>
  <c r="I254" i="67"/>
  <c r="M36" i="67"/>
  <c r="J36" i="67" s="1"/>
  <c r="L36" i="67"/>
  <c r="I36" i="67" s="1"/>
  <c r="J253" i="67"/>
  <c r="I253" i="67"/>
  <c r="M96" i="67"/>
  <c r="J96" i="67" s="1"/>
  <c r="L96" i="67"/>
  <c r="I96" i="67" s="1"/>
  <c r="M21" i="67"/>
  <c r="J21" i="67" s="1"/>
  <c r="L21" i="67"/>
  <c r="I21" i="67" s="1"/>
  <c r="M6" i="67"/>
  <c r="J6" i="67" s="1"/>
  <c r="K6" i="67" s="1"/>
  <c r="K7" i="67" s="1"/>
  <c r="L6" i="67"/>
  <c r="I6" i="67" s="1"/>
  <c r="J252" i="67"/>
  <c r="I252" i="67"/>
  <c r="W13" i="67"/>
  <c r="V13" i="67"/>
  <c r="M13" i="67"/>
  <c r="L13" i="67"/>
  <c r="W88" i="67"/>
  <c r="J88" i="67" s="1"/>
  <c r="V88" i="67"/>
  <c r="I88" i="67" s="1"/>
  <c r="M35" i="67"/>
  <c r="J35" i="67" s="1"/>
  <c r="L35" i="67"/>
  <c r="I35" i="67" s="1"/>
  <c r="W87" i="67"/>
  <c r="J87" i="67" s="1"/>
  <c r="V87" i="67"/>
  <c r="I87" i="67" s="1"/>
  <c r="M46" i="67"/>
  <c r="J46" i="67" s="1"/>
  <c r="L46" i="67"/>
  <c r="I46" i="67" s="1"/>
  <c r="M45" i="67"/>
  <c r="J45" i="67" s="1"/>
  <c r="L45" i="67"/>
  <c r="I45" i="67" s="1"/>
  <c r="O12" i="67"/>
  <c r="N12" i="67"/>
  <c r="M12" i="67"/>
  <c r="L12" i="67"/>
  <c r="M68" i="67"/>
  <c r="J68" i="67" s="1"/>
  <c r="L68" i="67"/>
  <c r="I68" i="67" s="1"/>
  <c r="J251" i="67"/>
  <c r="I251" i="67"/>
  <c r="M67" i="67"/>
  <c r="J67" i="67" s="1"/>
  <c r="L67" i="67"/>
  <c r="I67" i="67" s="1"/>
  <c r="M9" i="67"/>
  <c r="J9" i="67" s="1"/>
  <c r="L9" i="67"/>
  <c r="I9" i="67" s="1"/>
  <c r="M95" i="67"/>
  <c r="J95" i="67" s="1"/>
  <c r="L95" i="67"/>
  <c r="I95" i="67" s="1"/>
  <c r="M5" i="67"/>
  <c r="J5" i="67" s="1"/>
  <c r="L5" i="67"/>
  <c r="I5" i="67" s="1"/>
  <c r="M34" i="67"/>
  <c r="J34" i="67" s="1"/>
  <c r="L34" i="67"/>
  <c r="I34" i="67" s="1"/>
  <c r="M66" i="67"/>
  <c r="J66" i="67" s="1"/>
  <c r="L66" i="67"/>
  <c r="I66" i="67" s="1"/>
  <c r="J250" i="67"/>
  <c r="I250" i="67"/>
  <c r="W30" i="67"/>
  <c r="V30" i="67"/>
  <c r="M30" i="67"/>
  <c r="L30" i="67"/>
  <c r="L249" i="67"/>
  <c r="I249" i="67" s="1"/>
  <c r="J249" i="67"/>
  <c r="J248" i="67"/>
  <c r="I248" i="67"/>
  <c r="J247" i="67"/>
  <c r="I247" i="67"/>
  <c r="L246" i="67"/>
  <c r="I246" i="67" s="1"/>
  <c r="J246" i="67"/>
  <c r="L245" i="67"/>
  <c r="I245" i="67" s="1"/>
  <c r="J245" i="67"/>
  <c r="L244" i="67"/>
  <c r="I244" i="67" s="1"/>
  <c r="J244" i="67"/>
  <c r="J243" i="67"/>
  <c r="I243" i="67"/>
  <c r="L242" i="67"/>
  <c r="I242" i="67" s="1"/>
  <c r="J242" i="67"/>
  <c r="J241" i="67"/>
  <c r="I241" i="67"/>
  <c r="J240" i="67"/>
  <c r="I240" i="67"/>
  <c r="J239" i="67"/>
  <c r="I239" i="67"/>
  <c r="J238" i="67"/>
  <c r="I238" i="67"/>
  <c r="M48" i="67"/>
  <c r="J48" i="67" s="1"/>
  <c r="L48" i="67"/>
  <c r="I48" i="67" s="1"/>
  <c r="M65" i="67"/>
  <c r="J65" i="67" s="1"/>
  <c r="L65" i="67"/>
  <c r="I65" i="67" s="1"/>
  <c r="M73" i="67"/>
  <c r="J73" i="67" s="1"/>
  <c r="L73" i="67"/>
  <c r="I73" i="67" s="1"/>
  <c r="M86" i="67"/>
  <c r="J86" i="67" s="1"/>
  <c r="L86" i="67"/>
  <c r="I86" i="67" s="1"/>
  <c r="J237" i="67"/>
  <c r="I237" i="67"/>
  <c r="J236" i="67"/>
  <c r="I236" i="67"/>
  <c r="O33" i="67"/>
  <c r="N33" i="67"/>
  <c r="M33" i="67"/>
  <c r="L33" i="67"/>
  <c r="M32" i="67"/>
  <c r="J32" i="67" s="1"/>
  <c r="L32" i="67"/>
  <c r="I32" i="67" s="1"/>
  <c r="J235" i="67"/>
  <c r="I235" i="67"/>
  <c r="M37" i="67"/>
  <c r="J37" i="67" s="1"/>
  <c r="L37" i="67"/>
  <c r="I37" i="67" s="1"/>
  <c r="M85" i="67"/>
  <c r="J85" i="67" s="1"/>
  <c r="L85" i="67"/>
  <c r="I85" i="67" s="1"/>
  <c r="W64" i="67"/>
  <c r="J64" i="67" s="1"/>
  <c r="V64" i="67"/>
  <c r="V234" i="67"/>
  <c r="I234" i="67" s="1"/>
  <c r="J234" i="67"/>
  <c r="V233" i="67"/>
  <c r="I233" i="67" s="1"/>
  <c r="J233" i="67"/>
  <c r="L232" i="67"/>
  <c r="I232" i="67" s="1"/>
  <c r="J232" i="67"/>
  <c r="V231" i="67"/>
  <c r="I231" i="67" s="1"/>
  <c r="J231" i="67"/>
  <c r="L230" i="67"/>
  <c r="I230" i="67" s="1"/>
  <c r="J230" i="67"/>
  <c r="L229" i="67"/>
  <c r="I229" i="67" s="1"/>
  <c r="J229" i="67"/>
  <c r="I228" i="67"/>
  <c r="J227" i="67"/>
  <c r="I227" i="67"/>
  <c r="J226" i="67"/>
  <c r="I226" i="67"/>
  <c r="J225" i="67"/>
  <c r="I225" i="67"/>
  <c r="J224" i="67"/>
  <c r="I224" i="67"/>
  <c r="L223" i="67"/>
  <c r="I223" i="67" s="1"/>
  <c r="J223" i="67"/>
  <c r="L222" i="67"/>
  <c r="I222" i="67" s="1"/>
  <c r="J222" i="67"/>
  <c r="L221" i="67"/>
  <c r="I221" i="67" s="1"/>
  <c r="J221" i="67"/>
  <c r="J220" i="67"/>
  <c r="I220" i="67"/>
  <c r="V219" i="67"/>
  <c r="I219" i="67" s="1"/>
  <c r="J219" i="67"/>
  <c r="L218" i="67"/>
  <c r="I218" i="67" s="1"/>
  <c r="J218" i="67"/>
  <c r="M63" i="67"/>
  <c r="J63" i="67" s="1"/>
  <c r="L63" i="67"/>
  <c r="I63" i="67" s="1"/>
  <c r="L217" i="67"/>
  <c r="I217" i="67" s="1"/>
  <c r="J217" i="67"/>
  <c r="L216" i="67"/>
  <c r="I216" i="67" s="1"/>
  <c r="J216" i="67"/>
  <c r="L215" i="67"/>
  <c r="I215" i="67" s="1"/>
  <c r="J215" i="67"/>
  <c r="J214" i="67"/>
  <c r="I214" i="67"/>
  <c r="J213" i="67"/>
  <c r="I213" i="67"/>
  <c r="V212" i="67"/>
  <c r="L212" i="67"/>
  <c r="J212" i="67"/>
  <c r="J211" i="67"/>
  <c r="I211" i="67"/>
  <c r="M84" i="67"/>
  <c r="J84" i="67" s="1"/>
  <c r="L84" i="67"/>
  <c r="I84" i="67" s="1"/>
  <c r="W83" i="67"/>
  <c r="J83" i="67" s="1"/>
  <c r="I83" i="67"/>
  <c r="J210" i="67"/>
  <c r="I210" i="67"/>
  <c r="M94" i="67"/>
  <c r="J94" i="67" s="1"/>
  <c r="L94" i="67"/>
  <c r="I94" i="67" s="1"/>
  <c r="J209" i="67"/>
  <c r="I209" i="67"/>
  <c r="J208" i="67"/>
  <c r="I208" i="67"/>
  <c r="J207" i="67"/>
  <c r="I207" i="67"/>
  <c r="M82" i="67"/>
  <c r="J82" i="67" s="1"/>
  <c r="L82" i="67"/>
  <c r="I82" i="67" s="1"/>
  <c r="J206" i="67"/>
  <c r="I206" i="67"/>
  <c r="J205" i="67"/>
  <c r="I205" i="67"/>
  <c r="J204" i="67"/>
  <c r="I204" i="67"/>
  <c r="J203" i="67"/>
  <c r="I203" i="67"/>
  <c r="M38" i="67"/>
  <c r="J38" i="67" s="1"/>
  <c r="L38" i="67"/>
  <c r="I38" i="67" s="1"/>
  <c r="M14" i="67"/>
  <c r="J14" i="67" s="1"/>
  <c r="L14" i="67"/>
  <c r="I14" i="67" s="1"/>
  <c r="W42" i="67"/>
  <c r="V42" i="67"/>
  <c r="M42" i="67"/>
  <c r="L42" i="67"/>
  <c r="J202" i="67"/>
  <c r="I202" i="67"/>
  <c r="W16" i="67"/>
  <c r="V16" i="67"/>
  <c r="M16" i="67"/>
  <c r="L16" i="67"/>
  <c r="W28" i="67"/>
  <c r="V28" i="67"/>
  <c r="M28" i="67"/>
  <c r="L28" i="67"/>
  <c r="J201" i="67"/>
  <c r="I201" i="67"/>
  <c r="J200" i="67"/>
  <c r="I200" i="67"/>
  <c r="M77" i="67"/>
  <c r="J77" i="67" s="1"/>
  <c r="L77" i="67"/>
  <c r="I77" i="67" s="1"/>
  <c r="W18" i="67"/>
  <c r="V18" i="67"/>
  <c r="M18" i="67"/>
  <c r="L18" i="67"/>
  <c r="W15" i="67"/>
  <c r="V15" i="67"/>
  <c r="M15" i="67"/>
  <c r="L15" i="67"/>
  <c r="M44" i="67"/>
  <c r="J44" i="67" s="1"/>
  <c r="L44" i="67"/>
  <c r="I44" i="67" s="1"/>
  <c r="J199" i="67"/>
  <c r="I199" i="67"/>
  <c r="J198" i="67"/>
  <c r="I198" i="67"/>
  <c r="W43" i="67"/>
  <c r="V43" i="67"/>
  <c r="M43" i="67"/>
  <c r="L43" i="67"/>
  <c r="J197" i="67"/>
  <c r="I197" i="67"/>
  <c r="J196" i="67"/>
  <c r="I196" i="67"/>
  <c r="L195" i="67"/>
  <c r="I195" i="67" s="1"/>
  <c r="J195" i="67"/>
  <c r="V194" i="67"/>
  <c r="I194" i="67" s="1"/>
  <c r="J194" i="67"/>
  <c r="V193" i="67"/>
  <c r="I193" i="67" s="1"/>
  <c r="J193" i="67"/>
  <c r="L192" i="67"/>
  <c r="I192" i="67" s="1"/>
  <c r="J192" i="67"/>
  <c r="L191" i="67"/>
  <c r="I191" i="67" s="1"/>
  <c r="J191" i="67"/>
  <c r="L130" i="67"/>
  <c r="I130" i="67" s="1"/>
  <c r="J130" i="67"/>
  <c r="L129" i="67"/>
  <c r="I129" i="67" s="1"/>
  <c r="J129" i="67"/>
  <c r="L128" i="67"/>
  <c r="I128" i="67" s="1"/>
  <c r="J128" i="67"/>
  <c r="J127" i="67"/>
  <c r="I127" i="67"/>
  <c r="L126" i="67"/>
  <c r="I126" i="67" s="1"/>
  <c r="J126" i="67"/>
  <c r="L125" i="67"/>
  <c r="I125" i="67" s="1"/>
  <c r="J125" i="67"/>
  <c r="L124" i="67"/>
  <c r="I124" i="67" s="1"/>
  <c r="J124" i="67"/>
  <c r="J123" i="67"/>
  <c r="I123" i="67"/>
  <c r="L122" i="67"/>
  <c r="I122" i="67" s="1"/>
  <c r="J122" i="67"/>
  <c r="L121" i="67"/>
  <c r="I121" i="67" s="1"/>
  <c r="J121" i="67"/>
  <c r="J120" i="67"/>
  <c r="I120" i="67"/>
  <c r="L119" i="67"/>
  <c r="I119" i="67" s="1"/>
  <c r="J119" i="67"/>
  <c r="J118" i="67"/>
  <c r="I118" i="67"/>
  <c r="J117" i="67"/>
  <c r="I117" i="67"/>
  <c r="J116" i="67"/>
  <c r="I116" i="67"/>
  <c r="L115" i="67"/>
  <c r="I115" i="67" s="1"/>
  <c r="L114" i="67"/>
  <c r="I114" i="67" s="1"/>
  <c r="J114" i="67"/>
  <c r="J113" i="67"/>
  <c r="I113" i="67"/>
  <c r="L112" i="67"/>
  <c r="I112" i="67" s="1"/>
  <c r="J112" i="67"/>
  <c r="J111" i="67"/>
  <c r="I111" i="67"/>
  <c r="M90" i="67"/>
  <c r="J90" i="67" s="1"/>
  <c r="L90" i="67"/>
  <c r="I90" i="67" s="1"/>
  <c r="L100" i="67"/>
  <c r="I100" i="67" s="1"/>
  <c r="J100" i="67"/>
  <c r="M99" i="67"/>
  <c r="J99" i="67" s="1"/>
  <c r="L99" i="67"/>
  <c r="I99" i="67" s="1"/>
  <c r="M98" i="67"/>
  <c r="J98" i="67" s="1"/>
  <c r="L98" i="67"/>
  <c r="I98" i="67" s="1"/>
  <c r="J110" i="67"/>
  <c r="I110" i="67"/>
  <c r="J109" i="67"/>
  <c r="I109" i="67"/>
  <c r="M97" i="67"/>
  <c r="J97" i="67" s="1"/>
  <c r="L97" i="67"/>
  <c r="I97" i="67" s="1"/>
  <c r="J108" i="67"/>
  <c r="I108" i="67"/>
  <c r="M19" i="67"/>
  <c r="J19" i="67" s="1"/>
  <c r="L19" i="67"/>
  <c r="I19" i="67" s="1"/>
  <c r="M52" i="67"/>
  <c r="J52" i="67" s="1"/>
  <c r="L52" i="67"/>
  <c r="I52" i="67" s="1"/>
  <c r="M89" i="67"/>
  <c r="J89" i="67" s="1"/>
  <c r="L89" i="67"/>
  <c r="I89" i="67" s="1"/>
  <c r="M76" i="67"/>
  <c r="J76" i="67" s="1"/>
  <c r="L76" i="67"/>
  <c r="I76" i="67" s="1"/>
  <c r="J107" i="67"/>
  <c r="I107" i="67"/>
  <c r="M51" i="67"/>
  <c r="J51" i="67" s="1"/>
  <c r="L51" i="67"/>
  <c r="I51" i="67" s="1"/>
  <c r="J106" i="67"/>
  <c r="I106" i="67"/>
  <c r="M24" i="67"/>
  <c r="J24" i="67" s="1"/>
  <c r="L24" i="67"/>
  <c r="I24" i="67" s="1"/>
  <c r="M75" i="67"/>
  <c r="J75" i="67" s="1"/>
  <c r="L75" i="67"/>
  <c r="I75" i="67" s="1"/>
  <c r="J105" i="67"/>
  <c r="I105" i="67"/>
  <c r="M40" i="67"/>
  <c r="J40" i="67" s="1"/>
  <c r="L40" i="67"/>
  <c r="I40" i="67" s="1"/>
  <c r="J104" i="67"/>
  <c r="I104" i="67"/>
  <c r="J103" i="67"/>
  <c r="I103" i="67"/>
  <c r="J102" i="67"/>
  <c r="I102" i="67"/>
  <c r="M47" i="67"/>
  <c r="J47" i="67" s="1"/>
  <c r="L47" i="67"/>
  <c r="I47" i="67" s="1"/>
  <c r="M39" i="67"/>
  <c r="J39" i="67" s="1"/>
  <c r="L39" i="67"/>
  <c r="I39" i="67" s="1"/>
  <c r="M29" i="67"/>
  <c r="J29" i="67" s="1"/>
  <c r="L29" i="67"/>
  <c r="I29" i="67" s="1"/>
  <c r="M74" i="67"/>
  <c r="J74" i="67" s="1"/>
  <c r="L74" i="67"/>
  <c r="I74" i="67" s="1"/>
  <c r="M26" i="67"/>
  <c r="J26" i="67" s="1"/>
  <c r="L26" i="67"/>
  <c r="I26" i="67" s="1"/>
  <c r="M22" i="67"/>
  <c r="J22" i="67" s="1"/>
  <c r="L22" i="67"/>
  <c r="I22" i="67" s="1"/>
  <c r="J101" i="67"/>
  <c r="I101" i="67"/>
  <c r="M27" i="67"/>
  <c r="J27" i="67" s="1"/>
  <c r="L27" i="67"/>
  <c r="I246" i="66"/>
  <c r="H246" i="66"/>
  <c r="I245" i="66"/>
  <c r="H245" i="66"/>
  <c r="I244" i="66"/>
  <c r="H244" i="66"/>
  <c r="I243" i="66"/>
  <c r="H243" i="66"/>
  <c r="I242" i="66"/>
  <c r="H242" i="66"/>
  <c r="I241" i="66"/>
  <c r="H241" i="66"/>
  <c r="I240" i="66"/>
  <c r="H240" i="66"/>
  <c r="I239" i="66"/>
  <c r="H239" i="66"/>
  <c r="I238" i="66"/>
  <c r="H238" i="66"/>
  <c r="I237" i="66"/>
  <c r="H237" i="66"/>
  <c r="I236" i="66"/>
  <c r="H236" i="66"/>
  <c r="I235" i="66"/>
  <c r="H235" i="66"/>
  <c r="I234" i="66"/>
  <c r="H234" i="66"/>
  <c r="I233" i="66"/>
  <c r="H233" i="66"/>
  <c r="I232" i="66"/>
  <c r="H232" i="66"/>
  <c r="I231" i="66"/>
  <c r="H231" i="66"/>
  <c r="I230" i="66"/>
  <c r="H230" i="66"/>
  <c r="I229" i="66"/>
  <c r="H229" i="66"/>
  <c r="I228" i="66"/>
  <c r="H228" i="66"/>
  <c r="I227" i="66"/>
  <c r="H227" i="66"/>
  <c r="I226" i="66"/>
  <c r="H226" i="66"/>
  <c r="I225" i="66"/>
  <c r="H225" i="66"/>
  <c r="I224" i="66"/>
  <c r="H224" i="66"/>
  <c r="I223" i="66"/>
  <c r="H223" i="66"/>
  <c r="L222" i="66"/>
  <c r="H222" i="66" s="1"/>
  <c r="I222" i="66"/>
  <c r="I221" i="66"/>
  <c r="H221" i="66"/>
  <c r="L220" i="66"/>
  <c r="H220" i="66" s="1"/>
  <c r="I220" i="66"/>
  <c r="L219" i="66"/>
  <c r="H219" i="66" s="1"/>
  <c r="I219" i="66"/>
  <c r="I218" i="66"/>
  <c r="H218" i="66"/>
  <c r="I217" i="66"/>
  <c r="H217" i="66"/>
  <c r="I216" i="66"/>
  <c r="H216" i="66"/>
  <c r="I215" i="66"/>
  <c r="H215" i="66"/>
  <c r="I214" i="66"/>
  <c r="H214" i="66"/>
  <c r="I213" i="66"/>
  <c r="H213" i="66"/>
  <c r="I212" i="66"/>
  <c r="H212" i="66"/>
  <c r="I211" i="66"/>
  <c r="H211" i="66"/>
  <c r="I210" i="66"/>
  <c r="H210" i="66"/>
  <c r="I209" i="66"/>
  <c r="H209" i="66"/>
  <c r="I208" i="66"/>
  <c r="H208" i="66"/>
  <c r="I207" i="66"/>
  <c r="H207" i="66"/>
  <c r="I206" i="66"/>
  <c r="H206" i="66"/>
  <c r="I205" i="66"/>
  <c r="H205" i="66"/>
  <c r="I204" i="66"/>
  <c r="H204" i="66"/>
  <c r="I203" i="66"/>
  <c r="H203" i="66"/>
  <c r="I202" i="66"/>
  <c r="H202" i="66"/>
  <c r="I201" i="66"/>
  <c r="H201" i="66"/>
  <c r="L200" i="66"/>
  <c r="H200" i="66" s="1"/>
  <c r="I200" i="66"/>
  <c r="I199" i="66"/>
  <c r="H199" i="66"/>
  <c r="I198" i="66"/>
  <c r="H198" i="66"/>
  <c r="I197" i="66"/>
  <c r="H197" i="66"/>
  <c r="I196" i="66"/>
  <c r="H196" i="66"/>
  <c r="I195" i="66"/>
  <c r="H195" i="66"/>
  <c r="I194" i="66"/>
  <c r="H194" i="66"/>
  <c r="I193" i="66"/>
  <c r="H193" i="66"/>
  <c r="I192" i="66"/>
  <c r="H192" i="66"/>
  <c r="I191" i="66"/>
  <c r="H191" i="66"/>
  <c r="I190" i="66"/>
  <c r="H190" i="66"/>
  <c r="I189" i="66"/>
  <c r="H189" i="66"/>
  <c r="I188" i="66"/>
  <c r="H188" i="66"/>
  <c r="I187" i="66"/>
  <c r="H187" i="66"/>
  <c r="I186" i="66"/>
  <c r="H186" i="66"/>
  <c r="I185" i="66"/>
  <c r="H185" i="66"/>
  <c r="I184" i="66"/>
  <c r="H184" i="66"/>
  <c r="I183" i="66"/>
  <c r="H183" i="66"/>
  <c r="I182" i="66"/>
  <c r="H182" i="66"/>
  <c r="I181" i="66"/>
  <c r="H181" i="66"/>
  <c r="I180" i="66"/>
  <c r="H180" i="66"/>
  <c r="I179" i="66"/>
  <c r="H179" i="66"/>
  <c r="I178" i="66"/>
  <c r="H178" i="66"/>
  <c r="I177" i="66"/>
  <c r="H177" i="66"/>
  <c r="I176" i="66"/>
  <c r="H176" i="66"/>
  <c r="I175" i="66"/>
  <c r="H175" i="66"/>
  <c r="I174" i="66"/>
  <c r="H174" i="66"/>
  <c r="I173" i="66"/>
  <c r="H173" i="66"/>
  <c r="I172" i="66"/>
  <c r="H172" i="66"/>
  <c r="I171" i="66"/>
  <c r="H171" i="66"/>
  <c r="I170" i="66"/>
  <c r="H170" i="66"/>
  <c r="I169" i="66"/>
  <c r="H169" i="66"/>
  <c r="I168" i="66"/>
  <c r="H168" i="66"/>
  <c r="I167" i="66"/>
  <c r="H167" i="66"/>
  <c r="I166" i="66"/>
  <c r="H166" i="66"/>
  <c r="I165" i="66"/>
  <c r="H165" i="66"/>
  <c r="I164" i="66"/>
  <c r="H164" i="66"/>
  <c r="I163" i="66"/>
  <c r="H163" i="66"/>
  <c r="I162" i="66"/>
  <c r="H162" i="66"/>
  <c r="I161" i="66"/>
  <c r="H161" i="66"/>
  <c r="I160" i="66"/>
  <c r="H160" i="66"/>
  <c r="I159" i="66"/>
  <c r="H159" i="66"/>
  <c r="I158" i="66"/>
  <c r="H158" i="66"/>
  <c r="I157" i="66"/>
  <c r="H157" i="66"/>
  <c r="I156" i="66"/>
  <c r="H156" i="66"/>
  <c r="I155" i="66"/>
  <c r="H155" i="66"/>
  <c r="I154" i="66"/>
  <c r="H154" i="66"/>
  <c r="I153" i="66"/>
  <c r="H153" i="66"/>
  <c r="I152" i="66"/>
  <c r="H152" i="66"/>
  <c r="I151" i="66"/>
  <c r="H151" i="66"/>
  <c r="I150" i="66"/>
  <c r="H150" i="66"/>
  <c r="I149" i="66"/>
  <c r="H149" i="66"/>
  <c r="I148" i="66"/>
  <c r="H148" i="66"/>
  <c r="I147" i="66"/>
  <c r="H147" i="66"/>
  <c r="I146" i="66"/>
  <c r="H146" i="66"/>
  <c r="I145" i="66"/>
  <c r="H145" i="66"/>
  <c r="I144" i="66"/>
  <c r="H144" i="66"/>
  <c r="I143" i="66"/>
  <c r="H143" i="66"/>
  <c r="I142" i="66"/>
  <c r="H142" i="66"/>
  <c r="I141" i="66"/>
  <c r="H141" i="66"/>
  <c r="I140" i="66"/>
  <c r="H140" i="66"/>
  <c r="I139" i="66"/>
  <c r="H139" i="66"/>
  <c r="I138" i="66"/>
  <c r="H138" i="66"/>
  <c r="I137" i="66"/>
  <c r="H137" i="66"/>
  <c r="I136" i="66"/>
  <c r="H136" i="66"/>
  <c r="I135" i="66"/>
  <c r="H135" i="66"/>
  <c r="I134" i="66"/>
  <c r="H134" i="66"/>
  <c r="I133" i="66"/>
  <c r="H133" i="66"/>
  <c r="I132" i="66"/>
  <c r="H132" i="66"/>
  <c r="I131" i="66"/>
  <c r="H131" i="66"/>
  <c r="I130" i="66"/>
  <c r="H130" i="66"/>
  <c r="I129" i="66"/>
  <c r="H129" i="66"/>
  <c r="I128" i="66"/>
  <c r="H128" i="66"/>
  <c r="I127" i="66"/>
  <c r="H127" i="66"/>
  <c r="I126" i="66"/>
  <c r="H126" i="66"/>
  <c r="I125" i="66"/>
  <c r="H125" i="66"/>
  <c r="I124" i="66"/>
  <c r="H124" i="66"/>
  <c r="I123" i="66"/>
  <c r="H123" i="66"/>
  <c r="I122" i="66"/>
  <c r="H122" i="66"/>
  <c r="I121" i="66"/>
  <c r="H121" i="66"/>
  <c r="I120" i="66"/>
  <c r="H120" i="66"/>
  <c r="I119" i="66"/>
  <c r="H119" i="66"/>
  <c r="I118" i="66"/>
  <c r="H118" i="66"/>
  <c r="I117" i="66"/>
  <c r="H117" i="66"/>
  <c r="I116" i="66"/>
  <c r="H116" i="66"/>
  <c r="I115" i="66"/>
  <c r="H115" i="66"/>
  <c r="I114" i="66"/>
  <c r="H114" i="66"/>
  <c r="I113" i="66"/>
  <c r="H113" i="66"/>
  <c r="I112" i="66"/>
  <c r="H112" i="66"/>
  <c r="I111" i="66"/>
  <c r="H111" i="66"/>
  <c r="L110" i="66"/>
  <c r="I110" i="66"/>
  <c r="H110" i="66"/>
  <c r="I109" i="66"/>
  <c r="H109" i="66"/>
  <c r="L108" i="66"/>
  <c r="I108" i="66"/>
  <c r="H108" i="66"/>
  <c r="I107" i="66"/>
  <c r="H107" i="66"/>
  <c r="L106" i="66"/>
  <c r="H106" i="66" s="1"/>
  <c r="I106" i="66"/>
  <c r="I105" i="66"/>
  <c r="H105" i="66"/>
  <c r="I104" i="66"/>
  <c r="H104" i="66"/>
  <c r="I103" i="66"/>
  <c r="H103" i="66"/>
  <c r="I102" i="66"/>
  <c r="H102" i="66"/>
  <c r="I101" i="66"/>
  <c r="H101" i="66"/>
  <c r="I100" i="66"/>
  <c r="H100" i="66"/>
  <c r="I99" i="66"/>
  <c r="H99" i="66"/>
  <c r="I98" i="66"/>
  <c r="H98" i="66"/>
  <c r="I97" i="66"/>
  <c r="H97" i="66"/>
  <c r="I96" i="66"/>
  <c r="H96" i="66"/>
  <c r="I95" i="66"/>
  <c r="H95" i="66"/>
  <c r="I94" i="66"/>
  <c r="H94" i="66"/>
  <c r="I93" i="66"/>
  <c r="H93" i="66"/>
  <c r="I92" i="66"/>
  <c r="H92" i="66"/>
  <c r="I91" i="66"/>
  <c r="H91" i="66"/>
  <c r="I90" i="66"/>
  <c r="H90" i="66"/>
  <c r="I89" i="66"/>
  <c r="H89" i="66"/>
  <c r="I88" i="66"/>
  <c r="H88" i="66"/>
  <c r="I87" i="66"/>
  <c r="H87" i="66"/>
  <c r="I86" i="66"/>
  <c r="H86" i="66"/>
  <c r="I85" i="66"/>
  <c r="H85" i="66"/>
  <c r="I84" i="66"/>
  <c r="H84" i="66"/>
  <c r="I83" i="66"/>
  <c r="H83" i="66"/>
  <c r="I82" i="66"/>
  <c r="H82" i="66"/>
  <c r="I81" i="66"/>
  <c r="H81" i="66"/>
  <c r="I80" i="66"/>
  <c r="H80" i="66"/>
  <c r="I79" i="66"/>
  <c r="H79" i="66"/>
  <c r="I78" i="66"/>
  <c r="H78" i="66"/>
  <c r="I77" i="66"/>
  <c r="H77" i="66"/>
  <c r="I76" i="66"/>
  <c r="H76" i="66"/>
  <c r="I75" i="66"/>
  <c r="H75" i="66"/>
  <c r="I74" i="66"/>
  <c r="H74" i="66"/>
  <c r="I73" i="66"/>
  <c r="H73" i="66"/>
  <c r="I72" i="66"/>
  <c r="H72" i="66"/>
  <c r="M71" i="66"/>
  <c r="I71" i="66" s="1"/>
  <c r="L71" i="66"/>
  <c r="H71" i="66"/>
  <c r="W70" i="66"/>
  <c r="I70" i="66" s="1"/>
  <c r="V70" i="66"/>
  <c r="H70" i="66" s="1"/>
  <c r="W69" i="66"/>
  <c r="I69" i="66" s="1"/>
  <c r="V69" i="66"/>
  <c r="H69" i="66" s="1"/>
  <c r="W68" i="66"/>
  <c r="V68" i="66"/>
  <c r="H68" i="66" s="1"/>
  <c r="I68" i="66"/>
  <c r="M67" i="66"/>
  <c r="I67" i="66" s="1"/>
  <c r="L67" i="66"/>
  <c r="H67" i="66"/>
  <c r="M66" i="66"/>
  <c r="I66" i="66" s="1"/>
  <c r="L66" i="66"/>
  <c r="H66" i="66" s="1"/>
  <c r="M65" i="66"/>
  <c r="I65" i="66" s="1"/>
  <c r="L65" i="66"/>
  <c r="H65" i="66" s="1"/>
  <c r="L64" i="66"/>
  <c r="I64" i="66"/>
  <c r="H64" i="66"/>
  <c r="O63" i="66"/>
  <c r="I63" i="66" s="1"/>
  <c r="N63" i="66"/>
  <c r="H63" i="66"/>
  <c r="M62" i="66"/>
  <c r="I62" i="66" s="1"/>
  <c r="L62" i="66"/>
  <c r="H62" i="66" s="1"/>
  <c r="M61" i="66"/>
  <c r="L61" i="66"/>
  <c r="H61" i="66" s="1"/>
  <c r="I61" i="66"/>
  <c r="M60" i="66"/>
  <c r="L60" i="66"/>
  <c r="H60" i="66" s="1"/>
  <c r="I60" i="66"/>
  <c r="M59" i="66"/>
  <c r="I59" i="66" s="1"/>
  <c r="L59" i="66"/>
  <c r="H59" i="66"/>
  <c r="M58" i="66"/>
  <c r="L58" i="66"/>
  <c r="H58" i="66" s="1"/>
  <c r="I58" i="66"/>
  <c r="M57" i="66"/>
  <c r="I57" i="66" s="1"/>
  <c r="L57" i="66"/>
  <c r="H57" i="66" s="1"/>
  <c r="M56" i="66"/>
  <c r="L56" i="66"/>
  <c r="I56" i="66"/>
  <c r="H56" i="66"/>
  <c r="W55" i="66"/>
  <c r="I55" i="66" s="1"/>
  <c r="V55" i="66"/>
  <c r="H55" i="66" s="1"/>
  <c r="L55" i="66"/>
  <c r="M54" i="66"/>
  <c r="I54" i="66" s="1"/>
  <c r="L54" i="66"/>
  <c r="H54" i="66" s="1"/>
  <c r="M53" i="66"/>
  <c r="I53" i="66" s="1"/>
  <c r="L53" i="66"/>
  <c r="H53" i="66"/>
  <c r="M52" i="66"/>
  <c r="I52" i="66" s="1"/>
  <c r="L52" i="66"/>
  <c r="H52" i="66"/>
  <c r="M51" i="66"/>
  <c r="L51" i="66"/>
  <c r="I51" i="66"/>
  <c r="H51" i="66"/>
  <c r="W50" i="66"/>
  <c r="I50" i="66" s="1"/>
  <c r="V50" i="66"/>
  <c r="H50" i="66" s="1"/>
  <c r="O49" i="66"/>
  <c r="I49" i="66" s="1"/>
  <c r="N49" i="66"/>
  <c r="H49" i="66" s="1"/>
  <c r="W48" i="66"/>
  <c r="I48" i="66" s="1"/>
  <c r="V48" i="66"/>
  <c r="H48" i="66"/>
  <c r="M47" i="66"/>
  <c r="I47" i="66" s="1"/>
  <c r="L47" i="66"/>
  <c r="H47" i="66"/>
  <c r="M46" i="66"/>
  <c r="I46" i="66" s="1"/>
  <c r="L46" i="66"/>
  <c r="H46" i="66" s="1"/>
  <c r="W45" i="66"/>
  <c r="V45" i="66"/>
  <c r="M45" i="66"/>
  <c r="L45" i="66"/>
  <c r="W44" i="66"/>
  <c r="V44" i="66"/>
  <c r="H44" i="66" s="1"/>
  <c r="I44" i="66"/>
  <c r="M43" i="66"/>
  <c r="L43" i="66"/>
  <c r="H43" i="66" s="1"/>
  <c r="I43" i="66"/>
  <c r="Q42" i="66"/>
  <c r="I42" i="66" s="1"/>
  <c r="P42" i="66"/>
  <c r="H42" i="66"/>
  <c r="W41" i="66"/>
  <c r="I41" i="66" s="1"/>
  <c r="V41" i="66"/>
  <c r="H41" i="66" s="1"/>
  <c r="W40" i="66"/>
  <c r="V40" i="66"/>
  <c r="H40" i="66" s="1"/>
  <c r="I40" i="66"/>
  <c r="I39" i="66"/>
  <c r="H39" i="66"/>
  <c r="I38" i="66"/>
  <c r="H38" i="66"/>
  <c r="W37" i="66"/>
  <c r="I37" i="66" s="1"/>
  <c r="V37" i="66"/>
  <c r="H37" i="66"/>
  <c r="W36" i="66"/>
  <c r="I36" i="66" s="1"/>
  <c r="V36" i="66"/>
  <c r="H36" i="66"/>
  <c r="I35" i="66"/>
  <c r="H35" i="66"/>
  <c r="M34" i="66"/>
  <c r="L34" i="66"/>
  <c r="H34" i="66" s="1"/>
  <c r="I34" i="66"/>
  <c r="W33" i="66"/>
  <c r="I33" i="66" s="1"/>
  <c r="V33" i="66"/>
  <c r="H33" i="66"/>
  <c r="I32" i="66"/>
  <c r="H32" i="66"/>
  <c r="M31" i="66"/>
  <c r="L31" i="66"/>
  <c r="H31" i="66" s="1"/>
  <c r="I31" i="66"/>
  <c r="O30" i="66"/>
  <c r="I30" i="66" s="1"/>
  <c r="N30" i="66"/>
  <c r="H30" i="66"/>
  <c r="W29" i="66"/>
  <c r="I29" i="66" s="1"/>
  <c r="V29" i="66"/>
  <c r="H29" i="66" s="1"/>
  <c r="U28" i="66"/>
  <c r="I28" i="66" s="1"/>
  <c r="T28" i="66"/>
  <c r="H28" i="66" s="1"/>
  <c r="M27" i="66"/>
  <c r="L27" i="66"/>
  <c r="H27" i="66" s="1"/>
  <c r="I27" i="66"/>
  <c r="M26" i="66"/>
  <c r="I26" i="66" s="1"/>
  <c r="L26" i="66"/>
  <c r="H26" i="66" s="1"/>
  <c r="M25" i="66"/>
  <c r="I25" i="66" s="1"/>
  <c r="L25" i="66"/>
  <c r="H25" i="66" s="1"/>
  <c r="M24" i="66"/>
  <c r="I24" i="66" s="1"/>
  <c r="L24" i="66"/>
  <c r="H24" i="66" s="1"/>
  <c r="M23" i="66"/>
  <c r="L23" i="66"/>
  <c r="H23" i="66" s="1"/>
  <c r="I23" i="66"/>
  <c r="M22" i="66"/>
  <c r="L22" i="66"/>
  <c r="H22" i="66" s="1"/>
  <c r="I22" i="66"/>
  <c r="M21" i="66"/>
  <c r="I21" i="66" s="1"/>
  <c r="L21" i="66"/>
  <c r="H21" i="66" s="1"/>
  <c r="W20" i="66"/>
  <c r="V20" i="66"/>
  <c r="M20" i="66"/>
  <c r="L20" i="66"/>
  <c r="I20" i="66"/>
  <c r="W19" i="66"/>
  <c r="V19" i="66"/>
  <c r="O19" i="66"/>
  <c r="I19" i="66" s="1"/>
  <c r="N19" i="66"/>
  <c r="O18" i="66"/>
  <c r="N18" i="66"/>
  <c r="H18" i="66" s="1"/>
  <c r="I18" i="66"/>
  <c r="O17" i="66"/>
  <c r="N17" i="66"/>
  <c r="H17" i="66" s="1"/>
  <c r="I17" i="66"/>
  <c r="M16" i="66"/>
  <c r="L16" i="66"/>
  <c r="H16" i="66" s="1"/>
  <c r="I16" i="66"/>
  <c r="W15" i="66"/>
  <c r="V15" i="66"/>
  <c r="M15" i="66"/>
  <c r="L15" i="66"/>
  <c r="H15" i="66" s="1"/>
  <c r="I15" i="66"/>
  <c r="M14" i="66"/>
  <c r="I14" i="66" s="1"/>
  <c r="L14" i="66"/>
  <c r="H14" i="66" s="1"/>
  <c r="W13" i="66"/>
  <c r="V13" i="66"/>
  <c r="M13" i="66"/>
  <c r="L13" i="66"/>
  <c r="H13" i="66"/>
  <c r="M12" i="66"/>
  <c r="L12" i="66"/>
  <c r="H12" i="66" s="1"/>
  <c r="I12" i="66"/>
  <c r="W11" i="66"/>
  <c r="V11" i="66"/>
  <c r="M11" i="66"/>
  <c r="L11" i="66"/>
  <c r="H11" i="66" s="1"/>
  <c r="W10" i="66"/>
  <c r="I10" i="66" s="1"/>
  <c r="V10" i="66"/>
  <c r="M10" i="66"/>
  <c r="L10" i="66"/>
  <c r="W9" i="66"/>
  <c r="I9" i="66" s="1"/>
  <c r="V9" i="66"/>
  <c r="M9" i="66"/>
  <c r="L9" i="66"/>
  <c r="H9" i="66" s="1"/>
  <c r="W8" i="66"/>
  <c r="I8" i="66" s="1"/>
  <c r="V8" i="66"/>
  <c r="M8" i="66"/>
  <c r="L8" i="66"/>
  <c r="H8" i="66" s="1"/>
  <c r="M7" i="66"/>
  <c r="I7" i="66" s="1"/>
  <c r="L7" i="66"/>
  <c r="H7" i="66" s="1"/>
  <c r="A7" i="66"/>
  <c r="A8" i="66" s="1"/>
  <c r="A9" i="66" s="1"/>
  <c r="A10" i="66" s="1"/>
  <c r="A11" i="66" s="1"/>
  <c r="A12" i="66" s="1"/>
  <c r="A13" i="66" s="1"/>
  <c r="A14" i="66" s="1"/>
  <c r="A15" i="66" s="1"/>
  <c r="A16" i="66" s="1"/>
  <c r="A17" i="66" s="1"/>
  <c r="A18" i="66" s="1"/>
  <c r="A19" i="66" s="1"/>
  <c r="A20" i="66" s="1"/>
  <c r="A21" i="66" s="1"/>
  <c r="A22" i="66" s="1"/>
  <c r="A23" i="66" s="1"/>
  <c r="A24" i="66" s="1"/>
  <c r="A25" i="66" s="1"/>
  <c r="A26" i="66" s="1"/>
  <c r="A27" i="66" s="1"/>
  <c r="A28" i="66" s="1"/>
  <c r="A29" i="66" s="1"/>
  <c r="A30" i="66" s="1"/>
  <c r="A31" i="66" s="1"/>
  <c r="A32" i="66" s="1"/>
  <c r="A33" i="66" s="1"/>
  <c r="A34" i="66" s="1"/>
  <c r="A35" i="66" s="1"/>
  <c r="A36" i="66" s="1"/>
  <c r="A37" i="66" s="1"/>
  <c r="A38" i="66" s="1"/>
  <c r="A39" i="66" s="1"/>
  <c r="A40" i="66" s="1"/>
  <c r="A41" i="66" s="1"/>
  <c r="A42" i="66" s="1"/>
  <c r="A43" i="66" s="1"/>
  <c r="A44" i="66" s="1"/>
  <c r="A45" i="66" s="1"/>
  <c r="A46" i="66" s="1"/>
  <c r="A47" i="66" s="1"/>
  <c r="A48" i="66" s="1"/>
  <c r="A49" i="66" s="1"/>
  <c r="A50" i="66" s="1"/>
  <c r="A51" i="66" s="1"/>
  <c r="A52" i="66" s="1"/>
  <c r="A53" i="66" s="1"/>
  <c r="A54" i="66" s="1"/>
  <c r="A55" i="66" s="1"/>
  <c r="A56" i="66" s="1"/>
  <c r="A57" i="66" s="1"/>
  <c r="A58" i="66" s="1"/>
  <c r="A59" i="66" s="1"/>
  <c r="A60" i="66" s="1"/>
  <c r="A61" i="66" s="1"/>
  <c r="A62" i="66" s="1"/>
  <c r="A63" i="66" s="1"/>
  <c r="A64" i="66" s="1"/>
  <c r="A65" i="66" s="1"/>
  <c r="A66" i="66" s="1"/>
  <c r="A67" i="66" s="1"/>
  <c r="A68" i="66" s="1"/>
  <c r="A69" i="66" s="1"/>
  <c r="A70" i="66" s="1"/>
  <c r="A71" i="66" s="1"/>
  <c r="A72" i="66" s="1"/>
  <c r="A73" i="66" s="1"/>
  <c r="A74" i="66" s="1"/>
  <c r="A75" i="66" s="1"/>
  <c r="A76" i="66" s="1"/>
  <c r="A77" i="66" s="1"/>
  <c r="A78" i="66" s="1"/>
  <c r="A79" i="66" s="1"/>
  <c r="A80" i="66" s="1"/>
  <c r="A81" i="66" s="1"/>
  <c r="A82" i="66" s="1"/>
  <c r="A83" i="66" s="1"/>
  <c r="A84" i="66" s="1"/>
  <c r="A85" i="66" s="1"/>
  <c r="A86" i="66" s="1"/>
  <c r="A87" i="66" s="1"/>
  <c r="A88" i="66" s="1"/>
  <c r="A89" i="66" s="1"/>
  <c r="A90" i="66" s="1"/>
  <c r="A91" i="66" s="1"/>
  <c r="A92" i="66" s="1"/>
  <c r="A93" i="66" s="1"/>
  <c r="A94" i="66" s="1"/>
  <c r="A95" i="66" s="1"/>
  <c r="A96" i="66" s="1"/>
  <c r="A97" i="66" s="1"/>
  <c r="A98" i="66" s="1"/>
  <c r="A99" i="66" s="1"/>
  <c r="A100" i="66" s="1"/>
  <c r="A101" i="66" s="1"/>
  <c r="A102" i="66" s="1"/>
  <c r="A103" i="66" s="1"/>
  <c r="A104" i="66" s="1"/>
  <c r="A105" i="66" s="1"/>
  <c r="A106" i="66" s="1"/>
  <c r="A107" i="66" s="1"/>
  <c r="A108" i="66" s="1"/>
  <c r="A109" i="66" s="1"/>
  <c r="A110" i="66" s="1"/>
  <c r="A111" i="66" s="1"/>
  <c r="A112" i="66" s="1"/>
  <c r="A113" i="66" s="1"/>
  <c r="A114" i="66" s="1"/>
  <c r="A115" i="66" s="1"/>
  <c r="A116" i="66" s="1"/>
  <c r="A117" i="66" s="1"/>
  <c r="A118" i="66" s="1"/>
  <c r="A119" i="66" s="1"/>
  <c r="A120" i="66" s="1"/>
  <c r="A121" i="66" s="1"/>
  <c r="A122" i="66" s="1"/>
  <c r="A123" i="66" s="1"/>
  <c r="A124" i="66" s="1"/>
  <c r="A125" i="66" s="1"/>
  <c r="A126" i="66" s="1"/>
  <c r="A127" i="66" s="1"/>
  <c r="A128" i="66" s="1"/>
  <c r="A129" i="66" s="1"/>
  <c r="A130" i="66" s="1"/>
  <c r="A131" i="66" s="1"/>
  <c r="A132" i="66" s="1"/>
  <c r="A133" i="66" s="1"/>
  <c r="A134" i="66" s="1"/>
  <c r="A135" i="66" s="1"/>
  <c r="A136" i="66" s="1"/>
  <c r="A137" i="66" s="1"/>
  <c r="A138" i="66" s="1"/>
  <c r="A139" i="66" s="1"/>
  <c r="A140" i="66" s="1"/>
  <c r="A141" i="66" s="1"/>
  <c r="A142" i="66" s="1"/>
  <c r="A143" i="66" s="1"/>
  <c r="A144" i="66" s="1"/>
  <c r="A145" i="66" s="1"/>
  <c r="A146" i="66" s="1"/>
  <c r="A147" i="66" s="1"/>
  <c r="A148" i="66" s="1"/>
  <c r="A149" i="66" s="1"/>
  <c r="A150" i="66" s="1"/>
  <c r="A151" i="66" s="1"/>
  <c r="A152" i="66" s="1"/>
  <c r="A153" i="66" s="1"/>
  <c r="A154" i="66" s="1"/>
  <c r="A155" i="66" s="1"/>
  <c r="A156" i="66" s="1"/>
  <c r="A157" i="66" s="1"/>
  <c r="A158" i="66" s="1"/>
  <c r="A159" i="66" s="1"/>
  <c r="A160" i="66" s="1"/>
  <c r="A161" i="66" s="1"/>
  <c r="A162" i="66" s="1"/>
  <c r="A163" i="66" s="1"/>
  <c r="A164" i="66" s="1"/>
  <c r="A165" i="66" s="1"/>
  <c r="A166" i="66" s="1"/>
  <c r="A167" i="66" s="1"/>
  <c r="A168" i="66" s="1"/>
  <c r="A169" i="66" s="1"/>
  <c r="A170" i="66" s="1"/>
  <c r="A171" i="66" s="1"/>
  <c r="A172" i="66" s="1"/>
  <c r="A173" i="66" s="1"/>
  <c r="A174" i="66" s="1"/>
  <c r="A175" i="66" s="1"/>
  <c r="A176" i="66" s="1"/>
  <c r="A177" i="66" s="1"/>
  <c r="A178" i="66" s="1"/>
  <c r="A179" i="66" s="1"/>
  <c r="A180" i="66" s="1"/>
  <c r="A181" i="66" s="1"/>
  <c r="A182" i="66" s="1"/>
  <c r="A183" i="66" s="1"/>
  <c r="A184" i="66" s="1"/>
  <c r="A185" i="66" s="1"/>
  <c r="A186" i="66" s="1"/>
  <c r="A187" i="66" s="1"/>
  <c r="A188" i="66" s="1"/>
  <c r="A189" i="66" s="1"/>
  <c r="A190" i="66" s="1"/>
  <c r="A191" i="66" s="1"/>
  <c r="A192" i="66" s="1"/>
  <c r="A193" i="66" s="1"/>
  <c r="A194" i="66" s="1"/>
  <c r="A195" i="66" s="1"/>
  <c r="A196" i="66" s="1"/>
  <c r="A197" i="66" s="1"/>
  <c r="A198" i="66" s="1"/>
  <c r="A199" i="66" s="1"/>
  <c r="A200" i="66" s="1"/>
  <c r="A201" i="66" s="1"/>
  <c r="A202" i="66" s="1"/>
  <c r="A203" i="66" s="1"/>
  <c r="A204" i="66" s="1"/>
  <c r="A205" i="66" s="1"/>
  <c r="A206" i="66" s="1"/>
  <c r="A207" i="66" s="1"/>
  <c r="A208" i="66" s="1"/>
  <c r="A209" i="66" s="1"/>
  <c r="A210" i="66" s="1"/>
  <c r="A211" i="66" s="1"/>
  <c r="A212" i="66" s="1"/>
  <c r="A213" i="66" s="1"/>
  <c r="A214" i="66" s="1"/>
  <c r="A215" i="66" s="1"/>
  <c r="A216" i="66" s="1"/>
  <c r="A217" i="66" s="1"/>
  <c r="A218" i="66" s="1"/>
  <c r="A219" i="66" s="1"/>
  <c r="A220" i="66" s="1"/>
  <c r="A221" i="66" s="1"/>
  <c r="A222" i="66" s="1"/>
  <c r="A223" i="66" s="1"/>
  <c r="A224" i="66" s="1"/>
  <c r="A225" i="66" s="1"/>
  <c r="A226" i="66" s="1"/>
  <c r="A227" i="66" s="1"/>
  <c r="A228" i="66" s="1"/>
  <c r="A229" i="66" s="1"/>
  <c r="A230" i="66" s="1"/>
  <c r="A231" i="66" s="1"/>
  <c r="A232" i="66" s="1"/>
  <c r="A233" i="66" s="1"/>
  <c r="A234" i="66" s="1"/>
  <c r="A235" i="66" s="1"/>
  <c r="A236" i="66" s="1"/>
  <c r="A237" i="66" s="1"/>
  <c r="A238" i="66" s="1"/>
  <c r="A239" i="66" s="1"/>
  <c r="A240" i="66" s="1"/>
  <c r="A241" i="66" s="1"/>
  <c r="A242" i="66" s="1"/>
  <c r="A243" i="66" s="1"/>
  <c r="A244" i="66" s="1"/>
  <c r="A245" i="66" s="1"/>
  <c r="A246" i="66" s="1"/>
  <c r="W6" i="66"/>
  <c r="V6" i="66"/>
  <c r="O6" i="66"/>
  <c r="I6" i="66" s="1"/>
  <c r="K6" i="66" s="1"/>
  <c r="K7" i="66" s="1"/>
  <c r="N6" i="66"/>
  <c r="M6" i="66"/>
  <c r="L6" i="66"/>
  <c r="A6" i="66"/>
  <c r="W5" i="66"/>
  <c r="V5" i="66"/>
  <c r="O5" i="66"/>
  <c r="N5" i="66"/>
  <c r="M5" i="66"/>
  <c r="L5" i="66"/>
  <c r="I11" i="66" l="1"/>
  <c r="K8" i="66"/>
  <c r="K9" i="66" s="1"/>
  <c r="K10" i="66" s="1"/>
  <c r="K11" i="66" s="1"/>
  <c r="K12" i="66" s="1"/>
  <c r="I5" i="66"/>
  <c r="H5" i="66"/>
  <c r="I13" i="66"/>
  <c r="H6" i="66"/>
  <c r="H10" i="66"/>
  <c r="K8" i="67"/>
  <c r="K9" i="67" s="1"/>
  <c r="K10" i="67" s="1"/>
  <c r="I163" i="67"/>
  <c r="J18" i="67"/>
  <c r="J20" i="67"/>
  <c r="J16" i="67"/>
  <c r="I25" i="67"/>
  <c r="I165" i="67"/>
  <c r="J41" i="67"/>
  <c r="I41" i="67"/>
  <c r="J23" i="67"/>
  <c r="I11" i="67"/>
  <c r="J42" i="67"/>
  <c r="J12" i="67"/>
  <c r="I23" i="67"/>
  <c r="J11" i="67"/>
  <c r="J49" i="67"/>
  <c r="I17" i="67"/>
  <c r="J17" i="67"/>
  <c r="J25" i="67"/>
  <c r="I15" i="67"/>
  <c r="J13" i="67"/>
  <c r="I212" i="67"/>
  <c r="J15" i="67"/>
  <c r="I42" i="67"/>
  <c r="I16" i="67"/>
  <c r="I18" i="67"/>
  <c r="I28" i="67"/>
  <c r="I13" i="67"/>
  <c r="J28" i="67"/>
  <c r="I64" i="67"/>
  <c r="J33" i="67"/>
  <c r="I12" i="67"/>
  <c r="I30" i="67"/>
  <c r="J30" i="67"/>
  <c r="I33" i="67"/>
  <c r="I43" i="67"/>
  <c r="J43" i="67"/>
  <c r="I27" i="67"/>
  <c r="H20" i="66"/>
  <c r="H45" i="66"/>
  <c r="H19" i="66"/>
  <c r="I45" i="66"/>
  <c r="A6" i="65"/>
  <c r="A7" i="65" s="1"/>
  <c r="A8" i="65" s="1"/>
  <c r="A9" i="65" s="1"/>
  <c r="A10" i="65" s="1"/>
  <c r="A11" i="65" s="1"/>
  <c r="A12" i="65" s="1"/>
  <c r="A13" i="65" s="1"/>
  <c r="A14" i="65" s="1"/>
  <c r="A15" i="65" s="1"/>
  <c r="A16" i="65" s="1"/>
  <c r="A17" i="65" s="1"/>
  <c r="A18" i="65" s="1"/>
  <c r="A19" i="65" s="1"/>
  <c r="A20" i="65" s="1"/>
  <c r="A21" i="65" s="1"/>
  <c r="A22" i="65" s="1"/>
  <c r="A23" i="65" s="1"/>
  <c r="A24" i="65" s="1"/>
  <c r="A25" i="65" s="1"/>
  <c r="A26" i="65" s="1"/>
  <c r="A27" i="65" s="1"/>
  <c r="A28" i="65" s="1"/>
  <c r="A29" i="65" s="1"/>
  <c r="A30" i="65" s="1"/>
  <c r="A31" i="65" s="1"/>
  <c r="A32" i="65" s="1"/>
  <c r="A33" i="65" s="1"/>
  <c r="A34" i="65" s="1"/>
  <c r="A35" i="65" s="1"/>
  <c r="A36" i="65" s="1"/>
  <c r="A37" i="65" s="1"/>
  <c r="A38" i="65" s="1"/>
  <c r="A39" i="65" s="1"/>
  <c r="A40" i="65" s="1"/>
  <c r="A41" i="65" s="1"/>
  <c r="A42" i="65" s="1"/>
  <c r="A43" i="65" s="1"/>
  <c r="A44" i="65" s="1"/>
  <c r="A45" i="65" s="1"/>
  <c r="A46" i="65" s="1"/>
  <c r="A47" i="65" s="1"/>
  <c r="A48" i="65" s="1"/>
  <c r="A49" i="65" s="1"/>
  <c r="A50" i="65" s="1"/>
  <c r="A51" i="65" s="1"/>
  <c r="A52" i="65" s="1"/>
  <c r="A53" i="65" s="1"/>
  <c r="A54" i="65" s="1"/>
  <c r="A55" i="65" s="1"/>
  <c r="A56" i="65" s="1"/>
  <c r="A57" i="65" s="1"/>
  <c r="A58" i="65" s="1"/>
  <c r="A59" i="65" s="1"/>
  <c r="A60" i="65" s="1"/>
  <c r="A61" i="65" s="1"/>
  <c r="A62" i="65" s="1"/>
  <c r="A63" i="65" s="1"/>
  <c r="A64" i="65" s="1"/>
  <c r="A65" i="65" s="1"/>
  <c r="A66" i="65" s="1"/>
  <c r="A67" i="65" s="1"/>
  <c r="A68" i="65" s="1"/>
  <c r="A69" i="65" s="1"/>
  <c r="A70" i="65" s="1"/>
  <c r="A71" i="65" s="1"/>
  <c r="A72" i="65" s="1"/>
  <c r="A73" i="65" s="1"/>
  <c r="A74" i="65" s="1"/>
  <c r="A75" i="65" s="1"/>
  <c r="A76" i="65" s="1"/>
  <c r="A77" i="65" s="1"/>
  <c r="A78" i="65" s="1"/>
  <c r="A79" i="65" s="1"/>
  <c r="A80" i="65" s="1"/>
  <c r="A81" i="65" s="1"/>
  <c r="A82" i="65" s="1"/>
  <c r="A83" i="65" s="1"/>
  <c r="A84" i="65" s="1"/>
  <c r="A85" i="65" s="1"/>
  <c r="A86" i="65" s="1"/>
  <c r="A87" i="65" s="1"/>
  <c r="A88" i="65" s="1"/>
  <c r="A89" i="65" s="1"/>
  <c r="A90" i="65" s="1"/>
  <c r="A91" i="65" s="1"/>
  <c r="A92" i="65" s="1"/>
  <c r="A93" i="65" s="1"/>
  <c r="A94" i="65" s="1"/>
  <c r="A95" i="65" s="1"/>
  <c r="A96" i="65" s="1"/>
  <c r="A97" i="65" s="1"/>
  <c r="A98" i="65" s="1"/>
  <c r="A99" i="65" s="1"/>
  <c r="A100" i="65" s="1"/>
  <c r="A101" i="65" s="1"/>
  <c r="A102" i="65" s="1"/>
  <c r="A103" i="65" s="1"/>
  <c r="A104" i="65" s="1"/>
  <c r="A105" i="65" s="1"/>
  <c r="A106" i="65" s="1"/>
  <c r="A107" i="65" s="1"/>
  <c r="A108" i="65" s="1"/>
  <c r="A109" i="65" s="1"/>
  <c r="A110" i="65" s="1"/>
  <c r="A111" i="65" s="1"/>
  <c r="A112" i="65" s="1"/>
  <c r="A113" i="65" s="1"/>
  <c r="A114" i="65" s="1"/>
  <c r="A115" i="65" s="1"/>
  <c r="A116" i="65" s="1"/>
  <c r="A117" i="65" s="1"/>
  <c r="A118" i="65" s="1"/>
  <c r="A119" i="65" s="1"/>
  <c r="A120" i="65" s="1"/>
  <c r="A121" i="65" s="1"/>
  <c r="A122" i="65" s="1"/>
  <c r="A123" i="65" s="1"/>
  <c r="A124" i="65" s="1"/>
  <c r="A125" i="65" s="1"/>
  <c r="A126" i="65" s="1"/>
  <c r="A127" i="65" s="1"/>
  <c r="A128" i="65" s="1"/>
  <c r="A129" i="65" s="1"/>
  <c r="A130" i="65" s="1"/>
  <c r="A131" i="65" s="1"/>
  <c r="A132" i="65" s="1"/>
  <c r="A133" i="65" s="1"/>
  <c r="A134" i="65" s="1"/>
  <c r="A135" i="65" s="1"/>
  <c r="A136" i="65" s="1"/>
  <c r="A137" i="65" s="1"/>
  <c r="A138" i="65" s="1"/>
  <c r="A139" i="65" s="1"/>
  <c r="A140" i="65" s="1"/>
  <c r="A141" i="65" s="1"/>
  <c r="A142" i="65" s="1"/>
  <c r="A143" i="65" s="1"/>
  <c r="A144" i="65" s="1"/>
  <c r="A145" i="65" s="1"/>
  <c r="A146" i="65" s="1"/>
  <c r="A147" i="65" s="1"/>
  <c r="A148" i="65" s="1"/>
  <c r="A149" i="65" s="1"/>
  <c r="A150" i="65" s="1"/>
  <c r="A151" i="65" s="1"/>
  <c r="A152" i="65" s="1"/>
  <c r="A153" i="65" s="1"/>
  <c r="A154" i="65" s="1"/>
  <c r="A155" i="65" s="1"/>
  <c r="A156" i="65" s="1"/>
  <c r="A157" i="65" s="1"/>
  <c r="A158" i="65" s="1"/>
  <c r="A159" i="65" s="1"/>
  <c r="A160" i="65" s="1"/>
  <c r="A161" i="65" s="1"/>
  <c r="A162" i="65" s="1"/>
  <c r="A163" i="65" s="1"/>
  <c r="A164" i="65" s="1"/>
  <c r="A165" i="65" s="1"/>
  <c r="A166" i="65" s="1"/>
  <c r="A167" i="65" s="1"/>
  <c r="A168" i="65" s="1"/>
  <c r="A169" i="65" s="1"/>
  <c r="A170" i="65" s="1"/>
  <c r="A171" i="65" s="1"/>
  <c r="A172" i="65" s="1"/>
  <c r="A173" i="65" s="1"/>
  <c r="A174" i="65" s="1"/>
  <c r="A175" i="65" s="1"/>
  <c r="A176" i="65" s="1"/>
  <c r="A177" i="65" s="1"/>
  <c r="A178" i="65" s="1"/>
  <c r="A179" i="65" s="1"/>
  <c r="A180" i="65" s="1"/>
  <c r="A181" i="65" s="1"/>
  <c r="A182" i="65" s="1"/>
  <c r="A183" i="65" s="1"/>
  <c r="A184" i="65" s="1"/>
  <c r="A185" i="65" s="1"/>
  <c r="A186" i="65" s="1"/>
  <c r="A187" i="65" s="1"/>
  <c r="A188" i="65" s="1"/>
  <c r="A189" i="65" s="1"/>
  <c r="A190" i="65" s="1"/>
  <c r="A191" i="65" s="1"/>
  <c r="A192" i="65" s="1"/>
  <c r="A193" i="65" s="1"/>
  <c r="A194" i="65" s="1"/>
  <c r="A195" i="65" s="1"/>
  <c r="A196" i="65" s="1"/>
  <c r="A197" i="65" s="1"/>
  <c r="A198" i="65" s="1"/>
  <c r="A199" i="65" s="1"/>
  <c r="A200" i="65" s="1"/>
  <c r="A201" i="65" s="1"/>
  <c r="A202" i="65" s="1"/>
  <c r="A203" i="65" s="1"/>
  <c r="A204" i="65" s="1"/>
  <c r="A205" i="65" s="1"/>
  <c r="A206" i="65" s="1"/>
  <c r="A207" i="65" s="1"/>
  <c r="A208" i="65" s="1"/>
  <c r="A209" i="65" s="1"/>
  <c r="A210" i="65" s="1"/>
  <c r="A211" i="65" s="1"/>
  <c r="A212" i="65" s="1"/>
  <c r="A213" i="65" s="1"/>
  <c r="A214" i="65" s="1"/>
  <c r="A215" i="65" s="1"/>
  <c r="A216" i="65" s="1"/>
  <c r="A217" i="65" s="1"/>
  <c r="A218" i="65" s="1"/>
  <c r="A219" i="65" s="1"/>
  <c r="A220" i="65" s="1"/>
  <c r="A221" i="65" s="1"/>
  <c r="A222" i="65" s="1"/>
  <c r="A223" i="65" s="1"/>
  <c r="A224" i="65" s="1"/>
  <c r="A225" i="65" s="1"/>
  <c r="A226" i="65" s="1"/>
  <c r="A227" i="65" s="1"/>
  <c r="A228" i="65" s="1"/>
  <c r="A229" i="65" s="1"/>
  <c r="A230" i="65" s="1"/>
  <c r="A231" i="65" s="1"/>
  <c r="A232" i="65" s="1"/>
  <c r="A233" i="65" s="1"/>
  <c r="A234" i="65" s="1"/>
  <c r="A235" i="65" s="1"/>
  <c r="A236" i="65" s="1"/>
  <c r="A237" i="65" s="1"/>
  <c r="A238" i="65" s="1"/>
  <c r="A239" i="65" s="1"/>
  <c r="A240" i="65" s="1"/>
  <c r="A241" i="65" s="1"/>
  <c r="A242" i="65" s="1"/>
  <c r="A243" i="65" s="1"/>
  <c r="A244" i="65" s="1"/>
  <c r="A245" i="65" s="1"/>
  <c r="A246" i="65" s="1"/>
  <c r="J246" i="65"/>
  <c r="I246" i="65"/>
  <c r="J245" i="65"/>
  <c r="I245" i="65"/>
  <c r="J244" i="65"/>
  <c r="I244" i="65"/>
  <c r="J243" i="65"/>
  <c r="I243" i="65"/>
  <c r="J242" i="65"/>
  <c r="I242" i="65"/>
  <c r="J241" i="65"/>
  <c r="I241" i="65"/>
  <c r="J240" i="65"/>
  <c r="I240" i="65"/>
  <c r="J239" i="65"/>
  <c r="I239" i="65"/>
  <c r="J238" i="65"/>
  <c r="I238" i="65"/>
  <c r="J237" i="65"/>
  <c r="I237" i="65"/>
  <c r="J236" i="65"/>
  <c r="I236" i="65"/>
  <c r="J235" i="65"/>
  <c r="I235" i="65"/>
  <c r="J234" i="65"/>
  <c r="I234" i="65"/>
  <c r="J233" i="65"/>
  <c r="I233" i="65"/>
  <c r="J232" i="65"/>
  <c r="I232" i="65"/>
  <c r="J231" i="65"/>
  <c r="I231" i="65"/>
  <c r="J230" i="65"/>
  <c r="I230" i="65"/>
  <c r="J229" i="65"/>
  <c r="I229" i="65"/>
  <c r="J228" i="65"/>
  <c r="I228" i="65"/>
  <c r="J227" i="65"/>
  <c r="I227" i="65"/>
  <c r="J226" i="65"/>
  <c r="I226" i="65"/>
  <c r="J225" i="65"/>
  <c r="I225" i="65"/>
  <c r="J224" i="65"/>
  <c r="I224" i="65"/>
  <c r="J223" i="65"/>
  <c r="I223" i="65"/>
  <c r="L222" i="65"/>
  <c r="J222" i="65"/>
  <c r="J221" i="65"/>
  <c r="I221" i="65"/>
  <c r="L220" i="65"/>
  <c r="I220" i="65" s="1"/>
  <c r="J220" i="65"/>
  <c r="L219" i="65"/>
  <c r="I219" i="65" s="1"/>
  <c r="J219" i="65"/>
  <c r="J218" i="65"/>
  <c r="I218" i="65"/>
  <c r="J217" i="65"/>
  <c r="I217" i="65"/>
  <c r="J216" i="65"/>
  <c r="I216" i="65"/>
  <c r="M67" i="65"/>
  <c r="J67" i="65" s="1"/>
  <c r="L67" i="65"/>
  <c r="I67" i="65" s="1"/>
  <c r="J215" i="65"/>
  <c r="I215" i="65"/>
  <c r="M71" i="65"/>
  <c r="J71" i="65" s="1"/>
  <c r="L71" i="65"/>
  <c r="I71" i="65" s="1"/>
  <c r="M14" i="65"/>
  <c r="J14" i="65" s="1"/>
  <c r="L14" i="65"/>
  <c r="I14" i="65" s="1"/>
  <c r="J214" i="65"/>
  <c r="I214" i="65"/>
  <c r="J213" i="65"/>
  <c r="I213" i="65"/>
  <c r="J212" i="65"/>
  <c r="I212" i="65"/>
  <c r="M58" i="65"/>
  <c r="J58" i="65" s="1"/>
  <c r="L58" i="65"/>
  <c r="I58" i="65" s="1"/>
  <c r="M57" i="65"/>
  <c r="J57" i="65" s="1"/>
  <c r="L57" i="65"/>
  <c r="I57" i="65" s="1"/>
  <c r="M56" i="65"/>
  <c r="J56" i="65" s="1"/>
  <c r="L56" i="65"/>
  <c r="I56" i="65" s="1"/>
  <c r="J211" i="65"/>
  <c r="I211" i="65"/>
  <c r="W55" i="65"/>
  <c r="J55" i="65" s="1"/>
  <c r="V55" i="65"/>
  <c r="L55" i="65"/>
  <c r="M54" i="65"/>
  <c r="J54" i="65" s="1"/>
  <c r="L54" i="65"/>
  <c r="I54" i="65" s="1"/>
  <c r="W10" i="65"/>
  <c r="V10" i="65"/>
  <c r="M10" i="65"/>
  <c r="L10" i="65"/>
  <c r="J210" i="65"/>
  <c r="I210" i="65"/>
  <c r="L64" i="65"/>
  <c r="I64" i="65" s="1"/>
  <c r="J64" i="65"/>
  <c r="M25" i="65"/>
  <c r="J25" i="65" s="1"/>
  <c r="L25" i="65"/>
  <c r="W11" i="65"/>
  <c r="V11" i="65"/>
  <c r="M11" i="65"/>
  <c r="L11" i="65"/>
  <c r="J209" i="65"/>
  <c r="I209" i="65"/>
  <c r="J208" i="65"/>
  <c r="I208" i="65"/>
  <c r="J207" i="65"/>
  <c r="I207" i="65"/>
  <c r="J206" i="65"/>
  <c r="I206" i="65"/>
  <c r="J205" i="65"/>
  <c r="I205" i="65"/>
  <c r="J204" i="65"/>
  <c r="I204" i="65"/>
  <c r="J203" i="65"/>
  <c r="I203" i="65"/>
  <c r="J202" i="65"/>
  <c r="I202" i="65"/>
  <c r="J201" i="65"/>
  <c r="I201" i="65"/>
  <c r="L200" i="65"/>
  <c r="I200" i="65" s="1"/>
  <c r="J200" i="65"/>
  <c r="J199" i="65"/>
  <c r="I199" i="65"/>
  <c r="J198" i="65"/>
  <c r="I198" i="65"/>
  <c r="J197" i="65"/>
  <c r="I197" i="65"/>
  <c r="J196" i="65"/>
  <c r="I196" i="65"/>
  <c r="M53" i="65"/>
  <c r="J53" i="65" s="1"/>
  <c r="L53" i="65"/>
  <c r="I53" i="65" s="1"/>
  <c r="J195" i="65"/>
  <c r="I195" i="65"/>
  <c r="J194" i="65"/>
  <c r="I194" i="65"/>
  <c r="J193" i="65"/>
  <c r="I193" i="65"/>
  <c r="J192" i="65"/>
  <c r="I192" i="65"/>
  <c r="J191" i="65"/>
  <c r="I191" i="65"/>
  <c r="J190" i="65"/>
  <c r="I190" i="65"/>
  <c r="W5" i="65"/>
  <c r="V5" i="65"/>
  <c r="O5" i="65"/>
  <c r="N5" i="65"/>
  <c r="M5" i="65"/>
  <c r="L5" i="65"/>
  <c r="M22" i="65"/>
  <c r="J22" i="65" s="1"/>
  <c r="L22" i="65"/>
  <c r="I22" i="65" s="1"/>
  <c r="M52" i="65"/>
  <c r="J52" i="65" s="1"/>
  <c r="L52" i="65"/>
  <c r="I52" i="65" s="1"/>
  <c r="J189" i="65"/>
  <c r="I189" i="65"/>
  <c r="J188" i="65"/>
  <c r="I188" i="65"/>
  <c r="M51" i="65"/>
  <c r="J51" i="65" s="1"/>
  <c r="L51" i="65"/>
  <c r="I51" i="65" s="1"/>
  <c r="W50" i="65"/>
  <c r="J50" i="65" s="1"/>
  <c r="V50" i="65"/>
  <c r="I50" i="65" s="1"/>
  <c r="O49" i="65"/>
  <c r="J49" i="65" s="1"/>
  <c r="N49" i="65"/>
  <c r="I49" i="65" s="1"/>
  <c r="M21" i="65"/>
  <c r="J21" i="65" s="1"/>
  <c r="L21" i="65"/>
  <c r="I21" i="65" s="1"/>
  <c r="J187" i="65"/>
  <c r="I187" i="65"/>
  <c r="W48" i="65"/>
  <c r="J48" i="65" s="1"/>
  <c r="V48" i="65"/>
  <c r="I48" i="65" s="1"/>
  <c r="M12" i="65"/>
  <c r="J12" i="65" s="1"/>
  <c r="L12" i="65"/>
  <c r="I12" i="65" s="1"/>
  <c r="W6" i="65"/>
  <c r="V6" i="65"/>
  <c r="O6" i="65"/>
  <c r="N6" i="65"/>
  <c r="M6" i="65"/>
  <c r="L6" i="65"/>
  <c r="J186" i="65"/>
  <c r="I186" i="65"/>
  <c r="O63" i="65"/>
  <c r="J63" i="65" s="1"/>
  <c r="N63" i="65"/>
  <c r="M62" i="65"/>
  <c r="J62" i="65" s="1"/>
  <c r="L62" i="65"/>
  <c r="I62" i="65" s="1"/>
  <c r="W20" i="65"/>
  <c r="V20" i="65"/>
  <c r="M20" i="65"/>
  <c r="L20" i="65"/>
  <c r="M47" i="65"/>
  <c r="J47" i="65" s="1"/>
  <c r="L47" i="65"/>
  <c r="I47" i="65" s="1"/>
  <c r="J185" i="65"/>
  <c r="I185" i="65"/>
  <c r="M46" i="65"/>
  <c r="J46" i="65" s="1"/>
  <c r="L46" i="65"/>
  <c r="I46" i="65" s="1"/>
  <c r="J184" i="65"/>
  <c r="I184" i="65"/>
  <c r="W45" i="65"/>
  <c r="V45" i="65"/>
  <c r="M45" i="65"/>
  <c r="L45" i="65"/>
  <c r="W44" i="65"/>
  <c r="J44" i="65" s="1"/>
  <c r="V44" i="65"/>
  <c r="I44" i="65" s="1"/>
  <c r="M43" i="65"/>
  <c r="J43" i="65" s="1"/>
  <c r="L43" i="65"/>
  <c r="I43" i="65" s="1"/>
  <c r="J183" i="65"/>
  <c r="I183" i="65"/>
  <c r="J182" i="65"/>
  <c r="I182" i="65"/>
  <c r="J181" i="65"/>
  <c r="I181" i="65"/>
  <c r="Q42" i="65"/>
  <c r="P42" i="65"/>
  <c r="I42" i="65" s="1"/>
  <c r="W41" i="65"/>
  <c r="J41" i="65" s="1"/>
  <c r="V41" i="65"/>
  <c r="I41" i="65" s="1"/>
  <c r="J180" i="65"/>
  <c r="I180" i="65"/>
  <c r="J179" i="65"/>
  <c r="I179" i="65"/>
  <c r="J178" i="65"/>
  <c r="I178" i="65"/>
  <c r="J177" i="65"/>
  <c r="I177" i="65"/>
  <c r="J176" i="65"/>
  <c r="I176" i="65"/>
  <c r="J175" i="65"/>
  <c r="I175" i="65"/>
  <c r="J174" i="65"/>
  <c r="I174" i="65"/>
  <c r="J173" i="65"/>
  <c r="I173" i="65"/>
  <c r="J172" i="65"/>
  <c r="I172" i="65"/>
  <c r="J171" i="65"/>
  <c r="I171" i="65"/>
  <c r="W19" i="65"/>
  <c r="V19" i="65"/>
  <c r="O19" i="65"/>
  <c r="N19" i="65"/>
  <c r="J170" i="65"/>
  <c r="I170" i="65"/>
  <c r="J169" i="65"/>
  <c r="I169" i="65"/>
  <c r="J168" i="65"/>
  <c r="I168" i="65"/>
  <c r="J167" i="65"/>
  <c r="I167" i="65"/>
  <c r="J166" i="65"/>
  <c r="I166" i="65"/>
  <c r="J165" i="65"/>
  <c r="I165" i="65"/>
  <c r="J164" i="65"/>
  <c r="I164" i="65"/>
  <c r="J163" i="65"/>
  <c r="I163" i="65"/>
  <c r="J162" i="65"/>
  <c r="I162" i="65"/>
  <c r="J161" i="65"/>
  <c r="I161" i="65"/>
  <c r="J160" i="65"/>
  <c r="I160" i="65"/>
  <c r="J159" i="65"/>
  <c r="I159" i="65"/>
  <c r="W40" i="65"/>
  <c r="V40" i="65"/>
  <c r="I40" i="65" s="1"/>
  <c r="J158" i="65"/>
  <c r="I158" i="65"/>
  <c r="J157" i="65"/>
  <c r="I157" i="65"/>
  <c r="J156" i="65"/>
  <c r="I156" i="65"/>
  <c r="J155" i="65"/>
  <c r="I155" i="65"/>
  <c r="J154" i="65"/>
  <c r="I154" i="65"/>
  <c r="J153" i="65"/>
  <c r="I153" i="65"/>
  <c r="J152" i="65"/>
  <c r="I152" i="65"/>
  <c r="J151" i="65"/>
  <c r="I151" i="65"/>
  <c r="J39" i="65"/>
  <c r="I39" i="65"/>
  <c r="J150" i="65"/>
  <c r="I150" i="65"/>
  <c r="J149" i="65"/>
  <c r="I149" i="65"/>
  <c r="J148" i="65"/>
  <c r="I148" i="65"/>
  <c r="J147" i="65"/>
  <c r="I147" i="65"/>
  <c r="J146" i="65"/>
  <c r="I146" i="65"/>
  <c r="J38" i="65"/>
  <c r="I38" i="65"/>
  <c r="J145" i="65"/>
  <c r="I145" i="65"/>
  <c r="J144" i="65"/>
  <c r="I144" i="65"/>
  <c r="J143" i="65"/>
  <c r="I143" i="65"/>
  <c r="O18" i="65"/>
  <c r="N18" i="65"/>
  <c r="I18" i="65" s="1"/>
  <c r="J142" i="65"/>
  <c r="I142" i="65"/>
  <c r="J141" i="65"/>
  <c r="I141" i="65"/>
  <c r="J140" i="65"/>
  <c r="I140" i="65"/>
  <c r="J139" i="65"/>
  <c r="I139" i="65"/>
  <c r="J138" i="65"/>
  <c r="I138" i="65"/>
  <c r="J137" i="65"/>
  <c r="I137" i="65"/>
  <c r="J136" i="65"/>
  <c r="I136" i="65"/>
  <c r="J135" i="65"/>
  <c r="I135" i="65"/>
  <c r="J134" i="65"/>
  <c r="I134" i="65"/>
  <c r="W37" i="65"/>
  <c r="J37" i="65" s="1"/>
  <c r="V37" i="65"/>
  <c r="I37" i="65" s="1"/>
  <c r="J133" i="65"/>
  <c r="I133" i="65"/>
  <c r="J132" i="65"/>
  <c r="I132" i="65"/>
  <c r="J131" i="65"/>
  <c r="I131" i="65"/>
  <c r="J130" i="65"/>
  <c r="I130" i="65"/>
  <c r="J129" i="65"/>
  <c r="I129" i="65"/>
  <c r="J128" i="65"/>
  <c r="I128" i="65"/>
  <c r="J127" i="65"/>
  <c r="I127" i="65"/>
  <c r="J126" i="65"/>
  <c r="I126" i="65"/>
  <c r="J125" i="65"/>
  <c r="I125" i="65"/>
  <c r="J124" i="65"/>
  <c r="I124" i="65"/>
  <c r="J123" i="65"/>
  <c r="I123" i="65"/>
  <c r="J122" i="65"/>
  <c r="I122" i="65"/>
  <c r="W36" i="65"/>
  <c r="V36" i="65"/>
  <c r="J121" i="65"/>
  <c r="I121" i="65"/>
  <c r="J120" i="65"/>
  <c r="I120" i="65"/>
  <c r="J119" i="65"/>
  <c r="I119" i="65"/>
  <c r="J118" i="65"/>
  <c r="I118" i="65"/>
  <c r="J117" i="65"/>
  <c r="I117" i="65"/>
  <c r="J116" i="65"/>
  <c r="I116" i="65"/>
  <c r="O17" i="65"/>
  <c r="N17" i="65"/>
  <c r="J115" i="65"/>
  <c r="I115" i="65"/>
  <c r="J35" i="65"/>
  <c r="I35" i="65"/>
  <c r="J114" i="65"/>
  <c r="I114" i="65"/>
  <c r="M34" i="65"/>
  <c r="L34" i="65"/>
  <c r="J113" i="65"/>
  <c r="I113" i="65"/>
  <c r="J112" i="65"/>
  <c r="I112" i="65"/>
  <c r="J111" i="65"/>
  <c r="I111" i="65"/>
  <c r="L110" i="65"/>
  <c r="I110" i="65" s="1"/>
  <c r="J110" i="65"/>
  <c r="J109" i="65"/>
  <c r="I109" i="65"/>
  <c r="L108" i="65"/>
  <c r="I108" i="65" s="1"/>
  <c r="J108" i="65"/>
  <c r="J107" i="65"/>
  <c r="I107" i="65"/>
  <c r="L106" i="65"/>
  <c r="I106" i="65" s="1"/>
  <c r="J106" i="65"/>
  <c r="J105" i="65"/>
  <c r="I105" i="65"/>
  <c r="J104" i="65"/>
  <c r="I104" i="65"/>
  <c r="J103" i="65"/>
  <c r="I103" i="65"/>
  <c r="J102" i="65"/>
  <c r="I102" i="65"/>
  <c r="J101" i="65"/>
  <c r="I101" i="65"/>
  <c r="J100" i="65"/>
  <c r="I100" i="65"/>
  <c r="J99" i="65"/>
  <c r="I99" i="65"/>
  <c r="J98" i="65"/>
  <c r="I98" i="65"/>
  <c r="J97" i="65"/>
  <c r="I97" i="65"/>
  <c r="J96" i="65"/>
  <c r="I96" i="65"/>
  <c r="J95" i="65"/>
  <c r="I95" i="65"/>
  <c r="J94" i="65"/>
  <c r="I94" i="65"/>
  <c r="M61" i="65"/>
  <c r="J61" i="65" s="1"/>
  <c r="L61" i="65"/>
  <c r="I61" i="65" s="1"/>
  <c r="J93" i="65"/>
  <c r="I93" i="65"/>
  <c r="W70" i="65"/>
  <c r="J70" i="65" s="1"/>
  <c r="V70" i="65"/>
  <c r="I70" i="65" s="1"/>
  <c r="W69" i="65"/>
  <c r="J69" i="65" s="1"/>
  <c r="V69" i="65"/>
  <c r="I69" i="65" s="1"/>
  <c r="W68" i="65"/>
  <c r="J68" i="65" s="1"/>
  <c r="V68" i="65"/>
  <c r="I68" i="65" s="1"/>
  <c r="M66" i="65"/>
  <c r="J66" i="65" s="1"/>
  <c r="L66" i="65"/>
  <c r="I66" i="65" s="1"/>
  <c r="J92" i="65"/>
  <c r="I92" i="65"/>
  <c r="W9" i="65"/>
  <c r="V9" i="65"/>
  <c r="M9" i="65"/>
  <c r="L9" i="65"/>
  <c r="W33" i="65"/>
  <c r="J33" i="65" s="1"/>
  <c r="V33" i="65"/>
  <c r="I33" i="65" s="1"/>
  <c r="J91" i="65"/>
  <c r="I91" i="65"/>
  <c r="M27" i="65"/>
  <c r="J27" i="65" s="1"/>
  <c r="L27" i="65"/>
  <c r="I27" i="65" s="1"/>
  <c r="J32" i="65"/>
  <c r="I32" i="65"/>
  <c r="M60" i="65"/>
  <c r="J60" i="65" s="1"/>
  <c r="L60" i="65"/>
  <c r="I60" i="65" s="1"/>
  <c r="M59" i="65"/>
  <c r="J59" i="65" s="1"/>
  <c r="L59" i="65"/>
  <c r="I59" i="65" s="1"/>
  <c r="J90" i="65"/>
  <c r="I90" i="65"/>
  <c r="W15" i="65"/>
  <c r="V15" i="65"/>
  <c r="M15" i="65"/>
  <c r="L15" i="65"/>
  <c r="M65" i="65"/>
  <c r="J65" i="65" s="1"/>
  <c r="L65" i="65"/>
  <c r="I65" i="65" s="1"/>
  <c r="M26" i="65"/>
  <c r="J26" i="65" s="1"/>
  <c r="L26" i="65"/>
  <c r="I26" i="65" s="1"/>
  <c r="M31" i="65"/>
  <c r="J31" i="65" s="1"/>
  <c r="L31" i="65"/>
  <c r="I31" i="65" s="1"/>
  <c r="J89" i="65"/>
  <c r="I89" i="65"/>
  <c r="M23" i="65"/>
  <c r="J23" i="65" s="1"/>
  <c r="L23" i="65"/>
  <c r="I23" i="65" s="1"/>
  <c r="W13" i="65"/>
  <c r="V13" i="65"/>
  <c r="M13" i="65"/>
  <c r="L13" i="65"/>
  <c r="W8" i="65"/>
  <c r="V8" i="65"/>
  <c r="M8" i="65"/>
  <c r="L8" i="65"/>
  <c r="J88" i="65"/>
  <c r="I88" i="65"/>
  <c r="J87" i="65"/>
  <c r="I87" i="65"/>
  <c r="J86" i="65"/>
  <c r="I86" i="65"/>
  <c r="M7" i="65"/>
  <c r="J7" i="65" s="1"/>
  <c r="L7" i="65"/>
  <c r="I7" i="65" s="1"/>
  <c r="M24" i="65"/>
  <c r="J24" i="65" s="1"/>
  <c r="L24" i="65"/>
  <c r="I24" i="65" s="1"/>
  <c r="M16" i="65"/>
  <c r="J16" i="65" s="1"/>
  <c r="L16" i="65"/>
  <c r="I16" i="65" s="1"/>
  <c r="J85" i="65"/>
  <c r="I85" i="65"/>
  <c r="J84" i="65"/>
  <c r="I84" i="65"/>
  <c r="J83" i="65"/>
  <c r="I83" i="65"/>
  <c r="J82" i="65"/>
  <c r="I82" i="65"/>
  <c r="J81" i="65"/>
  <c r="I81" i="65"/>
  <c r="J80" i="65"/>
  <c r="I80" i="65"/>
  <c r="J79" i="65"/>
  <c r="I79" i="65"/>
  <c r="J78" i="65"/>
  <c r="I78" i="65"/>
  <c r="J77" i="65"/>
  <c r="I77" i="65"/>
  <c r="O30" i="65"/>
  <c r="J30" i="65" s="1"/>
  <c r="N30" i="65"/>
  <c r="I30" i="65" s="1"/>
  <c r="J76" i="65"/>
  <c r="I76" i="65"/>
  <c r="J75" i="65"/>
  <c r="I75" i="65"/>
  <c r="J74" i="65"/>
  <c r="I74" i="65"/>
  <c r="J73" i="65"/>
  <c r="I73" i="65"/>
  <c r="W29" i="65"/>
  <c r="J29" i="65" s="1"/>
  <c r="V29" i="65"/>
  <c r="I29" i="65" s="1"/>
  <c r="J72" i="65"/>
  <c r="I72" i="65"/>
  <c r="U28" i="65"/>
  <c r="T28" i="65"/>
  <c r="I28" i="65" s="1"/>
  <c r="K13" i="66" l="1"/>
  <c r="K14" i="66" s="1"/>
  <c r="K15" i="66" s="1"/>
  <c r="K16" i="66" s="1"/>
  <c r="K17" i="66" s="1"/>
  <c r="K18" i="66" s="1"/>
  <c r="K19" i="66" s="1"/>
  <c r="K20" i="66" s="1"/>
  <c r="K21" i="66" s="1"/>
  <c r="K22" i="66" s="1"/>
  <c r="K23" i="66" s="1"/>
  <c r="K24" i="66" s="1"/>
  <c r="K25" i="66" s="1"/>
  <c r="K26" i="66" s="1"/>
  <c r="K27" i="66" s="1"/>
  <c r="K28" i="66" s="1"/>
  <c r="K29" i="66" s="1"/>
  <c r="K30" i="66" s="1"/>
  <c r="K31" i="66" s="1"/>
  <c r="K32" i="66" s="1"/>
  <c r="K33" i="66" s="1"/>
  <c r="K34" i="66" s="1"/>
  <c r="K35" i="66" s="1"/>
  <c r="K36" i="66" s="1"/>
  <c r="K37" i="66" s="1"/>
  <c r="K38" i="66" s="1"/>
  <c r="K39" i="66" s="1"/>
  <c r="K40" i="66" s="1"/>
  <c r="K41" i="66" s="1"/>
  <c r="K42" i="66" s="1"/>
  <c r="K43" i="66" s="1"/>
  <c r="K44" i="66" s="1"/>
  <c r="K45" i="66" s="1"/>
  <c r="K46" i="66" s="1"/>
  <c r="K47" i="66" s="1"/>
  <c r="K48" i="66" s="1"/>
  <c r="K49" i="66" s="1"/>
  <c r="K50" i="66" s="1"/>
  <c r="K51" i="66" s="1"/>
  <c r="K52" i="66" s="1"/>
  <c r="K53" i="66" s="1"/>
  <c r="K54" i="66" s="1"/>
  <c r="K55" i="66" s="1"/>
  <c r="K56" i="66" s="1"/>
  <c r="K57" i="66" s="1"/>
  <c r="K58" i="66" s="1"/>
  <c r="K59" i="66" s="1"/>
  <c r="K60" i="66" s="1"/>
  <c r="K61" i="66" s="1"/>
  <c r="K62" i="66" s="1"/>
  <c r="K63" i="66" s="1"/>
  <c r="K64" i="66" s="1"/>
  <c r="K65" i="66" s="1"/>
  <c r="K66" i="66" s="1"/>
  <c r="K67" i="66" s="1"/>
  <c r="K68" i="66" s="1"/>
  <c r="K69" i="66" s="1"/>
  <c r="K70" i="66" s="1"/>
  <c r="K11" i="67"/>
  <c r="K12" i="67" s="1"/>
  <c r="K13" i="67" s="1"/>
  <c r="K14" i="67" s="1"/>
  <c r="K15" i="67" s="1"/>
  <c r="K16" i="67" s="1"/>
  <c r="K17" i="67" s="1"/>
  <c r="K18" i="67" s="1"/>
  <c r="K19" i="67" s="1"/>
  <c r="K20" i="67" s="1"/>
  <c r="K21" i="67" s="1"/>
  <c r="K22" i="67" s="1"/>
  <c r="K23" i="67" s="1"/>
  <c r="K24" i="67" s="1"/>
  <c r="K25" i="67" s="1"/>
  <c r="K26" i="67" s="1"/>
  <c r="K27" i="67" s="1"/>
  <c r="K28" i="67" s="1"/>
  <c r="K29" i="67" s="1"/>
  <c r="K30" i="67" s="1"/>
  <c r="K31" i="67" s="1"/>
  <c r="K32" i="67" s="1"/>
  <c r="K33" i="67" s="1"/>
  <c r="K34" i="67" s="1"/>
  <c r="K35" i="67" s="1"/>
  <c r="K36" i="67" s="1"/>
  <c r="K37" i="67" s="1"/>
  <c r="K38" i="67" s="1"/>
  <c r="K39" i="67" s="1"/>
  <c r="K40" i="67" s="1"/>
  <c r="K41" i="67" s="1"/>
  <c r="K42" i="67" s="1"/>
  <c r="K43" i="67" s="1"/>
  <c r="K44" i="67" s="1"/>
  <c r="K45" i="67" s="1"/>
  <c r="K46" i="67" s="1"/>
  <c r="K47" i="67" s="1"/>
  <c r="K48" i="67" s="1"/>
  <c r="K49" i="67" s="1"/>
  <c r="K50" i="67" s="1"/>
  <c r="K51" i="67" s="1"/>
  <c r="K52" i="67" s="1"/>
  <c r="K53" i="67" s="1"/>
  <c r="K54" i="67" s="1"/>
  <c r="K55" i="67" s="1"/>
  <c r="K56" i="67" s="1"/>
  <c r="K57" i="67" s="1"/>
  <c r="K58" i="67" s="1"/>
  <c r="K59" i="67" s="1"/>
  <c r="K60" i="67" s="1"/>
  <c r="K61" i="67" s="1"/>
  <c r="K62" i="67" s="1"/>
  <c r="K63" i="67" s="1"/>
  <c r="K64" i="67" s="1"/>
  <c r="K65" i="67" s="1"/>
  <c r="K66" i="67" s="1"/>
  <c r="K67" i="67" s="1"/>
  <c r="K68" i="67" s="1"/>
  <c r="K69" i="67" s="1"/>
  <c r="K70" i="67" s="1"/>
  <c r="K71" i="67" s="1"/>
  <c r="K72" i="67" s="1"/>
  <c r="K73" i="67" s="1"/>
  <c r="K74" i="67" s="1"/>
  <c r="K75" i="67" s="1"/>
  <c r="K76" i="67" s="1"/>
  <c r="K77" i="67" s="1"/>
  <c r="K78" i="67" s="1"/>
  <c r="K79" i="67" s="1"/>
  <c r="K80" i="67" s="1"/>
  <c r="K81" i="67" s="1"/>
  <c r="K82" i="67" s="1"/>
  <c r="K83" i="67" s="1"/>
  <c r="K84" i="67" s="1"/>
  <c r="K85" i="67" s="1"/>
  <c r="K86" i="67" s="1"/>
  <c r="K87" i="67" s="1"/>
  <c r="K88" i="67" s="1"/>
  <c r="K89" i="67" s="1"/>
  <c r="K90" i="67" s="1"/>
  <c r="K91" i="67" s="1"/>
  <c r="K92" i="67" s="1"/>
  <c r="K93" i="67" s="1"/>
  <c r="K94" i="67" s="1"/>
  <c r="K95" i="67" s="1"/>
  <c r="K96" i="67" s="1"/>
  <c r="K97" i="67" s="1"/>
  <c r="K98" i="67" s="1"/>
  <c r="K99" i="67" s="1"/>
  <c r="K100" i="67" s="1"/>
  <c r="K101" i="67" s="1"/>
  <c r="K102" i="67" s="1"/>
  <c r="K103" i="67" s="1"/>
  <c r="K104" i="67" s="1"/>
  <c r="K105" i="67" s="1"/>
  <c r="K106" i="67" s="1"/>
  <c r="K107" i="67" s="1"/>
  <c r="K108" i="67" s="1"/>
  <c r="K109" i="67" s="1"/>
  <c r="K110" i="67" s="1"/>
  <c r="K111" i="67" s="1"/>
  <c r="K112" i="67" s="1"/>
  <c r="K113" i="67" s="1"/>
  <c r="K114" i="67" s="1"/>
  <c r="K115" i="67" s="1"/>
  <c r="K116" i="67" s="1"/>
  <c r="K117" i="67" s="1"/>
  <c r="K118" i="67" s="1"/>
  <c r="K119" i="67" s="1"/>
  <c r="K120" i="67" s="1"/>
  <c r="K121" i="67" s="1"/>
  <c r="K122" i="67" s="1"/>
  <c r="K123" i="67" s="1"/>
  <c r="K124" i="67" s="1"/>
  <c r="K125" i="67" s="1"/>
  <c r="K126" i="67" s="1"/>
  <c r="K127" i="67" s="1"/>
  <c r="K128" i="67" s="1"/>
  <c r="K129" i="67" s="1"/>
  <c r="K130" i="67" s="1"/>
  <c r="K131" i="67" s="1"/>
  <c r="K132" i="67" s="1"/>
  <c r="K133" i="67" s="1"/>
  <c r="K134" i="67" s="1"/>
  <c r="K135" i="67" s="1"/>
  <c r="K136" i="67" s="1"/>
  <c r="K137" i="67" s="1"/>
  <c r="K138" i="67" s="1"/>
  <c r="K139" i="67" s="1"/>
  <c r="K140" i="67" s="1"/>
  <c r="K141" i="67" s="1"/>
  <c r="K142" i="67" s="1"/>
  <c r="K143" i="67" s="1"/>
  <c r="K144" i="67" s="1"/>
  <c r="K145" i="67" s="1"/>
  <c r="K146" i="67" s="1"/>
  <c r="K147" i="67" s="1"/>
  <c r="K148" i="67" s="1"/>
  <c r="K149" i="67" s="1"/>
  <c r="K150" i="67" s="1"/>
  <c r="K151" i="67" s="1"/>
  <c r="K152" i="67" s="1"/>
  <c r="K153" i="67" s="1"/>
  <c r="K154" i="67" s="1"/>
  <c r="K155" i="67" s="1"/>
  <c r="K156" i="67" s="1"/>
  <c r="K157" i="67" s="1"/>
  <c r="K158" i="67" s="1"/>
  <c r="K159" i="67" s="1"/>
  <c r="K160" i="67" s="1"/>
  <c r="K161" i="67" s="1"/>
  <c r="K162" i="67" s="1"/>
  <c r="K163" i="67" s="1"/>
  <c r="K164" i="67" s="1"/>
  <c r="K165" i="67" s="1"/>
  <c r="K166" i="67" s="1"/>
  <c r="K167" i="67" s="1"/>
  <c r="K168" i="67" s="1"/>
  <c r="K169" i="67" s="1"/>
  <c r="K170" i="67" s="1"/>
  <c r="K171" i="67" s="1"/>
  <c r="K172" i="67" s="1"/>
  <c r="K173" i="67" s="1"/>
  <c r="K174" i="67" s="1"/>
  <c r="K175" i="67" s="1"/>
  <c r="K176" i="67" s="1"/>
  <c r="K177" i="67" s="1"/>
  <c r="K178" i="67" s="1"/>
  <c r="K179" i="67" s="1"/>
  <c r="K180" i="67" s="1"/>
  <c r="K181" i="67" s="1"/>
  <c r="K182" i="67" s="1"/>
  <c r="K183" i="67" s="1"/>
  <c r="K184" i="67" s="1"/>
  <c r="K185" i="67" s="1"/>
  <c r="K186" i="67" s="1"/>
  <c r="K187" i="67" s="1"/>
  <c r="K188" i="67" s="1"/>
  <c r="K189" i="67" s="1"/>
  <c r="K190" i="67" s="1"/>
  <c r="K191" i="67" s="1"/>
  <c r="K192" i="67" s="1"/>
  <c r="K193" i="67" s="1"/>
  <c r="K194" i="67" s="1"/>
  <c r="K195" i="67" s="1"/>
  <c r="K196" i="67" s="1"/>
  <c r="K197" i="67" s="1"/>
  <c r="K198" i="67" s="1"/>
  <c r="K199" i="67" s="1"/>
  <c r="K200" i="67" s="1"/>
  <c r="K201" i="67" s="1"/>
  <c r="K202" i="67" s="1"/>
  <c r="K203" i="67" s="1"/>
  <c r="K204" i="67" s="1"/>
  <c r="K205" i="67" s="1"/>
  <c r="K206" i="67" s="1"/>
  <c r="K207" i="67" s="1"/>
  <c r="K208" i="67" s="1"/>
  <c r="K209" i="67" s="1"/>
  <c r="K210" i="67" s="1"/>
  <c r="K211" i="67" s="1"/>
  <c r="K212" i="67" s="1"/>
  <c r="K213" i="67" s="1"/>
  <c r="K214" i="67" s="1"/>
  <c r="K215" i="67" s="1"/>
  <c r="K216" i="67" s="1"/>
  <c r="K217" i="67" s="1"/>
  <c r="K218" i="67" s="1"/>
  <c r="K219" i="67" s="1"/>
  <c r="K220" i="67" s="1"/>
  <c r="K221" i="67" s="1"/>
  <c r="K222" i="67" s="1"/>
  <c r="K223" i="67" s="1"/>
  <c r="K224" i="67" s="1"/>
  <c r="K225" i="67" s="1"/>
  <c r="K226" i="67" s="1"/>
  <c r="K227" i="67" s="1"/>
  <c r="K228" i="67" s="1"/>
  <c r="K229" i="67" s="1"/>
  <c r="K230" i="67" s="1"/>
  <c r="K231" i="67" s="1"/>
  <c r="K232" i="67" s="1"/>
  <c r="K233" i="67" s="1"/>
  <c r="K234" i="67" s="1"/>
  <c r="K235" i="67" s="1"/>
  <c r="K236" i="67" s="1"/>
  <c r="K237" i="67" s="1"/>
  <c r="K238" i="67" s="1"/>
  <c r="K239" i="67" s="1"/>
  <c r="K240" i="67" s="1"/>
  <c r="K241" i="67" s="1"/>
  <c r="K242" i="67" s="1"/>
  <c r="K243" i="67" s="1"/>
  <c r="K244" i="67" s="1"/>
  <c r="K245" i="67" s="1"/>
  <c r="K246" i="67" s="1"/>
  <c r="K247" i="67" s="1"/>
  <c r="K248" i="67" s="1"/>
  <c r="K249" i="67" s="1"/>
  <c r="K250" i="67" s="1"/>
  <c r="K251" i="67" s="1"/>
  <c r="K252" i="67" s="1"/>
  <c r="K253" i="67" s="1"/>
  <c r="K254" i="67" s="1"/>
  <c r="K255" i="67" s="1"/>
  <c r="K256" i="67" s="1"/>
  <c r="K257" i="67" s="1"/>
  <c r="K258" i="67" s="1"/>
  <c r="K259" i="67" s="1"/>
  <c r="K260" i="67" s="1"/>
  <c r="K261" i="67" s="1"/>
  <c r="K262" i="67" s="1"/>
  <c r="K263" i="67" s="1"/>
  <c r="K264" i="67" s="1"/>
  <c r="K265" i="67" s="1"/>
  <c r="K266" i="67" s="1"/>
  <c r="K267" i="67" s="1"/>
  <c r="K268" i="67" s="1"/>
  <c r="K269" i="67" s="1"/>
  <c r="K270" i="67" s="1"/>
  <c r="K271" i="67" s="1"/>
  <c r="K272" i="67" s="1"/>
  <c r="K273" i="67" s="1"/>
  <c r="K274" i="67" s="1"/>
  <c r="K275" i="67" s="1"/>
  <c r="K276" i="67" s="1"/>
  <c r="K277" i="67" s="1"/>
  <c r="K278" i="67" s="1"/>
  <c r="K279" i="67" s="1"/>
  <c r="J9" i="65"/>
  <c r="J13" i="65"/>
  <c r="I20" i="65"/>
  <c r="J10" i="65"/>
  <c r="I15" i="65"/>
  <c r="J20" i="65"/>
  <c r="I5" i="65"/>
  <c r="I9" i="65"/>
  <c r="J45" i="65"/>
  <c r="J6" i="65"/>
  <c r="K6" i="65" s="1"/>
  <c r="K7" i="65" s="1"/>
  <c r="J8" i="65"/>
  <c r="J42" i="65"/>
  <c r="I222" i="65"/>
  <c r="I11" i="65"/>
  <c r="I55" i="65"/>
  <c r="I8" i="65"/>
  <c r="J15" i="65"/>
  <c r="I63" i="65"/>
  <c r="J5" i="65"/>
  <c r="I10" i="65"/>
  <c r="J28" i="65"/>
  <c r="J34" i="65"/>
  <c r="I36" i="65"/>
  <c r="I45" i="65"/>
  <c r="I17" i="65"/>
  <c r="I13" i="65"/>
  <c r="I6" i="65"/>
  <c r="J11" i="65"/>
  <c r="I25" i="65"/>
  <c r="J19" i="65"/>
  <c r="I19" i="65"/>
  <c r="J18" i="65"/>
  <c r="J40" i="65"/>
  <c r="I34" i="65"/>
  <c r="J17" i="65"/>
  <c r="J36" i="65"/>
  <c r="P606" i="64"/>
  <c r="P607" i="64"/>
  <c r="L607" i="64"/>
  <c r="M607" i="64"/>
  <c r="N607" i="64"/>
  <c r="O607" i="64"/>
  <c r="K8" i="65" l="1"/>
  <c r="K9" i="65" s="1"/>
  <c r="K10" i="65" s="1"/>
  <c r="K11" i="65" s="1"/>
  <c r="K12" i="65" s="1"/>
  <c r="K13" i="65" s="1"/>
  <c r="K14" i="65" s="1"/>
  <c r="K15" i="65" s="1"/>
  <c r="K16" i="65" s="1"/>
  <c r="K17" i="65" s="1"/>
  <c r="K18" i="65" s="1"/>
  <c r="K19" i="65" s="1"/>
  <c r="K20" i="65" s="1"/>
  <c r="K21" i="65" s="1"/>
  <c r="K22" i="65" s="1"/>
  <c r="K23" i="65" s="1"/>
  <c r="K24" i="65" s="1"/>
  <c r="K25" i="65" s="1"/>
  <c r="K26" i="65" s="1"/>
  <c r="K27" i="65" s="1"/>
  <c r="K28" i="65" s="1"/>
  <c r="K29" i="65" s="1"/>
  <c r="K30" i="65" s="1"/>
  <c r="K31" i="65" s="1"/>
  <c r="K32" i="65" s="1"/>
  <c r="K33" i="65" s="1"/>
  <c r="K34" i="65" s="1"/>
  <c r="K35" i="65" s="1"/>
  <c r="K36" i="65" s="1"/>
  <c r="K37" i="65" s="1"/>
  <c r="K38" i="65" s="1"/>
  <c r="K39" i="65" s="1"/>
  <c r="K40" i="65" s="1"/>
  <c r="K41" i="65" s="1"/>
  <c r="K42" i="65" s="1"/>
  <c r="K43" i="65" s="1"/>
  <c r="K44" i="65" s="1"/>
  <c r="K45" i="65" s="1"/>
  <c r="K46" i="65" s="1"/>
  <c r="K47" i="65" s="1"/>
  <c r="K48" i="65" s="1"/>
  <c r="K49" i="65" s="1"/>
  <c r="K50" i="65" s="1"/>
  <c r="K51" i="65" s="1"/>
  <c r="K52" i="65" s="1"/>
  <c r="K53" i="65" s="1"/>
  <c r="K54" i="65" s="1"/>
  <c r="K55" i="65" s="1"/>
  <c r="K56" i="65" s="1"/>
  <c r="K57" i="65" s="1"/>
  <c r="K58" i="65" s="1"/>
  <c r="K59" i="65" s="1"/>
  <c r="K60" i="65" s="1"/>
  <c r="K61" i="65" s="1"/>
  <c r="K62" i="65" s="1"/>
  <c r="K63" i="65" s="1"/>
  <c r="K64" i="65" s="1"/>
  <c r="K65" i="65" s="1"/>
  <c r="K66" i="65" s="1"/>
  <c r="K67" i="65" s="1"/>
  <c r="K68" i="65" s="1"/>
  <c r="K69" i="65" s="1"/>
  <c r="K70" i="65" s="1"/>
  <c r="K71" i="65" s="1"/>
  <c r="K72" i="65" s="1"/>
  <c r="K73" i="65" s="1"/>
  <c r="K74" i="65" s="1"/>
  <c r="K75" i="65" s="1"/>
  <c r="K76" i="65" s="1"/>
  <c r="K77" i="65" s="1"/>
  <c r="K78" i="65" s="1"/>
  <c r="K79" i="65" s="1"/>
  <c r="K80" i="65" s="1"/>
  <c r="K81" i="65" s="1"/>
  <c r="K82" i="65" s="1"/>
  <c r="K83" i="65" s="1"/>
  <c r="K84" i="65" s="1"/>
  <c r="K85" i="65" s="1"/>
  <c r="K86" i="65" s="1"/>
  <c r="K87" i="65" s="1"/>
  <c r="K88" i="65" s="1"/>
  <c r="K89" i="65" s="1"/>
  <c r="K90" i="65" s="1"/>
  <c r="K91" i="65" s="1"/>
  <c r="K92" i="65" s="1"/>
  <c r="K93" i="65" s="1"/>
  <c r="K94" i="65" s="1"/>
  <c r="K95" i="65" s="1"/>
  <c r="K96" i="65" s="1"/>
  <c r="K97" i="65" s="1"/>
  <c r="K98" i="65" s="1"/>
  <c r="K99" i="65" s="1"/>
  <c r="K100" i="65" s="1"/>
  <c r="K101" i="65" s="1"/>
  <c r="K102" i="65" s="1"/>
  <c r="K103" i="65" s="1"/>
  <c r="K104" i="65" s="1"/>
  <c r="K105" i="65" s="1"/>
  <c r="K106" i="65" s="1"/>
  <c r="K107" i="65" s="1"/>
  <c r="K108" i="65" s="1"/>
  <c r="K109" i="65" s="1"/>
  <c r="K110" i="65" s="1"/>
  <c r="K111" i="65" s="1"/>
  <c r="K112" i="65" s="1"/>
  <c r="K113" i="65" s="1"/>
  <c r="K114" i="65" s="1"/>
  <c r="K115" i="65" s="1"/>
  <c r="K116" i="65" s="1"/>
  <c r="K117" i="65" s="1"/>
  <c r="K118" i="65" s="1"/>
  <c r="K119" i="65" s="1"/>
  <c r="K120" i="65" s="1"/>
  <c r="K121" i="65" s="1"/>
  <c r="K122" i="65" s="1"/>
  <c r="K123" i="65" s="1"/>
  <c r="K124" i="65" s="1"/>
  <c r="K125" i="65" s="1"/>
  <c r="K126" i="65" s="1"/>
  <c r="K127" i="65" s="1"/>
  <c r="K128" i="65" s="1"/>
  <c r="K129" i="65" s="1"/>
  <c r="K130" i="65" s="1"/>
  <c r="K131" i="65" s="1"/>
  <c r="K132" i="65" s="1"/>
  <c r="K133" i="65" s="1"/>
  <c r="K134" i="65" s="1"/>
  <c r="K135" i="65" s="1"/>
  <c r="K136" i="65" s="1"/>
  <c r="K137" i="65" s="1"/>
  <c r="K138" i="65" s="1"/>
  <c r="K139" i="65" s="1"/>
  <c r="K140" i="65" s="1"/>
  <c r="K141" i="65" s="1"/>
  <c r="K142" i="65" s="1"/>
  <c r="K143" i="65" s="1"/>
  <c r="K144" i="65" s="1"/>
  <c r="K145" i="65" s="1"/>
  <c r="K146" i="65" s="1"/>
  <c r="K147" i="65" s="1"/>
  <c r="K148" i="65" s="1"/>
  <c r="K149" i="65" s="1"/>
  <c r="K150" i="65" s="1"/>
  <c r="K151" i="65" s="1"/>
  <c r="K152" i="65" s="1"/>
  <c r="K153" i="65" s="1"/>
  <c r="K154" i="65" s="1"/>
  <c r="K155" i="65" s="1"/>
  <c r="K156" i="65" s="1"/>
  <c r="K157" i="65" s="1"/>
  <c r="K158" i="65" s="1"/>
  <c r="K159" i="65" s="1"/>
  <c r="K160" i="65" s="1"/>
  <c r="K161" i="65" s="1"/>
  <c r="K162" i="65" s="1"/>
  <c r="K163" i="65" s="1"/>
  <c r="K164" i="65" s="1"/>
  <c r="K165" i="65" s="1"/>
  <c r="K166" i="65" s="1"/>
  <c r="K167" i="65" s="1"/>
  <c r="K168" i="65" s="1"/>
  <c r="K169" i="65" s="1"/>
  <c r="K170" i="65" s="1"/>
  <c r="K171" i="65" s="1"/>
  <c r="K172" i="65" s="1"/>
  <c r="K173" i="65" s="1"/>
  <c r="K174" i="65" s="1"/>
  <c r="K175" i="65" s="1"/>
  <c r="K176" i="65" s="1"/>
  <c r="K177" i="65" s="1"/>
  <c r="K178" i="65" s="1"/>
  <c r="K179" i="65" s="1"/>
  <c r="K180" i="65" s="1"/>
  <c r="K181" i="65" s="1"/>
  <c r="K182" i="65" s="1"/>
  <c r="K183" i="65" s="1"/>
  <c r="K184" i="65" s="1"/>
  <c r="K185" i="65" s="1"/>
  <c r="K186" i="65" s="1"/>
  <c r="K187" i="65" s="1"/>
  <c r="K188" i="65" s="1"/>
  <c r="K189" i="65" s="1"/>
  <c r="K190" i="65" s="1"/>
  <c r="K191" i="65" s="1"/>
  <c r="K192" i="65" s="1"/>
  <c r="K193" i="65" s="1"/>
  <c r="K194" i="65" s="1"/>
  <c r="K195" i="65" s="1"/>
  <c r="K196" i="65" s="1"/>
  <c r="K197" i="65" s="1"/>
  <c r="K198" i="65" s="1"/>
  <c r="K199" i="65" s="1"/>
  <c r="K200" i="65" s="1"/>
  <c r="K201" i="65" s="1"/>
  <c r="K202" i="65" s="1"/>
  <c r="K203" i="65" s="1"/>
  <c r="K204" i="65" s="1"/>
  <c r="K205" i="65" s="1"/>
  <c r="K206" i="65" s="1"/>
  <c r="K207" i="65" s="1"/>
  <c r="K208" i="65" s="1"/>
  <c r="K209" i="65" s="1"/>
  <c r="K210" i="65" s="1"/>
  <c r="K211" i="65" s="1"/>
  <c r="K212" i="65" s="1"/>
  <c r="K213" i="65" s="1"/>
  <c r="K214" i="65" s="1"/>
  <c r="K215" i="65" s="1"/>
  <c r="K216" i="65" s="1"/>
  <c r="K217" i="65" s="1"/>
  <c r="K218" i="65" s="1"/>
  <c r="K219" i="65" s="1"/>
  <c r="K220" i="65" s="1"/>
  <c r="K221" i="65" s="1"/>
  <c r="K222" i="65" s="1"/>
  <c r="K223" i="65" s="1"/>
  <c r="K224" i="65" s="1"/>
  <c r="K225" i="65" s="1"/>
  <c r="K226" i="65" s="1"/>
  <c r="K227" i="65" s="1"/>
  <c r="K228" i="65" s="1"/>
  <c r="K229" i="65" s="1"/>
  <c r="K230" i="65" s="1"/>
  <c r="K231" i="65" s="1"/>
  <c r="K232" i="65" s="1"/>
  <c r="K233" i="65" s="1"/>
  <c r="K234" i="65" s="1"/>
  <c r="K235" i="65" s="1"/>
  <c r="K236" i="65" s="1"/>
  <c r="K237" i="65" s="1"/>
  <c r="K238" i="65" s="1"/>
  <c r="K239" i="65" s="1"/>
  <c r="K240" i="65" s="1"/>
  <c r="K241" i="65" s="1"/>
  <c r="K242" i="65" s="1"/>
  <c r="K243" i="65" s="1"/>
  <c r="K244" i="65" s="1"/>
  <c r="K245" i="65" s="1"/>
  <c r="K246" i="65" s="1"/>
  <c r="K72" i="66"/>
  <c r="K73" i="66" s="1"/>
  <c r="K74" i="66" s="1"/>
  <c r="K75" i="66" s="1"/>
  <c r="K76" i="66" s="1"/>
  <c r="K77" i="66" s="1"/>
  <c r="K78" i="66" s="1"/>
  <c r="K79" i="66" s="1"/>
  <c r="K80" i="66" s="1"/>
  <c r="K81" i="66" s="1"/>
  <c r="K82" i="66" s="1"/>
  <c r="K83" i="66" s="1"/>
  <c r="K84" i="66" s="1"/>
  <c r="K85" i="66" s="1"/>
  <c r="K86" i="66" s="1"/>
  <c r="K87" i="66" s="1"/>
  <c r="K88" i="66" s="1"/>
  <c r="K89" i="66" s="1"/>
  <c r="K90" i="66" s="1"/>
  <c r="K91" i="66" s="1"/>
  <c r="K92" i="66" s="1"/>
  <c r="K93" i="66" s="1"/>
  <c r="K94" i="66" s="1"/>
  <c r="K95" i="66" s="1"/>
  <c r="K96" i="66" s="1"/>
  <c r="K97" i="66" s="1"/>
  <c r="K98" i="66" s="1"/>
  <c r="K99" i="66" s="1"/>
  <c r="K100" i="66" s="1"/>
  <c r="K101" i="66" s="1"/>
  <c r="K102" i="66" s="1"/>
  <c r="K103" i="66" s="1"/>
  <c r="K104" i="66" s="1"/>
  <c r="K105" i="66" s="1"/>
  <c r="K106" i="66" s="1"/>
  <c r="K107" i="66" s="1"/>
  <c r="K108" i="66" s="1"/>
  <c r="K109" i="66" s="1"/>
  <c r="K110" i="66" s="1"/>
  <c r="K111" i="66" s="1"/>
  <c r="K112" i="66" s="1"/>
  <c r="K113" i="66" s="1"/>
  <c r="K114" i="66" s="1"/>
  <c r="K115" i="66" s="1"/>
  <c r="K116" i="66" s="1"/>
  <c r="K117" i="66" s="1"/>
  <c r="K118" i="66" s="1"/>
  <c r="K119" i="66" s="1"/>
  <c r="K120" i="66" s="1"/>
  <c r="K121" i="66" s="1"/>
  <c r="K122" i="66" s="1"/>
  <c r="K123" i="66" s="1"/>
  <c r="K124" i="66" s="1"/>
  <c r="K125" i="66" s="1"/>
  <c r="K126" i="66" s="1"/>
  <c r="K127" i="66" s="1"/>
  <c r="K128" i="66" s="1"/>
  <c r="K129" i="66" s="1"/>
  <c r="K130" i="66" s="1"/>
  <c r="K131" i="66" s="1"/>
  <c r="K132" i="66" s="1"/>
  <c r="K133" i="66" s="1"/>
  <c r="K134" i="66" s="1"/>
  <c r="K135" i="66" s="1"/>
  <c r="K136" i="66" s="1"/>
  <c r="K137" i="66" s="1"/>
  <c r="K138" i="66" s="1"/>
  <c r="K139" i="66" s="1"/>
  <c r="K140" i="66" s="1"/>
  <c r="K141" i="66" s="1"/>
  <c r="K142" i="66" s="1"/>
  <c r="K143" i="66" s="1"/>
  <c r="K144" i="66" s="1"/>
  <c r="K145" i="66" s="1"/>
  <c r="K146" i="66" s="1"/>
  <c r="K147" i="66" s="1"/>
  <c r="K148" i="66" s="1"/>
  <c r="K149" i="66" s="1"/>
  <c r="K150" i="66" s="1"/>
  <c r="K151" i="66" s="1"/>
  <c r="K152" i="66" s="1"/>
  <c r="K153" i="66" s="1"/>
  <c r="K154" i="66" s="1"/>
  <c r="K155" i="66" s="1"/>
  <c r="K156" i="66" s="1"/>
  <c r="K157" i="66" s="1"/>
  <c r="K158" i="66" s="1"/>
  <c r="K159" i="66" s="1"/>
  <c r="K160" i="66" s="1"/>
  <c r="K161" i="66" s="1"/>
  <c r="K162" i="66" s="1"/>
  <c r="K163" i="66" s="1"/>
  <c r="K164" i="66" s="1"/>
  <c r="K165" i="66" s="1"/>
  <c r="K166" i="66" s="1"/>
  <c r="K167" i="66" s="1"/>
  <c r="K168" i="66" s="1"/>
  <c r="K169" i="66" s="1"/>
  <c r="K170" i="66" s="1"/>
  <c r="K171" i="66" s="1"/>
  <c r="K172" i="66" s="1"/>
  <c r="K173" i="66" s="1"/>
  <c r="K174" i="66" s="1"/>
  <c r="K175" i="66" s="1"/>
  <c r="K176" i="66" s="1"/>
  <c r="K177" i="66" s="1"/>
  <c r="K178" i="66" s="1"/>
  <c r="K179" i="66" s="1"/>
  <c r="K180" i="66" s="1"/>
  <c r="K181" i="66" s="1"/>
  <c r="K182" i="66" s="1"/>
  <c r="K183" i="66" s="1"/>
  <c r="K184" i="66" s="1"/>
  <c r="K185" i="66" s="1"/>
  <c r="K186" i="66" s="1"/>
  <c r="K187" i="66" s="1"/>
  <c r="K188" i="66" s="1"/>
  <c r="K189" i="66" s="1"/>
  <c r="K190" i="66" s="1"/>
  <c r="K191" i="66" s="1"/>
  <c r="K192" i="66" s="1"/>
  <c r="K193" i="66" s="1"/>
  <c r="K194" i="66" s="1"/>
  <c r="K195" i="66" s="1"/>
  <c r="K196" i="66" s="1"/>
  <c r="K197" i="66" s="1"/>
  <c r="K198" i="66" s="1"/>
  <c r="K199" i="66" s="1"/>
  <c r="K200" i="66" s="1"/>
  <c r="K201" i="66" s="1"/>
  <c r="K202" i="66" s="1"/>
  <c r="K203" i="66" s="1"/>
  <c r="K204" i="66" s="1"/>
  <c r="K205" i="66" s="1"/>
  <c r="K206" i="66" s="1"/>
  <c r="K207" i="66" s="1"/>
  <c r="K208" i="66" s="1"/>
  <c r="K209" i="66" s="1"/>
  <c r="K210" i="66" s="1"/>
  <c r="K211" i="66" s="1"/>
  <c r="K212" i="66" s="1"/>
  <c r="K213" i="66" s="1"/>
  <c r="K214" i="66" s="1"/>
  <c r="K215" i="66" s="1"/>
  <c r="K216" i="66" s="1"/>
  <c r="K217" i="66" s="1"/>
  <c r="K218" i="66" s="1"/>
  <c r="K219" i="66" s="1"/>
  <c r="K220" i="66" s="1"/>
  <c r="K221" i="66" s="1"/>
  <c r="K222" i="66" s="1"/>
  <c r="K223" i="66" s="1"/>
  <c r="K224" i="66" s="1"/>
  <c r="K225" i="66" s="1"/>
  <c r="K226" i="66" s="1"/>
  <c r="K227" i="66" s="1"/>
  <c r="K228" i="66" s="1"/>
  <c r="K229" i="66" s="1"/>
  <c r="K230" i="66" s="1"/>
  <c r="K231" i="66" s="1"/>
  <c r="K232" i="66" s="1"/>
  <c r="K233" i="66" s="1"/>
  <c r="K234" i="66" s="1"/>
  <c r="K235" i="66" s="1"/>
  <c r="K236" i="66" s="1"/>
  <c r="K237" i="66" s="1"/>
  <c r="K238" i="66" s="1"/>
  <c r="K239" i="66" s="1"/>
  <c r="K240" i="66" s="1"/>
  <c r="K241" i="66" s="1"/>
  <c r="K242" i="66" s="1"/>
  <c r="K243" i="66" s="1"/>
  <c r="K244" i="66" s="1"/>
  <c r="K245" i="66" s="1"/>
  <c r="K246" i="66" s="1"/>
  <c r="K71" i="66"/>
  <c r="F28" i="56"/>
  <c r="G58" i="51"/>
  <c r="G56" i="51"/>
  <c r="G55" i="51"/>
  <c r="G54" i="51"/>
  <c r="G53" i="51"/>
  <c r="G52" i="51"/>
  <c r="G51" i="51"/>
  <c r="G50" i="51"/>
  <c r="G49" i="51"/>
  <c r="G48" i="51"/>
  <c r="G47" i="51"/>
  <c r="G46" i="51"/>
  <c r="G45" i="51"/>
  <c r="G44" i="51"/>
  <c r="G43" i="51"/>
  <c r="G42" i="51"/>
  <c r="G41" i="51"/>
  <c r="G40" i="51"/>
  <c r="F26" i="50"/>
  <c r="F25" i="50"/>
  <c r="F24" i="50"/>
  <c r="F22" i="50"/>
  <c r="D51" i="49"/>
  <c r="P57" i="49"/>
  <c r="P56" i="49"/>
  <c r="P54" i="49"/>
  <c r="P42" i="49"/>
  <c r="P34" i="49"/>
  <c r="F55" i="49"/>
  <c r="F53" i="49"/>
  <c r="F52" i="49"/>
  <c r="F46" i="49"/>
  <c r="F45" i="49"/>
  <c r="F44" i="49"/>
  <c r="F41" i="49"/>
  <c r="F40" i="49"/>
  <c r="F39" i="49"/>
  <c r="F38" i="49"/>
  <c r="F37" i="49"/>
  <c r="F34" i="49"/>
  <c r="F35" i="48"/>
  <c r="F32" i="48"/>
  <c r="F31" i="48"/>
  <c r="F29" i="48"/>
  <c r="P34" i="48"/>
  <c r="P33" i="48"/>
  <c r="P30" i="48"/>
  <c r="P66" i="46"/>
  <c r="P59" i="46"/>
  <c r="P55" i="46"/>
  <c r="P54" i="46"/>
  <c r="P53" i="46"/>
  <c r="P51" i="46"/>
  <c r="P50" i="46"/>
  <c r="P46" i="46"/>
  <c r="P45" i="46"/>
  <c r="H63" i="46"/>
  <c r="H62" i="46"/>
  <c r="H61" i="46"/>
  <c r="H57" i="46"/>
  <c r="H52" i="46"/>
  <c r="F64" i="46"/>
  <c r="F58" i="46"/>
  <c r="F55" i="46"/>
  <c r="F53" i="46"/>
  <c r="F48" i="46"/>
  <c r="F47" i="46"/>
  <c r="F43" i="46"/>
  <c r="F54" i="45"/>
  <c r="F53" i="45"/>
  <c r="F52" i="45"/>
  <c r="F50" i="45"/>
  <c r="F49" i="45"/>
  <c r="F48" i="45"/>
  <c r="F46" i="45"/>
  <c r="F45" i="45"/>
  <c r="F43" i="45"/>
  <c r="F39" i="45"/>
  <c r="F38" i="45"/>
  <c r="F36" i="45"/>
  <c r="F34" i="45"/>
  <c r="F26" i="37"/>
  <c r="G20" i="37"/>
  <c r="E20" i="37" s="1"/>
  <c r="G15" i="37"/>
  <c r="E15" i="37" s="1"/>
  <c r="G13" i="37"/>
  <c r="E13" i="37" s="1"/>
  <c r="G21" i="37"/>
  <c r="G12" i="37"/>
  <c r="F12" i="37"/>
  <c r="G18" i="37"/>
  <c r="G17" i="37"/>
  <c r="E17" i="37" s="1"/>
  <c r="G6" i="37"/>
  <c r="E6" i="37" s="1"/>
  <c r="G16" i="37"/>
  <c r="E53" i="37"/>
  <c r="D53" i="37"/>
  <c r="E52" i="37"/>
  <c r="D52" i="37"/>
  <c r="E51" i="37"/>
  <c r="D51" i="37"/>
  <c r="E50" i="37"/>
  <c r="F50" i="37"/>
  <c r="D50" i="37" s="1"/>
  <c r="E49" i="37"/>
  <c r="D49" i="37"/>
  <c r="E48" i="37"/>
  <c r="F48" i="37"/>
  <c r="D48" i="37" s="1"/>
  <c r="E47" i="37"/>
  <c r="D47" i="37"/>
  <c r="E46" i="37"/>
  <c r="F46" i="37"/>
  <c r="D46" i="37" s="1"/>
  <c r="E45" i="37"/>
  <c r="D45" i="37"/>
  <c r="E44" i="37"/>
  <c r="D44" i="37"/>
  <c r="E43" i="37"/>
  <c r="D43" i="37"/>
  <c r="E42" i="37"/>
  <c r="D42" i="37"/>
  <c r="E41" i="37"/>
  <c r="D41" i="37"/>
  <c r="E40" i="37"/>
  <c r="D40" i="37"/>
  <c r="E39" i="37"/>
  <c r="D39" i="37"/>
  <c r="E38" i="37"/>
  <c r="D38" i="37"/>
  <c r="E37" i="37"/>
  <c r="D37" i="37"/>
  <c r="E36" i="37"/>
  <c r="D36" i="37"/>
  <c r="E35" i="37"/>
  <c r="D35" i="37"/>
  <c r="E34" i="37"/>
  <c r="D34" i="37"/>
  <c r="G33" i="37"/>
  <c r="E33" i="37" s="1"/>
  <c r="F33" i="37"/>
  <c r="D33" i="37" s="1"/>
  <c r="E32" i="37"/>
  <c r="D32" i="37"/>
  <c r="Q31" i="37"/>
  <c r="E31" i="37" s="1"/>
  <c r="P31" i="37"/>
  <c r="D31" i="37" s="1"/>
  <c r="Q30" i="37"/>
  <c r="E30" i="37" s="1"/>
  <c r="P30" i="37"/>
  <c r="D30" i="37" s="1"/>
  <c r="Q29" i="37"/>
  <c r="E29" i="37" s="1"/>
  <c r="P29" i="37"/>
  <c r="D29" i="37" s="1"/>
  <c r="G28" i="37"/>
  <c r="E28" i="37" s="1"/>
  <c r="F28" i="37"/>
  <c r="D28" i="37" s="1"/>
  <c r="E27" i="37"/>
  <c r="D27" i="37"/>
  <c r="Q26" i="37"/>
  <c r="P26" i="37"/>
  <c r="D26" i="37" s="1"/>
  <c r="G26" i="37"/>
  <c r="Q25" i="37"/>
  <c r="E25" i="37" s="1"/>
  <c r="P25" i="37"/>
  <c r="D25" i="37" s="1"/>
  <c r="E24" i="37"/>
  <c r="D24" i="37"/>
  <c r="G23" i="37"/>
  <c r="E23" i="37" s="1"/>
  <c r="F23" i="37"/>
  <c r="D23" i="37" s="1"/>
  <c r="E22" i="37"/>
  <c r="D22" i="37"/>
  <c r="F21" i="37"/>
  <c r="D21" i="37" s="1"/>
  <c r="E21" i="37"/>
  <c r="F20" i="37"/>
  <c r="D20" i="37"/>
  <c r="E19" i="37"/>
  <c r="D19" i="37"/>
  <c r="Q18" i="37"/>
  <c r="P18" i="37"/>
  <c r="F18" i="37"/>
  <c r="E18" i="37"/>
  <c r="F17" i="37"/>
  <c r="D17" i="37" s="1"/>
  <c r="F16" i="37"/>
  <c r="E16" i="37"/>
  <c r="D16" i="37"/>
  <c r="F15" i="37"/>
  <c r="D15" i="37"/>
  <c r="E14" i="37"/>
  <c r="D14" i="37"/>
  <c r="F13" i="37"/>
  <c r="D13" i="37" s="1"/>
  <c r="Q12" i="37"/>
  <c r="E12" i="37" s="1"/>
  <c r="P12" i="37"/>
  <c r="Q11" i="37"/>
  <c r="P11" i="37"/>
  <c r="G11" i="37"/>
  <c r="F11" i="37"/>
  <c r="E10" i="37"/>
  <c r="D10" i="37"/>
  <c r="E9" i="37"/>
  <c r="D9" i="37"/>
  <c r="E8" i="37"/>
  <c r="D8" i="37"/>
  <c r="G7" i="37"/>
  <c r="E7" i="37" s="1"/>
  <c r="F7" i="37"/>
  <c r="D7" i="37" s="1"/>
  <c r="F6" i="37"/>
  <c r="D6" i="37" s="1"/>
  <c r="G5" i="37"/>
  <c r="E5" i="37" s="1"/>
  <c r="F5" i="37"/>
  <c r="D5" i="37" s="1"/>
  <c r="G19" i="44"/>
  <c r="F19" i="44"/>
  <c r="G5" i="44"/>
  <c r="F5" i="44"/>
  <c r="F27" i="44"/>
  <c r="F26" i="44"/>
  <c r="G13" i="41"/>
  <c r="F41" i="41"/>
  <c r="D41" i="41" s="1"/>
  <c r="F36" i="41"/>
  <c r="F29" i="41"/>
  <c r="F28" i="41"/>
  <c r="F27" i="41"/>
  <c r="F24" i="41"/>
  <c r="F21" i="41"/>
  <c r="F18" i="41"/>
  <c r="F17" i="41"/>
  <c r="F14" i="41"/>
  <c r="F13" i="41"/>
  <c r="F12" i="41"/>
  <c r="F10" i="41"/>
  <c r="F8" i="41"/>
  <c r="F6" i="41"/>
  <c r="E41" i="41"/>
  <c r="V598" i="64"/>
  <c r="V597" i="64"/>
  <c r="V595" i="64"/>
  <c r="V594" i="64"/>
  <c r="V589" i="64"/>
  <c r="V588" i="64"/>
  <c r="V585" i="64"/>
  <c r="V584" i="64"/>
  <c r="V581" i="64"/>
  <c r="V582" i="64"/>
  <c r="V559" i="64"/>
  <c r="V558" i="64"/>
  <c r="V557" i="64"/>
  <c r="U598" i="64"/>
  <c r="U597" i="64"/>
  <c r="U596" i="64"/>
  <c r="U595" i="64"/>
  <c r="U594" i="64"/>
  <c r="U591" i="64"/>
  <c r="U590" i="64"/>
  <c r="U589" i="64"/>
  <c r="U588" i="64"/>
  <c r="U587" i="64"/>
  <c r="U586" i="64"/>
  <c r="U580" i="64"/>
  <c r="U579" i="64"/>
  <c r="U576" i="64"/>
  <c r="U575" i="64"/>
  <c r="U574" i="64"/>
  <c r="U573" i="64"/>
  <c r="U572" i="64"/>
  <c r="U571" i="64"/>
  <c r="U569" i="64"/>
  <c r="U568" i="64"/>
  <c r="U567" i="64"/>
  <c r="U565" i="64"/>
  <c r="U564" i="64"/>
  <c r="U559" i="64"/>
  <c r="U558" i="64"/>
  <c r="U557" i="64"/>
  <c r="U556" i="64"/>
  <c r="U555" i="64"/>
  <c r="U554" i="64"/>
  <c r="U550" i="64"/>
  <c r="D18" i="37" l="1"/>
  <c r="D12" i="37"/>
  <c r="E26" i="37"/>
  <c r="D11" i="37"/>
  <c r="E11" i="37"/>
  <c r="S598" i="64"/>
  <c r="S597" i="64"/>
  <c r="S596" i="64"/>
  <c r="S595" i="64"/>
  <c r="S594" i="64"/>
  <c r="S590" i="64"/>
  <c r="S589" i="64"/>
  <c r="S588" i="64"/>
  <c r="S587" i="64"/>
  <c r="S586" i="64"/>
  <c r="S573" i="64"/>
  <c r="S572" i="64"/>
  <c r="S571" i="64"/>
  <c r="S569" i="64"/>
  <c r="S568" i="64"/>
  <c r="S567" i="64"/>
  <c r="S559" i="64"/>
  <c r="S558" i="64"/>
  <c r="S557" i="64"/>
  <c r="S556" i="64"/>
  <c r="S553" i="64"/>
  <c r="S552" i="64"/>
  <c r="S551" i="64"/>
  <c r="S550" i="64"/>
  <c r="V555" i="64"/>
  <c r="V540" i="64"/>
  <c r="V539" i="64"/>
  <c r="V538" i="64"/>
  <c r="V527" i="64"/>
  <c r="V526" i="64"/>
  <c r="V525" i="64"/>
  <c r="V507" i="64"/>
  <c r="V506" i="64"/>
  <c r="V505" i="64"/>
  <c r="V468" i="64"/>
  <c r="V467" i="64"/>
  <c r="V466" i="64"/>
  <c r="V463" i="64"/>
  <c r="V462" i="64"/>
  <c r="V452" i="64"/>
  <c r="V447" i="64"/>
  <c r="V446" i="64"/>
  <c r="V433" i="64"/>
  <c r="V413" i="64"/>
  <c r="V412" i="64"/>
  <c r="V380" i="64"/>
  <c r="V379" i="64"/>
  <c r="V378" i="64"/>
  <c r="V372" i="64"/>
  <c r="V370" i="64"/>
  <c r="V365" i="64"/>
  <c r="V358" i="64"/>
  <c r="V356" i="64"/>
  <c r="V354" i="64"/>
  <c r="V304" i="64"/>
  <c r="V302" i="64"/>
  <c r="V301" i="64"/>
  <c r="V90" i="64"/>
  <c r="V310" i="64"/>
  <c r="V309" i="64"/>
  <c r="V308" i="64"/>
  <c r="V177" i="64"/>
  <c r="V174" i="64"/>
  <c r="V162" i="64"/>
  <c r="V161" i="64"/>
  <c r="V149" i="64"/>
  <c r="V148" i="64"/>
  <c r="V144" i="64"/>
  <c r="V145" i="64"/>
  <c r="V142" i="64"/>
  <c r="V141" i="64"/>
  <c r="V131" i="64"/>
  <c r="V132" i="64"/>
  <c r="V130" i="64"/>
  <c r="V112" i="64"/>
  <c r="V85" i="64"/>
  <c r="V83" i="64"/>
  <c r="V74" i="64"/>
  <c r="V73" i="64"/>
  <c r="V60" i="64"/>
  <c r="V58" i="64"/>
  <c r="V57" i="64"/>
  <c r="V50" i="64"/>
  <c r="V49" i="64"/>
  <c r="V47" i="64"/>
  <c r="V45" i="64"/>
  <c r="V44" i="64"/>
  <c r="V25" i="64"/>
  <c r="V18" i="64"/>
  <c r="V17" i="64"/>
  <c r="V12" i="64"/>
  <c r="V605" i="64"/>
  <c r="V604" i="64"/>
  <c r="V601" i="64"/>
  <c r="V600" i="64"/>
  <c r="V591" i="64"/>
  <c r="V587" i="64"/>
  <c r="V586" i="64"/>
  <c r="V580" i="64"/>
  <c r="V579" i="64"/>
  <c r="V576" i="64"/>
  <c r="V575" i="64"/>
  <c r="V574" i="64"/>
  <c r="V573" i="64"/>
  <c r="V572" i="64"/>
  <c r="V571" i="64"/>
  <c r="V565" i="64"/>
  <c r="V564" i="64"/>
  <c r="V550" i="64"/>
  <c r="V549" i="64"/>
  <c r="V548" i="64"/>
  <c r="V547" i="64"/>
  <c r="V545" i="64"/>
  <c r="V544" i="64"/>
  <c r="V543" i="64"/>
  <c r="V542" i="64"/>
  <c r="V541" i="64"/>
  <c r="V534" i="64"/>
  <c r="V533" i="64"/>
  <c r="V523" i="64"/>
  <c r="V522" i="64"/>
  <c r="V521" i="64"/>
  <c r="V518" i="64"/>
  <c r="V517" i="64"/>
  <c r="V516" i="64"/>
  <c r="V515" i="64"/>
  <c r="V514" i="64"/>
  <c r="V513" i="64"/>
  <c r="V512" i="64"/>
  <c r="V511" i="64"/>
  <c r="V510" i="64"/>
  <c r="V509" i="64"/>
  <c r="V508" i="64"/>
  <c r="V501" i="64"/>
  <c r="V500" i="64"/>
  <c r="V499" i="64"/>
  <c r="V498" i="64"/>
  <c r="V497" i="64"/>
  <c r="V496" i="64"/>
  <c r="V495" i="64"/>
  <c r="V494" i="64"/>
  <c r="V493" i="64"/>
  <c r="V492" i="64"/>
  <c r="V491" i="64"/>
  <c r="V489" i="64"/>
  <c r="V480" i="64"/>
  <c r="V479" i="64"/>
  <c r="V478" i="64"/>
  <c r="V469" i="64"/>
  <c r="V464" i="64"/>
  <c r="V460" i="64"/>
  <c r="V459" i="64"/>
  <c r="V458" i="64"/>
  <c r="V456" i="64"/>
  <c r="V455" i="64"/>
  <c r="V454" i="64"/>
  <c r="V450" i="64"/>
  <c r="V449" i="64"/>
  <c r="V444" i="64"/>
  <c r="V443" i="64"/>
  <c r="V442" i="64"/>
  <c r="V441" i="64"/>
  <c r="V440" i="64"/>
  <c r="V439" i="64"/>
  <c r="V438" i="64"/>
  <c r="V437" i="64"/>
  <c r="V436" i="64"/>
  <c r="V435" i="64"/>
  <c r="V431" i="64"/>
  <c r="V430" i="64"/>
  <c r="V428" i="64"/>
  <c r="V427" i="64"/>
  <c r="V426" i="64"/>
  <c r="V425" i="64"/>
  <c r="V424" i="64"/>
  <c r="V420" i="64"/>
  <c r="V418" i="64"/>
  <c r="V417" i="64"/>
  <c r="V416" i="64"/>
  <c r="V414" i="64"/>
  <c r="V410" i="64"/>
  <c r="V408" i="64"/>
  <c r="V406" i="64"/>
  <c r="V405" i="64"/>
  <c r="V404" i="64"/>
  <c r="V403" i="64"/>
  <c r="V398" i="64"/>
  <c r="V397" i="64"/>
  <c r="V396" i="64"/>
  <c r="V395" i="64"/>
  <c r="V394" i="64"/>
  <c r="V390" i="64"/>
  <c r="V389" i="64"/>
  <c r="V388" i="64"/>
  <c r="V387" i="64"/>
  <c r="V386" i="64"/>
  <c r="V385" i="64"/>
  <c r="V384" i="64"/>
  <c r="V383" i="64"/>
  <c r="V382" i="64"/>
  <c r="V381" i="64"/>
  <c r="V376" i="64"/>
  <c r="V373" i="64"/>
  <c r="V369" i="64"/>
  <c r="V368" i="64"/>
  <c r="V367" i="64"/>
  <c r="V361" i="64"/>
  <c r="V360" i="64"/>
  <c r="V353" i="64"/>
  <c r="V352" i="64"/>
  <c r="V350" i="64"/>
  <c r="V349" i="64"/>
  <c r="V348" i="64"/>
  <c r="V347" i="64"/>
  <c r="V346" i="64"/>
  <c r="V345" i="64"/>
  <c r="V344" i="64"/>
  <c r="V343" i="64"/>
  <c r="V339" i="64"/>
  <c r="V337" i="64"/>
  <c r="V334" i="64"/>
  <c r="V333" i="64"/>
  <c r="V332" i="64"/>
  <c r="V331" i="64"/>
  <c r="V330" i="64"/>
  <c r="V329" i="64"/>
  <c r="V326" i="64"/>
  <c r="V325" i="64"/>
  <c r="V320" i="64"/>
  <c r="V319" i="64"/>
  <c r="V318" i="64"/>
  <c r="V311" i="64"/>
  <c r="V299" i="64"/>
  <c r="V291" i="64"/>
  <c r="V288" i="64"/>
  <c r="V287" i="64"/>
  <c r="V286" i="64"/>
  <c r="V285" i="64"/>
  <c r="V284" i="64"/>
  <c r="V283" i="64"/>
  <c r="V282" i="64"/>
  <c r="V281" i="64"/>
  <c r="V280" i="64"/>
  <c r="V279" i="64"/>
  <c r="V278" i="64"/>
  <c r="V277" i="64"/>
  <c r="V276" i="64"/>
  <c r="V275" i="64"/>
  <c r="V274" i="64"/>
  <c r="V273" i="64"/>
  <c r="V272" i="64"/>
  <c r="V271" i="64"/>
  <c r="V270" i="64"/>
  <c r="V269" i="64"/>
  <c r="V268" i="64"/>
  <c r="V266" i="64"/>
  <c r="V263" i="64"/>
  <c r="V262" i="64"/>
  <c r="V261" i="64"/>
  <c r="V257" i="64"/>
  <c r="V256" i="64"/>
  <c r="V251" i="64"/>
  <c r="V244" i="64"/>
  <c r="V243" i="64"/>
  <c r="V242" i="64"/>
  <c r="V241" i="64"/>
  <c r="V239" i="64"/>
  <c r="V238" i="64"/>
  <c r="V237" i="64"/>
  <c r="V236" i="64"/>
  <c r="V234" i="64"/>
  <c r="V233" i="64"/>
  <c r="V232" i="64"/>
  <c r="V231" i="64"/>
  <c r="V230" i="64"/>
  <c r="V229" i="64"/>
  <c r="V228" i="64"/>
  <c r="V227" i="64"/>
  <c r="V226" i="64"/>
  <c r="V220" i="64"/>
  <c r="V219" i="64"/>
  <c r="V218" i="64"/>
  <c r="V217" i="64"/>
  <c r="V216" i="64"/>
  <c r="V215" i="64"/>
  <c r="V214" i="64"/>
  <c r="V210" i="64"/>
  <c r="V205" i="64"/>
  <c r="V204" i="64"/>
  <c r="V203" i="64"/>
  <c r="V202" i="64"/>
  <c r="V201" i="64"/>
  <c r="V200" i="64"/>
  <c r="V199" i="64"/>
  <c r="V198" i="64"/>
  <c r="V197" i="64"/>
  <c r="V195" i="64"/>
  <c r="V194" i="64"/>
  <c r="V193" i="64"/>
  <c r="V192" i="64"/>
  <c r="V191" i="64"/>
  <c r="V190" i="64"/>
  <c r="V189" i="64"/>
  <c r="V188" i="64"/>
  <c r="V187" i="64"/>
  <c r="V186" i="64"/>
  <c r="V185" i="64"/>
  <c r="V184" i="64"/>
  <c r="V183" i="64"/>
  <c r="V182" i="64"/>
  <c r="V181" i="64"/>
  <c r="V180" i="64"/>
  <c r="V179" i="64"/>
  <c r="V178" i="64"/>
  <c r="V173" i="64"/>
  <c r="V169" i="64"/>
  <c r="V168" i="64"/>
  <c r="V167" i="64"/>
  <c r="V166" i="64"/>
  <c r="V165" i="64"/>
  <c r="V164" i="64"/>
  <c r="V160" i="64"/>
  <c r="V159" i="64"/>
  <c r="V158" i="64"/>
  <c r="V157" i="64"/>
  <c r="V156" i="64"/>
  <c r="V155" i="64"/>
  <c r="V147" i="64"/>
  <c r="V143" i="64"/>
  <c r="V138" i="64"/>
  <c r="V137" i="64"/>
  <c r="V136" i="64"/>
  <c r="V135" i="64"/>
  <c r="V134" i="64"/>
  <c r="V133" i="64"/>
  <c r="V124" i="64"/>
  <c r="V123" i="64"/>
  <c r="V122" i="64"/>
  <c r="V121" i="64"/>
  <c r="V120" i="64"/>
  <c r="V117" i="64"/>
  <c r="V116" i="64"/>
  <c r="V115" i="64"/>
  <c r="V114" i="64"/>
  <c r="V113" i="64"/>
  <c r="V110" i="64"/>
  <c r="V109" i="64"/>
  <c r="V108" i="64"/>
  <c r="V107" i="64"/>
  <c r="V106" i="64"/>
  <c r="V105" i="64"/>
  <c r="V104" i="64"/>
  <c r="V103" i="64"/>
  <c r="V102" i="64"/>
  <c r="V101" i="64"/>
  <c r="V100" i="64"/>
  <c r="V98" i="64"/>
  <c r="V97" i="64"/>
  <c r="V96" i="64"/>
  <c r="V95" i="64"/>
  <c r="V94" i="64"/>
  <c r="V93" i="64"/>
  <c r="V92" i="64"/>
  <c r="V91" i="64"/>
  <c r="V88" i="64"/>
  <c r="V87" i="64"/>
  <c r="V81" i="64"/>
  <c r="V77" i="64"/>
  <c r="V76" i="64"/>
  <c r="V75" i="64"/>
  <c r="V71" i="64"/>
  <c r="V70" i="64"/>
  <c r="V69" i="64"/>
  <c r="V68" i="64"/>
  <c r="V67" i="64"/>
  <c r="V66" i="64"/>
  <c r="V65" i="64"/>
  <c r="V64" i="64"/>
  <c r="V63" i="64"/>
  <c r="V62" i="64"/>
  <c r="V61" i="64"/>
  <c r="V55" i="64"/>
  <c r="V54" i="64"/>
  <c r="V53" i="64"/>
  <c r="V52" i="64"/>
  <c r="V51" i="64"/>
  <c r="V42" i="64"/>
  <c r="V41" i="64"/>
  <c r="V40" i="64"/>
  <c r="V39" i="64"/>
  <c r="V38" i="64"/>
  <c r="V36" i="64"/>
  <c r="V35" i="64"/>
  <c r="V33" i="64"/>
  <c r="V32" i="64"/>
  <c r="V31" i="64"/>
  <c r="V30" i="64"/>
  <c r="V29" i="64"/>
  <c r="V28" i="64"/>
  <c r="V27" i="64"/>
  <c r="V26" i="64"/>
  <c r="V22" i="64"/>
  <c r="V21" i="64"/>
  <c r="V20" i="64"/>
  <c r="V19" i="64"/>
  <c r="V15" i="64"/>
  <c r="V14" i="64"/>
  <c r="V11" i="64"/>
  <c r="V10" i="64"/>
  <c r="V9" i="64"/>
  <c r="V8" i="64"/>
  <c r="V7" i="64"/>
  <c r="V5" i="64"/>
  <c r="V4" i="64"/>
  <c r="V3" i="64"/>
  <c r="V2" i="64"/>
  <c r="U605" i="64"/>
  <c r="T605" i="64"/>
  <c r="S605" i="64"/>
  <c r="K605" i="64"/>
  <c r="U604" i="64"/>
  <c r="T604" i="64"/>
  <c r="S604" i="64"/>
  <c r="K604" i="64"/>
  <c r="U603" i="64"/>
  <c r="S603" i="64"/>
  <c r="U602" i="64"/>
  <c r="S602" i="64"/>
  <c r="U601" i="64"/>
  <c r="T601" i="64"/>
  <c r="S601" i="64"/>
  <c r="K601" i="64"/>
  <c r="U600" i="64"/>
  <c r="T600" i="64"/>
  <c r="S600" i="64"/>
  <c r="K600" i="64"/>
  <c r="K607" i="64" s="1"/>
  <c r="U549" i="64"/>
  <c r="S549" i="64"/>
  <c r="U548" i="64"/>
  <c r="S548" i="64"/>
  <c r="U547" i="64"/>
  <c r="U545" i="64"/>
  <c r="U544" i="64"/>
  <c r="U543" i="64"/>
  <c r="S543" i="64"/>
  <c r="U542" i="64"/>
  <c r="S542" i="64"/>
  <c r="U541" i="64"/>
  <c r="U540" i="64"/>
  <c r="S540" i="64"/>
  <c r="U539" i="64"/>
  <c r="S539" i="64"/>
  <c r="U538" i="64"/>
  <c r="S538" i="64"/>
  <c r="U537" i="64"/>
  <c r="S537" i="64"/>
  <c r="U536" i="64"/>
  <c r="S536" i="64"/>
  <c r="U535" i="64"/>
  <c r="S535" i="64"/>
  <c r="U534" i="64"/>
  <c r="U533" i="64"/>
  <c r="S533" i="64"/>
  <c r="S532" i="64"/>
  <c r="U531" i="64"/>
  <c r="S531" i="64"/>
  <c r="U530" i="64"/>
  <c r="S530" i="64"/>
  <c r="U529" i="64"/>
  <c r="S529" i="64"/>
  <c r="U528" i="64"/>
  <c r="S528" i="64"/>
  <c r="U527" i="64"/>
  <c r="S527" i="64"/>
  <c r="U526" i="64"/>
  <c r="S526" i="64"/>
  <c r="U525" i="64"/>
  <c r="S525" i="64"/>
  <c r="U523" i="64"/>
  <c r="U522" i="64"/>
  <c r="U521" i="64"/>
  <c r="U520" i="64"/>
  <c r="S520" i="64"/>
  <c r="U519" i="64"/>
  <c r="S519" i="64"/>
  <c r="U518" i="64"/>
  <c r="S518" i="64"/>
  <c r="U517" i="64"/>
  <c r="S517" i="64"/>
  <c r="U516" i="64"/>
  <c r="S516" i="64"/>
  <c r="U515" i="64"/>
  <c r="S515" i="64"/>
  <c r="U514" i="64"/>
  <c r="S514" i="64"/>
  <c r="U513" i="64"/>
  <c r="U512" i="64"/>
  <c r="U511" i="64"/>
  <c r="U510" i="64"/>
  <c r="S510" i="64"/>
  <c r="U509" i="64"/>
  <c r="S509" i="64"/>
  <c r="U508" i="64"/>
  <c r="U507" i="64"/>
  <c r="S507" i="64"/>
  <c r="U506" i="64"/>
  <c r="S506" i="64"/>
  <c r="U505" i="64"/>
  <c r="S505" i="64"/>
  <c r="U504" i="64"/>
  <c r="S504" i="64"/>
  <c r="U503" i="64"/>
  <c r="S503" i="64"/>
  <c r="U502" i="64"/>
  <c r="S502" i="64"/>
  <c r="U501" i="64"/>
  <c r="S501" i="64"/>
  <c r="U500" i="64"/>
  <c r="S500" i="64"/>
  <c r="U499" i="64"/>
  <c r="S499" i="64"/>
  <c r="U498" i="64"/>
  <c r="S498" i="64"/>
  <c r="U497" i="64"/>
  <c r="S497" i="64"/>
  <c r="U496" i="64"/>
  <c r="U495" i="64"/>
  <c r="S495" i="64"/>
  <c r="U494" i="64"/>
  <c r="S494" i="64"/>
  <c r="U493" i="64"/>
  <c r="U492" i="64"/>
  <c r="S492" i="64"/>
  <c r="U491" i="64"/>
  <c r="S491" i="64"/>
  <c r="U489" i="64"/>
  <c r="U488" i="64"/>
  <c r="S488" i="64"/>
  <c r="U487" i="64"/>
  <c r="S487" i="64"/>
  <c r="U486" i="64"/>
  <c r="S486" i="64"/>
  <c r="U485" i="64"/>
  <c r="S485" i="64"/>
  <c r="U484" i="64"/>
  <c r="S484" i="64"/>
  <c r="U483" i="64"/>
  <c r="S483" i="64"/>
  <c r="U482" i="64"/>
  <c r="S482" i="64"/>
  <c r="U481" i="64"/>
  <c r="S481" i="64"/>
  <c r="U480" i="64"/>
  <c r="S480" i="64"/>
  <c r="U479" i="64"/>
  <c r="S479" i="64"/>
  <c r="U478" i="64"/>
  <c r="S478" i="64"/>
  <c r="U476" i="64"/>
  <c r="S476" i="64"/>
  <c r="U475" i="64"/>
  <c r="S475" i="64"/>
  <c r="U474" i="64"/>
  <c r="S474" i="64"/>
  <c r="U473" i="64"/>
  <c r="S473" i="64"/>
  <c r="U472" i="64"/>
  <c r="S472" i="64"/>
  <c r="U471" i="64"/>
  <c r="S471" i="64"/>
  <c r="U470" i="64"/>
  <c r="S470" i="64"/>
  <c r="U469" i="64"/>
  <c r="U468" i="64"/>
  <c r="S468" i="64"/>
  <c r="U467" i="64"/>
  <c r="S467" i="64"/>
  <c r="U466" i="64"/>
  <c r="S466" i="64"/>
  <c r="U465" i="64"/>
  <c r="S465" i="64"/>
  <c r="U464" i="64"/>
  <c r="U463" i="64"/>
  <c r="S463" i="64"/>
  <c r="U462" i="64"/>
  <c r="S462" i="64"/>
  <c r="U461" i="64"/>
  <c r="S461" i="64"/>
  <c r="U460" i="64"/>
  <c r="S460" i="64"/>
  <c r="U459" i="64"/>
  <c r="S459" i="64"/>
  <c r="U458" i="64"/>
  <c r="S458" i="64"/>
  <c r="U456" i="64"/>
  <c r="U455" i="64"/>
  <c r="S455" i="64"/>
  <c r="U454" i="64"/>
  <c r="S454" i="64"/>
  <c r="U452" i="64"/>
  <c r="S452" i="64"/>
  <c r="U451" i="64"/>
  <c r="S451" i="64"/>
  <c r="U450" i="64"/>
  <c r="S450" i="64"/>
  <c r="U449" i="64"/>
  <c r="S449" i="64"/>
  <c r="U448" i="64"/>
  <c r="S448" i="64"/>
  <c r="U447" i="64"/>
  <c r="S447" i="64"/>
  <c r="U446" i="64"/>
  <c r="S446" i="64"/>
  <c r="U445" i="64"/>
  <c r="S445" i="64"/>
  <c r="U444" i="64"/>
  <c r="S444" i="64"/>
  <c r="U443" i="64"/>
  <c r="S443" i="64"/>
  <c r="U442" i="64"/>
  <c r="U441" i="64"/>
  <c r="U440" i="64"/>
  <c r="S440" i="64"/>
  <c r="U439" i="64"/>
  <c r="S439" i="64"/>
  <c r="U438" i="64"/>
  <c r="U437" i="64"/>
  <c r="S437" i="64"/>
  <c r="U436" i="64"/>
  <c r="S436" i="64"/>
  <c r="U435" i="64"/>
  <c r="S435" i="64"/>
  <c r="U434" i="64"/>
  <c r="S434" i="64"/>
  <c r="U433" i="64"/>
  <c r="S433" i="64"/>
  <c r="U432" i="64"/>
  <c r="S432" i="64"/>
  <c r="U431" i="64"/>
  <c r="U430" i="64"/>
  <c r="U428" i="64"/>
  <c r="S428" i="64"/>
  <c r="U427" i="64"/>
  <c r="S427" i="64"/>
  <c r="U426" i="64"/>
  <c r="S426" i="64"/>
  <c r="U425" i="64"/>
  <c r="U424" i="64"/>
  <c r="U423" i="64"/>
  <c r="S423" i="64"/>
  <c r="U422" i="64"/>
  <c r="S422" i="64"/>
  <c r="U421" i="64"/>
  <c r="S421" i="64"/>
  <c r="U420" i="64"/>
  <c r="U418" i="64"/>
  <c r="U417" i="64"/>
  <c r="S417" i="64"/>
  <c r="U416" i="64"/>
  <c r="S416" i="64"/>
  <c r="U414" i="64"/>
  <c r="U413" i="64"/>
  <c r="S413" i="64"/>
  <c r="U412" i="64"/>
  <c r="S412" i="64"/>
  <c r="U411" i="64"/>
  <c r="S411" i="64"/>
  <c r="U410" i="64"/>
  <c r="U408" i="64"/>
  <c r="U406" i="64"/>
  <c r="U405" i="64"/>
  <c r="S405" i="64"/>
  <c r="U404" i="64"/>
  <c r="S404" i="64"/>
  <c r="U403" i="64"/>
  <c r="U401" i="64"/>
  <c r="S401" i="64"/>
  <c r="U400" i="64"/>
  <c r="S400" i="64"/>
  <c r="U399" i="64"/>
  <c r="S399" i="64"/>
  <c r="U398" i="64"/>
  <c r="S398" i="64"/>
  <c r="U397" i="64"/>
  <c r="S397" i="64"/>
  <c r="U396" i="64"/>
  <c r="U395" i="64"/>
  <c r="S395" i="64"/>
  <c r="U394" i="64"/>
  <c r="S394" i="64"/>
  <c r="U390" i="64"/>
  <c r="U389" i="64"/>
  <c r="U388" i="64"/>
  <c r="S388" i="64"/>
  <c r="U387" i="64"/>
  <c r="S387" i="64"/>
  <c r="U386" i="64"/>
  <c r="U385" i="64"/>
  <c r="U384" i="64"/>
  <c r="S384" i="64"/>
  <c r="U383" i="64"/>
  <c r="S383" i="64"/>
  <c r="U382" i="64"/>
  <c r="U381" i="64"/>
  <c r="U380" i="64"/>
  <c r="S380" i="64"/>
  <c r="U379" i="64"/>
  <c r="S379" i="64"/>
  <c r="U378" i="64"/>
  <c r="S378" i="64"/>
  <c r="U377" i="64"/>
  <c r="S377" i="64"/>
  <c r="U376" i="64"/>
  <c r="U375" i="64"/>
  <c r="S375" i="64"/>
  <c r="U374" i="64"/>
  <c r="S374" i="64"/>
  <c r="U373" i="64"/>
  <c r="U372" i="64"/>
  <c r="S372" i="64"/>
  <c r="U371" i="64"/>
  <c r="S371" i="64"/>
  <c r="U370" i="64"/>
  <c r="S370" i="64"/>
  <c r="U369" i="64"/>
  <c r="U368" i="64"/>
  <c r="U367" i="64"/>
  <c r="U366" i="64"/>
  <c r="S366" i="64"/>
  <c r="U365" i="64"/>
  <c r="S365" i="64"/>
  <c r="U364" i="64"/>
  <c r="S364" i="64"/>
  <c r="U363" i="64"/>
  <c r="S363" i="64"/>
  <c r="U362" i="64"/>
  <c r="S362" i="64"/>
  <c r="U361" i="64"/>
  <c r="U360" i="64"/>
  <c r="U358" i="64"/>
  <c r="S358" i="64"/>
  <c r="U357" i="64"/>
  <c r="S357" i="64"/>
  <c r="U356" i="64"/>
  <c r="S356" i="64"/>
  <c r="U355" i="64"/>
  <c r="S355" i="64"/>
  <c r="U354" i="64"/>
  <c r="S354" i="64"/>
  <c r="U353" i="64"/>
  <c r="U352" i="64"/>
  <c r="S352" i="64"/>
  <c r="U350" i="64"/>
  <c r="U349" i="64"/>
  <c r="U348" i="64"/>
  <c r="S348" i="64"/>
  <c r="U347" i="64"/>
  <c r="S347" i="64"/>
  <c r="U346" i="64"/>
  <c r="S346" i="64"/>
  <c r="U345" i="64"/>
  <c r="S345" i="64"/>
  <c r="U344" i="64"/>
  <c r="U343" i="64"/>
  <c r="U341" i="64"/>
  <c r="S341" i="64"/>
  <c r="U340" i="64"/>
  <c r="S340" i="64"/>
  <c r="U339" i="64"/>
  <c r="U337" i="64"/>
  <c r="U336" i="64"/>
  <c r="S336" i="64"/>
  <c r="U335" i="64"/>
  <c r="S335" i="64"/>
  <c r="U334" i="64"/>
  <c r="U333" i="64"/>
  <c r="S333" i="64"/>
  <c r="U332" i="64"/>
  <c r="S332" i="64"/>
  <c r="U331" i="64"/>
  <c r="U330" i="64"/>
  <c r="U329" i="64"/>
  <c r="U326" i="64"/>
  <c r="S326" i="64"/>
  <c r="U325" i="64"/>
  <c r="S325" i="64"/>
  <c r="U324" i="64"/>
  <c r="S324" i="64"/>
  <c r="U323" i="64"/>
  <c r="S323" i="64"/>
  <c r="U322" i="64"/>
  <c r="S322" i="64"/>
  <c r="U321" i="64"/>
  <c r="S321" i="64"/>
  <c r="U320" i="64"/>
  <c r="U319" i="64"/>
  <c r="S319" i="64"/>
  <c r="U318" i="64"/>
  <c r="S318" i="64"/>
  <c r="U317" i="64"/>
  <c r="S317" i="64"/>
  <c r="U316" i="64"/>
  <c r="S316" i="64"/>
  <c r="U315" i="64"/>
  <c r="S315" i="64"/>
  <c r="U314" i="64"/>
  <c r="S314" i="64"/>
  <c r="U313" i="64"/>
  <c r="S313" i="64"/>
  <c r="U312" i="64"/>
  <c r="S312" i="64"/>
  <c r="U311" i="64"/>
  <c r="U310" i="64"/>
  <c r="S310" i="64"/>
  <c r="U309" i="64"/>
  <c r="S309" i="64"/>
  <c r="U308" i="64"/>
  <c r="S308" i="64"/>
  <c r="U307" i="64"/>
  <c r="S307" i="64"/>
  <c r="U306" i="64"/>
  <c r="S306" i="64"/>
  <c r="U305" i="64"/>
  <c r="S305" i="64"/>
  <c r="U304" i="64"/>
  <c r="S304" i="64"/>
  <c r="U303" i="64"/>
  <c r="S303" i="64"/>
  <c r="U302" i="64"/>
  <c r="S302" i="64"/>
  <c r="U301" i="64"/>
  <c r="S301" i="64"/>
  <c r="U299" i="64"/>
  <c r="U298" i="64"/>
  <c r="S298" i="64"/>
  <c r="U297" i="64"/>
  <c r="S297" i="64"/>
  <c r="U296" i="64"/>
  <c r="S296" i="64"/>
  <c r="U294" i="64"/>
  <c r="S294" i="64"/>
  <c r="U293" i="64"/>
  <c r="S293" i="64"/>
  <c r="U292" i="64"/>
  <c r="S292" i="64"/>
  <c r="U291" i="64"/>
  <c r="U290" i="64"/>
  <c r="S290" i="64"/>
  <c r="U289" i="64"/>
  <c r="S289" i="64"/>
  <c r="U288" i="64"/>
  <c r="U287" i="64"/>
  <c r="U286" i="64"/>
  <c r="S286" i="64"/>
  <c r="U285" i="64"/>
  <c r="S285" i="64"/>
  <c r="U284" i="64"/>
  <c r="S284" i="64"/>
  <c r="U283" i="64"/>
  <c r="S283" i="64"/>
  <c r="U282" i="64"/>
  <c r="S282" i="64"/>
  <c r="U281" i="64"/>
  <c r="U280" i="64"/>
  <c r="S280" i="64"/>
  <c r="U279" i="64"/>
  <c r="S279" i="64"/>
  <c r="U278" i="64"/>
  <c r="U277" i="64"/>
  <c r="U276" i="64"/>
  <c r="U275" i="64"/>
  <c r="S275" i="64"/>
  <c r="U274" i="64"/>
  <c r="S274" i="64"/>
  <c r="U273" i="64"/>
  <c r="S273" i="64"/>
  <c r="U272" i="64"/>
  <c r="S272" i="64"/>
  <c r="U271" i="64"/>
  <c r="U270" i="64"/>
  <c r="S270" i="64"/>
  <c r="U269" i="64"/>
  <c r="S269" i="64"/>
  <c r="U268" i="64"/>
  <c r="S268" i="64"/>
  <c r="U266" i="64"/>
  <c r="U263" i="64"/>
  <c r="U262" i="64"/>
  <c r="U261" i="64"/>
  <c r="U260" i="64"/>
  <c r="S260" i="64"/>
  <c r="U259" i="64"/>
  <c r="S259" i="64"/>
  <c r="U258" i="64"/>
  <c r="S258" i="64"/>
  <c r="U257" i="64"/>
  <c r="S257" i="64"/>
  <c r="U256" i="64"/>
  <c r="S256" i="64"/>
  <c r="U255" i="64"/>
  <c r="S255" i="64"/>
  <c r="U254" i="64"/>
  <c r="S254" i="64"/>
  <c r="U253" i="64"/>
  <c r="S253" i="64"/>
  <c r="U251" i="64"/>
  <c r="U250" i="64"/>
  <c r="S250" i="64"/>
  <c r="U249" i="64"/>
  <c r="S249" i="64"/>
  <c r="U248" i="64"/>
  <c r="S248" i="64"/>
  <c r="U247" i="64"/>
  <c r="S247" i="64"/>
  <c r="U246" i="64"/>
  <c r="S246" i="64"/>
  <c r="U245" i="64"/>
  <c r="S245" i="64"/>
  <c r="U244" i="64"/>
  <c r="U243" i="64"/>
  <c r="U242" i="64"/>
  <c r="U241" i="64"/>
  <c r="U239" i="64"/>
  <c r="U238" i="64"/>
  <c r="U237" i="64"/>
  <c r="U236" i="64"/>
  <c r="U234" i="64"/>
  <c r="U233" i="64"/>
  <c r="U232" i="64"/>
  <c r="U231" i="64"/>
  <c r="U230" i="64"/>
  <c r="U229" i="64"/>
  <c r="U228" i="64"/>
  <c r="U227" i="64"/>
  <c r="U226" i="64"/>
  <c r="U225" i="64"/>
  <c r="S225" i="64"/>
  <c r="U224" i="64"/>
  <c r="S224" i="64"/>
  <c r="U223" i="64"/>
  <c r="S223" i="64"/>
  <c r="U222" i="64"/>
  <c r="S222" i="64"/>
  <c r="U220" i="64"/>
  <c r="U219" i="64"/>
  <c r="S219" i="64"/>
  <c r="U218" i="64"/>
  <c r="S218" i="64"/>
  <c r="U217" i="64"/>
  <c r="S217" i="64"/>
  <c r="U216" i="64"/>
  <c r="S216" i="64"/>
  <c r="U215" i="64"/>
  <c r="S215" i="64"/>
  <c r="U214" i="64"/>
  <c r="U213" i="64"/>
  <c r="S213" i="64"/>
  <c r="U212" i="64"/>
  <c r="S212" i="64"/>
  <c r="U211" i="64"/>
  <c r="S211" i="64"/>
  <c r="U210" i="64"/>
  <c r="U209" i="64"/>
  <c r="S209" i="64"/>
  <c r="U208" i="64"/>
  <c r="S208" i="64"/>
  <c r="U207" i="64"/>
  <c r="S207" i="64"/>
  <c r="U206" i="64"/>
  <c r="S206" i="64"/>
  <c r="U205" i="64"/>
  <c r="S205" i="64"/>
  <c r="U204" i="64"/>
  <c r="S204" i="64"/>
  <c r="U203" i="64"/>
  <c r="U202" i="64"/>
  <c r="U201" i="64"/>
  <c r="U200" i="64"/>
  <c r="U199" i="64"/>
  <c r="U198" i="64"/>
  <c r="U197" i="64"/>
  <c r="U195" i="64"/>
  <c r="U194" i="64"/>
  <c r="U193" i="64"/>
  <c r="U192" i="64"/>
  <c r="U191" i="64"/>
  <c r="U190" i="64"/>
  <c r="U189" i="64"/>
  <c r="U188" i="64"/>
  <c r="U187" i="64"/>
  <c r="U186" i="64"/>
  <c r="U185" i="64"/>
  <c r="U184" i="64"/>
  <c r="U183" i="64"/>
  <c r="U182" i="64"/>
  <c r="U181" i="64"/>
  <c r="U180" i="64"/>
  <c r="U179" i="64"/>
  <c r="U178" i="64"/>
  <c r="U177" i="64"/>
  <c r="U176" i="64"/>
  <c r="U175" i="64"/>
  <c r="U174" i="64"/>
  <c r="U173" i="64"/>
  <c r="U172" i="64"/>
  <c r="U171" i="64"/>
  <c r="U170" i="64"/>
  <c r="U169" i="64"/>
  <c r="U168" i="64"/>
  <c r="U167" i="64"/>
  <c r="S167" i="64"/>
  <c r="U166" i="64"/>
  <c r="S166" i="64"/>
  <c r="U165" i="64"/>
  <c r="S165" i="64"/>
  <c r="U164" i="64"/>
  <c r="U163" i="64"/>
  <c r="S163" i="64"/>
  <c r="U162" i="64"/>
  <c r="S162" i="64"/>
  <c r="U161" i="64"/>
  <c r="S161" i="64"/>
  <c r="U160" i="64"/>
  <c r="U159" i="64"/>
  <c r="U158" i="64"/>
  <c r="U157" i="64"/>
  <c r="U156" i="64"/>
  <c r="U155" i="64"/>
  <c r="U154" i="64"/>
  <c r="S154" i="64"/>
  <c r="U153" i="64"/>
  <c r="S153" i="64"/>
  <c r="U152" i="64"/>
  <c r="S152" i="64"/>
  <c r="U151" i="64"/>
  <c r="S151" i="64"/>
  <c r="U150" i="64"/>
  <c r="S150" i="64"/>
  <c r="U149" i="64"/>
  <c r="S149" i="64"/>
  <c r="U148" i="64"/>
  <c r="S148" i="64"/>
  <c r="U147" i="64"/>
  <c r="U146" i="64"/>
  <c r="S146" i="64"/>
  <c r="U145" i="64"/>
  <c r="S145" i="64"/>
  <c r="U144" i="64"/>
  <c r="S144" i="64"/>
  <c r="U143" i="64"/>
  <c r="U142" i="64"/>
  <c r="S142" i="64"/>
  <c r="U141" i="64"/>
  <c r="S141" i="64"/>
  <c r="U140" i="64"/>
  <c r="S140" i="64"/>
  <c r="U139" i="64"/>
  <c r="S139" i="64"/>
  <c r="U138" i="64"/>
  <c r="U137" i="64"/>
  <c r="U136" i="64"/>
  <c r="U135" i="64"/>
  <c r="U134" i="64"/>
  <c r="U133" i="64"/>
  <c r="U132" i="64"/>
  <c r="S132" i="64"/>
  <c r="U131" i="64"/>
  <c r="S131" i="64"/>
  <c r="U130" i="64"/>
  <c r="S130" i="64"/>
  <c r="U129" i="64"/>
  <c r="S129" i="64"/>
  <c r="U128" i="64"/>
  <c r="S128" i="64"/>
  <c r="U127" i="64"/>
  <c r="S127" i="64"/>
  <c r="U126" i="64"/>
  <c r="S126" i="64"/>
  <c r="U125" i="64"/>
  <c r="S125" i="64"/>
  <c r="U124" i="64"/>
  <c r="U123" i="64"/>
  <c r="U122" i="64"/>
  <c r="U121" i="64"/>
  <c r="U120" i="64"/>
  <c r="U117" i="64"/>
  <c r="U116" i="64"/>
  <c r="U115" i="64"/>
  <c r="U114" i="64"/>
  <c r="U113" i="64"/>
  <c r="U112" i="64"/>
  <c r="U111" i="64"/>
  <c r="U110" i="64"/>
  <c r="U109" i="64"/>
  <c r="U108" i="64"/>
  <c r="U107" i="64"/>
  <c r="U106" i="64"/>
  <c r="U105" i="64"/>
  <c r="U104" i="64"/>
  <c r="U103" i="64"/>
  <c r="U102" i="64"/>
  <c r="U101" i="64"/>
  <c r="U100" i="64"/>
  <c r="U98" i="64"/>
  <c r="U97" i="64"/>
  <c r="U96" i="64"/>
  <c r="U95" i="64"/>
  <c r="U94" i="64"/>
  <c r="U93" i="64"/>
  <c r="U92" i="64"/>
  <c r="U91" i="64"/>
  <c r="U90" i="64"/>
  <c r="U89" i="64"/>
  <c r="U88" i="64"/>
  <c r="U87" i="64"/>
  <c r="U86" i="64"/>
  <c r="U85" i="64"/>
  <c r="U83" i="64"/>
  <c r="U82" i="64"/>
  <c r="U81" i="64"/>
  <c r="U80" i="64"/>
  <c r="U79" i="64"/>
  <c r="U78" i="64"/>
  <c r="U77" i="64"/>
  <c r="U76" i="64"/>
  <c r="U75" i="64"/>
  <c r="U74" i="64"/>
  <c r="U73" i="64"/>
  <c r="U72" i="64"/>
  <c r="U71" i="64"/>
  <c r="U70" i="64"/>
  <c r="U69" i="64"/>
  <c r="U68" i="64"/>
  <c r="U67" i="64"/>
  <c r="U66" i="64"/>
  <c r="U65" i="64"/>
  <c r="U64" i="64"/>
  <c r="U63" i="64"/>
  <c r="U62" i="64"/>
  <c r="U61" i="64"/>
  <c r="U60" i="64"/>
  <c r="U59" i="64"/>
  <c r="U58" i="64"/>
  <c r="U57" i="64"/>
  <c r="U56" i="64"/>
  <c r="U55" i="64"/>
  <c r="U54" i="64"/>
  <c r="U53" i="64"/>
  <c r="U52" i="64"/>
  <c r="U51" i="64"/>
  <c r="U50" i="64"/>
  <c r="U49" i="64"/>
  <c r="U48" i="64"/>
  <c r="U47" i="64"/>
  <c r="U46" i="64"/>
  <c r="U45" i="64"/>
  <c r="U44" i="64"/>
  <c r="U43" i="64"/>
  <c r="U42" i="64"/>
  <c r="U41" i="64"/>
  <c r="U40" i="64"/>
  <c r="U39" i="64"/>
  <c r="U38" i="64"/>
  <c r="U36" i="64"/>
  <c r="U35" i="64"/>
  <c r="U33" i="64"/>
  <c r="U32" i="64"/>
  <c r="U31" i="64"/>
  <c r="U30" i="64"/>
  <c r="U29" i="64"/>
  <c r="U28" i="64"/>
  <c r="U27" i="64"/>
  <c r="U26" i="64"/>
  <c r="U25" i="64"/>
  <c r="U24" i="64"/>
  <c r="U23" i="64"/>
  <c r="U22" i="64"/>
  <c r="U21" i="64"/>
  <c r="U20" i="64"/>
  <c r="U19" i="64"/>
  <c r="U18" i="64"/>
  <c r="U17" i="64"/>
  <c r="U16" i="64"/>
  <c r="U15" i="64"/>
  <c r="U14" i="64"/>
  <c r="U13" i="64"/>
  <c r="U12" i="64"/>
  <c r="U11" i="64"/>
  <c r="U10" i="64"/>
  <c r="U9" i="64"/>
  <c r="U8" i="64"/>
  <c r="U7" i="64"/>
  <c r="U5" i="64"/>
  <c r="S5" i="64"/>
  <c r="U4" i="64"/>
  <c r="S4" i="64"/>
  <c r="U3" i="64"/>
  <c r="S3" i="64"/>
  <c r="U2" i="64"/>
  <c r="U607" i="64" l="1"/>
  <c r="S607" i="64"/>
  <c r="T607" i="64"/>
  <c r="V607" i="64"/>
  <c r="G15" i="50"/>
  <c r="Q24" i="48"/>
  <c r="G7" i="46" l="1"/>
  <c r="G16" i="56" l="1"/>
  <c r="Q13" i="55"/>
  <c r="G26" i="55"/>
  <c r="H28" i="51"/>
  <c r="R21" i="51"/>
  <c r="H20" i="51"/>
  <c r="H11" i="51"/>
  <c r="R19" i="51"/>
  <c r="H24" i="51"/>
  <c r="H10" i="51"/>
  <c r="H8" i="51"/>
  <c r="H18" i="51"/>
  <c r="H15" i="51"/>
  <c r="H17" i="51"/>
  <c r="H6" i="51"/>
  <c r="H16" i="51"/>
  <c r="F29" i="50"/>
  <c r="G17" i="50"/>
  <c r="G14" i="50"/>
  <c r="G11" i="50"/>
  <c r="E34" i="49"/>
  <c r="G20" i="49"/>
  <c r="G19" i="49"/>
  <c r="Q16" i="49"/>
  <c r="G16" i="49"/>
  <c r="G12" i="49"/>
  <c r="G25" i="49"/>
  <c r="Q18" i="49"/>
  <c r="G18" i="49"/>
  <c r="Q11" i="49"/>
  <c r="G11" i="49"/>
  <c r="Q31" i="49"/>
  <c r="Q15" i="49"/>
  <c r="G15" i="49"/>
  <c r="Q10" i="49"/>
  <c r="G10" i="49"/>
  <c r="G9" i="49"/>
  <c r="G32" i="49"/>
  <c r="Q6" i="49"/>
  <c r="G6" i="49"/>
  <c r="Q13" i="48"/>
  <c r="G13" i="48"/>
  <c r="G12" i="48"/>
  <c r="G26" i="48"/>
  <c r="G9" i="48"/>
  <c r="G7" i="48"/>
  <c r="Q6" i="48"/>
  <c r="G6" i="48"/>
  <c r="G24" i="48"/>
  <c r="Q36" i="46" l="1"/>
  <c r="Q22" i="46"/>
  <c r="G33" i="46"/>
  <c r="G17" i="46"/>
  <c r="Q15" i="46"/>
  <c r="Q11" i="46"/>
  <c r="I8" i="46"/>
  <c r="Q7" i="46"/>
  <c r="G5" i="46"/>
  <c r="G24" i="45"/>
  <c r="G19" i="45"/>
  <c r="G18" i="45"/>
  <c r="G31" i="45"/>
  <c r="G34" i="45"/>
  <c r="G12" i="45"/>
  <c r="G11" i="45"/>
  <c r="G10" i="45"/>
  <c r="G23" i="45"/>
  <c r="G7" i="45"/>
  <c r="G21" i="45"/>
  <c r="G5" i="45"/>
  <c r="G6" i="44"/>
  <c r="D27" i="44"/>
  <c r="E27" i="44"/>
  <c r="O601" i="61" l="1"/>
  <c r="N601" i="61"/>
  <c r="M601" i="61"/>
  <c r="L601" i="61"/>
  <c r="K601" i="61"/>
  <c r="J601" i="61"/>
  <c r="S2" i="1"/>
  <c r="R3" i="1"/>
  <c r="S3" i="1"/>
  <c r="R4" i="1"/>
  <c r="R600" i="1" s="1"/>
  <c r="S4" i="1"/>
  <c r="R5" i="1"/>
  <c r="S5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5" i="1"/>
  <c r="S36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20" i="1"/>
  <c r="S121" i="1"/>
  <c r="S122" i="1"/>
  <c r="S123" i="1"/>
  <c r="S124" i="1"/>
  <c r="J125" i="1"/>
  <c r="R125" i="1"/>
  <c r="S125" i="1"/>
  <c r="J126" i="1"/>
  <c r="R126" i="1"/>
  <c r="S126" i="1"/>
  <c r="J127" i="1"/>
  <c r="R127" i="1"/>
  <c r="S127" i="1"/>
  <c r="J128" i="1"/>
  <c r="R128" i="1"/>
  <c r="S128" i="1"/>
  <c r="J129" i="1"/>
  <c r="R129" i="1"/>
  <c r="S129" i="1"/>
  <c r="J130" i="1"/>
  <c r="R130" i="1"/>
  <c r="S130" i="1"/>
  <c r="J131" i="1"/>
  <c r="R131" i="1"/>
  <c r="S131" i="1"/>
  <c r="J132" i="1"/>
  <c r="R132" i="1"/>
  <c r="S132" i="1"/>
  <c r="S133" i="1"/>
  <c r="S134" i="1"/>
  <c r="S135" i="1"/>
  <c r="S136" i="1"/>
  <c r="S137" i="1"/>
  <c r="S138" i="1"/>
  <c r="O139" i="1"/>
  <c r="R139" i="1"/>
  <c r="S139" i="1"/>
  <c r="O140" i="1"/>
  <c r="R140" i="1"/>
  <c r="S140" i="1"/>
  <c r="O141" i="1"/>
  <c r="R141" i="1"/>
  <c r="S141" i="1"/>
  <c r="O142" i="1"/>
  <c r="R142" i="1"/>
  <c r="S142" i="1"/>
  <c r="S143" i="1"/>
  <c r="J144" i="1"/>
  <c r="R144" i="1"/>
  <c r="S144" i="1"/>
  <c r="J145" i="1"/>
  <c r="R145" i="1"/>
  <c r="S145" i="1"/>
  <c r="J146" i="1"/>
  <c r="R146" i="1"/>
  <c r="S146" i="1"/>
  <c r="S147" i="1"/>
  <c r="J148" i="1"/>
  <c r="R148" i="1"/>
  <c r="S148" i="1"/>
  <c r="J149" i="1"/>
  <c r="R149" i="1"/>
  <c r="S149" i="1"/>
  <c r="J150" i="1"/>
  <c r="R150" i="1"/>
  <c r="S150" i="1"/>
  <c r="J151" i="1"/>
  <c r="R151" i="1"/>
  <c r="S151" i="1"/>
  <c r="J152" i="1"/>
  <c r="R152" i="1"/>
  <c r="S152" i="1"/>
  <c r="J153" i="1"/>
  <c r="R153" i="1"/>
  <c r="S153" i="1"/>
  <c r="J154" i="1"/>
  <c r="R154" i="1"/>
  <c r="S154" i="1"/>
  <c r="S155" i="1"/>
  <c r="S156" i="1"/>
  <c r="S157" i="1"/>
  <c r="S158" i="1"/>
  <c r="S159" i="1"/>
  <c r="S160" i="1"/>
  <c r="J161" i="1"/>
  <c r="R161" i="1"/>
  <c r="S161" i="1"/>
  <c r="J162" i="1"/>
  <c r="R162" i="1"/>
  <c r="S162" i="1"/>
  <c r="J163" i="1"/>
  <c r="R163" i="1"/>
  <c r="S163" i="1"/>
  <c r="S164" i="1"/>
  <c r="J165" i="1"/>
  <c r="R165" i="1"/>
  <c r="S165" i="1"/>
  <c r="J166" i="1"/>
  <c r="R166" i="1"/>
  <c r="S166" i="1"/>
  <c r="J167" i="1"/>
  <c r="R167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7" i="1"/>
  <c r="S198" i="1"/>
  <c r="S199" i="1"/>
  <c r="S200" i="1"/>
  <c r="S201" i="1"/>
  <c r="S202" i="1"/>
  <c r="S203" i="1"/>
  <c r="R204" i="1"/>
  <c r="S204" i="1"/>
  <c r="R205" i="1"/>
  <c r="S205" i="1"/>
  <c r="R206" i="1"/>
  <c r="S206" i="1"/>
  <c r="R207" i="1"/>
  <c r="S207" i="1"/>
  <c r="R208" i="1"/>
  <c r="S208" i="1"/>
  <c r="R209" i="1"/>
  <c r="S209" i="1"/>
  <c r="S210" i="1"/>
  <c r="J211" i="1"/>
  <c r="R211" i="1"/>
  <c r="S211" i="1"/>
  <c r="J212" i="1"/>
  <c r="R212" i="1"/>
  <c r="S212" i="1"/>
  <c r="J213" i="1"/>
  <c r="R213" i="1"/>
  <c r="S213" i="1"/>
  <c r="S214" i="1"/>
  <c r="J215" i="1"/>
  <c r="R215" i="1"/>
  <c r="S215" i="1"/>
  <c r="J216" i="1"/>
  <c r="R216" i="1"/>
  <c r="S216" i="1"/>
  <c r="J217" i="1"/>
  <c r="R217" i="1"/>
  <c r="S217" i="1"/>
  <c r="J218" i="1"/>
  <c r="R218" i="1"/>
  <c r="S218" i="1"/>
  <c r="J219" i="1"/>
  <c r="R219" i="1"/>
  <c r="S219" i="1"/>
  <c r="S220" i="1"/>
  <c r="O222" i="1"/>
  <c r="R222" i="1"/>
  <c r="S222" i="1"/>
  <c r="O223" i="1"/>
  <c r="R223" i="1"/>
  <c r="S223" i="1"/>
  <c r="O224" i="1"/>
  <c r="R224" i="1"/>
  <c r="S224" i="1"/>
  <c r="O225" i="1"/>
  <c r="R225" i="1"/>
  <c r="S225" i="1"/>
  <c r="S226" i="1"/>
  <c r="S227" i="1"/>
  <c r="S228" i="1"/>
  <c r="S229" i="1"/>
  <c r="S230" i="1"/>
  <c r="S231" i="1"/>
  <c r="S232" i="1"/>
  <c r="S233" i="1"/>
  <c r="S234" i="1"/>
  <c r="S236" i="1"/>
  <c r="S237" i="1"/>
  <c r="S238" i="1"/>
  <c r="S239" i="1"/>
  <c r="S241" i="1"/>
  <c r="S242" i="1"/>
  <c r="S243" i="1"/>
  <c r="S244" i="1"/>
  <c r="O245" i="1"/>
  <c r="R245" i="1"/>
  <c r="S245" i="1"/>
  <c r="O246" i="1"/>
  <c r="R246" i="1"/>
  <c r="S246" i="1"/>
  <c r="O247" i="1"/>
  <c r="R247" i="1"/>
  <c r="S247" i="1"/>
  <c r="O248" i="1"/>
  <c r="R248" i="1"/>
  <c r="S248" i="1"/>
  <c r="O249" i="1"/>
  <c r="R249" i="1"/>
  <c r="S249" i="1"/>
  <c r="O250" i="1"/>
  <c r="R250" i="1"/>
  <c r="S250" i="1"/>
  <c r="S251" i="1"/>
  <c r="J253" i="1"/>
  <c r="R253" i="1"/>
  <c r="S253" i="1"/>
  <c r="J254" i="1"/>
  <c r="R254" i="1"/>
  <c r="S254" i="1"/>
  <c r="J255" i="1"/>
  <c r="R255" i="1"/>
  <c r="S255" i="1"/>
  <c r="J256" i="1"/>
  <c r="R256" i="1"/>
  <c r="S256" i="1"/>
  <c r="J257" i="1"/>
  <c r="R257" i="1"/>
  <c r="S257" i="1"/>
  <c r="J258" i="1"/>
  <c r="R258" i="1"/>
  <c r="S258" i="1"/>
  <c r="J259" i="1"/>
  <c r="R259" i="1"/>
  <c r="S259" i="1"/>
  <c r="J260" i="1"/>
  <c r="R260" i="1"/>
  <c r="S260" i="1"/>
  <c r="S261" i="1"/>
  <c r="S262" i="1"/>
  <c r="S263" i="1"/>
  <c r="S266" i="1"/>
  <c r="K268" i="1"/>
  <c r="R268" i="1"/>
  <c r="S268" i="1"/>
  <c r="K269" i="1"/>
  <c r="K600" i="1" s="1"/>
  <c r="R269" i="1"/>
  <c r="S269" i="1"/>
  <c r="K270" i="1"/>
  <c r="R270" i="1"/>
  <c r="S270" i="1"/>
  <c r="S271" i="1"/>
  <c r="J272" i="1"/>
  <c r="R272" i="1"/>
  <c r="S272" i="1"/>
  <c r="J273" i="1"/>
  <c r="R273" i="1"/>
  <c r="S273" i="1"/>
  <c r="J274" i="1"/>
  <c r="R274" i="1"/>
  <c r="S274" i="1"/>
  <c r="J275" i="1"/>
  <c r="R275" i="1"/>
  <c r="S275" i="1"/>
  <c r="S276" i="1"/>
  <c r="S277" i="1"/>
  <c r="S278" i="1"/>
  <c r="J279" i="1"/>
  <c r="R279" i="1"/>
  <c r="S279" i="1"/>
  <c r="J280" i="1"/>
  <c r="R280" i="1"/>
  <c r="S280" i="1"/>
  <c r="S281" i="1"/>
  <c r="J282" i="1"/>
  <c r="R282" i="1"/>
  <c r="S282" i="1"/>
  <c r="J283" i="1"/>
  <c r="R283" i="1"/>
  <c r="S283" i="1"/>
  <c r="J284" i="1"/>
  <c r="R284" i="1"/>
  <c r="S284" i="1"/>
  <c r="J285" i="1"/>
  <c r="R285" i="1"/>
  <c r="S285" i="1"/>
  <c r="J286" i="1"/>
  <c r="R286" i="1"/>
  <c r="S286" i="1"/>
  <c r="S287" i="1"/>
  <c r="S288" i="1"/>
  <c r="J289" i="1"/>
  <c r="R289" i="1"/>
  <c r="S289" i="1"/>
  <c r="J290" i="1"/>
  <c r="R290" i="1"/>
  <c r="S290" i="1"/>
  <c r="S291" i="1"/>
  <c r="J292" i="1"/>
  <c r="R292" i="1"/>
  <c r="S292" i="1"/>
  <c r="J293" i="1"/>
  <c r="R293" i="1"/>
  <c r="S293" i="1"/>
  <c r="J294" i="1"/>
  <c r="R294" i="1"/>
  <c r="S294" i="1"/>
  <c r="J296" i="1"/>
  <c r="R296" i="1"/>
  <c r="S296" i="1"/>
  <c r="J297" i="1"/>
  <c r="R297" i="1"/>
  <c r="S297" i="1"/>
  <c r="J298" i="1"/>
  <c r="R298" i="1"/>
  <c r="S298" i="1"/>
  <c r="S299" i="1"/>
  <c r="J301" i="1"/>
  <c r="R301" i="1"/>
  <c r="S301" i="1"/>
  <c r="J302" i="1"/>
  <c r="R302" i="1"/>
  <c r="S302" i="1"/>
  <c r="J303" i="1"/>
  <c r="R303" i="1"/>
  <c r="S303" i="1"/>
  <c r="J304" i="1"/>
  <c r="R304" i="1"/>
  <c r="S304" i="1"/>
  <c r="J305" i="1"/>
  <c r="R305" i="1"/>
  <c r="S305" i="1"/>
  <c r="J306" i="1"/>
  <c r="R306" i="1"/>
  <c r="S306" i="1"/>
  <c r="J307" i="1"/>
  <c r="R307" i="1"/>
  <c r="S307" i="1"/>
  <c r="J308" i="1"/>
  <c r="R308" i="1"/>
  <c r="S308" i="1"/>
  <c r="J309" i="1"/>
  <c r="R309" i="1"/>
  <c r="S309" i="1"/>
  <c r="J310" i="1"/>
  <c r="R310" i="1"/>
  <c r="S310" i="1"/>
  <c r="S311" i="1"/>
  <c r="J312" i="1"/>
  <c r="R312" i="1"/>
  <c r="S312" i="1"/>
  <c r="J313" i="1"/>
  <c r="R313" i="1"/>
  <c r="S313" i="1"/>
  <c r="J314" i="1"/>
  <c r="R314" i="1"/>
  <c r="S314" i="1"/>
  <c r="J315" i="1"/>
  <c r="R315" i="1"/>
  <c r="S315" i="1"/>
  <c r="J316" i="1"/>
  <c r="R316" i="1"/>
  <c r="S316" i="1"/>
  <c r="J317" i="1"/>
  <c r="R317" i="1"/>
  <c r="S317" i="1"/>
  <c r="J318" i="1"/>
  <c r="R318" i="1"/>
  <c r="S318" i="1"/>
  <c r="J319" i="1"/>
  <c r="R319" i="1"/>
  <c r="S319" i="1"/>
  <c r="S320" i="1"/>
  <c r="J321" i="1"/>
  <c r="R321" i="1"/>
  <c r="S321" i="1"/>
  <c r="J322" i="1"/>
  <c r="R322" i="1"/>
  <c r="S322" i="1"/>
  <c r="J323" i="1"/>
  <c r="R323" i="1"/>
  <c r="S323" i="1"/>
  <c r="J324" i="1"/>
  <c r="R324" i="1"/>
  <c r="S324" i="1"/>
  <c r="K325" i="1"/>
  <c r="R325" i="1"/>
  <c r="S325" i="1"/>
  <c r="K326" i="1"/>
  <c r="R326" i="1"/>
  <c r="S326" i="1"/>
  <c r="S329" i="1"/>
  <c r="S330" i="1"/>
  <c r="S331" i="1"/>
  <c r="O332" i="1"/>
  <c r="R332" i="1"/>
  <c r="S332" i="1"/>
  <c r="O333" i="1"/>
  <c r="R333" i="1"/>
  <c r="S333" i="1"/>
  <c r="S334" i="1"/>
  <c r="J335" i="1"/>
  <c r="R335" i="1"/>
  <c r="S335" i="1"/>
  <c r="J336" i="1"/>
  <c r="R336" i="1"/>
  <c r="S336" i="1"/>
  <c r="S337" i="1"/>
  <c r="S339" i="1"/>
  <c r="J340" i="1"/>
  <c r="R340" i="1"/>
  <c r="S340" i="1"/>
  <c r="J341" i="1"/>
  <c r="R341" i="1"/>
  <c r="S341" i="1"/>
  <c r="S343" i="1"/>
  <c r="S344" i="1"/>
  <c r="J345" i="1"/>
  <c r="R345" i="1"/>
  <c r="S345" i="1"/>
  <c r="J346" i="1"/>
  <c r="R346" i="1"/>
  <c r="S346" i="1"/>
  <c r="J347" i="1"/>
  <c r="R347" i="1"/>
  <c r="S347" i="1"/>
  <c r="J348" i="1"/>
  <c r="R348" i="1"/>
  <c r="S348" i="1"/>
  <c r="S349" i="1"/>
  <c r="S350" i="1"/>
  <c r="O351" i="1"/>
  <c r="O352" i="1"/>
  <c r="R352" i="1"/>
  <c r="S352" i="1"/>
  <c r="S353" i="1"/>
  <c r="J354" i="1"/>
  <c r="R354" i="1"/>
  <c r="S354" i="1"/>
  <c r="J355" i="1"/>
  <c r="R355" i="1"/>
  <c r="S355" i="1"/>
  <c r="J356" i="1"/>
  <c r="R356" i="1"/>
  <c r="S356" i="1"/>
  <c r="J357" i="1"/>
  <c r="R357" i="1"/>
  <c r="S357" i="1"/>
  <c r="J358" i="1"/>
  <c r="R358" i="1"/>
  <c r="S358" i="1"/>
  <c r="S360" i="1"/>
  <c r="S361" i="1"/>
  <c r="J362" i="1"/>
  <c r="R362" i="1"/>
  <c r="S362" i="1"/>
  <c r="J363" i="1"/>
  <c r="R363" i="1"/>
  <c r="S363" i="1"/>
  <c r="J364" i="1"/>
  <c r="R364" i="1"/>
  <c r="S364" i="1"/>
  <c r="J365" i="1"/>
  <c r="R365" i="1"/>
  <c r="S365" i="1"/>
  <c r="J366" i="1"/>
  <c r="R366" i="1"/>
  <c r="S366" i="1"/>
  <c r="S367" i="1"/>
  <c r="S368" i="1"/>
  <c r="S369" i="1"/>
  <c r="J370" i="1"/>
  <c r="R370" i="1"/>
  <c r="S370" i="1"/>
  <c r="J371" i="1"/>
  <c r="R371" i="1"/>
  <c r="S371" i="1"/>
  <c r="J372" i="1"/>
  <c r="R372" i="1"/>
  <c r="S372" i="1"/>
  <c r="S373" i="1"/>
  <c r="J374" i="1"/>
  <c r="R374" i="1"/>
  <c r="S374" i="1"/>
  <c r="J375" i="1"/>
  <c r="R375" i="1"/>
  <c r="S375" i="1"/>
  <c r="S376" i="1"/>
  <c r="J377" i="1"/>
  <c r="R377" i="1"/>
  <c r="S377" i="1"/>
  <c r="J378" i="1"/>
  <c r="R378" i="1"/>
  <c r="S378" i="1"/>
  <c r="J379" i="1"/>
  <c r="R379" i="1"/>
  <c r="S379" i="1"/>
  <c r="J380" i="1"/>
  <c r="R380" i="1"/>
  <c r="S380" i="1"/>
  <c r="S381" i="1"/>
  <c r="S382" i="1"/>
  <c r="J383" i="1"/>
  <c r="R383" i="1"/>
  <c r="S383" i="1"/>
  <c r="J384" i="1"/>
  <c r="R384" i="1"/>
  <c r="S384" i="1"/>
  <c r="S385" i="1"/>
  <c r="S386" i="1"/>
  <c r="J387" i="1"/>
  <c r="R387" i="1"/>
  <c r="S387" i="1"/>
  <c r="J388" i="1"/>
  <c r="R388" i="1"/>
  <c r="S388" i="1"/>
  <c r="S389" i="1"/>
  <c r="S390" i="1"/>
  <c r="J391" i="1"/>
  <c r="J392" i="1"/>
  <c r="J393" i="1"/>
  <c r="O394" i="1"/>
  <c r="R394" i="1"/>
  <c r="S394" i="1"/>
  <c r="O395" i="1"/>
  <c r="R395" i="1"/>
  <c r="S395" i="1"/>
  <c r="S396" i="1"/>
  <c r="O397" i="1"/>
  <c r="R397" i="1"/>
  <c r="S397" i="1"/>
  <c r="O398" i="1"/>
  <c r="R398" i="1"/>
  <c r="S398" i="1"/>
  <c r="J399" i="1"/>
  <c r="R399" i="1"/>
  <c r="S399" i="1"/>
  <c r="J400" i="1"/>
  <c r="R400" i="1"/>
  <c r="S400" i="1"/>
  <c r="J401" i="1"/>
  <c r="R401" i="1"/>
  <c r="S401" i="1"/>
  <c r="S403" i="1"/>
  <c r="J404" i="1"/>
  <c r="R404" i="1"/>
  <c r="S404" i="1"/>
  <c r="J405" i="1"/>
  <c r="R405" i="1"/>
  <c r="S405" i="1"/>
  <c r="S406" i="1"/>
  <c r="S408" i="1"/>
  <c r="S410" i="1"/>
  <c r="J411" i="1"/>
  <c r="R411" i="1"/>
  <c r="S411" i="1"/>
  <c r="J412" i="1"/>
  <c r="R412" i="1"/>
  <c r="S412" i="1"/>
  <c r="J413" i="1"/>
  <c r="R413" i="1"/>
  <c r="S413" i="1"/>
  <c r="S414" i="1"/>
  <c r="O416" i="1"/>
  <c r="R416" i="1"/>
  <c r="S416" i="1"/>
  <c r="O417" i="1"/>
  <c r="R417" i="1"/>
  <c r="S417" i="1"/>
  <c r="S418" i="1"/>
  <c r="S420" i="1"/>
  <c r="J421" i="1"/>
  <c r="R421" i="1"/>
  <c r="S421" i="1"/>
  <c r="J422" i="1"/>
  <c r="R422" i="1"/>
  <c r="S422" i="1"/>
  <c r="J423" i="1"/>
  <c r="R423" i="1"/>
  <c r="S423" i="1"/>
  <c r="S424" i="1"/>
  <c r="S425" i="1"/>
  <c r="J426" i="1"/>
  <c r="R426" i="1"/>
  <c r="S426" i="1"/>
  <c r="J427" i="1"/>
  <c r="R427" i="1"/>
  <c r="S427" i="1"/>
  <c r="J428" i="1"/>
  <c r="R428" i="1"/>
  <c r="S428" i="1"/>
  <c r="S430" i="1"/>
  <c r="S431" i="1"/>
  <c r="J432" i="1"/>
  <c r="R432" i="1"/>
  <c r="S432" i="1"/>
  <c r="J433" i="1"/>
  <c r="R433" i="1"/>
  <c r="S433" i="1"/>
  <c r="J434" i="1"/>
  <c r="R434" i="1"/>
  <c r="S434" i="1"/>
  <c r="K435" i="1"/>
  <c r="R435" i="1"/>
  <c r="S435" i="1"/>
  <c r="K436" i="1"/>
  <c r="R436" i="1"/>
  <c r="S436" i="1"/>
  <c r="K437" i="1"/>
  <c r="R437" i="1"/>
  <c r="S437" i="1"/>
  <c r="S438" i="1"/>
  <c r="K439" i="1"/>
  <c r="R439" i="1"/>
  <c r="S439" i="1"/>
  <c r="K440" i="1"/>
  <c r="R440" i="1"/>
  <c r="S440" i="1"/>
  <c r="S441" i="1"/>
  <c r="S442" i="1"/>
  <c r="O443" i="1"/>
  <c r="R443" i="1"/>
  <c r="S443" i="1"/>
  <c r="O444" i="1"/>
  <c r="R444" i="1"/>
  <c r="S444" i="1"/>
  <c r="J445" i="1"/>
  <c r="R445" i="1"/>
  <c r="S445" i="1"/>
  <c r="J446" i="1"/>
  <c r="R446" i="1"/>
  <c r="S446" i="1"/>
  <c r="J447" i="1"/>
  <c r="R447" i="1"/>
  <c r="S447" i="1"/>
  <c r="J448" i="1"/>
  <c r="R448" i="1"/>
  <c r="S448" i="1"/>
  <c r="J449" i="1"/>
  <c r="R449" i="1"/>
  <c r="S449" i="1"/>
  <c r="J450" i="1"/>
  <c r="R450" i="1"/>
  <c r="S450" i="1"/>
  <c r="J451" i="1"/>
  <c r="R451" i="1"/>
  <c r="S451" i="1"/>
  <c r="J452" i="1"/>
  <c r="R452" i="1"/>
  <c r="S452" i="1"/>
  <c r="J454" i="1"/>
  <c r="R454" i="1"/>
  <c r="S454" i="1"/>
  <c r="J455" i="1"/>
  <c r="R455" i="1"/>
  <c r="S455" i="1"/>
  <c r="S456" i="1"/>
  <c r="K458" i="1"/>
  <c r="R458" i="1"/>
  <c r="S458" i="1"/>
  <c r="K459" i="1"/>
  <c r="R459" i="1"/>
  <c r="S459" i="1"/>
  <c r="K460" i="1"/>
  <c r="R460" i="1"/>
  <c r="S460" i="1"/>
  <c r="J461" i="1"/>
  <c r="R461" i="1"/>
  <c r="S461" i="1"/>
  <c r="J462" i="1"/>
  <c r="R462" i="1"/>
  <c r="S462" i="1"/>
  <c r="J463" i="1"/>
  <c r="R463" i="1"/>
  <c r="S463" i="1"/>
  <c r="S464" i="1"/>
  <c r="O465" i="1"/>
  <c r="R465" i="1"/>
  <c r="S465" i="1"/>
  <c r="O466" i="1"/>
  <c r="R466" i="1"/>
  <c r="S466" i="1"/>
  <c r="O467" i="1"/>
  <c r="R467" i="1"/>
  <c r="S467" i="1"/>
  <c r="O468" i="1"/>
  <c r="R468" i="1"/>
  <c r="S468" i="1"/>
  <c r="S469" i="1"/>
  <c r="J470" i="1"/>
  <c r="R470" i="1"/>
  <c r="S470" i="1"/>
  <c r="J471" i="1"/>
  <c r="R471" i="1"/>
  <c r="S471" i="1"/>
  <c r="J472" i="1"/>
  <c r="R472" i="1"/>
  <c r="S472" i="1"/>
  <c r="J473" i="1"/>
  <c r="R473" i="1"/>
  <c r="S473" i="1"/>
  <c r="J474" i="1"/>
  <c r="R474" i="1"/>
  <c r="S474" i="1"/>
  <c r="J475" i="1"/>
  <c r="R475" i="1"/>
  <c r="S475" i="1"/>
  <c r="J476" i="1"/>
  <c r="R476" i="1"/>
  <c r="S476" i="1"/>
  <c r="J478" i="1"/>
  <c r="R478" i="1"/>
  <c r="S478" i="1"/>
  <c r="J479" i="1"/>
  <c r="R479" i="1"/>
  <c r="S479" i="1"/>
  <c r="J480" i="1"/>
  <c r="R480" i="1"/>
  <c r="S480" i="1"/>
  <c r="K481" i="1"/>
  <c r="R481" i="1"/>
  <c r="S481" i="1"/>
  <c r="K482" i="1"/>
  <c r="R482" i="1"/>
  <c r="S482" i="1"/>
  <c r="K483" i="1"/>
  <c r="R483" i="1"/>
  <c r="S483" i="1"/>
  <c r="K484" i="1"/>
  <c r="R484" i="1"/>
  <c r="S484" i="1"/>
  <c r="K485" i="1"/>
  <c r="R485" i="1"/>
  <c r="S485" i="1"/>
  <c r="K486" i="1"/>
  <c r="R486" i="1"/>
  <c r="S486" i="1"/>
  <c r="K487" i="1"/>
  <c r="R487" i="1"/>
  <c r="S487" i="1"/>
  <c r="K488" i="1"/>
  <c r="R488" i="1"/>
  <c r="S488" i="1"/>
  <c r="S489" i="1"/>
  <c r="K491" i="1"/>
  <c r="R491" i="1"/>
  <c r="S491" i="1"/>
  <c r="K492" i="1"/>
  <c r="R492" i="1"/>
  <c r="S492" i="1"/>
  <c r="S493" i="1"/>
  <c r="J494" i="1"/>
  <c r="R494" i="1"/>
  <c r="S494" i="1"/>
  <c r="J495" i="1"/>
  <c r="R495" i="1"/>
  <c r="S495" i="1"/>
  <c r="S496" i="1"/>
  <c r="O497" i="1"/>
  <c r="R497" i="1"/>
  <c r="S497" i="1"/>
  <c r="O498" i="1"/>
  <c r="R498" i="1"/>
  <c r="S498" i="1"/>
  <c r="O499" i="1"/>
  <c r="R499" i="1"/>
  <c r="S499" i="1"/>
  <c r="O500" i="1"/>
  <c r="R500" i="1"/>
  <c r="S500" i="1"/>
  <c r="O501" i="1"/>
  <c r="R501" i="1"/>
  <c r="S501" i="1"/>
  <c r="O502" i="1"/>
  <c r="R502" i="1"/>
  <c r="S502" i="1"/>
  <c r="O503" i="1"/>
  <c r="R503" i="1"/>
  <c r="S503" i="1"/>
  <c r="O504" i="1"/>
  <c r="R504" i="1"/>
  <c r="S504" i="1"/>
  <c r="O505" i="1"/>
  <c r="R505" i="1"/>
  <c r="S505" i="1"/>
  <c r="O506" i="1"/>
  <c r="R506" i="1"/>
  <c r="S506" i="1"/>
  <c r="O507" i="1"/>
  <c r="R507" i="1"/>
  <c r="S507" i="1"/>
  <c r="S508" i="1"/>
  <c r="J509" i="1"/>
  <c r="R509" i="1"/>
  <c r="S509" i="1"/>
  <c r="J510" i="1"/>
  <c r="R510" i="1"/>
  <c r="S510" i="1"/>
  <c r="S511" i="1"/>
  <c r="S512" i="1"/>
  <c r="S513" i="1"/>
  <c r="O514" i="1"/>
  <c r="R514" i="1"/>
  <c r="S514" i="1"/>
  <c r="O515" i="1"/>
  <c r="R515" i="1"/>
  <c r="S515" i="1"/>
  <c r="J516" i="1"/>
  <c r="R516" i="1"/>
  <c r="S516" i="1"/>
  <c r="J517" i="1"/>
  <c r="R517" i="1"/>
  <c r="S517" i="1"/>
  <c r="J518" i="1"/>
  <c r="R518" i="1"/>
  <c r="S518" i="1"/>
  <c r="J519" i="1"/>
  <c r="R519" i="1"/>
  <c r="S519" i="1"/>
  <c r="J520" i="1"/>
  <c r="R520" i="1"/>
  <c r="S520" i="1"/>
  <c r="S521" i="1"/>
  <c r="S522" i="1"/>
  <c r="S523" i="1"/>
  <c r="J525" i="1"/>
  <c r="R525" i="1"/>
  <c r="S525" i="1"/>
  <c r="J526" i="1"/>
  <c r="R526" i="1"/>
  <c r="S526" i="1"/>
  <c r="J527" i="1"/>
  <c r="R527" i="1"/>
  <c r="S527" i="1"/>
  <c r="J528" i="1"/>
  <c r="R528" i="1"/>
  <c r="S528" i="1"/>
  <c r="J529" i="1"/>
  <c r="R529" i="1"/>
  <c r="S529" i="1"/>
  <c r="J530" i="1"/>
  <c r="R530" i="1"/>
  <c r="S530" i="1"/>
  <c r="J531" i="1"/>
  <c r="R531" i="1"/>
  <c r="S531" i="1"/>
  <c r="J532" i="1"/>
  <c r="R532" i="1"/>
  <c r="J533" i="1"/>
  <c r="R533" i="1"/>
  <c r="S533" i="1"/>
  <c r="S534" i="1"/>
  <c r="O535" i="1"/>
  <c r="R535" i="1"/>
  <c r="S535" i="1"/>
  <c r="O536" i="1"/>
  <c r="R536" i="1"/>
  <c r="S536" i="1"/>
  <c r="S600" i="1" s="1"/>
  <c r="O537" i="1"/>
  <c r="R537" i="1"/>
  <c r="S537" i="1"/>
  <c r="O538" i="1"/>
  <c r="R538" i="1"/>
  <c r="S538" i="1"/>
  <c r="O539" i="1"/>
  <c r="R539" i="1"/>
  <c r="S539" i="1"/>
  <c r="O540" i="1"/>
  <c r="R540" i="1"/>
  <c r="S540" i="1"/>
  <c r="S541" i="1"/>
  <c r="J542" i="1"/>
  <c r="R542" i="1"/>
  <c r="S542" i="1"/>
  <c r="J543" i="1"/>
  <c r="R543" i="1"/>
  <c r="S543" i="1"/>
  <c r="S544" i="1"/>
  <c r="S545" i="1"/>
  <c r="S547" i="1"/>
  <c r="J548" i="1"/>
  <c r="R548" i="1"/>
  <c r="S548" i="1"/>
  <c r="J549" i="1"/>
  <c r="R549" i="1"/>
  <c r="S549" i="1"/>
  <c r="J550" i="1"/>
  <c r="R550" i="1"/>
  <c r="S550" i="1"/>
  <c r="R551" i="1"/>
  <c r="R552" i="1"/>
  <c r="R553" i="1"/>
  <c r="S554" i="1"/>
  <c r="S555" i="1"/>
  <c r="J556" i="1"/>
  <c r="R556" i="1"/>
  <c r="S556" i="1"/>
  <c r="J557" i="1"/>
  <c r="R557" i="1"/>
  <c r="S557" i="1"/>
  <c r="J558" i="1"/>
  <c r="R558" i="1"/>
  <c r="S558" i="1"/>
  <c r="J559" i="1"/>
  <c r="R559" i="1"/>
  <c r="S559" i="1"/>
  <c r="S564" i="1"/>
  <c r="S565" i="1"/>
  <c r="J567" i="1"/>
  <c r="R567" i="1"/>
  <c r="S567" i="1"/>
  <c r="J568" i="1"/>
  <c r="R568" i="1"/>
  <c r="S568" i="1"/>
  <c r="J569" i="1"/>
  <c r="R569" i="1"/>
  <c r="S569" i="1"/>
  <c r="J571" i="1"/>
  <c r="R571" i="1"/>
  <c r="S571" i="1"/>
  <c r="J572" i="1"/>
  <c r="R572" i="1"/>
  <c r="S572" i="1"/>
  <c r="J573" i="1"/>
  <c r="R573" i="1"/>
  <c r="S573" i="1"/>
  <c r="S574" i="1"/>
  <c r="S575" i="1"/>
  <c r="S576" i="1"/>
  <c r="S579" i="1"/>
  <c r="S580" i="1"/>
  <c r="R586" i="1"/>
  <c r="S586" i="1"/>
  <c r="R587" i="1"/>
  <c r="S587" i="1"/>
  <c r="R588" i="1"/>
  <c r="S588" i="1"/>
  <c r="R589" i="1"/>
  <c r="S589" i="1"/>
  <c r="R590" i="1"/>
  <c r="S590" i="1"/>
  <c r="S591" i="1"/>
  <c r="J594" i="1"/>
  <c r="R594" i="1"/>
  <c r="S594" i="1"/>
  <c r="J595" i="1"/>
  <c r="R595" i="1"/>
  <c r="S595" i="1"/>
  <c r="J596" i="1"/>
  <c r="R596" i="1"/>
  <c r="S596" i="1"/>
  <c r="J597" i="1"/>
  <c r="R597" i="1"/>
  <c r="S597" i="1"/>
  <c r="J598" i="1"/>
  <c r="R598" i="1"/>
  <c r="S598" i="1"/>
  <c r="J600" i="1"/>
  <c r="L600" i="1"/>
  <c r="M600" i="1"/>
  <c r="N600" i="1"/>
  <c r="O600" i="1"/>
  <c r="Q13" i="7" l="1"/>
  <c r="P13" i="7"/>
  <c r="F6" i="49"/>
  <c r="F46" i="51"/>
  <c r="E46" i="51"/>
  <c r="F11" i="49"/>
  <c r="F20" i="49"/>
  <c r="R11" i="58"/>
  <c r="Q11" i="58"/>
  <c r="P11" i="58"/>
  <c r="O11" i="58"/>
  <c r="N11" i="58"/>
  <c r="M11" i="58"/>
  <c r="L11" i="58"/>
  <c r="K11" i="58"/>
  <c r="J11" i="58"/>
  <c r="I11" i="58"/>
  <c r="F5" i="58"/>
  <c r="G5" i="58"/>
  <c r="E5" i="58" s="1"/>
  <c r="F32" i="45" l="1"/>
  <c r="G32" i="45"/>
  <c r="E26" i="44" l="1"/>
  <c r="D26" i="44"/>
  <c r="Q5" i="53" l="1"/>
  <c r="E5" i="53" s="1"/>
  <c r="P5" i="53"/>
  <c r="D5" i="53" s="1"/>
  <c r="Q6" i="53"/>
  <c r="P6" i="53"/>
  <c r="G10" i="48"/>
  <c r="F10" i="48"/>
  <c r="F7" i="44"/>
  <c r="F11" i="44"/>
  <c r="G11" i="55"/>
  <c r="F11" i="55"/>
  <c r="G9" i="56"/>
  <c r="F9" i="56"/>
  <c r="F45" i="51" l="1"/>
  <c r="E45" i="51"/>
  <c r="F32" i="49"/>
  <c r="G6" i="56" l="1"/>
  <c r="F6" i="56"/>
  <c r="H9" i="58"/>
  <c r="G9" i="58"/>
  <c r="H10" i="58"/>
  <c r="G10" i="58"/>
  <c r="I10" i="55"/>
  <c r="H10" i="55"/>
  <c r="I15" i="56"/>
  <c r="H15" i="56"/>
  <c r="Q12" i="54"/>
  <c r="P12" i="54"/>
  <c r="G11" i="46"/>
  <c r="F11" i="46"/>
  <c r="Q23" i="41"/>
  <c r="P23" i="41"/>
  <c r="P18" i="49"/>
  <c r="P16" i="49"/>
  <c r="F7" i="45"/>
  <c r="F5" i="45"/>
  <c r="P22" i="46"/>
  <c r="G25" i="45"/>
  <c r="F25" i="45"/>
  <c r="G8" i="45"/>
  <c r="F8" i="45"/>
  <c r="G10" i="50"/>
  <c r="F10" i="50"/>
  <c r="Q27" i="46"/>
  <c r="P27" i="46"/>
  <c r="G16" i="51"/>
  <c r="A9" i="60" l="1"/>
  <c r="A10" i="60" s="1"/>
  <c r="A11" i="60" s="1"/>
  <c r="A12" i="60" s="1"/>
  <c r="A13" i="60" s="1"/>
  <c r="A14" i="60" s="1"/>
  <c r="A15" i="60" s="1"/>
  <c r="A16" i="60" s="1"/>
  <c r="A17" i="60" s="1"/>
  <c r="A18" i="60" s="1"/>
  <c r="A19" i="60" s="1"/>
  <c r="A20" i="60" s="1"/>
  <c r="A21" i="60" s="1"/>
  <c r="A22" i="60" s="1"/>
  <c r="A23" i="60" s="1"/>
  <c r="A24" i="60" s="1"/>
  <c r="A25" i="60" s="1"/>
  <c r="A26" i="60" s="1"/>
  <c r="A27" i="60" s="1"/>
  <c r="A28" i="60" s="1"/>
  <c r="A29" i="60" s="1"/>
  <c r="A30" i="60" s="1"/>
  <c r="A31" i="60" s="1"/>
  <c r="A32" i="60" s="1"/>
  <c r="A33" i="60" s="1"/>
  <c r="A34" i="60" s="1"/>
  <c r="A35" i="60" s="1"/>
  <c r="A36" i="60" s="1"/>
  <c r="A37" i="60" s="1"/>
  <c r="A38" i="60" s="1"/>
  <c r="A39" i="60" s="1"/>
  <c r="A40" i="60" s="1"/>
  <c r="A41" i="60" s="1"/>
  <c r="A42" i="60" s="1"/>
  <c r="A43" i="60" s="1"/>
  <c r="A44" i="60" s="1"/>
  <c r="A45" i="60" s="1"/>
  <c r="A46" i="60" s="1"/>
  <c r="A47" i="60" s="1"/>
  <c r="A48" i="60" s="1"/>
  <c r="A49" i="60" s="1"/>
  <c r="A50" i="60" s="1"/>
  <c r="A51" i="60" s="1"/>
  <c r="A52" i="60" s="1"/>
  <c r="A53" i="60" s="1"/>
  <c r="A54" i="60" s="1"/>
  <c r="A55" i="60" s="1"/>
  <c r="A56" i="60" s="1"/>
  <c r="A57" i="60" s="1"/>
  <c r="A58" i="60" s="1"/>
  <c r="A59" i="60" s="1"/>
  <c r="A60" i="60" s="1"/>
  <c r="A61" i="60" s="1"/>
  <c r="A62" i="60" s="1"/>
  <c r="A63" i="60" s="1"/>
  <c r="A64" i="60" s="1"/>
  <c r="A65" i="60" s="1"/>
  <c r="A66" i="60" s="1"/>
  <c r="A67" i="60" s="1"/>
  <c r="A68" i="60" s="1"/>
  <c r="A69" i="60" s="1"/>
  <c r="A70" i="60" s="1"/>
  <c r="A71" i="60" s="1"/>
  <c r="A72" i="60" s="1"/>
  <c r="A73" i="60" s="1"/>
  <c r="A74" i="60" s="1"/>
  <c r="A75" i="60" s="1"/>
  <c r="A76" i="60" s="1"/>
  <c r="A77" i="60" s="1"/>
  <c r="A78" i="60" s="1"/>
  <c r="A79" i="60" s="1"/>
  <c r="A80" i="60" s="1"/>
  <c r="A81" i="60" s="1"/>
  <c r="A82" i="60" s="1"/>
  <c r="A83" i="60" s="1"/>
  <c r="A84" i="60" s="1"/>
  <c r="A85" i="60" s="1"/>
  <c r="A86" i="60" s="1"/>
  <c r="A87" i="60" s="1"/>
  <c r="A88" i="60" s="1"/>
  <c r="A89" i="60" s="1"/>
  <c r="A90" i="60" s="1"/>
  <c r="A91" i="60" s="1"/>
  <c r="A92" i="60" s="1"/>
  <c r="A93" i="60" s="1"/>
  <c r="A94" i="60" s="1"/>
  <c r="A95" i="60" s="1"/>
  <c r="A96" i="60" s="1"/>
  <c r="A97" i="60" s="1"/>
  <c r="A98" i="60" s="1"/>
  <c r="A99" i="60" s="1"/>
  <c r="A100" i="60" s="1"/>
  <c r="A101" i="60" s="1"/>
  <c r="A102" i="60" s="1"/>
  <c r="A103" i="60" s="1"/>
  <c r="A104" i="60" s="1"/>
  <c r="A105" i="60" s="1"/>
  <c r="A106" i="60" s="1"/>
  <c r="A107" i="60" s="1"/>
  <c r="A108" i="60" s="1"/>
  <c r="A109" i="60" s="1"/>
  <c r="A110" i="60" s="1"/>
  <c r="A111" i="60" s="1"/>
  <c r="A112" i="60" s="1"/>
  <c r="A113" i="60" s="1"/>
  <c r="A114" i="60" s="1"/>
  <c r="A115" i="60" s="1"/>
  <c r="A116" i="60" s="1"/>
  <c r="A117" i="60" s="1"/>
  <c r="A118" i="60" s="1"/>
  <c r="A119" i="60" s="1"/>
  <c r="A120" i="60" s="1"/>
  <c r="A121" i="60" s="1"/>
  <c r="A122" i="60" s="1"/>
  <c r="A123" i="60" s="1"/>
  <c r="A124" i="60" s="1"/>
  <c r="A125" i="60" s="1"/>
  <c r="A126" i="60" s="1"/>
  <c r="A127" i="60" s="1"/>
  <c r="A128" i="60" s="1"/>
  <c r="A129" i="60" s="1"/>
  <c r="A130" i="60" s="1"/>
  <c r="A131" i="60" s="1"/>
  <c r="A132" i="60" s="1"/>
  <c r="A133" i="60" s="1"/>
  <c r="A134" i="60" s="1"/>
  <c r="A135" i="60" s="1"/>
  <c r="A136" i="60" s="1"/>
  <c r="A137" i="60" s="1"/>
  <c r="A138" i="60" s="1"/>
  <c r="A139" i="60" s="1"/>
  <c r="A140" i="60" s="1"/>
  <c r="A141" i="60" s="1"/>
  <c r="A142" i="60" s="1"/>
  <c r="A143" i="60" s="1"/>
  <c r="A144" i="60" s="1"/>
  <c r="A145" i="60" s="1"/>
  <c r="A146" i="60" s="1"/>
  <c r="A147" i="60" s="1"/>
  <c r="A148" i="60" s="1"/>
  <c r="A149" i="60" s="1"/>
  <c r="A150" i="60" s="1"/>
  <c r="A151" i="60" s="1"/>
  <c r="A152" i="60" s="1"/>
  <c r="A153" i="60" s="1"/>
  <c r="A154" i="60" s="1"/>
  <c r="A155" i="60" s="1"/>
  <c r="A156" i="60" s="1"/>
  <c r="A157" i="60" s="1"/>
  <c r="A158" i="60" s="1"/>
  <c r="A159" i="60" s="1"/>
  <c r="A160" i="60" s="1"/>
  <c r="A161" i="60" s="1"/>
  <c r="A162" i="60" s="1"/>
  <c r="A163" i="60" s="1"/>
  <c r="A164" i="60" s="1"/>
  <c r="A165" i="60" s="1"/>
  <c r="A166" i="60" s="1"/>
  <c r="A167" i="60" s="1"/>
  <c r="A168" i="60" s="1"/>
  <c r="A169" i="60" s="1"/>
  <c r="A170" i="60" s="1"/>
  <c r="A171" i="60" s="1"/>
  <c r="A172" i="60" s="1"/>
  <c r="A173" i="60" s="1"/>
  <c r="A174" i="60" s="1"/>
  <c r="A175" i="60" s="1"/>
  <c r="A176" i="60" s="1"/>
  <c r="A177" i="60" s="1"/>
  <c r="A178" i="60" s="1"/>
  <c r="A179" i="60" s="1"/>
  <c r="A180" i="60" s="1"/>
  <c r="A181" i="60" s="1"/>
  <c r="A182" i="60" s="1"/>
  <c r="A183" i="60" s="1"/>
  <c r="A184" i="60" s="1"/>
  <c r="A185" i="60" s="1"/>
  <c r="A186" i="60" s="1"/>
  <c r="A187" i="60" s="1"/>
  <c r="A188" i="60" s="1"/>
  <c r="A189" i="60" s="1"/>
  <c r="A190" i="60" s="1"/>
  <c r="A191" i="60" s="1"/>
  <c r="A192" i="60" s="1"/>
  <c r="A193" i="60" s="1"/>
  <c r="A194" i="60" s="1"/>
  <c r="A195" i="60" s="1"/>
  <c r="A196" i="60" s="1"/>
  <c r="A197" i="60" s="1"/>
  <c r="A198" i="60" s="1"/>
  <c r="A199" i="60" s="1"/>
  <c r="A200" i="60" s="1"/>
  <c r="A201" i="60" s="1"/>
  <c r="A202" i="60" s="1"/>
  <c r="A203" i="60" s="1"/>
  <c r="A204" i="60" s="1"/>
  <c r="A205" i="60" s="1"/>
  <c r="A206" i="60" s="1"/>
  <c r="A207" i="60" s="1"/>
  <c r="A208" i="60" s="1"/>
  <c r="A209" i="60" s="1"/>
  <c r="A210" i="60" s="1"/>
  <c r="A211" i="60" s="1"/>
  <c r="A212" i="60" s="1"/>
  <c r="A213" i="60" s="1"/>
  <c r="A214" i="60" s="1"/>
  <c r="A215" i="60" s="1"/>
  <c r="A216" i="60" s="1"/>
  <c r="A217" i="60" s="1"/>
  <c r="A218" i="60" s="1"/>
  <c r="A219" i="60" s="1"/>
  <c r="A220" i="60" s="1"/>
  <c r="A221" i="60" s="1"/>
  <c r="A222" i="60" s="1"/>
  <c r="A223" i="60" s="1"/>
  <c r="A224" i="60" s="1"/>
  <c r="A225" i="60" s="1"/>
  <c r="A226" i="60" s="1"/>
  <c r="A227" i="60" s="1"/>
  <c r="A228" i="60" s="1"/>
  <c r="A229" i="60" s="1"/>
  <c r="A230" i="60" s="1"/>
  <c r="A231" i="60" s="1"/>
  <c r="A232" i="60" s="1"/>
  <c r="A233" i="60" s="1"/>
  <c r="A234" i="60" s="1"/>
  <c r="A235" i="60" s="1"/>
  <c r="A236" i="60" s="1"/>
  <c r="A237" i="60" s="1"/>
  <c r="A238" i="60" s="1"/>
  <c r="A239" i="60" s="1"/>
  <c r="A240" i="60" s="1"/>
  <c r="A241" i="60" s="1"/>
  <c r="A242" i="60" s="1"/>
  <c r="A243" i="60" s="1"/>
  <c r="A244" i="60" s="1"/>
  <c r="A245" i="60" s="1"/>
  <c r="A246" i="60" s="1"/>
  <c r="A247" i="60" s="1"/>
  <c r="A248" i="60" s="1"/>
  <c r="A249" i="60" s="1"/>
  <c r="A250" i="60" s="1"/>
  <c r="A251" i="60" s="1"/>
  <c r="A252" i="60" s="1"/>
  <c r="A253" i="60" s="1"/>
  <c r="A254" i="60" s="1"/>
  <c r="A255" i="60" s="1"/>
  <c r="A256" i="60" s="1"/>
  <c r="A257" i="60" s="1"/>
  <c r="A258" i="60" s="1"/>
  <c r="A259" i="60" s="1"/>
  <c r="A260" i="60" s="1"/>
  <c r="A261" i="60" s="1"/>
  <c r="A262" i="60" s="1"/>
  <c r="A263" i="60" s="1"/>
  <c r="A264" i="60" s="1"/>
  <c r="A265" i="60" s="1"/>
  <c r="A266" i="60" s="1"/>
  <c r="A267" i="60" s="1"/>
  <c r="A268" i="60" s="1"/>
  <c r="A269" i="60" s="1"/>
  <c r="A270" i="60" s="1"/>
  <c r="A271" i="60" s="1"/>
  <c r="A272" i="60" s="1"/>
  <c r="A273" i="60" s="1"/>
  <c r="A274" i="60" s="1"/>
  <c r="A275" i="60" s="1"/>
  <c r="A276" i="60" s="1"/>
  <c r="A277" i="60" s="1"/>
  <c r="A278" i="60" s="1"/>
  <c r="A279" i="60" s="1"/>
  <c r="A280" i="60" s="1"/>
  <c r="A281" i="60" s="1"/>
  <c r="A282" i="60" s="1"/>
  <c r="A283" i="60" s="1"/>
  <c r="A284" i="60" s="1"/>
  <c r="A285" i="60" s="1"/>
  <c r="A286" i="60" s="1"/>
  <c r="A287" i="60" s="1"/>
  <c r="A288" i="60" s="1"/>
  <c r="A289" i="60" s="1"/>
  <c r="A290" i="60" s="1"/>
  <c r="A291" i="60" s="1"/>
  <c r="A292" i="60" s="1"/>
  <c r="A293" i="60" s="1"/>
  <c r="A294" i="60" s="1"/>
  <c r="A295" i="60" s="1"/>
  <c r="A296" i="60" s="1"/>
  <c r="A297" i="60" s="1"/>
  <c r="A298" i="60" s="1"/>
  <c r="A299" i="60" s="1"/>
  <c r="A300" i="60" s="1"/>
  <c r="A301" i="60" s="1"/>
  <c r="A302" i="60" s="1"/>
  <c r="A303" i="60" s="1"/>
  <c r="A304" i="60" s="1"/>
  <c r="A305" i="60" s="1"/>
  <c r="A306" i="60" s="1"/>
  <c r="A307" i="60" s="1"/>
  <c r="A308" i="60" s="1"/>
  <c r="A309" i="60" s="1"/>
  <c r="A310" i="60" s="1"/>
  <c r="A311" i="60" s="1"/>
  <c r="A312" i="60" s="1"/>
  <c r="A313" i="60" s="1"/>
  <c r="A314" i="60" s="1"/>
  <c r="A315" i="60" s="1"/>
  <c r="A316" i="60" s="1"/>
  <c r="A317" i="60" s="1"/>
  <c r="A318" i="60" s="1"/>
  <c r="A319" i="60" s="1"/>
  <c r="A320" i="60" s="1"/>
  <c r="A321" i="60" s="1"/>
  <c r="A322" i="60" s="1"/>
  <c r="A323" i="60" s="1"/>
  <c r="A324" i="60" s="1"/>
  <c r="A325" i="60" s="1"/>
  <c r="A326" i="60" s="1"/>
  <c r="A327" i="60" s="1"/>
  <c r="A328" i="60" s="1"/>
  <c r="A329" i="60" s="1"/>
  <c r="A330" i="60" s="1"/>
  <c r="A331" i="60" s="1"/>
  <c r="A332" i="60" s="1"/>
  <c r="A333" i="60" s="1"/>
  <c r="A334" i="60" s="1"/>
  <c r="A335" i="60" s="1"/>
  <c r="A336" i="60" s="1"/>
  <c r="A337" i="60" s="1"/>
  <c r="A338" i="60" s="1"/>
  <c r="A339" i="60" s="1"/>
  <c r="A340" i="60" s="1"/>
  <c r="A341" i="60" s="1"/>
  <c r="A342" i="60" s="1"/>
  <c r="A343" i="60" s="1"/>
  <c r="A344" i="60" s="1"/>
  <c r="A345" i="60" s="1"/>
  <c r="A346" i="60" s="1"/>
  <c r="A347" i="60" s="1"/>
  <c r="A348" i="60" s="1"/>
  <c r="A349" i="60" s="1"/>
  <c r="A350" i="60" s="1"/>
  <c r="A351" i="60" s="1"/>
  <c r="A352" i="60" s="1"/>
  <c r="A353" i="60" s="1"/>
  <c r="A354" i="60" s="1"/>
  <c r="A355" i="60" s="1"/>
  <c r="A356" i="60" s="1"/>
  <c r="A357" i="60" s="1"/>
  <c r="A358" i="60" s="1"/>
  <c r="A359" i="60" s="1"/>
  <c r="A360" i="60" s="1"/>
  <c r="A361" i="60" s="1"/>
  <c r="A362" i="60" s="1"/>
  <c r="A363" i="60" s="1"/>
  <c r="A364" i="60" s="1"/>
  <c r="A365" i="60" s="1"/>
  <c r="A366" i="60" s="1"/>
  <c r="A367" i="60" s="1"/>
  <c r="A368" i="60" s="1"/>
  <c r="A369" i="60" s="1"/>
  <c r="A370" i="60" s="1"/>
  <c r="A371" i="60" s="1"/>
  <c r="A372" i="60" s="1"/>
  <c r="A373" i="60" s="1"/>
  <c r="A374" i="60" s="1"/>
  <c r="A375" i="60" s="1"/>
  <c r="A376" i="60" s="1"/>
  <c r="A377" i="60" s="1"/>
  <c r="A378" i="60" s="1"/>
  <c r="A379" i="60" s="1"/>
  <c r="A380" i="60" s="1"/>
  <c r="A381" i="60" s="1"/>
  <c r="A382" i="60" s="1"/>
  <c r="A383" i="60" s="1"/>
  <c r="A384" i="60" s="1"/>
  <c r="A385" i="60" s="1"/>
  <c r="A386" i="60" s="1"/>
  <c r="A387" i="60" s="1"/>
  <c r="A388" i="60" s="1"/>
  <c r="A389" i="60" s="1"/>
  <c r="A390" i="60" s="1"/>
  <c r="A391" i="60" s="1"/>
  <c r="A392" i="60" s="1"/>
  <c r="A393" i="60" s="1"/>
  <c r="A394" i="60" s="1"/>
  <c r="A395" i="60" s="1"/>
  <c r="A396" i="60" s="1"/>
  <c r="B21" i="60"/>
  <c r="B22" i="60" s="1"/>
  <c r="B23" i="60" s="1"/>
  <c r="B30" i="60" s="1"/>
  <c r="B31" i="60" s="1"/>
  <c r="B32" i="60" s="1"/>
  <c r="B39" i="60" s="1"/>
  <c r="B40" i="60" s="1"/>
  <c r="B41" i="60" s="1"/>
  <c r="B42" i="60" s="1"/>
  <c r="B57" i="60" s="1"/>
  <c r="B60" i="60" s="1"/>
  <c r="B61" i="60" s="1"/>
  <c r="B62" i="60" s="1"/>
  <c r="B64" i="60" s="1"/>
  <c r="B65" i="60" s="1"/>
  <c r="B67" i="60" s="1"/>
  <c r="B70" i="60" s="1"/>
  <c r="B71" i="60" s="1"/>
  <c r="B72" i="60" s="1"/>
  <c r="B80" i="60" s="1"/>
  <c r="B81" i="60" s="1"/>
  <c r="B9" i="60"/>
  <c r="H396" i="60"/>
  <c r="G396" i="60"/>
  <c r="L59" i="60"/>
  <c r="H59" i="60" s="1"/>
  <c r="K59" i="60"/>
  <c r="G59" i="60" s="1"/>
  <c r="H395" i="60"/>
  <c r="G395" i="60"/>
  <c r="J127" i="60"/>
  <c r="I127" i="60"/>
  <c r="H394" i="60"/>
  <c r="G394" i="60"/>
  <c r="H393" i="60"/>
  <c r="G393" i="60"/>
  <c r="H392" i="60"/>
  <c r="G392" i="60"/>
  <c r="H391" i="60"/>
  <c r="G391" i="60"/>
  <c r="L37" i="60"/>
  <c r="K37" i="60"/>
  <c r="J37" i="60"/>
  <c r="I37" i="60"/>
  <c r="L28" i="60"/>
  <c r="K28" i="60"/>
  <c r="J28" i="60"/>
  <c r="I28" i="60"/>
  <c r="H390" i="60"/>
  <c r="G390" i="60"/>
  <c r="H389" i="60"/>
  <c r="G389" i="60"/>
  <c r="H388" i="60"/>
  <c r="G388" i="60"/>
  <c r="H387" i="60"/>
  <c r="G387" i="60"/>
  <c r="H386" i="60"/>
  <c r="G386" i="60"/>
  <c r="H385" i="60"/>
  <c r="G385" i="60"/>
  <c r="L27" i="60"/>
  <c r="H27" i="60" s="1"/>
  <c r="K27" i="60"/>
  <c r="G27" i="60" s="1"/>
  <c r="L55" i="60"/>
  <c r="H55" i="60" s="1"/>
  <c r="K55" i="60"/>
  <c r="G55" i="60" s="1"/>
  <c r="H384" i="60"/>
  <c r="G384" i="60"/>
  <c r="T76" i="60"/>
  <c r="S76" i="60"/>
  <c r="L76" i="60"/>
  <c r="K76" i="60"/>
  <c r="H383" i="60"/>
  <c r="G383" i="60"/>
  <c r="H382" i="60"/>
  <c r="G382" i="60"/>
  <c r="T58" i="60"/>
  <c r="S58" i="60"/>
  <c r="L58" i="60"/>
  <c r="K58" i="60"/>
  <c r="J58" i="60"/>
  <c r="I58" i="60"/>
  <c r="H381" i="60"/>
  <c r="G381" i="60"/>
  <c r="T26" i="60"/>
  <c r="S26" i="60"/>
  <c r="L26" i="60"/>
  <c r="K26" i="60"/>
  <c r="J26" i="60"/>
  <c r="I26" i="60"/>
  <c r="T36" i="60"/>
  <c r="S36" i="60"/>
  <c r="L36" i="60"/>
  <c r="K36" i="60"/>
  <c r="T54" i="60"/>
  <c r="S54" i="60"/>
  <c r="L54" i="60"/>
  <c r="K54" i="60"/>
  <c r="L157" i="60"/>
  <c r="H157" i="60" s="1"/>
  <c r="K157" i="60"/>
  <c r="G157" i="60" s="1"/>
  <c r="H380" i="60"/>
  <c r="G380" i="60"/>
  <c r="L53" i="60"/>
  <c r="H53" i="60" s="1"/>
  <c r="K53" i="60"/>
  <c r="G53" i="60" s="1"/>
  <c r="H379" i="60"/>
  <c r="G379" i="60"/>
  <c r="H378" i="60"/>
  <c r="G378" i="60"/>
  <c r="L126" i="60"/>
  <c r="H126" i="60" s="1"/>
  <c r="K126" i="60"/>
  <c r="G126" i="60" s="1"/>
  <c r="L75" i="60"/>
  <c r="K75" i="60"/>
  <c r="L69" i="60"/>
  <c r="K69" i="60"/>
  <c r="J69" i="60"/>
  <c r="I69" i="60"/>
  <c r="H377" i="60"/>
  <c r="G377" i="60"/>
  <c r="T22" i="60"/>
  <c r="S22" i="60"/>
  <c r="L22" i="60"/>
  <c r="K22" i="60"/>
  <c r="L68" i="60"/>
  <c r="H68" i="60" s="1"/>
  <c r="K68" i="60"/>
  <c r="G68" i="60" s="1"/>
  <c r="H376" i="60"/>
  <c r="G376" i="60"/>
  <c r="H375" i="60"/>
  <c r="G375" i="60"/>
  <c r="L168" i="60"/>
  <c r="H168" i="60" s="1"/>
  <c r="K168" i="60"/>
  <c r="G168" i="60" s="1"/>
  <c r="T67" i="60"/>
  <c r="S67" i="60"/>
  <c r="L67" i="60"/>
  <c r="K67" i="60"/>
  <c r="L139" i="60"/>
  <c r="H139" i="60" s="1"/>
  <c r="K139" i="60"/>
  <c r="G139" i="60" s="1"/>
  <c r="L167" i="60"/>
  <c r="H167" i="60" s="1"/>
  <c r="K167" i="60"/>
  <c r="G167" i="60" s="1"/>
  <c r="L125" i="60"/>
  <c r="H125" i="60" s="1"/>
  <c r="K125" i="60"/>
  <c r="G125" i="60" s="1"/>
  <c r="L166" i="60"/>
  <c r="H166" i="60" s="1"/>
  <c r="K166" i="60"/>
  <c r="G166" i="60" s="1"/>
  <c r="L19" i="60"/>
  <c r="K19" i="60"/>
  <c r="L165" i="60"/>
  <c r="H165" i="60" s="1"/>
  <c r="K165" i="60"/>
  <c r="G165" i="60" s="1"/>
  <c r="H374" i="60"/>
  <c r="G374" i="60"/>
  <c r="T156" i="60"/>
  <c r="H156" i="60" s="1"/>
  <c r="S156" i="60"/>
  <c r="G156" i="60" s="1"/>
  <c r="L124" i="60"/>
  <c r="H124" i="60" s="1"/>
  <c r="K124" i="60"/>
  <c r="G124" i="60" s="1"/>
  <c r="H373" i="60"/>
  <c r="G373" i="60"/>
  <c r="J123" i="60"/>
  <c r="H123" i="60" s="1"/>
  <c r="I123" i="60"/>
  <c r="G123" i="60" s="1"/>
  <c r="L35" i="60"/>
  <c r="K35" i="60"/>
  <c r="J35" i="60"/>
  <c r="I35" i="60"/>
  <c r="H372" i="60"/>
  <c r="G372" i="60"/>
  <c r="L155" i="60"/>
  <c r="H155" i="60" s="1"/>
  <c r="K155" i="60"/>
  <c r="G155" i="60" s="1"/>
  <c r="L30" i="60"/>
  <c r="H30" i="60" s="1"/>
  <c r="K30" i="60"/>
  <c r="G30" i="60" s="1"/>
  <c r="L122" i="60"/>
  <c r="H122" i="60" s="1"/>
  <c r="K122" i="60"/>
  <c r="G122" i="60" s="1"/>
  <c r="H371" i="60"/>
  <c r="G371" i="60"/>
  <c r="L138" i="60"/>
  <c r="H138" i="60" s="1"/>
  <c r="K138" i="60"/>
  <c r="G138" i="60" s="1"/>
  <c r="L154" i="60"/>
  <c r="H154" i="60" s="1"/>
  <c r="K154" i="60"/>
  <c r="G154" i="60" s="1"/>
  <c r="L121" i="60"/>
  <c r="H121" i="60" s="1"/>
  <c r="K121" i="60"/>
  <c r="G121" i="60" s="1"/>
  <c r="H370" i="60"/>
  <c r="G370" i="60"/>
  <c r="L164" i="60"/>
  <c r="H164" i="60" s="1"/>
  <c r="K164" i="60"/>
  <c r="G164" i="60" s="1"/>
  <c r="L120" i="60"/>
  <c r="K120" i="60"/>
  <c r="T14" i="60"/>
  <c r="S14" i="60"/>
  <c r="L14" i="60"/>
  <c r="K14" i="60"/>
  <c r="H369" i="60"/>
  <c r="G369" i="60"/>
  <c r="L119" i="60"/>
  <c r="H119" i="60" s="1"/>
  <c r="K119" i="60"/>
  <c r="G119" i="60" s="1"/>
  <c r="L130" i="60"/>
  <c r="H130" i="60" s="1"/>
  <c r="K130" i="60"/>
  <c r="G130" i="60" s="1"/>
  <c r="L52" i="60"/>
  <c r="H52" i="60" s="1"/>
  <c r="K52" i="60"/>
  <c r="G52" i="60" s="1"/>
  <c r="H368" i="60"/>
  <c r="G368" i="60"/>
  <c r="T153" i="60"/>
  <c r="H153" i="60" s="1"/>
  <c r="S153" i="60"/>
  <c r="G153" i="60" s="1"/>
  <c r="L66" i="60"/>
  <c r="K66" i="60"/>
  <c r="T118" i="60"/>
  <c r="H118" i="60" s="1"/>
  <c r="S118" i="60"/>
  <c r="G118" i="60" s="1"/>
  <c r="T152" i="60"/>
  <c r="S152" i="60"/>
  <c r="H367" i="60"/>
  <c r="G367" i="60"/>
  <c r="J65" i="60"/>
  <c r="H65" i="60" s="1"/>
  <c r="I65" i="60"/>
  <c r="G65" i="60" s="1"/>
  <c r="H366" i="60"/>
  <c r="G366" i="60"/>
  <c r="J163" i="60"/>
  <c r="H163" i="60" s="1"/>
  <c r="I163" i="60"/>
  <c r="G163" i="60" s="1"/>
  <c r="J25" i="60"/>
  <c r="H25" i="60" s="1"/>
  <c r="I25" i="60"/>
  <c r="G25" i="60" s="1"/>
  <c r="J13" i="60"/>
  <c r="H13" i="60" s="1"/>
  <c r="I13" i="60"/>
  <c r="G13" i="60" s="1"/>
  <c r="H365" i="60"/>
  <c r="G365" i="60"/>
  <c r="T18" i="60"/>
  <c r="S18" i="60"/>
  <c r="J18" i="60"/>
  <c r="I18" i="60"/>
  <c r="T162" i="60"/>
  <c r="H162" i="60" s="1"/>
  <c r="S162" i="60"/>
  <c r="G162" i="60" s="1"/>
  <c r="J79" i="60"/>
  <c r="H79" i="60" s="1"/>
  <c r="I79" i="60"/>
  <c r="G79" i="60" s="1"/>
  <c r="T161" i="60"/>
  <c r="H161" i="60" s="1"/>
  <c r="S161" i="60"/>
  <c r="G161" i="60" s="1"/>
  <c r="J129" i="60"/>
  <c r="H129" i="60" s="1"/>
  <c r="I129" i="60"/>
  <c r="G129" i="60" s="1"/>
  <c r="J74" i="60"/>
  <c r="H74" i="60" s="1"/>
  <c r="I74" i="60"/>
  <c r="G74" i="60" s="1"/>
  <c r="L24" i="60"/>
  <c r="K24" i="60"/>
  <c r="J24" i="60"/>
  <c r="I24" i="60"/>
  <c r="J137" i="60"/>
  <c r="H137" i="60" s="1"/>
  <c r="I137" i="60"/>
  <c r="G137" i="60" s="1"/>
  <c r="H364" i="60"/>
  <c r="G364" i="60"/>
  <c r="J117" i="60"/>
  <c r="H117" i="60" s="1"/>
  <c r="I117" i="60"/>
  <c r="G117" i="60" s="1"/>
  <c r="J11" i="60"/>
  <c r="H11" i="60" s="1"/>
  <c r="I11" i="60"/>
  <c r="G11" i="60" s="1"/>
  <c r="J172" i="60"/>
  <c r="H172" i="60" s="1"/>
  <c r="I172" i="60"/>
  <c r="G172" i="60" s="1"/>
  <c r="J17" i="60"/>
  <c r="H17" i="60" s="1"/>
  <c r="I17" i="60"/>
  <c r="G17" i="60" s="1"/>
  <c r="J51" i="60"/>
  <c r="H51" i="60" s="1"/>
  <c r="I51" i="60"/>
  <c r="J151" i="60"/>
  <c r="H151" i="60" s="1"/>
  <c r="I151" i="60"/>
  <c r="G151" i="60" s="1"/>
  <c r="H363" i="60"/>
  <c r="G363" i="60"/>
  <c r="T56" i="60"/>
  <c r="S56" i="60"/>
  <c r="J56" i="60"/>
  <c r="I56" i="60"/>
  <c r="J116" i="60"/>
  <c r="H116" i="60" s="1"/>
  <c r="I116" i="60"/>
  <c r="G116" i="60" s="1"/>
  <c r="J115" i="60"/>
  <c r="H115" i="60" s="1"/>
  <c r="I115" i="60"/>
  <c r="G115" i="60" s="1"/>
  <c r="J136" i="60"/>
  <c r="H136" i="60" s="1"/>
  <c r="I136" i="60"/>
  <c r="G136" i="60" s="1"/>
  <c r="J160" i="60"/>
  <c r="H160" i="60" s="1"/>
  <c r="I160" i="60"/>
  <c r="G160" i="60" s="1"/>
  <c r="H362" i="60"/>
  <c r="G362" i="60"/>
  <c r="H361" i="60"/>
  <c r="G361" i="60"/>
  <c r="L57" i="60"/>
  <c r="K57" i="60"/>
  <c r="J57" i="60"/>
  <c r="I57" i="60"/>
  <c r="J114" i="60"/>
  <c r="I114" i="60"/>
  <c r="G114" i="60" s="1"/>
  <c r="H360" i="60"/>
  <c r="G360" i="60"/>
  <c r="J73" i="60"/>
  <c r="H73" i="60" s="1"/>
  <c r="I73" i="60"/>
  <c r="G73" i="60" s="1"/>
  <c r="J150" i="60"/>
  <c r="H150" i="60" s="1"/>
  <c r="I150" i="60"/>
  <c r="T113" i="60"/>
  <c r="S113" i="60"/>
  <c r="H359" i="60"/>
  <c r="G359" i="60"/>
  <c r="J132" i="60"/>
  <c r="H132" i="60" s="1"/>
  <c r="I132" i="60"/>
  <c r="G132" i="60" s="1"/>
  <c r="J21" i="60"/>
  <c r="H21" i="60" s="1"/>
  <c r="I21" i="60"/>
  <c r="G21" i="60" s="1"/>
  <c r="J131" i="60"/>
  <c r="H131" i="60" s="1"/>
  <c r="I131" i="60"/>
  <c r="G131" i="60" s="1"/>
  <c r="H358" i="60"/>
  <c r="G358" i="60"/>
  <c r="T34" i="60"/>
  <c r="J34" i="60"/>
  <c r="I34" i="60"/>
  <c r="G34" i="60" s="1"/>
  <c r="T63" i="60"/>
  <c r="S63" i="60"/>
  <c r="J63" i="60"/>
  <c r="I63" i="60"/>
  <c r="H357" i="60"/>
  <c r="G357" i="60"/>
  <c r="H356" i="60"/>
  <c r="G356" i="60"/>
  <c r="J149" i="60"/>
  <c r="H149" i="60" s="1"/>
  <c r="I149" i="60"/>
  <c r="G149" i="60" s="1"/>
  <c r="T50" i="60"/>
  <c r="S50" i="60"/>
  <c r="J50" i="60"/>
  <c r="I50" i="60"/>
  <c r="T31" i="60"/>
  <c r="S31" i="60"/>
  <c r="J31" i="60"/>
  <c r="I31" i="60"/>
  <c r="J72" i="60"/>
  <c r="H72" i="60" s="1"/>
  <c r="I72" i="60"/>
  <c r="G72" i="60" s="1"/>
  <c r="H355" i="60"/>
  <c r="G355" i="60"/>
  <c r="H354" i="60"/>
  <c r="G354" i="60"/>
  <c r="T133" i="60"/>
  <c r="S133" i="60"/>
  <c r="J133" i="60"/>
  <c r="I133" i="60"/>
  <c r="H353" i="60"/>
  <c r="G353" i="60"/>
  <c r="J112" i="60"/>
  <c r="H112" i="60" s="1"/>
  <c r="I112" i="60"/>
  <c r="G112" i="60" s="1"/>
  <c r="H352" i="60"/>
  <c r="G352" i="60"/>
  <c r="H351" i="60"/>
  <c r="G351" i="60"/>
  <c r="H350" i="60"/>
  <c r="G350" i="60"/>
  <c r="H349" i="60"/>
  <c r="G349" i="60"/>
  <c r="J10" i="60"/>
  <c r="H10" i="60" s="1"/>
  <c r="I10" i="60"/>
  <c r="G10" i="60" s="1"/>
  <c r="T39" i="60"/>
  <c r="S39" i="60"/>
  <c r="J39" i="60"/>
  <c r="I39" i="60"/>
  <c r="J141" i="60"/>
  <c r="H141" i="60" s="1"/>
  <c r="I141" i="60"/>
  <c r="G141" i="60" s="1"/>
  <c r="H348" i="60"/>
  <c r="G348" i="60"/>
  <c r="H347" i="60"/>
  <c r="G347" i="60"/>
  <c r="J148" i="60"/>
  <c r="H148" i="60" s="1"/>
  <c r="I148" i="60"/>
  <c r="G148" i="60" s="1"/>
  <c r="H346" i="60"/>
  <c r="G346" i="60"/>
  <c r="J171" i="60"/>
  <c r="H171" i="60" s="1"/>
  <c r="I171" i="60"/>
  <c r="G171" i="60" s="1"/>
  <c r="T135" i="60"/>
  <c r="S135" i="60"/>
  <c r="J135" i="60"/>
  <c r="I135" i="60"/>
  <c r="H345" i="60"/>
  <c r="G345" i="60"/>
  <c r="H344" i="60"/>
  <c r="G344" i="60"/>
  <c r="H343" i="60"/>
  <c r="G343" i="60"/>
  <c r="T147" i="60"/>
  <c r="H147" i="60" s="1"/>
  <c r="S147" i="60"/>
  <c r="G147" i="60" s="1"/>
  <c r="H342" i="60"/>
  <c r="G342" i="60"/>
  <c r="H341" i="60"/>
  <c r="G341" i="60"/>
  <c r="H340" i="60"/>
  <c r="G340" i="60"/>
  <c r="H339" i="60"/>
  <c r="G339" i="60"/>
  <c r="J9" i="60"/>
  <c r="H9" i="60" s="1"/>
  <c r="I9" i="60"/>
  <c r="G9" i="60" s="1"/>
  <c r="J111" i="60"/>
  <c r="H111" i="60" s="1"/>
  <c r="I111" i="60"/>
  <c r="G111" i="60" s="1"/>
  <c r="T159" i="60"/>
  <c r="H159" i="60" s="1"/>
  <c r="S159" i="60"/>
  <c r="G159" i="60" s="1"/>
  <c r="H338" i="60"/>
  <c r="G338" i="60"/>
  <c r="J146" i="60"/>
  <c r="H146" i="60" s="1"/>
  <c r="I146" i="60"/>
  <c r="G146" i="60" s="1"/>
  <c r="H337" i="60"/>
  <c r="G337" i="60"/>
  <c r="H336" i="60"/>
  <c r="G336" i="60"/>
  <c r="J20" i="60"/>
  <c r="H20" i="60" s="1"/>
  <c r="I20" i="60"/>
  <c r="G20" i="60" s="1"/>
  <c r="H335" i="60"/>
  <c r="G335" i="60"/>
  <c r="T170" i="60"/>
  <c r="H170" i="60" s="1"/>
  <c r="S170" i="60"/>
  <c r="G170" i="60" s="1"/>
  <c r="H334" i="60"/>
  <c r="G334" i="60"/>
  <c r="H333" i="60"/>
  <c r="G333" i="60"/>
  <c r="H332" i="60"/>
  <c r="G332" i="60"/>
  <c r="T78" i="60"/>
  <c r="S78" i="60"/>
  <c r="J78" i="60"/>
  <c r="I78" i="60"/>
  <c r="H331" i="60"/>
  <c r="G331" i="60"/>
  <c r="J110" i="60"/>
  <c r="H110" i="60" s="1"/>
  <c r="I110" i="60"/>
  <c r="G110" i="60" s="1"/>
  <c r="T33" i="60"/>
  <c r="S33" i="60"/>
  <c r="L33" i="60"/>
  <c r="K33" i="60"/>
  <c r="J33" i="60"/>
  <c r="I33" i="60"/>
  <c r="T60" i="60"/>
  <c r="J60" i="60"/>
  <c r="I60" i="60"/>
  <c r="G60" i="60" s="1"/>
  <c r="H330" i="60"/>
  <c r="G330" i="60"/>
  <c r="J29" i="60"/>
  <c r="H29" i="60" s="1"/>
  <c r="I29" i="60"/>
  <c r="G29" i="60" s="1"/>
  <c r="J40" i="60"/>
  <c r="H40" i="60" s="1"/>
  <c r="I40" i="60"/>
  <c r="G40" i="60" s="1"/>
  <c r="J140" i="60"/>
  <c r="H140" i="60" s="1"/>
  <c r="I140" i="60"/>
  <c r="G140" i="60" s="1"/>
  <c r="H329" i="60"/>
  <c r="G329" i="60"/>
  <c r="J61" i="60"/>
  <c r="H61" i="60" s="1"/>
  <c r="I61" i="60"/>
  <c r="G61" i="60" s="1"/>
  <c r="H328" i="60"/>
  <c r="G328" i="60"/>
  <c r="H327" i="60"/>
  <c r="G327" i="60"/>
  <c r="H326" i="60"/>
  <c r="G326" i="60"/>
  <c r="J77" i="60"/>
  <c r="H77" i="60" s="1"/>
  <c r="I77" i="60"/>
  <c r="G77" i="60" s="1"/>
  <c r="J80" i="60"/>
  <c r="H80" i="60" s="1"/>
  <c r="I80" i="60"/>
  <c r="G80" i="60" s="1"/>
  <c r="J49" i="60"/>
  <c r="H49" i="60" s="1"/>
  <c r="I49" i="60"/>
  <c r="G49" i="60" s="1"/>
  <c r="J134" i="60"/>
  <c r="H134" i="60" s="1"/>
  <c r="I134" i="60"/>
  <c r="G134" i="60" s="1"/>
  <c r="J109" i="60"/>
  <c r="H109" i="60" s="1"/>
  <c r="I109" i="60"/>
  <c r="G109" i="60" s="1"/>
  <c r="J38" i="60"/>
  <c r="H38" i="60" s="1"/>
  <c r="I38" i="60"/>
  <c r="G38" i="60" s="1"/>
  <c r="H325" i="60"/>
  <c r="G325" i="60"/>
  <c r="J70" i="60"/>
  <c r="H70" i="60" s="1"/>
  <c r="I70" i="60"/>
  <c r="H324" i="60"/>
  <c r="G324" i="60"/>
  <c r="H323" i="60"/>
  <c r="G323" i="60"/>
  <c r="H322" i="60"/>
  <c r="G322" i="60"/>
  <c r="H321" i="60"/>
  <c r="G321" i="60"/>
  <c r="H320" i="60"/>
  <c r="G320" i="60"/>
  <c r="H319" i="60"/>
  <c r="G319" i="60"/>
  <c r="H318" i="60"/>
  <c r="G318" i="60"/>
  <c r="H317" i="60"/>
  <c r="G317" i="60"/>
  <c r="H316" i="60"/>
  <c r="G316" i="60"/>
  <c r="K315" i="60"/>
  <c r="I315" i="60"/>
  <c r="H315" i="60"/>
  <c r="H314" i="60"/>
  <c r="G314" i="60"/>
  <c r="H313" i="60"/>
  <c r="G313" i="60"/>
  <c r="J108" i="60"/>
  <c r="H108" i="60" s="1"/>
  <c r="I108" i="60"/>
  <c r="G108" i="60" s="1"/>
  <c r="J107" i="60"/>
  <c r="H107" i="60" s="1"/>
  <c r="I107" i="60"/>
  <c r="G107" i="60" s="1"/>
  <c r="J106" i="60"/>
  <c r="H106" i="60" s="1"/>
  <c r="I106" i="60"/>
  <c r="G106" i="60" s="1"/>
  <c r="H312" i="60"/>
  <c r="G312" i="60"/>
  <c r="T145" i="60"/>
  <c r="H145" i="60" s="1"/>
  <c r="S145" i="60"/>
  <c r="G145" i="60" s="1"/>
  <c r="J105" i="60"/>
  <c r="H105" i="60" s="1"/>
  <c r="I105" i="60"/>
  <c r="G105" i="60" s="1"/>
  <c r="T16" i="60"/>
  <c r="S16" i="60"/>
  <c r="J16" i="60"/>
  <c r="I16" i="60"/>
  <c r="H311" i="60"/>
  <c r="G311" i="60"/>
  <c r="H310" i="60"/>
  <c r="G310" i="60"/>
  <c r="J128" i="60"/>
  <c r="H128" i="60" s="1"/>
  <c r="I128" i="60"/>
  <c r="G128" i="60" s="1"/>
  <c r="T32" i="60"/>
  <c r="S32" i="60"/>
  <c r="J32" i="60"/>
  <c r="I32" i="60"/>
  <c r="H309" i="60"/>
  <c r="G309" i="60"/>
  <c r="H308" i="60"/>
  <c r="G308" i="60"/>
  <c r="H307" i="60"/>
  <c r="G307" i="60"/>
  <c r="H306" i="60"/>
  <c r="G306" i="60"/>
  <c r="H305" i="60"/>
  <c r="G305" i="60"/>
  <c r="H304" i="60"/>
  <c r="G304" i="60"/>
  <c r="H303" i="60"/>
  <c r="G303" i="60"/>
  <c r="H302" i="60"/>
  <c r="G302" i="60"/>
  <c r="T8" i="60"/>
  <c r="S8" i="60"/>
  <c r="L8" i="60"/>
  <c r="K8" i="60"/>
  <c r="J8" i="60"/>
  <c r="I8" i="60"/>
  <c r="J48" i="60"/>
  <c r="H48" i="60" s="1"/>
  <c r="I48" i="60"/>
  <c r="G48" i="60" s="1"/>
  <c r="J104" i="60"/>
  <c r="H104" i="60" s="1"/>
  <c r="I104" i="60"/>
  <c r="G104" i="60" s="1"/>
  <c r="H301" i="60"/>
  <c r="G301" i="60"/>
  <c r="H300" i="60"/>
  <c r="G300" i="60"/>
  <c r="J103" i="60"/>
  <c r="H103" i="60" s="1"/>
  <c r="I103" i="60"/>
  <c r="G103" i="60" s="1"/>
  <c r="H299" i="60"/>
  <c r="G299" i="60"/>
  <c r="L102" i="60"/>
  <c r="H102" i="60" s="1"/>
  <c r="K102" i="60"/>
  <c r="G102" i="60" s="1"/>
  <c r="J47" i="60"/>
  <c r="H47" i="60" s="1"/>
  <c r="I47" i="60"/>
  <c r="G47" i="60" s="1"/>
  <c r="H298" i="60"/>
  <c r="G298" i="60"/>
  <c r="T101" i="60"/>
  <c r="H101" i="60" s="1"/>
  <c r="S101" i="60"/>
  <c r="G101" i="60" s="1"/>
  <c r="J23" i="60"/>
  <c r="H23" i="60" s="1"/>
  <c r="I23" i="60"/>
  <c r="G23" i="60" s="1"/>
  <c r="T12" i="60"/>
  <c r="S12" i="60"/>
  <c r="L12" i="60"/>
  <c r="K12" i="60"/>
  <c r="J12" i="60"/>
  <c r="I12" i="60"/>
  <c r="H297" i="60"/>
  <c r="G297" i="60"/>
  <c r="L144" i="60"/>
  <c r="K144" i="60"/>
  <c r="J143" i="60"/>
  <c r="H143" i="60" s="1"/>
  <c r="I143" i="60"/>
  <c r="G143" i="60" s="1"/>
  <c r="T100" i="60"/>
  <c r="S100" i="60"/>
  <c r="J100" i="60"/>
  <c r="I100" i="60"/>
  <c r="J99" i="60"/>
  <c r="H99" i="60" s="1"/>
  <c r="I99" i="60"/>
  <c r="G99" i="60" s="1"/>
  <c r="H296" i="60"/>
  <c r="G296" i="60"/>
  <c r="J98" i="60"/>
  <c r="H98" i="60" s="1"/>
  <c r="I98" i="60"/>
  <c r="G98" i="60" s="1"/>
  <c r="H295" i="60"/>
  <c r="G295" i="60"/>
  <c r="T97" i="60"/>
  <c r="S97" i="60"/>
  <c r="J97" i="60"/>
  <c r="I97" i="60"/>
  <c r="T96" i="60"/>
  <c r="S96" i="60"/>
  <c r="J95" i="60"/>
  <c r="H95" i="60" s="1"/>
  <c r="I95" i="60"/>
  <c r="G95" i="60" s="1"/>
  <c r="H294" i="60"/>
  <c r="G294" i="60"/>
  <c r="N94" i="60"/>
  <c r="M94" i="60"/>
  <c r="T93" i="60"/>
  <c r="H93" i="60" s="1"/>
  <c r="S93" i="60"/>
  <c r="G93" i="60" s="1"/>
  <c r="H293" i="60"/>
  <c r="G293" i="60"/>
  <c r="H292" i="60"/>
  <c r="G292" i="60"/>
  <c r="H291" i="60"/>
  <c r="G291" i="60"/>
  <c r="H290" i="60"/>
  <c r="G290" i="60"/>
  <c r="H289" i="60"/>
  <c r="G289" i="60"/>
  <c r="H288" i="60"/>
  <c r="G288" i="60"/>
  <c r="H287" i="60"/>
  <c r="G287" i="60"/>
  <c r="H286" i="60"/>
  <c r="G286" i="60"/>
  <c r="H285" i="60"/>
  <c r="G285" i="60"/>
  <c r="H284" i="60"/>
  <c r="G284" i="60"/>
  <c r="T46" i="60"/>
  <c r="S46" i="60"/>
  <c r="L46" i="60"/>
  <c r="K46" i="60"/>
  <c r="H283" i="60"/>
  <c r="G283" i="60"/>
  <c r="H282" i="60"/>
  <c r="G282" i="60"/>
  <c r="H281" i="60"/>
  <c r="G281" i="60"/>
  <c r="H280" i="60"/>
  <c r="G280" i="60"/>
  <c r="H279" i="60"/>
  <c r="G279" i="60"/>
  <c r="T92" i="60"/>
  <c r="S92" i="60"/>
  <c r="H278" i="60"/>
  <c r="G278" i="60"/>
  <c r="H277" i="60"/>
  <c r="G277" i="60"/>
  <c r="H276" i="60"/>
  <c r="G276" i="60"/>
  <c r="H275" i="60"/>
  <c r="G275" i="60"/>
  <c r="H274" i="60"/>
  <c r="G274" i="60"/>
  <c r="H273" i="60"/>
  <c r="G273" i="60"/>
  <c r="H272" i="60"/>
  <c r="G272" i="60"/>
  <c r="H271" i="60"/>
  <c r="G271" i="60"/>
  <c r="H91" i="60"/>
  <c r="G91" i="60"/>
  <c r="H270" i="60"/>
  <c r="G270" i="60"/>
  <c r="H269" i="60"/>
  <c r="G269" i="60"/>
  <c r="H268" i="60"/>
  <c r="G268" i="60"/>
  <c r="H267" i="60"/>
  <c r="G267" i="60"/>
  <c r="H266" i="60"/>
  <c r="G266" i="60"/>
  <c r="H90" i="60"/>
  <c r="G90" i="60"/>
  <c r="H265" i="60"/>
  <c r="G265" i="60"/>
  <c r="H264" i="60"/>
  <c r="G264" i="60"/>
  <c r="H263" i="60"/>
  <c r="G263" i="60"/>
  <c r="L45" i="60"/>
  <c r="H45" i="60" s="1"/>
  <c r="K45" i="60"/>
  <c r="H262" i="60"/>
  <c r="G262" i="60"/>
  <c r="H261" i="60"/>
  <c r="G261" i="60"/>
  <c r="H260" i="60"/>
  <c r="G260" i="60"/>
  <c r="H259" i="60"/>
  <c r="G259" i="60"/>
  <c r="H258" i="60"/>
  <c r="G258" i="60"/>
  <c r="T89" i="60"/>
  <c r="H89" i="60" s="1"/>
  <c r="S89" i="60"/>
  <c r="G89" i="60" s="1"/>
  <c r="H257" i="60"/>
  <c r="G257" i="60"/>
  <c r="H256" i="60"/>
  <c r="G256" i="60"/>
  <c r="H255" i="60"/>
  <c r="G255" i="60"/>
  <c r="H254" i="60"/>
  <c r="G254" i="60"/>
  <c r="H253" i="60"/>
  <c r="G253" i="60"/>
  <c r="H252" i="60"/>
  <c r="G252" i="60"/>
  <c r="H251" i="60"/>
  <c r="G251" i="60"/>
  <c r="H250" i="60"/>
  <c r="G250" i="60"/>
  <c r="H249" i="60"/>
  <c r="G249" i="60"/>
  <c r="H248" i="60"/>
  <c r="G248" i="60"/>
  <c r="H247" i="60"/>
  <c r="G247" i="60"/>
  <c r="H246" i="60"/>
  <c r="G246" i="60"/>
  <c r="T88" i="60"/>
  <c r="S88" i="60"/>
  <c r="G88" i="60" s="1"/>
  <c r="H245" i="60"/>
  <c r="G245" i="60"/>
  <c r="H244" i="60"/>
  <c r="G244" i="60"/>
  <c r="H243" i="60"/>
  <c r="G243" i="60"/>
  <c r="H242" i="60"/>
  <c r="G242" i="60"/>
  <c r="H241" i="60"/>
  <c r="G241" i="60"/>
  <c r="H240" i="60"/>
  <c r="G240" i="60"/>
  <c r="L44" i="60"/>
  <c r="H44" i="60" s="1"/>
  <c r="K44" i="60"/>
  <c r="G44" i="60" s="1"/>
  <c r="H239" i="60"/>
  <c r="G239" i="60"/>
  <c r="H87" i="60"/>
  <c r="G87" i="60"/>
  <c r="H238" i="60"/>
  <c r="G238" i="60"/>
  <c r="J86" i="60"/>
  <c r="H86" i="60" s="1"/>
  <c r="I86" i="60"/>
  <c r="H85" i="60"/>
  <c r="G85" i="60"/>
  <c r="J158" i="60"/>
  <c r="H158" i="60" s="1"/>
  <c r="I158" i="60"/>
  <c r="G158" i="60" s="1"/>
  <c r="H237" i="60"/>
  <c r="G237" i="60"/>
  <c r="H236" i="60"/>
  <c r="G236" i="60"/>
  <c r="T41" i="60"/>
  <c r="S41" i="60"/>
  <c r="J41" i="60"/>
  <c r="I41" i="60"/>
  <c r="J169" i="60"/>
  <c r="H169" i="60" s="1"/>
  <c r="I169" i="60"/>
  <c r="G169" i="60" s="1"/>
  <c r="J84" i="60"/>
  <c r="H84" i="60" s="1"/>
  <c r="I84" i="60"/>
  <c r="G84" i="60" s="1"/>
  <c r="J142" i="60"/>
  <c r="H142" i="60" s="1"/>
  <c r="I142" i="60"/>
  <c r="G142" i="60" s="1"/>
  <c r="H235" i="60"/>
  <c r="G235" i="60"/>
  <c r="J62" i="60"/>
  <c r="H62" i="60" s="1"/>
  <c r="I62" i="60"/>
  <c r="G62" i="60" s="1"/>
  <c r="T43" i="60"/>
  <c r="S43" i="60"/>
  <c r="J43" i="60"/>
  <c r="I43" i="60"/>
  <c r="T64" i="60"/>
  <c r="S64" i="60"/>
  <c r="J64" i="60"/>
  <c r="I64" i="60"/>
  <c r="H234" i="60"/>
  <c r="G234" i="60"/>
  <c r="H233" i="60"/>
  <c r="G233" i="60"/>
  <c r="H232" i="60"/>
  <c r="G232" i="60"/>
  <c r="J15" i="60"/>
  <c r="H15" i="60" s="1"/>
  <c r="I15" i="60"/>
  <c r="G15" i="60" s="1"/>
  <c r="J71" i="60"/>
  <c r="H71" i="60" s="1"/>
  <c r="I71" i="60"/>
  <c r="G71" i="60" s="1"/>
  <c r="J42" i="60"/>
  <c r="I42" i="60"/>
  <c r="G42" i="60" s="1"/>
  <c r="H231" i="60"/>
  <c r="G231" i="60"/>
  <c r="H230" i="60"/>
  <c r="G230" i="60"/>
  <c r="H229" i="60"/>
  <c r="G229" i="60"/>
  <c r="H228" i="60"/>
  <c r="G228" i="60"/>
  <c r="H227" i="60"/>
  <c r="G227" i="60"/>
  <c r="H226" i="60"/>
  <c r="G226" i="60"/>
  <c r="H225" i="60"/>
  <c r="G225" i="60"/>
  <c r="L83" i="60"/>
  <c r="K83" i="60"/>
  <c r="H224" i="60"/>
  <c r="G224" i="60"/>
  <c r="H223" i="60"/>
  <c r="G223" i="60"/>
  <c r="H222" i="60"/>
  <c r="G222" i="60"/>
  <c r="H221" i="60"/>
  <c r="G221" i="60"/>
  <c r="T82" i="60"/>
  <c r="H82" i="60" s="1"/>
  <c r="S82" i="60"/>
  <c r="G82" i="60" s="1"/>
  <c r="H220" i="60"/>
  <c r="G220" i="60"/>
  <c r="R81" i="60"/>
  <c r="H81" i="60" s="1"/>
  <c r="Q81" i="60"/>
  <c r="G81" i="60" s="1"/>
  <c r="H219" i="60"/>
  <c r="G219" i="60"/>
  <c r="H218" i="60"/>
  <c r="G218" i="60"/>
  <c r="H217" i="60"/>
  <c r="G217" i="60"/>
  <c r="H216" i="60"/>
  <c r="G216" i="60"/>
  <c r="H215" i="60"/>
  <c r="G215" i="60"/>
  <c r="H214" i="60"/>
  <c r="G214" i="60"/>
  <c r="H213" i="60"/>
  <c r="G213" i="60"/>
  <c r="H212" i="60"/>
  <c r="G212" i="60"/>
  <c r="H211" i="60"/>
  <c r="G211" i="60"/>
  <c r="H210" i="60"/>
  <c r="G210" i="60"/>
  <c r="H209" i="60"/>
  <c r="G209" i="60"/>
  <c r="H208" i="60"/>
  <c r="G208" i="60"/>
  <c r="H207" i="60"/>
  <c r="G207" i="60"/>
  <c r="H206" i="60"/>
  <c r="G206" i="60"/>
  <c r="H205" i="60"/>
  <c r="G205" i="60"/>
  <c r="H204" i="60"/>
  <c r="G204" i="60"/>
  <c r="H203" i="60"/>
  <c r="G203" i="60"/>
  <c r="H202" i="60"/>
  <c r="G202" i="60"/>
  <c r="H201" i="60"/>
  <c r="G201" i="60"/>
  <c r="H200" i="60"/>
  <c r="G200" i="60"/>
  <c r="H199" i="60"/>
  <c r="G199" i="60"/>
  <c r="H198" i="60"/>
  <c r="G198" i="60"/>
  <c r="H197" i="60"/>
  <c r="G197" i="60"/>
  <c r="H196" i="60"/>
  <c r="G196" i="60"/>
  <c r="H195" i="60"/>
  <c r="G195" i="60"/>
  <c r="H194" i="60"/>
  <c r="G194" i="60"/>
  <c r="H193" i="60"/>
  <c r="G193" i="60"/>
  <c r="H192" i="60"/>
  <c r="G192" i="60"/>
  <c r="H191" i="60"/>
  <c r="G191" i="60"/>
  <c r="H190" i="60"/>
  <c r="G190" i="60"/>
  <c r="H189" i="60"/>
  <c r="G189" i="60"/>
  <c r="H188" i="60"/>
  <c r="G188" i="60"/>
  <c r="H187" i="60"/>
  <c r="G187" i="60"/>
  <c r="H186" i="60"/>
  <c r="G186" i="60"/>
  <c r="H185" i="60"/>
  <c r="G185" i="60"/>
  <c r="H184" i="60"/>
  <c r="G184" i="60"/>
  <c r="H183" i="60"/>
  <c r="G183" i="60"/>
  <c r="H182" i="60"/>
  <c r="G182" i="60"/>
  <c r="H181" i="60"/>
  <c r="G181" i="60"/>
  <c r="H180" i="60"/>
  <c r="G180" i="60"/>
  <c r="H179" i="60"/>
  <c r="G179" i="60"/>
  <c r="H178" i="60"/>
  <c r="G178" i="60"/>
  <c r="H177" i="60"/>
  <c r="G177" i="60"/>
  <c r="H176" i="60"/>
  <c r="G176" i="60"/>
  <c r="H175" i="60"/>
  <c r="G175" i="60"/>
  <c r="H174" i="60"/>
  <c r="G174" i="60"/>
  <c r="H173" i="60"/>
  <c r="G173" i="60"/>
  <c r="P239" i="59"/>
  <c r="O239" i="59"/>
  <c r="N239" i="59"/>
  <c r="M239" i="59"/>
  <c r="L239" i="59"/>
  <c r="K239" i="59"/>
  <c r="H239" i="59"/>
  <c r="G239" i="59"/>
  <c r="F238" i="59"/>
  <c r="E238" i="59"/>
  <c r="F237" i="59"/>
  <c r="E237" i="59"/>
  <c r="F236" i="59"/>
  <c r="E236" i="59"/>
  <c r="F235" i="59"/>
  <c r="E235" i="59"/>
  <c r="F234" i="59"/>
  <c r="E234" i="59"/>
  <c r="F233" i="59"/>
  <c r="E233" i="59"/>
  <c r="F232" i="59"/>
  <c r="E232" i="59"/>
  <c r="F231" i="59"/>
  <c r="E231" i="59"/>
  <c r="F230" i="59"/>
  <c r="E230" i="59"/>
  <c r="F229" i="59"/>
  <c r="E229" i="59"/>
  <c r="F228" i="59"/>
  <c r="E228" i="59"/>
  <c r="R227" i="59"/>
  <c r="R239" i="59" s="1"/>
  <c r="Q227" i="59"/>
  <c r="Q239" i="59" s="1"/>
  <c r="F226" i="59"/>
  <c r="E226" i="59"/>
  <c r="F225" i="59"/>
  <c r="E225" i="59"/>
  <c r="F224" i="59"/>
  <c r="E224" i="59"/>
  <c r="F223" i="59"/>
  <c r="E223" i="59"/>
  <c r="F222" i="59"/>
  <c r="E222" i="59"/>
  <c r="F221" i="59"/>
  <c r="E221" i="59"/>
  <c r="F220" i="59"/>
  <c r="E220" i="59"/>
  <c r="F219" i="59"/>
  <c r="E219" i="59"/>
  <c r="F218" i="59"/>
  <c r="E218" i="59"/>
  <c r="F217" i="59"/>
  <c r="E217" i="59"/>
  <c r="F216" i="59"/>
  <c r="E216" i="59"/>
  <c r="F215" i="59"/>
  <c r="E215" i="59"/>
  <c r="F214" i="59"/>
  <c r="E214" i="59"/>
  <c r="F213" i="59"/>
  <c r="E213" i="59"/>
  <c r="F212" i="59"/>
  <c r="E212" i="59"/>
  <c r="F211" i="59"/>
  <c r="E211" i="59"/>
  <c r="F210" i="59"/>
  <c r="E210" i="59"/>
  <c r="F209" i="59"/>
  <c r="E209" i="59"/>
  <c r="J208" i="59"/>
  <c r="J239" i="59" s="1"/>
  <c r="I208" i="59"/>
  <c r="I239" i="59" s="1"/>
  <c r="F207" i="59"/>
  <c r="E207" i="59"/>
  <c r="F206" i="59"/>
  <c r="E206" i="59"/>
  <c r="F205" i="59"/>
  <c r="E205" i="59"/>
  <c r="P198" i="59"/>
  <c r="O198" i="59"/>
  <c r="N198" i="59"/>
  <c r="M198" i="59"/>
  <c r="L198" i="59"/>
  <c r="K198" i="59"/>
  <c r="F197" i="59"/>
  <c r="E197" i="59"/>
  <c r="F196" i="59"/>
  <c r="E196" i="59"/>
  <c r="F195" i="59"/>
  <c r="E195" i="59"/>
  <c r="F194" i="59"/>
  <c r="E194" i="59"/>
  <c r="F193" i="59"/>
  <c r="E193" i="59"/>
  <c r="F192" i="59"/>
  <c r="E192" i="59"/>
  <c r="R191" i="59"/>
  <c r="F191" i="59" s="1"/>
  <c r="Q191" i="59"/>
  <c r="E191" i="59" s="1"/>
  <c r="F190" i="59"/>
  <c r="E190" i="59"/>
  <c r="F189" i="59"/>
  <c r="E189" i="59"/>
  <c r="F188" i="59"/>
  <c r="E188" i="59"/>
  <c r="F187" i="59"/>
  <c r="E187" i="59"/>
  <c r="F186" i="59"/>
  <c r="E186" i="59"/>
  <c r="F185" i="59"/>
  <c r="E185" i="59"/>
  <c r="F184" i="59"/>
  <c r="E184" i="59"/>
  <c r="F183" i="59"/>
  <c r="E183" i="59"/>
  <c r="F182" i="59"/>
  <c r="E182" i="59"/>
  <c r="F181" i="59"/>
  <c r="E181" i="59"/>
  <c r="F180" i="59"/>
  <c r="E180" i="59"/>
  <c r="F179" i="59"/>
  <c r="E179" i="59"/>
  <c r="R178" i="59"/>
  <c r="Q178" i="59"/>
  <c r="F177" i="59"/>
  <c r="E177" i="59"/>
  <c r="F176" i="59"/>
  <c r="E176" i="59"/>
  <c r="F175" i="59"/>
  <c r="E175" i="59"/>
  <c r="F174" i="59"/>
  <c r="E174" i="59"/>
  <c r="F173" i="59"/>
  <c r="E173" i="59"/>
  <c r="F172" i="59"/>
  <c r="E172" i="59"/>
  <c r="J171" i="59"/>
  <c r="J198" i="59" s="1"/>
  <c r="I171" i="59"/>
  <c r="I198" i="59" s="1"/>
  <c r="F170" i="59"/>
  <c r="E170" i="59"/>
  <c r="F169" i="59"/>
  <c r="E169" i="59"/>
  <c r="F168" i="59"/>
  <c r="E168" i="59"/>
  <c r="H167" i="59"/>
  <c r="H198" i="59" s="1"/>
  <c r="G167" i="59"/>
  <c r="G198" i="59" s="1"/>
  <c r="P843" i="59"/>
  <c r="O843" i="59"/>
  <c r="N843" i="59"/>
  <c r="M843" i="59"/>
  <c r="L843" i="59"/>
  <c r="K843" i="59"/>
  <c r="H842" i="59"/>
  <c r="F842" i="59" s="1"/>
  <c r="G842" i="59"/>
  <c r="E842" i="59" s="1"/>
  <c r="F841" i="59"/>
  <c r="E841" i="59"/>
  <c r="F840" i="59"/>
  <c r="E840" i="59"/>
  <c r="F839" i="59"/>
  <c r="E839" i="59"/>
  <c r="F838" i="59"/>
  <c r="E838" i="59"/>
  <c r="J837" i="59"/>
  <c r="F837" i="59" s="1"/>
  <c r="I837" i="59"/>
  <c r="E837" i="59" s="1"/>
  <c r="F836" i="59"/>
  <c r="E836" i="59"/>
  <c r="H835" i="59"/>
  <c r="F835" i="59" s="1"/>
  <c r="G835" i="59"/>
  <c r="E835" i="59" s="1"/>
  <c r="F834" i="59"/>
  <c r="E834" i="59"/>
  <c r="F833" i="59"/>
  <c r="E833" i="59"/>
  <c r="F832" i="59"/>
  <c r="E832" i="59"/>
  <c r="F831" i="59"/>
  <c r="E831" i="59"/>
  <c r="J830" i="59"/>
  <c r="I830" i="59"/>
  <c r="H830" i="59"/>
  <c r="G830" i="59"/>
  <c r="J829" i="59"/>
  <c r="I829" i="59"/>
  <c r="H829" i="59"/>
  <c r="G829" i="59"/>
  <c r="F828" i="59"/>
  <c r="E828" i="59"/>
  <c r="F827" i="59"/>
  <c r="E827" i="59"/>
  <c r="F826" i="59"/>
  <c r="E826" i="59"/>
  <c r="F825" i="59"/>
  <c r="E825" i="59"/>
  <c r="F824" i="59"/>
  <c r="E824" i="59"/>
  <c r="F823" i="59"/>
  <c r="E823" i="59"/>
  <c r="J822" i="59"/>
  <c r="F822" i="59" s="1"/>
  <c r="I822" i="59"/>
  <c r="E822" i="59" s="1"/>
  <c r="J821" i="59"/>
  <c r="F821" i="59" s="1"/>
  <c r="I821" i="59"/>
  <c r="E821" i="59" s="1"/>
  <c r="F820" i="59"/>
  <c r="E820" i="59"/>
  <c r="R819" i="59"/>
  <c r="R843" i="59" s="1"/>
  <c r="Q819" i="59"/>
  <c r="Q843" i="59" s="1"/>
  <c r="J819" i="59"/>
  <c r="I819" i="59"/>
  <c r="P811" i="59"/>
  <c r="O811" i="59"/>
  <c r="N811" i="59"/>
  <c r="M811" i="59"/>
  <c r="L811" i="59"/>
  <c r="K811" i="59"/>
  <c r="R810" i="59"/>
  <c r="F810" i="59" s="1"/>
  <c r="Q810" i="59"/>
  <c r="E810" i="59" s="1"/>
  <c r="F809" i="59"/>
  <c r="E809" i="59"/>
  <c r="F808" i="59"/>
  <c r="E808" i="59"/>
  <c r="F807" i="59"/>
  <c r="E807" i="59"/>
  <c r="F806" i="59"/>
  <c r="E806" i="59"/>
  <c r="H805" i="59"/>
  <c r="F805" i="59" s="1"/>
  <c r="G805" i="59"/>
  <c r="E805" i="59" s="1"/>
  <c r="F804" i="59"/>
  <c r="E804" i="59"/>
  <c r="F803" i="59"/>
  <c r="E803" i="59"/>
  <c r="F802" i="59"/>
  <c r="E802" i="59"/>
  <c r="F801" i="59"/>
  <c r="E801" i="59"/>
  <c r="F800" i="59"/>
  <c r="E800" i="59"/>
  <c r="F799" i="59"/>
  <c r="E799" i="59"/>
  <c r="F798" i="59"/>
  <c r="E798" i="59"/>
  <c r="F797" i="59"/>
  <c r="E797" i="59"/>
  <c r="R796" i="59"/>
  <c r="Q796" i="59"/>
  <c r="J796" i="59"/>
  <c r="I796" i="59"/>
  <c r="H796" i="59"/>
  <c r="G796" i="59"/>
  <c r="F795" i="59"/>
  <c r="E795" i="59"/>
  <c r="R794" i="59"/>
  <c r="Q794" i="59"/>
  <c r="J794" i="59"/>
  <c r="I794" i="59"/>
  <c r="H794" i="59"/>
  <c r="G794" i="59"/>
  <c r="R793" i="59"/>
  <c r="Q793" i="59"/>
  <c r="J793" i="59"/>
  <c r="I793" i="59"/>
  <c r="R792" i="59"/>
  <c r="Q792" i="59"/>
  <c r="J792" i="59"/>
  <c r="I792" i="59"/>
  <c r="J791" i="59"/>
  <c r="F791" i="59" s="1"/>
  <c r="I791" i="59"/>
  <c r="E791" i="59" s="1"/>
  <c r="F790" i="59"/>
  <c r="E790" i="59"/>
  <c r="J789" i="59"/>
  <c r="F789" i="59" s="1"/>
  <c r="I789" i="59"/>
  <c r="E789" i="59" s="1"/>
  <c r="F788" i="59"/>
  <c r="E788" i="59"/>
  <c r="F787" i="59"/>
  <c r="E787" i="59"/>
  <c r="J786" i="59"/>
  <c r="F786" i="59" s="1"/>
  <c r="I786" i="59"/>
  <c r="E786" i="59" s="1"/>
  <c r="J785" i="59"/>
  <c r="F785" i="59" s="1"/>
  <c r="I785" i="59"/>
  <c r="E785" i="59" s="1"/>
  <c r="J784" i="59"/>
  <c r="I784" i="59"/>
  <c r="H784" i="59"/>
  <c r="G784" i="59"/>
  <c r="P777" i="59"/>
  <c r="O777" i="59"/>
  <c r="N777" i="59"/>
  <c r="M777" i="59"/>
  <c r="L777" i="59"/>
  <c r="K777" i="59"/>
  <c r="H777" i="59"/>
  <c r="G777" i="59"/>
  <c r="F776" i="59"/>
  <c r="E776" i="59"/>
  <c r="F775" i="59"/>
  <c r="E775" i="59"/>
  <c r="F774" i="59"/>
  <c r="E774" i="59"/>
  <c r="F773" i="59"/>
  <c r="E773" i="59"/>
  <c r="R772" i="59"/>
  <c r="Q772" i="59"/>
  <c r="J772" i="59"/>
  <c r="I772" i="59"/>
  <c r="J771" i="59"/>
  <c r="F771" i="59" s="1"/>
  <c r="I771" i="59"/>
  <c r="E771" i="59" s="1"/>
  <c r="F770" i="59"/>
  <c r="E770" i="59"/>
  <c r="F769" i="59"/>
  <c r="E769" i="59"/>
  <c r="J768" i="59"/>
  <c r="F768" i="59" s="1"/>
  <c r="I768" i="59"/>
  <c r="E768" i="59" s="1"/>
  <c r="R767" i="59"/>
  <c r="Q767" i="59"/>
  <c r="J767" i="59"/>
  <c r="I767" i="59"/>
  <c r="J766" i="59"/>
  <c r="F766" i="59" s="1"/>
  <c r="I766" i="59"/>
  <c r="E766" i="59" s="1"/>
  <c r="J765" i="59"/>
  <c r="F765" i="59" s="1"/>
  <c r="I765" i="59"/>
  <c r="E765" i="59" s="1"/>
  <c r="J764" i="59"/>
  <c r="F764" i="59" s="1"/>
  <c r="I764" i="59"/>
  <c r="E764" i="59" s="1"/>
  <c r="J763" i="59"/>
  <c r="F763" i="59" s="1"/>
  <c r="I763" i="59"/>
  <c r="E763" i="59" s="1"/>
  <c r="J762" i="59"/>
  <c r="F762" i="59" s="1"/>
  <c r="I762" i="59"/>
  <c r="E762" i="59" s="1"/>
  <c r="J761" i="59"/>
  <c r="I761" i="59"/>
  <c r="F760" i="59"/>
  <c r="E760" i="59"/>
  <c r="P753" i="59"/>
  <c r="O753" i="59"/>
  <c r="N753" i="59"/>
  <c r="M753" i="59"/>
  <c r="L753" i="59"/>
  <c r="K753" i="59"/>
  <c r="J752" i="59"/>
  <c r="F752" i="59" s="1"/>
  <c r="I752" i="59"/>
  <c r="E752" i="59" s="1"/>
  <c r="F751" i="59"/>
  <c r="E751" i="59"/>
  <c r="F750" i="59"/>
  <c r="E750" i="59"/>
  <c r="R749" i="59"/>
  <c r="F749" i="59" s="1"/>
  <c r="Q749" i="59"/>
  <c r="E749" i="59" s="1"/>
  <c r="J748" i="59"/>
  <c r="F748" i="59" s="1"/>
  <c r="I748" i="59"/>
  <c r="E748" i="59" s="1"/>
  <c r="F747" i="59"/>
  <c r="E747" i="59"/>
  <c r="H746" i="59"/>
  <c r="F746" i="59" s="1"/>
  <c r="G746" i="59"/>
  <c r="E746" i="59" s="1"/>
  <c r="J745" i="59"/>
  <c r="I745" i="59"/>
  <c r="H745" i="59"/>
  <c r="G745" i="59"/>
  <c r="F744" i="59"/>
  <c r="E744" i="59"/>
  <c r="J743" i="59"/>
  <c r="F743" i="59" s="1"/>
  <c r="I743" i="59"/>
  <c r="E743" i="59" s="1"/>
  <c r="J742" i="59"/>
  <c r="F742" i="59" s="1"/>
  <c r="I742" i="59"/>
  <c r="E742" i="59" s="1"/>
  <c r="J741" i="59"/>
  <c r="F741" i="59" s="1"/>
  <c r="I741" i="59"/>
  <c r="E741" i="59" s="1"/>
  <c r="F740" i="59"/>
  <c r="E740" i="59"/>
  <c r="J739" i="59"/>
  <c r="F739" i="59" s="1"/>
  <c r="I739" i="59"/>
  <c r="E739" i="59" s="1"/>
  <c r="J738" i="59"/>
  <c r="F738" i="59" s="1"/>
  <c r="I738" i="59"/>
  <c r="E738" i="59" s="1"/>
  <c r="J737" i="59"/>
  <c r="F737" i="59" s="1"/>
  <c r="I737" i="59"/>
  <c r="E737" i="59" s="1"/>
  <c r="F736" i="59"/>
  <c r="E736" i="59"/>
  <c r="J735" i="59"/>
  <c r="F735" i="59" s="1"/>
  <c r="I735" i="59"/>
  <c r="E735" i="59" s="1"/>
  <c r="J734" i="59"/>
  <c r="F734" i="59" s="1"/>
  <c r="I734" i="59"/>
  <c r="E734" i="59" s="1"/>
  <c r="R733" i="59"/>
  <c r="Q733" i="59"/>
  <c r="J733" i="59"/>
  <c r="I733" i="59"/>
  <c r="F732" i="59"/>
  <c r="E732" i="59"/>
  <c r="P724" i="59"/>
  <c r="O724" i="59"/>
  <c r="N724" i="59"/>
  <c r="M724" i="59"/>
  <c r="L724" i="59"/>
  <c r="K724" i="59"/>
  <c r="H724" i="59"/>
  <c r="G724" i="59"/>
  <c r="F723" i="59"/>
  <c r="E723" i="59"/>
  <c r="F722" i="59"/>
  <c r="E722" i="59"/>
  <c r="F721" i="59"/>
  <c r="E721" i="59"/>
  <c r="J720" i="59"/>
  <c r="F720" i="59" s="1"/>
  <c r="I720" i="59"/>
  <c r="E720" i="59" s="1"/>
  <c r="J719" i="59"/>
  <c r="F719" i="59" s="1"/>
  <c r="I719" i="59"/>
  <c r="E719" i="59" s="1"/>
  <c r="J718" i="59"/>
  <c r="F718" i="59" s="1"/>
  <c r="I718" i="59"/>
  <c r="E718" i="59" s="1"/>
  <c r="F717" i="59"/>
  <c r="E717" i="59"/>
  <c r="R716" i="59"/>
  <c r="F716" i="59" s="1"/>
  <c r="Q716" i="59"/>
  <c r="E716" i="59" s="1"/>
  <c r="J715" i="59"/>
  <c r="I715" i="59"/>
  <c r="R714" i="59"/>
  <c r="F714" i="59" s="1"/>
  <c r="Q714" i="59"/>
  <c r="E714" i="59" s="1"/>
  <c r="R713" i="59"/>
  <c r="Q713" i="59"/>
  <c r="F712" i="59"/>
  <c r="E712" i="59"/>
  <c r="P704" i="59"/>
  <c r="O704" i="59"/>
  <c r="N704" i="59"/>
  <c r="M704" i="59"/>
  <c r="L704" i="59"/>
  <c r="K704" i="59"/>
  <c r="H703" i="59"/>
  <c r="F703" i="59" s="1"/>
  <c r="G703" i="59"/>
  <c r="E703" i="59" s="1"/>
  <c r="H702" i="59"/>
  <c r="F702" i="59" s="1"/>
  <c r="E702" i="59"/>
  <c r="F701" i="59"/>
  <c r="E701" i="59"/>
  <c r="H700" i="59"/>
  <c r="F700" i="59" s="1"/>
  <c r="G700" i="59"/>
  <c r="E700" i="59" s="1"/>
  <c r="H699" i="59"/>
  <c r="F699" i="59" s="1"/>
  <c r="G699" i="59"/>
  <c r="E699" i="59" s="1"/>
  <c r="F698" i="59"/>
  <c r="E698" i="59"/>
  <c r="H697" i="59"/>
  <c r="F697" i="59" s="1"/>
  <c r="G697" i="59"/>
  <c r="E697" i="59" s="1"/>
  <c r="H696" i="59"/>
  <c r="F696" i="59" s="1"/>
  <c r="G696" i="59"/>
  <c r="E696" i="59" s="1"/>
  <c r="H695" i="59"/>
  <c r="F695" i="59" s="1"/>
  <c r="G695" i="59"/>
  <c r="E695" i="59" s="1"/>
  <c r="F694" i="59"/>
  <c r="E694" i="59"/>
  <c r="H693" i="59"/>
  <c r="F693" i="59" s="1"/>
  <c r="G693" i="59"/>
  <c r="E693" i="59" s="1"/>
  <c r="H692" i="59"/>
  <c r="F692" i="59" s="1"/>
  <c r="G692" i="59"/>
  <c r="E692" i="59" s="1"/>
  <c r="H691" i="59"/>
  <c r="F691" i="59" s="1"/>
  <c r="G691" i="59"/>
  <c r="E691" i="59" s="1"/>
  <c r="H690" i="59"/>
  <c r="F690" i="59" s="1"/>
  <c r="G690" i="59"/>
  <c r="E690" i="59" s="1"/>
  <c r="H689" i="59"/>
  <c r="F689" i="59" s="1"/>
  <c r="G689" i="59"/>
  <c r="E689" i="59" s="1"/>
  <c r="H688" i="59"/>
  <c r="F688" i="59" s="1"/>
  <c r="G688" i="59"/>
  <c r="E688" i="59" s="1"/>
  <c r="H687" i="59"/>
  <c r="F687" i="59" s="1"/>
  <c r="G687" i="59"/>
  <c r="E687" i="59" s="1"/>
  <c r="H686" i="59"/>
  <c r="F686" i="59" s="1"/>
  <c r="G686" i="59"/>
  <c r="E686" i="59" s="1"/>
  <c r="H685" i="59"/>
  <c r="F685" i="59" s="1"/>
  <c r="G685" i="59"/>
  <c r="E685" i="59" s="1"/>
  <c r="R684" i="59"/>
  <c r="H684" i="59"/>
  <c r="G684" i="59"/>
  <c r="E684" i="59" s="1"/>
  <c r="F683" i="59"/>
  <c r="E683" i="59"/>
  <c r="F682" i="59"/>
  <c r="E682" i="59"/>
  <c r="H681" i="59"/>
  <c r="F681" i="59" s="1"/>
  <c r="G681" i="59"/>
  <c r="E681" i="59" s="1"/>
  <c r="F680" i="59"/>
  <c r="E680" i="59"/>
  <c r="F679" i="59"/>
  <c r="E679" i="59"/>
  <c r="H678" i="59"/>
  <c r="F678" i="59" s="1"/>
  <c r="G678" i="59"/>
  <c r="E678" i="59" s="1"/>
  <c r="H677" i="59"/>
  <c r="F677" i="59" s="1"/>
  <c r="G677" i="59"/>
  <c r="E677" i="59" s="1"/>
  <c r="F676" i="59"/>
  <c r="E676" i="59"/>
  <c r="F675" i="59"/>
  <c r="E675" i="59"/>
  <c r="F674" i="59"/>
  <c r="E674" i="59"/>
  <c r="F673" i="59"/>
  <c r="E673" i="59"/>
  <c r="F672" i="59"/>
  <c r="E672" i="59"/>
  <c r="H671" i="59"/>
  <c r="F671" i="59" s="1"/>
  <c r="G671" i="59"/>
  <c r="E671" i="59" s="1"/>
  <c r="F670" i="59"/>
  <c r="E670" i="59"/>
  <c r="H669" i="59"/>
  <c r="F669" i="59" s="1"/>
  <c r="G669" i="59"/>
  <c r="E669" i="59" s="1"/>
  <c r="H668" i="59"/>
  <c r="F668" i="59" s="1"/>
  <c r="G668" i="59"/>
  <c r="E668" i="59" s="1"/>
  <c r="H667" i="59"/>
  <c r="F667" i="59" s="1"/>
  <c r="G667" i="59"/>
  <c r="E667" i="59" s="1"/>
  <c r="F666" i="59"/>
  <c r="E666" i="59"/>
  <c r="R665" i="59"/>
  <c r="Q665" i="59"/>
  <c r="H665" i="59"/>
  <c r="G665" i="59"/>
  <c r="R664" i="59"/>
  <c r="F664" i="59" s="1"/>
  <c r="Q664" i="59"/>
  <c r="E664" i="59" s="1"/>
  <c r="H663" i="59"/>
  <c r="F663" i="59" s="1"/>
  <c r="G663" i="59"/>
  <c r="E663" i="59" s="1"/>
  <c r="R662" i="59"/>
  <c r="F662" i="59" s="1"/>
  <c r="Q662" i="59"/>
  <c r="H661" i="59"/>
  <c r="F661" i="59" s="1"/>
  <c r="G661" i="59"/>
  <c r="E661" i="59" s="1"/>
  <c r="H660" i="59"/>
  <c r="F660" i="59" s="1"/>
  <c r="G660" i="59"/>
  <c r="E660" i="59" s="1"/>
  <c r="J659" i="59"/>
  <c r="J704" i="59" s="1"/>
  <c r="I659" i="59"/>
  <c r="I704" i="59" s="1"/>
  <c r="H659" i="59"/>
  <c r="G659" i="59"/>
  <c r="H658" i="59"/>
  <c r="F658" i="59" s="1"/>
  <c r="G658" i="59"/>
  <c r="E658" i="59" s="1"/>
  <c r="F657" i="59"/>
  <c r="E657" i="59"/>
  <c r="H656" i="59"/>
  <c r="F656" i="59" s="1"/>
  <c r="G656" i="59"/>
  <c r="E656" i="59" s="1"/>
  <c r="H655" i="59"/>
  <c r="F655" i="59" s="1"/>
  <c r="G655" i="59"/>
  <c r="E655" i="59" s="1"/>
  <c r="H654" i="59"/>
  <c r="F654" i="59" s="1"/>
  <c r="G654" i="59"/>
  <c r="E654" i="59" s="1"/>
  <c r="H653" i="59"/>
  <c r="F653" i="59" s="1"/>
  <c r="G653" i="59"/>
  <c r="E653" i="59" s="1"/>
  <c r="H652" i="59"/>
  <c r="F652" i="59" s="1"/>
  <c r="G652" i="59"/>
  <c r="E652" i="59" s="1"/>
  <c r="H651" i="59"/>
  <c r="F651" i="59" s="1"/>
  <c r="G651" i="59"/>
  <c r="E651" i="59" s="1"/>
  <c r="F650" i="59"/>
  <c r="E650" i="59"/>
  <c r="R649" i="59"/>
  <c r="Q649" i="59"/>
  <c r="H649" i="59"/>
  <c r="G649" i="59"/>
  <c r="P641" i="59"/>
  <c r="O641" i="59"/>
  <c r="N641" i="59"/>
  <c r="M641" i="59"/>
  <c r="L641" i="59"/>
  <c r="K641" i="59"/>
  <c r="F640" i="59"/>
  <c r="E640" i="59"/>
  <c r="F639" i="59"/>
  <c r="E639" i="59"/>
  <c r="F638" i="59"/>
  <c r="E638" i="59"/>
  <c r="H637" i="59"/>
  <c r="F637" i="59" s="1"/>
  <c r="G637" i="59"/>
  <c r="E637" i="59" s="1"/>
  <c r="H636" i="59"/>
  <c r="F636" i="59" s="1"/>
  <c r="G636" i="59"/>
  <c r="E636" i="59" s="1"/>
  <c r="H635" i="59"/>
  <c r="F635" i="59" s="1"/>
  <c r="G635" i="59"/>
  <c r="E635" i="59" s="1"/>
  <c r="F634" i="59"/>
  <c r="E634" i="59"/>
  <c r="H633" i="59"/>
  <c r="F633" i="59" s="1"/>
  <c r="G633" i="59"/>
  <c r="E633" i="59" s="1"/>
  <c r="F632" i="59"/>
  <c r="E632" i="59"/>
  <c r="F631" i="59"/>
  <c r="E631" i="59"/>
  <c r="F630" i="59"/>
  <c r="E630" i="59"/>
  <c r="F629" i="59"/>
  <c r="E629" i="59"/>
  <c r="H628" i="59"/>
  <c r="F628" i="59" s="1"/>
  <c r="G628" i="59"/>
  <c r="E628" i="59" s="1"/>
  <c r="H627" i="59"/>
  <c r="F627" i="59" s="1"/>
  <c r="G627" i="59"/>
  <c r="E627" i="59" s="1"/>
  <c r="H626" i="59"/>
  <c r="F626" i="59" s="1"/>
  <c r="G626" i="59"/>
  <c r="E626" i="59" s="1"/>
  <c r="H625" i="59"/>
  <c r="F625" i="59" s="1"/>
  <c r="G625" i="59"/>
  <c r="E625" i="59" s="1"/>
  <c r="F624" i="59"/>
  <c r="E624" i="59"/>
  <c r="F623" i="59"/>
  <c r="E623" i="59"/>
  <c r="J622" i="59"/>
  <c r="J641" i="59" s="1"/>
  <c r="I622" i="59"/>
  <c r="I641" i="59" s="1"/>
  <c r="H622" i="59"/>
  <c r="G622" i="59"/>
  <c r="H621" i="59"/>
  <c r="F621" i="59" s="1"/>
  <c r="G621" i="59"/>
  <c r="E621" i="59" s="1"/>
  <c r="F620" i="59"/>
  <c r="E620" i="59"/>
  <c r="H619" i="59"/>
  <c r="F619" i="59" s="1"/>
  <c r="G619" i="59"/>
  <c r="E619" i="59" s="1"/>
  <c r="H618" i="59"/>
  <c r="G618" i="59"/>
  <c r="E618" i="59" s="1"/>
  <c r="R617" i="59"/>
  <c r="R641" i="59" s="1"/>
  <c r="Q617" i="59"/>
  <c r="Q641" i="59" s="1"/>
  <c r="P610" i="59"/>
  <c r="O610" i="59"/>
  <c r="N610" i="59"/>
  <c r="M610" i="59"/>
  <c r="L610" i="59"/>
  <c r="K610" i="59"/>
  <c r="J610" i="59"/>
  <c r="I610" i="59"/>
  <c r="R609" i="59"/>
  <c r="F609" i="59" s="1"/>
  <c r="Q609" i="59"/>
  <c r="E609" i="59" s="1"/>
  <c r="R608" i="59"/>
  <c r="F608" i="59" s="1"/>
  <c r="Q608" i="59"/>
  <c r="E608" i="59" s="1"/>
  <c r="H607" i="59"/>
  <c r="F607" i="59" s="1"/>
  <c r="G607" i="59"/>
  <c r="E607" i="59" s="1"/>
  <c r="R606" i="59"/>
  <c r="F606" i="59" s="1"/>
  <c r="Q606" i="59"/>
  <c r="E606" i="59" s="1"/>
  <c r="H605" i="59"/>
  <c r="F605" i="59" s="1"/>
  <c r="G605" i="59"/>
  <c r="E605" i="59" s="1"/>
  <c r="H604" i="59"/>
  <c r="F604" i="59" s="1"/>
  <c r="G604" i="59"/>
  <c r="E604" i="59" s="1"/>
  <c r="R602" i="59"/>
  <c r="F602" i="59" s="1"/>
  <c r="E602" i="59"/>
  <c r="R601" i="59"/>
  <c r="F601" i="59" s="1"/>
  <c r="E601" i="59"/>
  <c r="R600" i="59"/>
  <c r="F600" i="59" s="1"/>
  <c r="E600" i="59"/>
  <c r="F599" i="59"/>
  <c r="E599" i="59"/>
  <c r="H598" i="59"/>
  <c r="F598" i="59" s="1"/>
  <c r="G598" i="59"/>
  <c r="E598" i="59" s="1"/>
  <c r="H597" i="59"/>
  <c r="F597" i="59" s="1"/>
  <c r="G597" i="59"/>
  <c r="E597" i="59" s="1"/>
  <c r="H596" i="59"/>
  <c r="F596" i="59" s="1"/>
  <c r="G596" i="59"/>
  <c r="E596" i="59" s="1"/>
  <c r="H595" i="59"/>
  <c r="F595" i="59" s="1"/>
  <c r="E595" i="59"/>
  <c r="R594" i="59"/>
  <c r="F594" i="59" s="1"/>
  <c r="Q594" i="59"/>
  <c r="E594" i="59" s="1"/>
  <c r="H593" i="59"/>
  <c r="F593" i="59" s="1"/>
  <c r="G593" i="59"/>
  <c r="E593" i="59" s="1"/>
  <c r="H592" i="59"/>
  <c r="F592" i="59" s="1"/>
  <c r="G592" i="59"/>
  <c r="E592" i="59" s="1"/>
  <c r="H591" i="59"/>
  <c r="F591" i="59" s="1"/>
  <c r="G591" i="59"/>
  <c r="E591" i="59" s="1"/>
  <c r="H590" i="59"/>
  <c r="F590" i="59" s="1"/>
  <c r="G590" i="59"/>
  <c r="E590" i="59" s="1"/>
  <c r="H589" i="59"/>
  <c r="F589" i="59" s="1"/>
  <c r="G589" i="59"/>
  <c r="E589" i="59" s="1"/>
  <c r="F588" i="59"/>
  <c r="E588" i="59"/>
  <c r="F587" i="59"/>
  <c r="E587" i="59"/>
  <c r="R586" i="59"/>
  <c r="Q586" i="59"/>
  <c r="H586" i="59"/>
  <c r="G586" i="59"/>
  <c r="F585" i="59"/>
  <c r="E585" i="59"/>
  <c r="H584" i="59"/>
  <c r="F584" i="59" s="1"/>
  <c r="G584" i="59"/>
  <c r="E584" i="59" s="1"/>
  <c r="R583" i="59"/>
  <c r="F583" i="59" s="1"/>
  <c r="E583" i="59"/>
  <c r="F582" i="59"/>
  <c r="E582" i="59"/>
  <c r="H581" i="59"/>
  <c r="F581" i="59" s="1"/>
  <c r="G581" i="59"/>
  <c r="E581" i="59" s="1"/>
  <c r="F580" i="59"/>
  <c r="E580" i="59"/>
  <c r="F579" i="59"/>
  <c r="E579" i="59"/>
  <c r="F578" i="59"/>
  <c r="E578" i="59"/>
  <c r="H577" i="59"/>
  <c r="F577" i="59" s="1"/>
  <c r="G577" i="59"/>
  <c r="E577" i="59" s="1"/>
  <c r="F576" i="59"/>
  <c r="E576" i="59"/>
  <c r="F575" i="59"/>
  <c r="E575" i="59"/>
  <c r="F574" i="59"/>
  <c r="E574" i="59"/>
  <c r="F573" i="59"/>
  <c r="E573" i="59"/>
  <c r="H572" i="59"/>
  <c r="F572" i="59" s="1"/>
  <c r="G572" i="59"/>
  <c r="E572" i="59" s="1"/>
  <c r="H571" i="59"/>
  <c r="F571" i="59" s="1"/>
  <c r="G571" i="59"/>
  <c r="E571" i="59" s="1"/>
  <c r="H570" i="59"/>
  <c r="F570" i="59" s="1"/>
  <c r="G570" i="59"/>
  <c r="E570" i="59" s="1"/>
  <c r="F569" i="59"/>
  <c r="E569" i="59"/>
  <c r="R568" i="59"/>
  <c r="H568" i="59"/>
  <c r="G568" i="59"/>
  <c r="E568" i="59" s="1"/>
  <c r="R567" i="59"/>
  <c r="Q567" i="59"/>
  <c r="H567" i="59"/>
  <c r="G567" i="59"/>
  <c r="F566" i="59"/>
  <c r="E566" i="59"/>
  <c r="F565" i="59"/>
  <c r="E565" i="59"/>
  <c r="H564" i="59"/>
  <c r="F564" i="59" s="1"/>
  <c r="G564" i="59"/>
  <c r="E564" i="59" s="1"/>
  <c r="R563" i="59"/>
  <c r="Q563" i="59"/>
  <c r="H563" i="59"/>
  <c r="G563" i="59"/>
  <c r="R562" i="59"/>
  <c r="Q562" i="59"/>
  <c r="H562" i="59"/>
  <c r="G562" i="59"/>
  <c r="H561" i="59"/>
  <c r="F561" i="59" s="1"/>
  <c r="G561" i="59"/>
  <c r="E561" i="59" s="1"/>
  <c r="F560" i="59"/>
  <c r="E560" i="59"/>
  <c r="F559" i="59"/>
  <c r="E559" i="59"/>
  <c r="R558" i="59"/>
  <c r="Q558" i="59"/>
  <c r="H558" i="59"/>
  <c r="G558" i="59"/>
  <c r="F557" i="59"/>
  <c r="E557" i="59"/>
  <c r="P549" i="59"/>
  <c r="O549" i="59"/>
  <c r="N549" i="59"/>
  <c r="M549" i="59"/>
  <c r="L549" i="59"/>
  <c r="K549" i="59"/>
  <c r="J549" i="59"/>
  <c r="I549" i="59"/>
  <c r="F548" i="59"/>
  <c r="E548" i="59"/>
  <c r="H547" i="59"/>
  <c r="F547" i="59" s="1"/>
  <c r="G547" i="59"/>
  <c r="E547" i="59" s="1"/>
  <c r="R546" i="59"/>
  <c r="F546" i="59" s="1"/>
  <c r="Q546" i="59"/>
  <c r="E546" i="59" s="1"/>
  <c r="R545" i="59"/>
  <c r="F545" i="59" s="1"/>
  <c r="Q545" i="59"/>
  <c r="E545" i="59" s="1"/>
  <c r="H544" i="59"/>
  <c r="F544" i="59" s="1"/>
  <c r="G544" i="59"/>
  <c r="E544" i="59" s="1"/>
  <c r="H543" i="59"/>
  <c r="F543" i="59" s="1"/>
  <c r="G543" i="59"/>
  <c r="E543" i="59" s="1"/>
  <c r="R542" i="59"/>
  <c r="F542" i="59" s="1"/>
  <c r="Q542" i="59"/>
  <c r="E542" i="59" s="1"/>
  <c r="H541" i="59"/>
  <c r="F541" i="59" s="1"/>
  <c r="G541" i="59"/>
  <c r="E541" i="59" s="1"/>
  <c r="F540" i="59"/>
  <c r="E540" i="59"/>
  <c r="H539" i="59"/>
  <c r="F539" i="59" s="1"/>
  <c r="G539" i="59"/>
  <c r="E539" i="59" s="1"/>
  <c r="H538" i="59"/>
  <c r="F538" i="59" s="1"/>
  <c r="E538" i="59"/>
  <c r="F537" i="59"/>
  <c r="E537" i="59"/>
  <c r="R536" i="59"/>
  <c r="Q536" i="59"/>
  <c r="H536" i="59"/>
  <c r="G536" i="59"/>
  <c r="R535" i="59"/>
  <c r="F535" i="59" s="1"/>
  <c r="Q535" i="59"/>
  <c r="E535" i="59" s="1"/>
  <c r="F534" i="59"/>
  <c r="E534" i="59"/>
  <c r="F533" i="59"/>
  <c r="E533" i="59"/>
  <c r="F532" i="59"/>
  <c r="E532" i="59"/>
  <c r="H531" i="59"/>
  <c r="F531" i="59" s="1"/>
  <c r="G531" i="59"/>
  <c r="E531" i="59" s="1"/>
  <c r="F530" i="59"/>
  <c r="E530" i="59"/>
  <c r="F529" i="59"/>
  <c r="E529" i="59"/>
  <c r="F528" i="59"/>
  <c r="E528" i="59"/>
  <c r="F527" i="59"/>
  <c r="E527" i="59"/>
  <c r="H526" i="59"/>
  <c r="F526" i="59" s="1"/>
  <c r="G526" i="59"/>
  <c r="E526" i="59" s="1"/>
  <c r="R525" i="59"/>
  <c r="Q525" i="59"/>
  <c r="H525" i="59"/>
  <c r="G525" i="59"/>
  <c r="H524" i="59"/>
  <c r="F524" i="59" s="1"/>
  <c r="G524" i="59"/>
  <c r="E524" i="59" s="1"/>
  <c r="F523" i="59"/>
  <c r="E523" i="59"/>
  <c r="F522" i="59"/>
  <c r="E522" i="59"/>
  <c r="H521" i="59"/>
  <c r="F521" i="59" s="1"/>
  <c r="G521" i="59"/>
  <c r="E521" i="59" s="1"/>
  <c r="F520" i="59"/>
  <c r="E520" i="59"/>
  <c r="H519" i="59"/>
  <c r="F519" i="59" s="1"/>
  <c r="G519" i="59"/>
  <c r="E519" i="59" s="1"/>
  <c r="R518" i="59"/>
  <c r="Q518" i="59"/>
  <c r="H518" i="59"/>
  <c r="G518" i="59"/>
  <c r="F517" i="59"/>
  <c r="E517" i="59"/>
  <c r="P510" i="59"/>
  <c r="O510" i="59"/>
  <c r="N510" i="59"/>
  <c r="M510" i="59"/>
  <c r="L510" i="59"/>
  <c r="K510" i="59"/>
  <c r="R509" i="59"/>
  <c r="F509" i="59" s="1"/>
  <c r="Q509" i="59"/>
  <c r="E509" i="59" s="1"/>
  <c r="F508" i="59"/>
  <c r="E508" i="59"/>
  <c r="H507" i="59"/>
  <c r="F507" i="59" s="1"/>
  <c r="G507" i="59"/>
  <c r="E507" i="59" s="1"/>
  <c r="J506" i="59"/>
  <c r="F506" i="59" s="1"/>
  <c r="I506" i="59"/>
  <c r="E506" i="59" s="1"/>
  <c r="J505" i="59"/>
  <c r="F505" i="59" s="1"/>
  <c r="I505" i="59"/>
  <c r="E505" i="59" s="1"/>
  <c r="J504" i="59"/>
  <c r="I504" i="59"/>
  <c r="E504" i="59" s="1"/>
  <c r="F503" i="59"/>
  <c r="E503" i="59"/>
  <c r="R502" i="59"/>
  <c r="F502" i="59" s="1"/>
  <c r="Q502" i="59"/>
  <c r="E502" i="59" s="1"/>
  <c r="H501" i="59"/>
  <c r="F501" i="59" s="1"/>
  <c r="G501" i="59"/>
  <c r="E501" i="59" s="1"/>
  <c r="J500" i="59"/>
  <c r="F500" i="59" s="1"/>
  <c r="I500" i="59"/>
  <c r="E500" i="59" s="1"/>
  <c r="F499" i="59"/>
  <c r="E499" i="59"/>
  <c r="R498" i="59"/>
  <c r="Q498" i="59"/>
  <c r="H498" i="59"/>
  <c r="G498" i="59"/>
  <c r="R497" i="59"/>
  <c r="F497" i="59" s="1"/>
  <c r="Q497" i="59"/>
  <c r="E497" i="59" s="1"/>
  <c r="R496" i="59"/>
  <c r="Q496" i="59"/>
  <c r="H496" i="59"/>
  <c r="G496" i="59"/>
  <c r="J495" i="59"/>
  <c r="F495" i="59" s="1"/>
  <c r="I495" i="59"/>
  <c r="E495" i="59" s="1"/>
  <c r="R494" i="59"/>
  <c r="F494" i="59" s="1"/>
  <c r="Q494" i="59"/>
  <c r="E494" i="59" s="1"/>
  <c r="R493" i="59"/>
  <c r="F493" i="59" s="1"/>
  <c r="Q493" i="59"/>
  <c r="E493" i="59" s="1"/>
  <c r="H492" i="59"/>
  <c r="F492" i="59" s="1"/>
  <c r="E492" i="59"/>
  <c r="F491" i="59"/>
  <c r="E491" i="59"/>
  <c r="H490" i="59"/>
  <c r="F490" i="59" s="1"/>
  <c r="G490" i="59"/>
  <c r="E490" i="59" s="1"/>
  <c r="H489" i="59"/>
  <c r="F489" i="59" s="1"/>
  <c r="G489" i="59"/>
  <c r="E489" i="59" s="1"/>
  <c r="R488" i="59"/>
  <c r="F488" i="59" s="1"/>
  <c r="Q488" i="59"/>
  <c r="E488" i="59" s="1"/>
  <c r="R487" i="59"/>
  <c r="F487" i="59" s="1"/>
  <c r="Q487" i="59"/>
  <c r="E487" i="59" s="1"/>
  <c r="H486" i="59"/>
  <c r="F486" i="59" s="1"/>
  <c r="G486" i="59"/>
  <c r="E486" i="59" s="1"/>
  <c r="F485" i="59"/>
  <c r="E485" i="59"/>
  <c r="F484" i="59"/>
  <c r="E484" i="59"/>
  <c r="F483" i="59"/>
  <c r="E483" i="59"/>
  <c r="F482" i="59"/>
  <c r="E482" i="59"/>
  <c r="H481" i="59"/>
  <c r="F481" i="59" s="1"/>
  <c r="G481" i="59"/>
  <c r="E481" i="59" s="1"/>
  <c r="F480" i="59"/>
  <c r="E480" i="59"/>
  <c r="R479" i="59"/>
  <c r="F479" i="59" s="1"/>
  <c r="Q479" i="59"/>
  <c r="E479" i="59" s="1"/>
  <c r="F478" i="59"/>
  <c r="E478" i="59"/>
  <c r="F477" i="59"/>
  <c r="E477" i="59"/>
  <c r="H476" i="59"/>
  <c r="F476" i="59" s="1"/>
  <c r="G476" i="59"/>
  <c r="E476" i="59" s="1"/>
  <c r="F475" i="59"/>
  <c r="E475" i="59"/>
  <c r="F474" i="59"/>
  <c r="E474" i="59"/>
  <c r="F473" i="59"/>
  <c r="E473" i="59"/>
  <c r="R472" i="59"/>
  <c r="F472" i="59" s="1"/>
  <c r="Q472" i="59"/>
  <c r="E472" i="59" s="1"/>
  <c r="F471" i="59"/>
  <c r="E471" i="59"/>
  <c r="F470" i="59"/>
  <c r="E470" i="59"/>
  <c r="F469" i="59"/>
  <c r="E469" i="59"/>
  <c r="F468" i="59"/>
  <c r="E468" i="59"/>
  <c r="H467" i="59"/>
  <c r="F467" i="59" s="1"/>
  <c r="G467" i="59"/>
  <c r="E467" i="59" s="1"/>
  <c r="H466" i="59"/>
  <c r="F466" i="59" s="1"/>
  <c r="G466" i="59"/>
  <c r="E466" i="59" s="1"/>
  <c r="R465" i="59"/>
  <c r="F465" i="59" s="1"/>
  <c r="Q465" i="59"/>
  <c r="E465" i="59" s="1"/>
  <c r="F464" i="59"/>
  <c r="E464" i="59"/>
  <c r="H463" i="59"/>
  <c r="F463" i="59" s="1"/>
  <c r="G463" i="59"/>
  <c r="E463" i="59" s="1"/>
  <c r="F462" i="59"/>
  <c r="E462" i="59"/>
  <c r="F461" i="59"/>
  <c r="E461" i="59"/>
  <c r="H460" i="59"/>
  <c r="F460" i="59" s="1"/>
  <c r="G460" i="59"/>
  <c r="E460" i="59" s="1"/>
  <c r="F459" i="59"/>
  <c r="E459" i="59"/>
  <c r="R458" i="59"/>
  <c r="F458" i="59" s="1"/>
  <c r="Q458" i="59"/>
  <c r="E458" i="59" s="1"/>
  <c r="F457" i="59"/>
  <c r="E457" i="59"/>
  <c r="F456" i="59"/>
  <c r="E456" i="59"/>
  <c r="F455" i="59"/>
  <c r="E455" i="59"/>
  <c r="R454" i="59"/>
  <c r="Q454" i="59"/>
  <c r="H454" i="59"/>
  <c r="G454" i="59"/>
  <c r="F453" i="59"/>
  <c r="E453" i="59"/>
  <c r="H452" i="59"/>
  <c r="F452" i="59" s="1"/>
  <c r="G452" i="59"/>
  <c r="E452" i="59" s="1"/>
  <c r="R451" i="59"/>
  <c r="Q451" i="59"/>
  <c r="J451" i="59"/>
  <c r="I451" i="59"/>
  <c r="H451" i="59"/>
  <c r="G451" i="59"/>
  <c r="R450" i="59"/>
  <c r="H450" i="59"/>
  <c r="G450" i="59"/>
  <c r="E450" i="59" s="1"/>
  <c r="F449" i="59"/>
  <c r="E449" i="59"/>
  <c r="H448" i="59"/>
  <c r="F448" i="59" s="1"/>
  <c r="G448" i="59"/>
  <c r="E448" i="59" s="1"/>
  <c r="R441" i="59"/>
  <c r="Q441" i="59"/>
  <c r="P441" i="59"/>
  <c r="O441" i="59"/>
  <c r="N441" i="59"/>
  <c r="M441" i="59"/>
  <c r="L441" i="59"/>
  <c r="K441" i="59"/>
  <c r="J441" i="59"/>
  <c r="I441" i="59"/>
  <c r="H440" i="59"/>
  <c r="F440" i="59" s="1"/>
  <c r="G440" i="59"/>
  <c r="E440" i="59" s="1"/>
  <c r="H439" i="59"/>
  <c r="F439" i="59" s="1"/>
  <c r="G439" i="59"/>
  <c r="E439" i="59" s="1"/>
  <c r="H438" i="59"/>
  <c r="F438" i="59" s="1"/>
  <c r="G438" i="59"/>
  <c r="E438" i="59" s="1"/>
  <c r="F437" i="59"/>
  <c r="E437" i="59"/>
  <c r="H436" i="59"/>
  <c r="F436" i="59" s="1"/>
  <c r="G436" i="59"/>
  <c r="E436" i="59" s="1"/>
  <c r="H435" i="59"/>
  <c r="F435" i="59" s="1"/>
  <c r="G435" i="59"/>
  <c r="E435" i="59" s="1"/>
  <c r="H434" i="59"/>
  <c r="F434" i="59" s="1"/>
  <c r="G434" i="59"/>
  <c r="E434" i="59" s="1"/>
  <c r="F433" i="59"/>
  <c r="E433" i="59"/>
  <c r="H432" i="59"/>
  <c r="F432" i="59" s="1"/>
  <c r="G432" i="59"/>
  <c r="E432" i="59" s="1"/>
  <c r="H431" i="59"/>
  <c r="F431" i="59" s="1"/>
  <c r="G431" i="59"/>
  <c r="E431" i="59" s="1"/>
  <c r="F430" i="59"/>
  <c r="E430" i="59"/>
  <c r="F429" i="59"/>
  <c r="E429" i="59"/>
  <c r="F428" i="59"/>
  <c r="E428" i="59"/>
  <c r="F427" i="59"/>
  <c r="E427" i="59"/>
  <c r="F426" i="59"/>
  <c r="E426" i="59"/>
  <c r="H425" i="59"/>
  <c r="F425" i="59" s="1"/>
  <c r="G425" i="59"/>
  <c r="E425" i="59" s="1"/>
  <c r="H424" i="59"/>
  <c r="F424" i="59" s="1"/>
  <c r="G424" i="59"/>
  <c r="E424" i="59" s="1"/>
  <c r="F423" i="59"/>
  <c r="E423" i="59"/>
  <c r="H422" i="59"/>
  <c r="F422" i="59" s="1"/>
  <c r="G422" i="59"/>
  <c r="E422" i="59" s="1"/>
  <c r="F421" i="59"/>
  <c r="E421" i="59"/>
  <c r="H420" i="59"/>
  <c r="F420" i="59" s="1"/>
  <c r="G420" i="59"/>
  <c r="E420" i="59" s="1"/>
  <c r="H419" i="59"/>
  <c r="F419" i="59" s="1"/>
  <c r="G419" i="59"/>
  <c r="E419" i="59" s="1"/>
  <c r="F418" i="59"/>
  <c r="E418" i="59"/>
  <c r="H417" i="59"/>
  <c r="F417" i="59" s="1"/>
  <c r="G417" i="59"/>
  <c r="E417" i="59" s="1"/>
  <c r="H416" i="59"/>
  <c r="F416" i="59" s="1"/>
  <c r="G416" i="59"/>
  <c r="E416" i="59" s="1"/>
  <c r="F415" i="59"/>
  <c r="E415" i="59"/>
  <c r="F414" i="59"/>
  <c r="E414" i="59"/>
  <c r="H413" i="59"/>
  <c r="F413" i="59" s="1"/>
  <c r="G413" i="59"/>
  <c r="E413" i="59" s="1"/>
  <c r="F412" i="59"/>
  <c r="E412" i="59"/>
  <c r="H411" i="59"/>
  <c r="F411" i="59" s="1"/>
  <c r="G411" i="59"/>
  <c r="E411" i="59" s="1"/>
  <c r="H410" i="59"/>
  <c r="F410" i="59" s="1"/>
  <c r="G410" i="59"/>
  <c r="E410" i="59" s="1"/>
  <c r="H409" i="59"/>
  <c r="F409" i="59" s="1"/>
  <c r="G409" i="59"/>
  <c r="E409" i="59" s="1"/>
  <c r="H408" i="59"/>
  <c r="F408" i="59" s="1"/>
  <c r="G408" i="59"/>
  <c r="E408" i="59" s="1"/>
  <c r="F407" i="59"/>
  <c r="E407" i="59"/>
  <c r="H406" i="59"/>
  <c r="F406" i="59" s="1"/>
  <c r="G406" i="59"/>
  <c r="E406" i="59" s="1"/>
  <c r="F405" i="59"/>
  <c r="E405" i="59"/>
  <c r="H404" i="59"/>
  <c r="F404" i="59" s="1"/>
  <c r="G404" i="59"/>
  <c r="E404" i="59" s="1"/>
  <c r="H403" i="59"/>
  <c r="F403" i="59" s="1"/>
  <c r="G403" i="59"/>
  <c r="E403" i="59" s="1"/>
  <c r="F402" i="59"/>
  <c r="E402" i="59"/>
  <c r="H401" i="59"/>
  <c r="F401" i="59" s="1"/>
  <c r="G401" i="59"/>
  <c r="E401" i="59" s="1"/>
  <c r="F400" i="59"/>
  <c r="E400" i="59"/>
  <c r="F399" i="59"/>
  <c r="E399" i="59"/>
  <c r="F398" i="59"/>
  <c r="E398" i="59"/>
  <c r="H397" i="59"/>
  <c r="F397" i="59" s="1"/>
  <c r="G397" i="59"/>
  <c r="E397" i="59" s="1"/>
  <c r="H396" i="59"/>
  <c r="F396" i="59" s="1"/>
  <c r="G396" i="59"/>
  <c r="E396" i="59" s="1"/>
  <c r="H395" i="59"/>
  <c r="F395" i="59" s="1"/>
  <c r="G395" i="59"/>
  <c r="E395" i="59" s="1"/>
  <c r="H394" i="59"/>
  <c r="F394" i="59" s="1"/>
  <c r="G394" i="59"/>
  <c r="E394" i="59" s="1"/>
  <c r="H393" i="59"/>
  <c r="F393" i="59" s="1"/>
  <c r="G393" i="59"/>
  <c r="E393" i="59" s="1"/>
  <c r="H392" i="59"/>
  <c r="F392" i="59" s="1"/>
  <c r="G392" i="59"/>
  <c r="E392" i="59" s="1"/>
  <c r="F391" i="59"/>
  <c r="E391" i="59"/>
  <c r="H390" i="59"/>
  <c r="F390" i="59" s="1"/>
  <c r="G390" i="59"/>
  <c r="E390" i="59" s="1"/>
  <c r="R383" i="59"/>
  <c r="Q383" i="59"/>
  <c r="P383" i="59"/>
  <c r="O383" i="59"/>
  <c r="N383" i="59"/>
  <c r="M383" i="59"/>
  <c r="L383" i="59"/>
  <c r="K383" i="59"/>
  <c r="J383" i="59"/>
  <c r="H383" i="59"/>
  <c r="F382" i="59"/>
  <c r="E382" i="59"/>
  <c r="F381" i="59"/>
  <c r="E381" i="59"/>
  <c r="F380" i="59"/>
  <c r="E380" i="59"/>
  <c r="F379" i="59"/>
  <c r="E379" i="59"/>
  <c r="F378" i="59"/>
  <c r="E378" i="59"/>
  <c r="F377" i="59"/>
  <c r="E377" i="59"/>
  <c r="F376" i="59"/>
  <c r="E376" i="59"/>
  <c r="F375" i="59"/>
  <c r="E375" i="59"/>
  <c r="F374" i="59"/>
  <c r="E374" i="59"/>
  <c r="F373" i="59"/>
  <c r="E373" i="59"/>
  <c r="F372" i="59"/>
  <c r="E372" i="59"/>
  <c r="F371" i="59"/>
  <c r="E371" i="59"/>
  <c r="F370" i="59"/>
  <c r="E370" i="59"/>
  <c r="F369" i="59"/>
  <c r="E369" i="59"/>
  <c r="F368" i="59"/>
  <c r="E368" i="59"/>
  <c r="F367" i="59"/>
  <c r="E367" i="59"/>
  <c r="F366" i="59"/>
  <c r="E366" i="59"/>
  <c r="F365" i="59"/>
  <c r="E365" i="59"/>
  <c r="F364" i="59"/>
  <c r="E364" i="59"/>
  <c r="F363" i="59"/>
  <c r="E363" i="59"/>
  <c r="F362" i="59"/>
  <c r="E362" i="59"/>
  <c r="F361" i="59"/>
  <c r="E361" i="59"/>
  <c r="F360" i="59"/>
  <c r="E360" i="59"/>
  <c r="F359" i="59"/>
  <c r="E359" i="59"/>
  <c r="I358" i="59"/>
  <c r="I383" i="59" s="1"/>
  <c r="G358" i="59"/>
  <c r="F358" i="59"/>
  <c r="F357" i="59"/>
  <c r="E357" i="59"/>
  <c r="P350" i="59"/>
  <c r="O350" i="59"/>
  <c r="N350" i="59"/>
  <c r="M350" i="59"/>
  <c r="L350" i="59"/>
  <c r="K350" i="59"/>
  <c r="J350" i="59"/>
  <c r="I350" i="59"/>
  <c r="H349" i="59"/>
  <c r="F349" i="59" s="1"/>
  <c r="G349" i="59"/>
  <c r="E349" i="59" s="1"/>
  <c r="F348" i="59"/>
  <c r="E348" i="59"/>
  <c r="F347" i="59"/>
  <c r="E347" i="59"/>
  <c r="F346" i="59"/>
  <c r="E346" i="59"/>
  <c r="H345" i="59"/>
  <c r="F345" i="59" s="1"/>
  <c r="G345" i="59"/>
  <c r="E345" i="59" s="1"/>
  <c r="F344" i="59"/>
  <c r="E344" i="59"/>
  <c r="H343" i="59"/>
  <c r="F343" i="59" s="1"/>
  <c r="G343" i="59"/>
  <c r="E343" i="59" s="1"/>
  <c r="H342" i="59"/>
  <c r="F342" i="59" s="1"/>
  <c r="G342" i="59"/>
  <c r="E342" i="59" s="1"/>
  <c r="F341" i="59"/>
  <c r="E341" i="59"/>
  <c r="F340" i="59"/>
  <c r="E340" i="59"/>
  <c r="F339" i="59"/>
  <c r="E339" i="59"/>
  <c r="H338" i="59"/>
  <c r="F338" i="59" s="1"/>
  <c r="G338" i="59"/>
  <c r="E338" i="59" s="1"/>
  <c r="H337" i="59"/>
  <c r="F337" i="59" s="1"/>
  <c r="G337" i="59"/>
  <c r="E337" i="59" s="1"/>
  <c r="H336" i="59"/>
  <c r="F336" i="59" s="1"/>
  <c r="G336" i="59"/>
  <c r="E336" i="59" s="1"/>
  <c r="F335" i="59"/>
  <c r="E335" i="59"/>
  <c r="R334" i="59"/>
  <c r="F334" i="59" s="1"/>
  <c r="Q334" i="59"/>
  <c r="E334" i="59" s="1"/>
  <c r="H333" i="59"/>
  <c r="F333" i="59" s="1"/>
  <c r="G333" i="59"/>
  <c r="E333" i="59" s="1"/>
  <c r="R332" i="59"/>
  <c r="Q332" i="59"/>
  <c r="H332" i="59"/>
  <c r="G332" i="59"/>
  <c r="F331" i="59"/>
  <c r="E331" i="59"/>
  <c r="F330" i="59"/>
  <c r="E330" i="59"/>
  <c r="H329" i="59"/>
  <c r="F329" i="59" s="1"/>
  <c r="G329" i="59"/>
  <c r="E329" i="59" s="1"/>
  <c r="R328" i="59"/>
  <c r="Q328" i="59"/>
  <c r="H328" i="59"/>
  <c r="G328" i="59"/>
  <c r="R321" i="59"/>
  <c r="Q321" i="59"/>
  <c r="P321" i="59"/>
  <c r="O321" i="59"/>
  <c r="N321" i="59"/>
  <c r="M321" i="59"/>
  <c r="L321" i="59"/>
  <c r="K321" i="59"/>
  <c r="J321" i="59"/>
  <c r="I321" i="59"/>
  <c r="H321" i="59"/>
  <c r="G321" i="59"/>
  <c r="F320" i="59"/>
  <c r="E320" i="59"/>
  <c r="F319" i="59"/>
  <c r="E319" i="59"/>
  <c r="F318" i="59"/>
  <c r="E318" i="59"/>
  <c r="F317" i="59"/>
  <c r="E317" i="59"/>
  <c r="F316" i="59"/>
  <c r="E316" i="59"/>
  <c r="F315" i="59"/>
  <c r="E315" i="59"/>
  <c r="F314" i="59"/>
  <c r="E314" i="59"/>
  <c r="F313" i="59"/>
  <c r="E313" i="59"/>
  <c r="P306" i="59"/>
  <c r="O306" i="59"/>
  <c r="N306" i="59"/>
  <c r="M306" i="59"/>
  <c r="L306" i="59"/>
  <c r="K306" i="59"/>
  <c r="F305" i="59"/>
  <c r="E305" i="59"/>
  <c r="F304" i="59"/>
  <c r="E304" i="59"/>
  <c r="F303" i="59"/>
  <c r="E303" i="59"/>
  <c r="F302" i="59"/>
  <c r="E302" i="59"/>
  <c r="F301" i="59"/>
  <c r="E301" i="59"/>
  <c r="H300" i="59"/>
  <c r="F300" i="59" s="1"/>
  <c r="G300" i="59"/>
  <c r="E300" i="59" s="1"/>
  <c r="F299" i="59"/>
  <c r="E299" i="59"/>
  <c r="F298" i="59"/>
  <c r="E298" i="59"/>
  <c r="F297" i="59"/>
  <c r="E297" i="59"/>
  <c r="F296" i="59"/>
  <c r="E296" i="59"/>
  <c r="F295" i="59"/>
  <c r="E295" i="59"/>
  <c r="F294" i="59"/>
  <c r="E294" i="59"/>
  <c r="R293" i="59"/>
  <c r="Q293" i="59"/>
  <c r="J293" i="59"/>
  <c r="I293" i="59"/>
  <c r="H293" i="59"/>
  <c r="G293" i="59"/>
  <c r="H292" i="59"/>
  <c r="F292" i="59" s="1"/>
  <c r="G292" i="59"/>
  <c r="E292" i="59" s="1"/>
  <c r="H291" i="59"/>
  <c r="F291" i="59" s="1"/>
  <c r="G291" i="59"/>
  <c r="E291" i="59" s="1"/>
  <c r="F290" i="59"/>
  <c r="E290" i="59"/>
  <c r="F289" i="59"/>
  <c r="E289" i="59"/>
  <c r="H288" i="59"/>
  <c r="F288" i="59" s="1"/>
  <c r="G288" i="59"/>
  <c r="E288" i="59" s="1"/>
  <c r="F287" i="59"/>
  <c r="E287" i="59"/>
  <c r="J286" i="59"/>
  <c r="F286" i="59" s="1"/>
  <c r="I286" i="59"/>
  <c r="E286" i="59" s="1"/>
  <c r="H285" i="59"/>
  <c r="F285" i="59" s="1"/>
  <c r="G285" i="59"/>
  <c r="E285" i="59" s="1"/>
  <c r="F284" i="59"/>
  <c r="E284" i="59"/>
  <c r="R283" i="59"/>
  <c r="F283" i="59" s="1"/>
  <c r="Q283" i="59"/>
  <c r="E283" i="59" s="1"/>
  <c r="H282" i="59"/>
  <c r="F282" i="59" s="1"/>
  <c r="G282" i="59"/>
  <c r="E282" i="59" s="1"/>
  <c r="R281" i="59"/>
  <c r="Q281" i="59"/>
  <c r="J281" i="59"/>
  <c r="I281" i="59"/>
  <c r="H281" i="59"/>
  <c r="G281" i="59"/>
  <c r="F280" i="59"/>
  <c r="E280" i="59"/>
  <c r="J279" i="59"/>
  <c r="I279" i="59"/>
  <c r="H278" i="59"/>
  <c r="F278" i="59" s="1"/>
  <c r="G278" i="59"/>
  <c r="E278" i="59" s="1"/>
  <c r="R277" i="59"/>
  <c r="Q277" i="59"/>
  <c r="H277" i="59"/>
  <c r="G277" i="59"/>
  <c r="H276" i="59"/>
  <c r="F276" i="59" s="1"/>
  <c r="G276" i="59"/>
  <c r="E276" i="59"/>
  <c r="F275" i="59"/>
  <c r="E275" i="59"/>
  <c r="H274" i="59"/>
  <c r="F274" i="59" s="1"/>
  <c r="G274" i="59"/>
  <c r="E274" i="59" s="1"/>
  <c r="F273" i="59"/>
  <c r="E273" i="59"/>
  <c r="R272" i="59"/>
  <c r="Q272" i="59"/>
  <c r="H272" i="59"/>
  <c r="G272" i="59"/>
  <c r="R271" i="59"/>
  <c r="Q271" i="59"/>
  <c r="H270" i="59"/>
  <c r="F270" i="59" s="1"/>
  <c r="G270" i="59"/>
  <c r="F269" i="59"/>
  <c r="E269" i="59"/>
  <c r="P262" i="59"/>
  <c r="O262" i="59"/>
  <c r="N262" i="59"/>
  <c r="M262" i="59"/>
  <c r="H262" i="59"/>
  <c r="G262" i="59"/>
  <c r="F261" i="59"/>
  <c r="E261" i="59"/>
  <c r="F260" i="59"/>
  <c r="E260" i="59"/>
  <c r="L259" i="59"/>
  <c r="F259" i="59" s="1"/>
  <c r="K259" i="59"/>
  <c r="K262" i="59" s="1"/>
  <c r="R258" i="59"/>
  <c r="F258" i="59" s="1"/>
  <c r="Q258" i="59"/>
  <c r="E258" i="59" s="1"/>
  <c r="F257" i="59"/>
  <c r="E257" i="59"/>
  <c r="F256" i="59"/>
  <c r="E256" i="59"/>
  <c r="F255" i="59"/>
  <c r="E255" i="59"/>
  <c r="F254" i="59"/>
  <c r="E254" i="59"/>
  <c r="F253" i="59"/>
  <c r="E253" i="59"/>
  <c r="F252" i="59"/>
  <c r="E252" i="59"/>
  <c r="F251" i="59"/>
  <c r="E251" i="59"/>
  <c r="F250" i="59"/>
  <c r="E250" i="59"/>
  <c r="F249" i="59"/>
  <c r="E249" i="59"/>
  <c r="F248" i="59"/>
  <c r="E248" i="59"/>
  <c r="R247" i="59"/>
  <c r="Q247" i="59"/>
  <c r="J247" i="59"/>
  <c r="J262" i="59" s="1"/>
  <c r="I247" i="59"/>
  <c r="I262" i="59" s="1"/>
  <c r="F246" i="59"/>
  <c r="E246" i="59"/>
  <c r="P159" i="59"/>
  <c r="O159" i="59"/>
  <c r="N159" i="59"/>
  <c r="M159" i="59"/>
  <c r="L159" i="59"/>
  <c r="K159" i="59"/>
  <c r="J159" i="59"/>
  <c r="I159" i="59"/>
  <c r="F158" i="59"/>
  <c r="E158" i="59"/>
  <c r="F157" i="59"/>
  <c r="E157" i="59"/>
  <c r="F156" i="59"/>
  <c r="E156" i="59"/>
  <c r="F155" i="59"/>
  <c r="E155" i="59"/>
  <c r="F154" i="59"/>
  <c r="E154" i="59"/>
  <c r="H153" i="59"/>
  <c r="F153" i="59" s="1"/>
  <c r="G153" i="59"/>
  <c r="E153" i="59" s="1"/>
  <c r="F152" i="59"/>
  <c r="E152" i="59"/>
  <c r="H151" i="59"/>
  <c r="F151" i="59" s="1"/>
  <c r="G151" i="59"/>
  <c r="E151" i="59" s="1"/>
  <c r="H150" i="59"/>
  <c r="F150" i="59" s="1"/>
  <c r="E150" i="59"/>
  <c r="F149" i="59"/>
  <c r="E149" i="59"/>
  <c r="F148" i="59"/>
  <c r="E148" i="59"/>
  <c r="F147" i="59"/>
  <c r="E147" i="59"/>
  <c r="F146" i="59"/>
  <c r="E146" i="59"/>
  <c r="F145" i="59"/>
  <c r="E145" i="59"/>
  <c r="F144" i="59"/>
  <c r="E144" i="59"/>
  <c r="F143" i="59"/>
  <c r="E143" i="59"/>
  <c r="F142" i="59"/>
  <c r="E142" i="59"/>
  <c r="F141" i="59"/>
  <c r="E141" i="59"/>
  <c r="F140" i="59"/>
  <c r="E140" i="59"/>
  <c r="F139" i="59"/>
  <c r="E139" i="59"/>
  <c r="H138" i="59"/>
  <c r="F138" i="59" s="1"/>
  <c r="G138" i="59"/>
  <c r="E138" i="59" s="1"/>
  <c r="F137" i="59"/>
  <c r="E137" i="59"/>
  <c r="R136" i="59"/>
  <c r="F136" i="59" s="1"/>
  <c r="Q136" i="59"/>
  <c r="E136" i="59" s="1"/>
  <c r="R135" i="59"/>
  <c r="F135" i="59" s="1"/>
  <c r="Q135" i="59"/>
  <c r="E135" i="59" s="1"/>
  <c r="R134" i="59"/>
  <c r="F134" i="59" s="1"/>
  <c r="Q134" i="59"/>
  <c r="E134" i="59" s="1"/>
  <c r="H133" i="59"/>
  <c r="F133" i="59" s="1"/>
  <c r="G133" i="59"/>
  <c r="E133" i="59" s="1"/>
  <c r="F132" i="59"/>
  <c r="E132" i="59"/>
  <c r="R131" i="59"/>
  <c r="Q131" i="59"/>
  <c r="H131" i="59"/>
  <c r="G131" i="59"/>
  <c r="R130" i="59"/>
  <c r="F130" i="59" s="1"/>
  <c r="Q130" i="59"/>
  <c r="E130" i="59" s="1"/>
  <c r="F129" i="59"/>
  <c r="E129" i="59"/>
  <c r="H128" i="59"/>
  <c r="F128" i="59" s="1"/>
  <c r="G128" i="59"/>
  <c r="E128" i="59" s="1"/>
  <c r="F127" i="59"/>
  <c r="E127" i="59"/>
  <c r="H126" i="59"/>
  <c r="F126" i="59" s="1"/>
  <c r="G126" i="59"/>
  <c r="E126" i="59" s="1"/>
  <c r="F125" i="59"/>
  <c r="E125" i="59"/>
  <c r="F124" i="59"/>
  <c r="E124" i="59"/>
  <c r="R123" i="59"/>
  <c r="Q123" i="59"/>
  <c r="H123" i="59"/>
  <c r="G123" i="59"/>
  <c r="H122" i="59"/>
  <c r="F122" i="59" s="1"/>
  <c r="G122" i="59"/>
  <c r="E122" i="59" s="1"/>
  <c r="H121" i="59"/>
  <c r="F121" i="59" s="1"/>
  <c r="G121" i="59"/>
  <c r="E121" i="59" s="1"/>
  <c r="H120" i="59"/>
  <c r="F120" i="59" s="1"/>
  <c r="G120" i="59"/>
  <c r="E120" i="59" s="1"/>
  <c r="F119" i="59"/>
  <c r="E119" i="59"/>
  <c r="H118" i="59"/>
  <c r="F118" i="59" s="1"/>
  <c r="G118" i="59"/>
  <c r="E118" i="59" s="1"/>
  <c r="R117" i="59"/>
  <c r="Q117" i="59"/>
  <c r="H117" i="59"/>
  <c r="G117" i="59"/>
  <c r="R116" i="59"/>
  <c r="Q116" i="59"/>
  <c r="H116" i="59"/>
  <c r="G116" i="59"/>
  <c r="F115" i="59"/>
  <c r="E115" i="59"/>
  <c r="F114" i="59"/>
  <c r="E114" i="59"/>
  <c r="F113" i="59"/>
  <c r="E113" i="59"/>
  <c r="H112" i="59"/>
  <c r="F112" i="59" s="1"/>
  <c r="G112" i="59"/>
  <c r="E112" i="59" s="1"/>
  <c r="H111" i="59"/>
  <c r="F111" i="59" s="1"/>
  <c r="G111" i="59"/>
  <c r="E111" i="59" s="1"/>
  <c r="H110" i="59"/>
  <c r="F110" i="59" s="1"/>
  <c r="G110" i="59"/>
  <c r="E110" i="59" s="1"/>
  <c r="N102" i="59"/>
  <c r="M102" i="59"/>
  <c r="L102" i="59"/>
  <c r="K102" i="59"/>
  <c r="H102" i="59"/>
  <c r="G102" i="59"/>
  <c r="F101" i="59"/>
  <c r="E101" i="59"/>
  <c r="F100" i="59"/>
  <c r="E100" i="59"/>
  <c r="F99" i="59"/>
  <c r="E99" i="59"/>
  <c r="F98" i="59"/>
  <c r="E98" i="59"/>
  <c r="F97" i="59"/>
  <c r="E97" i="59"/>
  <c r="F96" i="59"/>
  <c r="E96" i="59"/>
  <c r="F95" i="59"/>
  <c r="E95" i="59"/>
  <c r="F94" i="59"/>
  <c r="E94" i="59"/>
  <c r="F93" i="59"/>
  <c r="E93" i="59"/>
  <c r="J92" i="59"/>
  <c r="J102" i="59" s="1"/>
  <c r="I92" i="59"/>
  <c r="I102" i="59" s="1"/>
  <c r="F91" i="59"/>
  <c r="E91" i="59"/>
  <c r="F90" i="59"/>
  <c r="E90" i="59"/>
  <c r="F89" i="59"/>
  <c r="E89" i="59"/>
  <c r="F88" i="59"/>
  <c r="E88" i="59"/>
  <c r="R87" i="59"/>
  <c r="R102" i="59" s="1"/>
  <c r="Q87" i="59"/>
  <c r="E87" i="59" s="1"/>
  <c r="F86" i="59"/>
  <c r="E86" i="59"/>
  <c r="P85" i="59"/>
  <c r="P102" i="59" s="1"/>
  <c r="O85" i="59"/>
  <c r="O102" i="59" s="1"/>
  <c r="R78" i="59"/>
  <c r="Q78" i="59"/>
  <c r="P78" i="59"/>
  <c r="O78" i="59"/>
  <c r="N78" i="59"/>
  <c r="M78" i="59"/>
  <c r="L78" i="59"/>
  <c r="K78" i="59"/>
  <c r="J78" i="59"/>
  <c r="I78" i="59"/>
  <c r="H78" i="59"/>
  <c r="G78" i="59"/>
  <c r="F77" i="59"/>
  <c r="F78" i="59" s="1"/>
  <c r="E77" i="59"/>
  <c r="E78" i="59" s="1"/>
  <c r="R70" i="59"/>
  <c r="Q70" i="59"/>
  <c r="P70" i="59"/>
  <c r="O70" i="59"/>
  <c r="N70" i="59"/>
  <c r="M70" i="59"/>
  <c r="L70" i="59"/>
  <c r="K70" i="59"/>
  <c r="J70" i="59"/>
  <c r="I70" i="59"/>
  <c r="H70" i="59"/>
  <c r="G70" i="59"/>
  <c r="F69" i="59"/>
  <c r="E69" i="59"/>
  <c r="F68" i="59"/>
  <c r="E68" i="59"/>
  <c r="F67" i="59"/>
  <c r="E67" i="59"/>
  <c r="F66" i="59"/>
  <c r="E66" i="59"/>
  <c r="F65" i="59"/>
  <c r="E65" i="59"/>
  <c r="F64" i="59"/>
  <c r="E64" i="59"/>
  <c r="F63" i="59"/>
  <c r="E63" i="59"/>
  <c r="F62" i="59"/>
  <c r="E62" i="59"/>
  <c r="F61" i="59"/>
  <c r="E61" i="59"/>
  <c r="F60" i="59"/>
  <c r="E60" i="59"/>
  <c r="F59" i="59"/>
  <c r="E59" i="59"/>
  <c r="F58" i="59"/>
  <c r="E58" i="59"/>
  <c r="F57" i="59"/>
  <c r="E57" i="59"/>
  <c r="F56" i="59"/>
  <c r="E56" i="59"/>
  <c r="F55" i="59"/>
  <c r="E55" i="59"/>
  <c r="F54" i="59"/>
  <c r="E54" i="59"/>
  <c r="F53" i="59"/>
  <c r="E53" i="59"/>
  <c r="F52" i="59"/>
  <c r="E52" i="59"/>
  <c r="F51" i="59"/>
  <c r="E51" i="59"/>
  <c r="F50" i="59"/>
  <c r="E50" i="59"/>
  <c r="F49" i="59"/>
  <c r="E49" i="59"/>
  <c r="F48" i="59"/>
  <c r="E48" i="59"/>
  <c r="F47" i="59"/>
  <c r="E47" i="59"/>
  <c r="F46" i="59"/>
  <c r="E46" i="59"/>
  <c r="F45" i="59"/>
  <c r="E45" i="59"/>
  <c r="F44" i="59"/>
  <c r="E44" i="59"/>
  <c r="F43" i="59"/>
  <c r="E43" i="59"/>
  <c r="F42" i="59"/>
  <c r="E42" i="59"/>
  <c r="R35" i="59"/>
  <c r="Q35" i="59"/>
  <c r="P35" i="59"/>
  <c r="O35" i="59"/>
  <c r="N35" i="59"/>
  <c r="M35" i="59"/>
  <c r="L35" i="59"/>
  <c r="K35" i="59"/>
  <c r="J35" i="59"/>
  <c r="I35" i="59"/>
  <c r="H35" i="59"/>
  <c r="G35" i="59"/>
  <c r="F34" i="59"/>
  <c r="E34" i="59"/>
  <c r="F33" i="59"/>
  <c r="E33" i="59"/>
  <c r="F32" i="59"/>
  <c r="E32" i="59"/>
  <c r="F31" i="59"/>
  <c r="E31" i="59"/>
  <c r="F30" i="59"/>
  <c r="E30" i="59"/>
  <c r="F29" i="59"/>
  <c r="E29" i="59"/>
  <c r="F28" i="59"/>
  <c r="E28" i="59"/>
  <c r="F27" i="59"/>
  <c r="E27" i="59"/>
  <c r="F26" i="59"/>
  <c r="E26" i="59"/>
  <c r="F25" i="59"/>
  <c r="E25" i="59"/>
  <c r="F24" i="59"/>
  <c r="E24" i="59"/>
  <c r="F23" i="59"/>
  <c r="E23" i="59"/>
  <c r="F22" i="59"/>
  <c r="E22" i="59"/>
  <c r="F21" i="59"/>
  <c r="E21" i="59"/>
  <c r="F20" i="59"/>
  <c r="E20" i="59"/>
  <c r="F19" i="59"/>
  <c r="E19" i="59"/>
  <c r="F18" i="59"/>
  <c r="E18" i="59"/>
  <c r="F17" i="59"/>
  <c r="E17" i="59"/>
  <c r="F16" i="59"/>
  <c r="E16" i="59"/>
  <c r="F15" i="59"/>
  <c r="E15" i="59"/>
  <c r="F14" i="59"/>
  <c r="E14" i="59"/>
  <c r="F13" i="59"/>
  <c r="E13" i="59"/>
  <c r="F12" i="59"/>
  <c r="E12" i="59"/>
  <c r="F11" i="59"/>
  <c r="E11" i="59"/>
  <c r="F10" i="59"/>
  <c r="E10" i="59"/>
  <c r="F9" i="59"/>
  <c r="E9" i="59"/>
  <c r="F8" i="59"/>
  <c r="E8" i="59"/>
  <c r="F7" i="59"/>
  <c r="E7" i="59"/>
  <c r="F6" i="59"/>
  <c r="E6" i="59"/>
  <c r="F5" i="59"/>
  <c r="E5" i="59"/>
  <c r="F4" i="59"/>
  <c r="E4" i="59"/>
  <c r="F123" i="59" l="1"/>
  <c r="E454" i="59"/>
  <c r="F328" i="59"/>
  <c r="E563" i="59"/>
  <c r="G16" i="60"/>
  <c r="H67" i="60"/>
  <c r="G35" i="60"/>
  <c r="G18" i="60"/>
  <c r="H31" i="60"/>
  <c r="H14" i="60"/>
  <c r="G28" i="60"/>
  <c r="G92" i="60"/>
  <c r="G97" i="60"/>
  <c r="G24" i="60"/>
  <c r="H92" i="60"/>
  <c r="H97" i="60"/>
  <c r="G14" i="60"/>
  <c r="G36" i="60"/>
  <c r="H43" i="60"/>
  <c r="H50" i="60"/>
  <c r="H35" i="60"/>
  <c r="H28" i="60"/>
  <c r="H8" i="60"/>
  <c r="G37" i="60"/>
  <c r="G41" i="60"/>
  <c r="H36" i="60"/>
  <c r="G22" i="60"/>
  <c r="G58" i="60"/>
  <c r="G76" i="60"/>
  <c r="H26" i="60"/>
  <c r="G78" i="60"/>
  <c r="G100" i="60"/>
  <c r="H78" i="60"/>
  <c r="H37" i="60"/>
  <c r="H83" i="60"/>
  <c r="H64" i="60"/>
  <c r="H100" i="60"/>
  <c r="H56" i="60"/>
  <c r="G67" i="60"/>
  <c r="G63" i="60"/>
  <c r="G113" i="60"/>
  <c r="G64" i="60"/>
  <c r="G94" i="60"/>
  <c r="G12" i="60"/>
  <c r="H16" i="60"/>
  <c r="G31" i="60"/>
  <c r="H113" i="60"/>
  <c r="H58" i="60"/>
  <c r="H39" i="60"/>
  <c r="G56" i="60"/>
  <c r="H24" i="60"/>
  <c r="H54" i="60"/>
  <c r="G26" i="60"/>
  <c r="G43" i="60"/>
  <c r="H88" i="60"/>
  <c r="G45" i="60"/>
  <c r="H34" i="60"/>
  <c r="H94" i="60"/>
  <c r="G50" i="60"/>
  <c r="G8" i="60"/>
  <c r="H63" i="60"/>
  <c r="G57" i="60"/>
  <c r="H22" i="60"/>
  <c r="H76" i="60"/>
  <c r="G83" i="60"/>
  <c r="G46" i="60"/>
  <c r="G33" i="60"/>
  <c r="H57" i="60"/>
  <c r="G54" i="60"/>
  <c r="H60" i="60"/>
  <c r="G51" i="60"/>
  <c r="G120" i="60"/>
  <c r="H120" i="60"/>
  <c r="H96" i="60"/>
  <c r="H33" i="60"/>
  <c r="H42" i="60"/>
  <c r="H41" i="60"/>
  <c r="H12" i="60"/>
  <c r="H114" i="60"/>
  <c r="H18" i="60"/>
  <c r="G127" i="60"/>
  <c r="H32" i="60"/>
  <c r="H127" i="60"/>
  <c r="G86" i="60"/>
  <c r="G315" i="60"/>
  <c r="G70" i="60"/>
  <c r="G39" i="60"/>
  <c r="G69" i="60"/>
  <c r="H144" i="60"/>
  <c r="H69" i="60"/>
  <c r="H46" i="60"/>
  <c r="G133" i="60"/>
  <c r="G96" i="60"/>
  <c r="G144" i="60"/>
  <c r="G32" i="60"/>
  <c r="G135" i="60"/>
  <c r="H133" i="60"/>
  <c r="H135" i="60"/>
  <c r="G150" i="60"/>
  <c r="G152" i="60"/>
  <c r="G66" i="60"/>
  <c r="G19" i="60"/>
  <c r="G75" i="60"/>
  <c r="H152" i="60"/>
  <c r="H66" i="60"/>
  <c r="H19" i="60"/>
  <c r="H75" i="60"/>
  <c r="R262" i="59"/>
  <c r="E167" i="59"/>
  <c r="Q198" i="59"/>
  <c r="F131" i="59"/>
  <c r="E622" i="59"/>
  <c r="Q753" i="59"/>
  <c r="F167" i="59"/>
  <c r="F586" i="59"/>
  <c r="E649" i="59"/>
  <c r="R777" i="59"/>
  <c r="F793" i="59"/>
  <c r="R198" i="59"/>
  <c r="E665" i="59"/>
  <c r="F332" i="59"/>
  <c r="F350" i="59" s="1"/>
  <c r="F745" i="59"/>
  <c r="E567" i="59"/>
  <c r="F622" i="59"/>
  <c r="F794" i="59"/>
  <c r="F85" i="59"/>
  <c r="F116" i="59"/>
  <c r="E208" i="59"/>
  <c r="E227" i="59"/>
  <c r="E562" i="59"/>
  <c r="F208" i="59"/>
  <c r="F227" i="59"/>
  <c r="R350" i="59"/>
  <c r="R753" i="59"/>
  <c r="J306" i="59"/>
  <c r="Q811" i="59"/>
  <c r="Q350" i="59"/>
  <c r="F525" i="59"/>
  <c r="F767" i="59"/>
  <c r="F829" i="59"/>
  <c r="F117" i="59"/>
  <c r="E131" i="59"/>
  <c r="E277" i="59"/>
  <c r="F562" i="59"/>
  <c r="Q777" i="59"/>
  <c r="E784" i="59"/>
  <c r="E116" i="59"/>
  <c r="F272" i="59"/>
  <c r="G350" i="59"/>
  <c r="F563" i="59"/>
  <c r="F659" i="59"/>
  <c r="E733" i="59"/>
  <c r="E793" i="59"/>
  <c r="F830" i="59"/>
  <c r="E171" i="59"/>
  <c r="E178" i="59"/>
  <c r="F171" i="59"/>
  <c r="F178" i="59"/>
  <c r="E272" i="59"/>
  <c r="F293" i="59"/>
  <c r="E745" i="59"/>
  <c r="J811" i="59"/>
  <c r="R811" i="59"/>
  <c r="E794" i="59"/>
  <c r="E293" i="59"/>
  <c r="E332" i="59"/>
  <c r="J510" i="59"/>
  <c r="F684" i="59"/>
  <c r="F498" i="59"/>
  <c r="E659" i="59"/>
  <c r="I777" i="59"/>
  <c r="E772" i="59"/>
  <c r="E829" i="59"/>
  <c r="L262" i="59"/>
  <c r="G306" i="59"/>
  <c r="I510" i="59"/>
  <c r="E496" i="59"/>
  <c r="F454" i="59"/>
  <c r="H641" i="59"/>
  <c r="J724" i="59"/>
  <c r="I306" i="59"/>
  <c r="E358" i="59"/>
  <c r="E383" i="59" s="1"/>
  <c r="E830" i="59"/>
  <c r="H510" i="59"/>
  <c r="G610" i="59"/>
  <c r="I724" i="59"/>
  <c r="J777" i="59"/>
  <c r="E117" i="59"/>
  <c r="H306" i="59"/>
  <c r="F277" i="59"/>
  <c r="H350" i="59"/>
  <c r="H441" i="59"/>
  <c r="R510" i="59"/>
  <c r="H549" i="59"/>
  <c r="E536" i="59"/>
  <c r="H610" i="59"/>
  <c r="F772" i="59"/>
  <c r="Q102" i="59"/>
  <c r="Q306" i="59"/>
  <c r="E321" i="59"/>
  <c r="Q549" i="59"/>
  <c r="F536" i="59"/>
  <c r="Q610" i="59"/>
  <c r="F568" i="59"/>
  <c r="G704" i="59"/>
  <c r="Q724" i="59"/>
  <c r="I843" i="59"/>
  <c r="E123" i="59"/>
  <c r="R306" i="59"/>
  <c r="F321" i="59"/>
  <c r="F451" i="59"/>
  <c r="R549" i="59"/>
  <c r="R610" i="59"/>
  <c r="H704" i="59"/>
  <c r="Q704" i="59"/>
  <c r="R724" i="59"/>
  <c r="F784" i="59"/>
  <c r="J843" i="59"/>
  <c r="G159" i="59"/>
  <c r="E281" i="59"/>
  <c r="E498" i="59"/>
  <c r="E525" i="59"/>
  <c r="F567" i="59"/>
  <c r="I753" i="59"/>
  <c r="G811" i="59"/>
  <c r="E796" i="59"/>
  <c r="F87" i="59"/>
  <c r="Q159" i="59"/>
  <c r="Q262" i="59"/>
  <c r="E259" i="59"/>
  <c r="F281" i="59"/>
  <c r="F496" i="59"/>
  <c r="R704" i="59"/>
  <c r="F665" i="59"/>
  <c r="J753" i="59"/>
  <c r="H811" i="59"/>
  <c r="F796" i="59"/>
  <c r="E85" i="59"/>
  <c r="R159" i="59"/>
  <c r="E270" i="59"/>
  <c r="E328" i="59"/>
  <c r="F383" i="59"/>
  <c r="Q510" i="59"/>
  <c r="E586" i="59"/>
  <c r="G641" i="59"/>
  <c r="F761" i="59"/>
  <c r="E767" i="59"/>
  <c r="I811" i="59"/>
  <c r="H843" i="59"/>
  <c r="F35" i="59"/>
  <c r="E70" i="59"/>
  <c r="F70" i="59"/>
  <c r="E35" i="59"/>
  <c r="E819" i="59"/>
  <c r="G843" i="59"/>
  <c r="F819" i="59"/>
  <c r="E792" i="59"/>
  <c r="F792" i="59"/>
  <c r="E761" i="59"/>
  <c r="F733" i="59"/>
  <c r="G753" i="59"/>
  <c r="H753" i="59"/>
  <c r="E713" i="59"/>
  <c r="E715" i="59"/>
  <c r="F713" i="59"/>
  <c r="F715" i="59"/>
  <c r="F649" i="59"/>
  <c r="E662" i="59"/>
  <c r="F618" i="59"/>
  <c r="E617" i="59"/>
  <c r="E641" i="59" s="1"/>
  <c r="F617" i="59"/>
  <c r="E558" i="59"/>
  <c r="F558" i="59"/>
  <c r="E518" i="59"/>
  <c r="G549" i="59"/>
  <c r="F518" i="59"/>
  <c r="E451" i="59"/>
  <c r="G510" i="59"/>
  <c r="F450" i="59"/>
  <c r="F504" i="59"/>
  <c r="F441" i="59"/>
  <c r="E441" i="59"/>
  <c r="G441" i="59"/>
  <c r="G383" i="59"/>
  <c r="E271" i="59"/>
  <c r="E279" i="59"/>
  <c r="F271" i="59"/>
  <c r="F279" i="59"/>
  <c r="E247" i="59"/>
  <c r="E262" i="59" s="1"/>
  <c r="F247" i="59"/>
  <c r="F262" i="59" s="1"/>
  <c r="H159" i="59"/>
  <c r="E92" i="59"/>
  <c r="F92" i="59"/>
  <c r="E753" i="59" l="1"/>
  <c r="E239" i="59"/>
  <c r="F753" i="59"/>
  <c r="F159" i="59"/>
  <c r="F704" i="59"/>
  <c r="E777" i="59"/>
  <c r="F239" i="59"/>
  <c r="F610" i="59"/>
  <c r="E610" i="59"/>
  <c r="E811" i="59"/>
  <c r="E350" i="59"/>
  <c r="E198" i="59"/>
  <c r="F198" i="59"/>
  <c r="F811" i="59"/>
  <c r="F843" i="59"/>
  <c r="E306" i="59"/>
  <c r="E843" i="59"/>
  <c r="F549" i="59"/>
  <c r="E704" i="59"/>
  <c r="E159" i="59"/>
  <c r="F102" i="59"/>
  <c r="F306" i="59"/>
  <c r="F510" i="59"/>
  <c r="E510" i="59"/>
  <c r="F777" i="59"/>
  <c r="E549" i="59"/>
  <c r="E102" i="59"/>
  <c r="F724" i="59"/>
  <c r="E724" i="59"/>
  <c r="F641" i="59"/>
  <c r="P24" i="48" l="1"/>
  <c r="P6" i="48"/>
  <c r="P13" i="48"/>
  <c r="E34" i="48"/>
  <c r="D34" i="48"/>
  <c r="E30" i="48"/>
  <c r="D30" i="48"/>
  <c r="I17" i="54"/>
  <c r="H17" i="54" l="1"/>
  <c r="G24" i="51"/>
  <c r="G10" i="51"/>
  <c r="E64" i="46"/>
  <c r="E58" i="46"/>
  <c r="D58" i="46"/>
  <c r="F17" i="46"/>
  <c r="F5" i="46"/>
  <c r="F33" i="46"/>
  <c r="D64" i="46" l="1"/>
  <c r="E55" i="46"/>
  <c r="D55" i="46"/>
  <c r="Q6" i="40" l="1"/>
  <c r="P6" i="40"/>
  <c r="G23" i="46"/>
  <c r="F23" i="46"/>
  <c r="I15" i="55"/>
  <c r="H15" i="55"/>
  <c r="Q27" i="39"/>
  <c r="P27" i="39"/>
  <c r="D26" i="43" l="1"/>
  <c r="E26" i="43"/>
  <c r="D29" i="43"/>
  <c r="E29" i="43"/>
  <c r="F36" i="51"/>
  <c r="E36" i="51"/>
  <c r="E35" i="41" l="1"/>
  <c r="D35" i="41"/>
  <c r="E40" i="41"/>
  <c r="D40" i="41"/>
  <c r="E22" i="56" l="1"/>
  <c r="D22" i="56"/>
  <c r="E20" i="55"/>
  <c r="D20" i="55"/>
  <c r="Q39" i="39" l="1"/>
  <c r="P39" i="39"/>
  <c r="O39" i="39"/>
  <c r="N39" i="39"/>
  <c r="M39" i="39"/>
  <c r="L39" i="39"/>
  <c r="K39" i="39"/>
  <c r="J39" i="39"/>
  <c r="G39" i="39"/>
  <c r="F39" i="39"/>
  <c r="E32" i="39"/>
  <c r="D32" i="39"/>
  <c r="E27" i="39"/>
  <c r="D27" i="39"/>
  <c r="E20" i="39"/>
  <c r="D20" i="39"/>
  <c r="E25" i="39"/>
  <c r="D25" i="39"/>
  <c r="E5" i="39"/>
  <c r="D5" i="39"/>
  <c r="E9" i="39"/>
  <c r="D9" i="39"/>
  <c r="E19" i="50"/>
  <c r="D19" i="50"/>
  <c r="E33" i="38"/>
  <c r="D33" i="38"/>
  <c r="E28" i="38"/>
  <c r="D28" i="38"/>
  <c r="O36" i="38"/>
  <c r="N36" i="38"/>
  <c r="M36" i="38"/>
  <c r="L36" i="38"/>
  <c r="K36" i="38"/>
  <c r="J36" i="38"/>
  <c r="E27" i="49"/>
  <c r="D27" i="49"/>
  <c r="O26" i="53"/>
  <c r="N26" i="53"/>
  <c r="M26" i="53"/>
  <c r="L26" i="53"/>
  <c r="K26" i="53"/>
  <c r="J26" i="53"/>
  <c r="E35" i="46"/>
  <c r="D35" i="46"/>
  <c r="E30" i="46" l="1"/>
  <c r="D30" i="46"/>
  <c r="Q33" i="33"/>
  <c r="P33" i="33"/>
  <c r="O33" i="33"/>
  <c r="N33" i="33"/>
  <c r="M33" i="33"/>
  <c r="L33" i="33"/>
  <c r="K33" i="33"/>
  <c r="J33" i="33"/>
  <c r="I33" i="33"/>
  <c r="H33" i="33"/>
  <c r="G33" i="33"/>
  <c r="F33" i="33"/>
  <c r="E30" i="33"/>
  <c r="D30" i="33"/>
  <c r="E24" i="33"/>
  <c r="D24" i="33"/>
  <c r="E28" i="33"/>
  <c r="D28" i="33"/>
  <c r="E26" i="33"/>
  <c r="D26" i="33"/>
  <c r="E25" i="33"/>
  <c r="D25" i="33"/>
  <c r="E20" i="35" l="1"/>
  <c r="D20" i="35"/>
  <c r="D14" i="35"/>
  <c r="E14" i="35"/>
  <c r="D20" i="33"/>
  <c r="E20" i="33"/>
  <c r="E12" i="33"/>
  <c r="D12" i="33"/>
  <c r="E15" i="33"/>
  <c r="D15" i="33"/>
  <c r="E31" i="7"/>
  <c r="D31" i="7"/>
  <c r="E28" i="7"/>
  <c r="D28" i="7"/>
  <c r="E19" i="7"/>
  <c r="D19" i="7"/>
  <c r="Q36" i="7" l="1"/>
  <c r="P36" i="7"/>
  <c r="O36" i="7"/>
  <c r="N36" i="7"/>
  <c r="M36" i="7"/>
  <c r="L36" i="7"/>
  <c r="K36" i="7"/>
  <c r="J36" i="7"/>
  <c r="I36" i="7"/>
  <c r="H36" i="7"/>
  <c r="G36" i="7"/>
  <c r="F36" i="7"/>
  <c r="E5" i="7"/>
  <c r="D5" i="7"/>
  <c r="E5" i="33"/>
  <c r="D5" i="33"/>
  <c r="E6" i="33"/>
  <c r="D6" i="33"/>
  <c r="E8" i="7"/>
  <c r="D8" i="7"/>
  <c r="E32" i="48" l="1"/>
  <c r="D32" i="48"/>
  <c r="F13" i="48" l="1"/>
  <c r="E56" i="49" l="1"/>
  <c r="D56" i="49"/>
  <c r="E54" i="49"/>
  <c r="D54" i="49"/>
  <c r="H25" i="51"/>
  <c r="G25" i="51"/>
  <c r="J16" i="51"/>
  <c r="I16" i="51"/>
  <c r="G18" i="51"/>
  <c r="F44" i="51"/>
  <c r="E44" i="51"/>
  <c r="H9" i="51"/>
  <c r="G9" i="51"/>
  <c r="H26" i="51"/>
  <c r="G26" i="51"/>
  <c r="H34" i="51"/>
  <c r="G34" i="51"/>
  <c r="H35" i="51"/>
  <c r="G35" i="51"/>
  <c r="F37" i="51"/>
  <c r="E37" i="51"/>
  <c r="G6" i="51"/>
  <c r="R22" i="51"/>
  <c r="Q22" i="51"/>
  <c r="G17" i="51"/>
  <c r="G15" i="51"/>
  <c r="F42" i="51"/>
  <c r="E42" i="51"/>
  <c r="D56" i="46"/>
  <c r="E56" i="46"/>
  <c r="F43" i="51" l="1"/>
  <c r="E43" i="51"/>
  <c r="F19" i="49"/>
  <c r="P6" i="49"/>
  <c r="D55" i="49"/>
  <c r="E42" i="49"/>
  <c r="D42" i="49"/>
  <c r="P15" i="49"/>
  <c r="P11" i="49"/>
  <c r="P10" i="49"/>
  <c r="E55" i="49"/>
  <c r="F18" i="49"/>
  <c r="G40" i="49"/>
  <c r="F10" i="49"/>
  <c r="F15" i="49"/>
  <c r="G14" i="48"/>
  <c r="F14" i="48"/>
  <c r="G27" i="48"/>
  <c r="E27" i="48" s="1"/>
  <c r="F27" i="48"/>
  <c r="D27" i="48" s="1"/>
  <c r="F6" i="48"/>
  <c r="F12" i="48"/>
  <c r="E31" i="48"/>
  <c r="D31" i="48"/>
  <c r="D10" i="46"/>
  <c r="E10" i="46"/>
  <c r="D12" i="46"/>
  <c r="E12" i="46"/>
  <c r="D13" i="46"/>
  <c r="E13" i="46"/>
  <c r="D14" i="46"/>
  <c r="E14" i="46"/>
  <c r="D18" i="46"/>
  <c r="E18" i="46"/>
  <c r="D21" i="46"/>
  <c r="E21" i="46"/>
  <c r="D23" i="46"/>
  <c r="E23" i="46"/>
  <c r="D16" i="46"/>
  <c r="E16" i="46"/>
  <c r="D19" i="46"/>
  <c r="E19" i="46"/>
  <c r="D25" i="46"/>
  <c r="E25" i="46"/>
  <c r="D26" i="46"/>
  <c r="E26" i="46"/>
  <c r="D27" i="46"/>
  <c r="E27" i="46"/>
  <c r="D28" i="46"/>
  <c r="E28" i="46"/>
  <c r="D31" i="46"/>
  <c r="E31" i="46"/>
  <c r="D32" i="46"/>
  <c r="E32" i="46"/>
  <c r="D33" i="46"/>
  <c r="E33" i="46"/>
  <c r="D34" i="46"/>
  <c r="E34" i="46"/>
  <c r="D37" i="46"/>
  <c r="E37" i="46"/>
  <c r="D39" i="46"/>
  <c r="E39" i="46"/>
  <c r="D40" i="46"/>
  <c r="E40" i="46"/>
  <c r="D41" i="46"/>
  <c r="E41" i="46"/>
  <c r="D42" i="46"/>
  <c r="E42" i="46"/>
  <c r="D44" i="46"/>
  <c r="E44" i="46"/>
  <c r="D49" i="46"/>
  <c r="D57" i="46"/>
  <c r="E57" i="46"/>
  <c r="D60" i="46"/>
  <c r="E60" i="46"/>
  <c r="D63" i="46"/>
  <c r="E63" i="46"/>
  <c r="D65" i="46"/>
  <c r="E65" i="46"/>
  <c r="E6" i="46"/>
  <c r="D6" i="46"/>
  <c r="E5" i="46"/>
  <c r="D5" i="46"/>
  <c r="H8" i="46"/>
  <c r="E52" i="46"/>
  <c r="D52" i="46"/>
  <c r="E62" i="46"/>
  <c r="D62" i="46"/>
  <c r="E61" i="46"/>
  <c r="D61" i="46"/>
  <c r="E17" i="46"/>
  <c r="D17" i="46"/>
  <c r="E47" i="46"/>
  <c r="D47" i="46"/>
  <c r="G24" i="46"/>
  <c r="E24" i="46" s="1"/>
  <c r="F24" i="46"/>
  <c r="D24" i="46" s="1"/>
  <c r="F11" i="45"/>
  <c r="E48" i="45"/>
  <c r="D48" i="45"/>
  <c r="E19" i="44"/>
  <c r="D19" i="44"/>
  <c r="G14" i="44"/>
  <c r="F14" i="44"/>
  <c r="G10" i="44"/>
  <c r="F10" i="44"/>
  <c r="F6" i="44"/>
  <c r="O28" i="44"/>
  <c r="N28" i="44"/>
  <c r="M28" i="44"/>
  <c r="L28" i="44"/>
  <c r="K28" i="44"/>
  <c r="J28" i="44"/>
  <c r="I28" i="44"/>
  <c r="Q5" i="44"/>
  <c r="P5" i="44"/>
  <c r="H28" i="44"/>
  <c r="Q11" i="44"/>
  <c r="P11" i="44"/>
  <c r="G29" i="41"/>
  <c r="Q17" i="41"/>
  <c r="P17" i="41"/>
  <c r="G24" i="41"/>
  <c r="I15" i="41"/>
  <c r="H15" i="41"/>
  <c r="I17" i="41"/>
  <c r="H17" i="41"/>
  <c r="G27" i="41"/>
  <c r="I22" i="41"/>
  <c r="H22" i="41"/>
  <c r="Q7" i="41"/>
  <c r="P7" i="41"/>
  <c r="G36" i="41"/>
  <c r="I6" i="40"/>
  <c r="H6" i="40"/>
  <c r="I8" i="39"/>
  <c r="I39" i="39" s="1"/>
  <c r="H8" i="39"/>
  <c r="H39" i="39" s="1"/>
  <c r="Q29" i="38"/>
  <c r="P29" i="38"/>
  <c r="I23" i="56"/>
  <c r="H23" i="56"/>
  <c r="I8" i="52"/>
  <c r="Q15" i="55" l="1"/>
  <c r="P15" i="55"/>
  <c r="I16" i="54"/>
  <c r="H16" i="54"/>
  <c r="I5" i="55"/>
  <c r="H5" i="55"/>
  <c r="Q6" i="52"/>
  <c r="P6" i="52"/>
  <c r="Q9" i="52"/>
  <c r="P9" i="52"/>
  <c r="I13" i="52"/>
  <c r="H13" i="52"/>
  <c r="I5" i="56"/>
  <c r="H5" i="56"/>
  <c r="I6" i="55"/>
  <c r="H6" i="55"/>
  <c r="Q5" i="56"/>
  <c r="P5" i="56"/>
  <c r="Q17" i="55"/>
  <c r="P17" i="55"/>
  <c r="I9" i="54"/>
  <c r="H9" i="54"/>
  <c r="I11" i="54"/>
  <c r="H11" i="54"/>
  <c r="I6" i="53"/>
  <c r="E6" i="53" s="1"/>
  <c r="H6" i="53"/>
  <c r="D6" i="53" s="1"/>
  <c r="I12" i="52"/>
  <c r="H12" i="52"/>
  <c r="H8" i="52"/>
  <c r="I13" i="55"/>
  <c r="H13" i="55"/>
  <c r="G21" i="56"/>
  <c r="F21" i="56"/>
  <c r="I7" i="54"/>
  <c r="H7" i="54"/>
  <c r="Q14" i="55"/>
  <c r="P14" i="55"/>
  <c r="P13" i="55"/>
  <c r="Q22" i="53"/>
  <c r="P22" i="53"/>
  <c r="P26" i="53" s="1"/>
  <c r="Q26" i="53"/>
  <c r="I8" i="56"/>
  <c r="H8" i="56"/>
  <c r="D27" i="50" l="1"/>
  <c r="E27" i="50"/>
  <c r="D28" i="50"/>
  <c r="E28" i="50"/>
  <c r="E23" i="50"/>
  <c r="D23" i="50"/>
  <c r="H8" i="58" l="1"/>
  <c r="G8" i="58"/>
  <c r="G20" i="46"/>
  <c r="E20" i="46" s="1"/>
  <c r="F20" i="46"/>
  <c r="D20" i="46" s="1"/>
  <c r="F10" i="45"/>
  <c r="G18" i="53"/>
  <c r="F18" i="53"/>
  <c r="F7" i="48"/>
  <c r="D29" i="48"/>
  <c r="F50" i="51"/>
  <c r="E50" i="51"/>
  <c r="G20" i="51" l="1"/>
  <c r="E49" i="46" l="1"/>
  <c r="E33" i="48" l="1"/>
  <c r="D33" i="48"/>
  <c r="E35" i="48"/>
  <c r="D35" i="48"/>
  <c r="F9" i="48" l="1"/>
  <c r="F16" i="49"/>
  <c r="G17" i="41"/>
  <c r="E38" i="45" l="1"/>
  <c r="D38" i="45"/>
  <c r="F23" i="45" l="1"/>
  <c r="I10" i="53" l="1"/>
  <c r="H10" i="53"/>
  <c r="F12" i="45"/>
  <c r="G19" i="48"/>
  <c r="F19" i="48"/>
  <c r="Q13" i="41" l="1"/>
  <c r="P13" i="41"/>
  <c r="Q8" i="41"/>
  <c r="P8" i="41"/>
  <c r="Q29" i="56"/>
  <c r="P29" i="56"/>
  <c r="O29" i="56"/>
  <c r="N29" i="56"/>
  <c r="M29" i="56"/>
  <c r="L29" i="56"/>
  <c r="K29" i="56"/>
  <c r="J29" i="56"/>
  <c r="E32" i="49" l="1"/>
  <c r="D32" i="49"/>
  <c r="E39" i="49" l="1"/>
  <c r="D39" i="49"/>
  <c r="E12" i="49"/>
  <c r="F12" i="49"/>
  <c r="D12" i="49" s="1"/>
  <c r="D53" i="49"/>
  <c r="E53" i="49"/>
  <c r="E52" i="49"/>
  <c r="D52" i="49"/>
  <c r="F9" i="49"/>
  <c r="E41" i="49"/>
  <c r="D41" i="49"/>
  <c r="H22" i="51" l="1"/>
  <c r="G22" i="51"/>
  <c r="F8" i="51"/>
  <c r="G8" i="51"/>
  <c r="E8" i="51" s="1"/>
  <c r="F53" i="51"/>
  <c r="E53" i="51"/>
  <c r="H12" i="51"/>
  <c r="G12" i="51"/>
  <c r="Q5" i="50"/>
  <c r="E5" i="50" s="1"/>
  <c r="P5" i="50"/>
  <c r="D5" i="50" s="1"/>
  <c r="G38" i="46"/>
  <c r="E38" i="46" s="1"/>
  <c r="F38" i="46"/>
  <c r="D38" i="46" s="1"/>
  <c r="F7" i="46"/>
  <c r="D7" i="46" s="1"/>
  <c r="F24" i="45"/>
  <c r="E33" i="45"/>
  <c r="F33" i="45"/>
  <c r="D33" i="45" s="1"/>
  <c r="E31" i="45"/>
  <c r="F31" i="45"/>
  <c r="D31" i="45" s="1"/>
  <c r="E45" i="45"/>
  <c r="D45" i="45"/>
  <c r="F18" i="45"/>
  <c r="E49" i="45"/>
  <c r="D49" i="45"/>
  <c r="I7" i="55"/>
  <c r="H7" i="55"/>
  <c r="I12" i="54"/>
  <c r="H12" i="54"/>
  <c r="E28" i="56"/>
  <c r="D28" i="56"/>
  <c r="F16" i="56"/>
  <c r="H7" i="58"/>
  <c r="G7" i="58"/>
  <c r="E10" i="58"/>
  <c r="F9" i="58"/>
  <c r="E9" i="58"/>
  <c r="F10" i="58"/>
  <c r="K18" i="40"/>
  <c r="J18" i="40"/>
  <c r="G10" i="41"/>
  <c r="I29" i="41"/>
  <c r="H29" i="41"/>
  <c r="G21" i="41"/>
  <c r="G18" i="41"/>
  <c r="G28" i="41"/>
  <c r="Q9" i="44"/>
  <c r="Q28" i="44" s="1"/>
  <c r="P9" i="44"/>
  <c r="P28" i="44" s="1"/>
  <c r="G20" i="44"/>
  <c r="F20" i="44"/>
  <c r="G8" i="41"/>
  <c r="F11" i="50"/>
  <c r="G6" i="50"/>
  <c r="E6" i="50" s="1"/>
  <c r="F6" i="50"/>
  <c r="D6" i="50" s="1"/>
  <c r="I10" i="54"/>
  <c r="H10" i="54"/>
  <c r="G5" i="38"/>
  <c r="F5" i="38"/>
  <c r="I14" i="55"/>
  <c r="H14" i="55"/>
  <c r="E18" i="39"/>
  <c r="D18" i="39"/>
  <c r="G16" i="50"/>
  <c r="F16" i="50"/>
  <c r="E5" i="38" l="1"/>
  <c r="G36" i="38"/>
  <c r="D5" i="38"/>
  <c r="F36" i="38"/>
  <c r="E10" i="50" l="1"/>
  <c r="D10" i="50"/>
  <c r="G26" i="45"/>
  <c r="E26" i="45" s="1"/>
  <c r="F26" i="45"/>
  <c r="D26" i="45" s="1"/>
  <c r="D15" i="49"/>
  <c r="D25" i="50"/>
  <c r="E25" i="50"/>
  <c r="E16" i="49"/>
  <c r="E31" i="49"/>
  <c r="E49" i="49"/>
  <c r="D49" i="49"/>
  <c r="E48" i="49"/>
  <c r="D48" i="49"/>
  <c r="E50" i="49"/>
  <c r="D50" i="49"/>
  <c r="E57" i="49"/>
  <c r="D57" i="49"/>
  <c r="G9" i="44"/>
  <c r="F9" i="44"/>
  <c r="I16" i="56"/>
  <c r="E16" i="56" s="1"/>
  <c r="H16" i="56"/>
  <c r="D16" i="56" s="1"/>
  <c r="G12" i="41"/>
  <c r="F17" i="51"/>
  <c r="E36" i="46"/>
  <c r="P36" i="46"/>
  <c r="D36" i="46" s="1"/>
  <c r="E12" i="51"/>
  <c r="E8" i="45"/>
  <c r="D8" i="45"/>
  <c r="I11" i="52"/>
  <c r="I17" i="52" s="1"/>
  <c r="I5" i="6" s="1"/>
  <c r="H11" i="52"/>
  <c r="H17" i="52" s="1"/>
  <c r="H5" i="6" s="1"/>
  <c r="E58" i="51"/>
  <c r="F58" i="51"/>
  <c r="E31" i="55"/>
  <c r="D31" i="55"/>
  <c r="E24" i="50"/>
  <c r="D24" i="50"/>
  <c r="D26" i="50"/>
  <c r="E22" i="50"/>
  <c r="D22" i="50"/>
  <c r="E26" i="50"/>
  <c r="E26" i="55"/>
  <c r="F26" i="55"/>
  <c r="D26" i="55" s="1"/>
  <c r="I15" i="53"/>
  <c r="E15" i="53" s="1"/>
  <c r="H15" i="53"/>
  <c r="D15" i="53" s="1"/>
  <c r="F52" i="51"/>
  <c r="E52" i="51"/>
  <c r="H40" i="51"/>
  <c r="E40" i="51"/>
  <c r="F55" i="51"/>
  <c r="E55" i="51"/>
  <c r="I11" i="50"/>
  <c r="I30" i="50" s="1"/>
  <c r="I9" i="5" s="1"/>
  <c r="H11" i="50"/>
  <c r="D11" i="50" s="1"/>
  <c r="E38" i="49"/>
  <c r="D38" i="49"/>
  <c r="D34" i="49"/>
  <c r="E44" i="49"/>
  <c r="D44" i="49"/>
  <c r="D48" i="46"/>
  <c r="E48" i="46"/>
  <c r="D50" i="46"/>
  <c r="E50" i="46"/>
  <c r="E51" i="46"/>
  <c r="D51" i="46"/>
  <c r="E46" i="46"/>
  <c r="D46" i="46"/>
  <c r="E43" i="46"/>
  <c r="D43" i="46"/>
  <c r="E52" i="45"/>
  <c r="D52" i="45"/>
  <c r="E53" i="45"/>
  <c r="D53" i="45"/>
  <c r="E50" i="45"/>
  <c r="D50" i="45"/>
  <c r="E54" i="45"/>
  <c r="D54" i="45"/>
  <c r="D39" i="45"/>
  <c r="E66" i="46"/>
  <c r="D66" i="46"/>
  <c r="E59" i="46"/>
  <c r="D59" i="46"/>
  <c r="E54" i="46"/>
  <c r="D54" i="46"/>
  <c r="F56" i="51"/>
  <c r="E56" i="51"/>
  <c r="F51" i="51"/>
  <c r="E51" i="51"/>
  <c r="F49" i="51"/>
  <c r="E49" i="51"/>
  <c r="E45" i="49"/>
  <c r="D45" i="49"/>
  <c r="F54" i="51"/>
  <c r="E54" i="51"/>
  <c r="G29" i="49"/>
  <c r="E29" i="49" s="1"/>
  <c r="F29" i="49"/>
  <c r="D29" i="49" s="1"/>
  <c r="F57" i="51"/>
  <c r="E57" i="51"/>
  <c r="E15" i="46"/>
  <c r="P15" i="46"/>
  <c r="D15" i="46" s="1"/>
  <c r="F28" i="51"/>
  <c r="G28" i="51"/>
  <c r="E28" i="51" s="1"/>
  <c r="F34" i="51"/>
  <c r="E34" i="51"/>
  <c r="E33" i="51"/>
  <c r="F33" i="51"/>
  <c r="H13" i="51"/>
  <c r="F13" i="51" s="1"/>
  <c r="G13" i="51"/>
  <c r="E13" i="51" s="1"/>
  <c r="F47" i="51"/>
  <c r="E47" i="51"/>
  <c r="F21" i="51"/>
  <c r="Q21" i="51"/>
  <c r="E21" i="51" s="1"/>
  <c r="F20" i="51"/>
  <c r="E20" i="51"/>
  <c r="H38" i="51"/>
  <c r="F38" i="51" s="1"/>
  <c r="G38" i="51"/>
  <c r="E38" i="51" s="1"/>
  <c r="E25" i="51"/>
  <c r="F11" i="51"/>
  <c r="G11" i="51"/>
  <c r="E11" i="51" s="1"/>
  <c r="F19" i="51"/>
  <c r="Q19" i="51"/>
  <c r="E19" i="51" s="1"/>
  <c r="F24" i="51"/>
  <c r="E24" i="51"/>
  <c r="F10" i="51"/>
  <c r="F9" i="51"/>
  <c r="E9" i="51"/>
  <c r="F18" i="51"/>
  <c r="E18" i="51"/>
  <c r="F15" i="51"/>
  <c r="F41" i="51"/>
  <c r="E41" i="51"/>
  <c r="R6" i="51"/>
  <c r="Q6" i="51"/>
  <c r="E17" i="50"/>
  <c r="F17" i="50"/>
  <c r="D17" i="50" s="1"/>
  <c r="E14" i="50"/>
  <c r="F14" i="50"/>
  <c r="D14" i="50" s="1"/>
  <c r="F15" i="50"/>
  <c r="D15" i="50" s="1"/>
  <c r="D20" i="49"/>
  <c r="E19" i="49"/>
  <c r="D19" i="49"/>
  <c r="F25" i="49"/>
  <c r="D25" i="49" s="1"/>
  <c r="D18" i="49"/>
  <c r="E11" i="49"/>
  <c r="D11" i="49"/>
  <c r="D6" i="49"/>
  <c r="E23" i="48"/>
  <c r="P23" i="48"/>
  <c r="P37" i="48" s="1"/>
  <c r="P7" i="5" s="1"/>
  <c r="E24" i="48"/>
  <c r="F24" i="48"/>
  <c r="D24" i="48" s="1"/>
  <c r="E22" i="46"/>
  <c r="D22" i="46"/>
  <c r="Q29" i="46"/>
  <c r="E29" i="46" s="1"/>
  <c r="P29" i="46"/>
  <c r="D29" i="46" s="1"/>
  <c r="E45" i="46"/>
  <c r="D45" i="46"/>
  <c r="P11" i="46"/>
  <c r="D11" i="46" s="1"/>
  <c r="G9" i="46"/>
  <c r="E9" i="46" s="1"/>
  <c r="F9" i="46"/>
  <c r="D9" i="46" s="1"/>
  <c r="E53" i="46"/>
  <c r="D53" i="46"/>
  <c r="I67" i="46"/>
  <c r="I6" i="5" s="1"/>
  <c r="H67" i="46"/>
  <c r="H6" i="5" s="1"/>
  <c r="Q8" i="46"/>
  <c r="P8" i="46"/>
  <c r="G8" i="46"/>
  <c r="F8" i="46"/>
  <c r="E7" i="46"/>
  <c r="E46" i="45"/>
  <c r="D46" i="45"/>
  <c r="E19" i="45"/>
  <c r="F19" i="45"/>
  <c r="D19" i="45" s="1"/>
  <c r="E25" i="45"/>
  <c r="D25" i="45"/>
  <c r="E32" i="45"/>
  <c r="D32" i="45"/>
  <c r="E34" i="45"/>
  <c r="D34" i="45"/>
  <c r="E10" i="45"/>
  <c r="G9" i="45"/>
  <c r="F9" i="45"/>
  <c r="D9" i="45" s="1"/>
  <c r="G28" i="45"/>
  <c r="E28" i="45" s="1"/>
  <c r="F28" i="45"/>
  <c r="D28" i="45" s="1"/>
  <c r="G16" i="45"/>
  <c r="F16" i="45"/>
  <c r="D16" i="45" s="1"/>
  <c r="E7" i="45"/>
  <c r="D7" i="45"/>
  <c r="E21" i="45"/>
  <c r="F21" i="45"/>
  <c r="D21" i="45" s="1"/>
  <c r="G15" i="56"/>
  <c r="G29" i="56" s="1"/>
  <c r="G9" i="6" s="1"/>
  <c r="F15" i="56"/>
  <c r="F29" i="56" s="1"/>
  <c r="F9" i="6" s="1"/>
  <c r="I7" i="56"/>
  <c r="H7" i="56"/>
  <c r="D7" i="56" s="1"/>
  <c r="I9" i="57"/>
  <c r="H9" i="57"/>
  <c r="I12" i="55"/>
  <c r="I17" i="55"/>
  <c r="H12" i="55"/>
  <c r="D12" i="55" s="1"/>
  <c r="H17" i="55"/>
  <c r="I55" i="45"/>
  <c r="I5" i="5" s="1"/>
  <c r="I37" i="48"/>
  <c r="I7" i="5" s="1"/>
  <c r="J59" i="51"/>
  <c r="I10" i="5" s="1"/>
  <c r="I58" i="49"/>
  <c r="I8" i="5" s="1"/>
  <c r="H55" i="45"/>
  <c r="H5" i="5" s="1"/>
  <c r="H37" i="48"/>
  <c r="H7" i="5" s="1"/>
  <c r="I59" i="51"/>
  <c r="H10" i="5" s="1"/>
  <c r="H58" i="49"/>
  <c r="H8" i="5" s="1"/>
  <c r="I54" i="37"/>
  <c r="I6" i="4" s="1"/>
  <c r="H54" i="37"/>
  <c r="H6" i="4" s="1"/>
  <c r="G15" i="55"/>
  <c r="E15" i="55" s="1"/>
  <c r="F15" i="55"/>
  <c r="D15" i="55" s="1"/>
  <c r="G5" i="55"/>
  <c r="F5" i="55"/>
  <c r="D5" i="55" s="1"/>
  <c r="G17" i="55"/>
  <c r="F17" i="55"/>
  <c r="Q17" i="54"/>
  <c r="E17" i="54" s="1"/>
  <c r="P17" i="54"/>
  <c r="D17" i="54" s="1"/>
  <c r="I13" i="54"/>
  <c r="E13" i="54" s="1"/>
  <c r="H13" i="54"/>
  <c r="D13" i="54" s="1"/>
  <c r="I8" i="54"/>
  <c r="E8" i="54" s="1"/>
  <c r="H8" i="54"/>
  <c r="D8" i="54" s="1"/>
  <c r="I6" i="54"/>
  <c r="E6" i="54" s="1"/>
  <c r="H6" i="54"/>
  <c r="I12" i="53"/>
  <c r="E12" i="53" s="1"/>
  <c r="H12" i="53"/>
  <c r="D12" i="53" s="1"/>
  <c r="I11" i="53"/>
  <c r="E11" i="53" s="1"/>
  <c r="H11" i="53"/>
  <c r="D11" i="53" s="1"/>
  <c r="I21" i="53"/>
  <c r="E21" i="53" s="1"/>
  <c r="H21" i="53"/>
  <c r="D21" i="53" s="1"/>
  <c r="I25" i="53"/>
  <c r="E25" i="53" s="1"/>
  <c r="H25" i="53"/>
  <c r="D25" i="53" s="1"/>
  <c r="G19" i="53"/>
  <c r="G26" i="53" s="1"/>
  <c r="G6" i="6" s="1"/>
  <c r="F19" i="53"/>
  <c r="I16" i="53"/>
  <c r="E16" i="53" s="1"/>
  <c r="H16" i="53"/>
  <c r="D16" i="53" s="1"/>
  <c r="I18" i="53"/>
  <c r="E18" i="53" s="1"/>
  <c r="H18" i="53"/>
  <c r="D18" i="53" s="1"/>
  <c r="I8" i="53"/>
  <c r="E8" i="53" s="1"/>
  <c r="H8" i="53"/>
  <c r="D8" i="53" s="1"/>
  <c r="I14" i="53"/>
  <c r="E14" i="53" s="1"/>
  <c r="H14" i="53"/>
  <c r="D14" i="53" s="1"/>
  <c r="I7" i="53"/>
  <c r="H7" i="53"/>
  <c r="Q7" i="52"/>
  <c r="Q17" i="52" s="1"/>
  <c r="Q5" i="6" s="1"/>
  <c r="P7" i="52"/>
  <c r="D7" i="52" s="1"/>
  <c r="H6" i="58"/>
  <c r="G6" i="58"/>
  <c r="G13" i="44"/>
  <c r="E13" i="44" s="1"/>
  <c r="F13" i="44"/>
  <c r="D13" i="44" s="1"/>
  <c r="G15" i="44"/>
  <c r="E15" i="44" s="1"/>
  <c r="F15" i="44"/>
  <c r="D15" i="44" s="1"/>
  <c r="D8" i="38"/>
  <c r="E8" i="38"/>
  <c r="D10" i="38"/>
  <c r="E10" i="38"/>
  <c r="D11" i="38"/>
  <c r="E11" i="38"/>
  <c r="D12" i="38"/>
  <c r="E12" i="38"/>
  <c r="D13" i="38"/>
  <c r="E13" i="38"/>
  <c r="D14" i="38"/>
  <c r="E14" i="38"/>
  <c r="D15" i="38"/>
  <c r="E15" i="38"/>
  <c r="D17" i="38"/>
  <c r="E17" i="38"/>
  <c r="D18" i="38"/>
  <c r="E18" i="38"/>
  <c r="D19" i="38"/>
  <c r="E19" i="38"/>
  <c r="D20" i="38"/>
  <c r="E20" i="38"/>
  <c r="D21" i="38"/>
  <c r="E21" i="38"/>
  <c r="D22" i="38"/>
  <c r="E22" i="38"/>
  <c r="D23" i="38"/>
  <c r="E23" i="38"/>
  <c r="D24" i="38"/>
  <c r="E24" i="38"/>
  <c r="D25" i="38"/>
  <c r="E25" i="38"/>
  <c r="D26" i="38"/>
  <c r="E26" i="38"/>
  <c r="D27" i="38"/>
  <c r="E27" i="38"/>
  <c r="D29" i="38"/>
  <c r="E29" i="38"/>
  <c r="D30" i="38"/>
  <c r="E30" i="38"/>
  <c r="D31" i="38"/>
  <c r="E31" i="38"/>
  <c r="D32" i="38"/>
  <c r="E32" i="38"/>
  <c r="D34" i="38"/>
  <c r="E34" i="38"/>
  <c r="D35" i="38"/>
  <c r="E35" i="38"/>
  <c r="E7" i="38"/>
  <c r="D7" i="38"/>
  <c r="E6" i="38"/>
  <c r="D6" i="38"/>
  <c r="Q19" i="41"/>
  <c r="P19" i="41"/>
  <c r="D19" i="41" s="1"/>
  <c r="G6" i="41"/>
  <c r="E6" i="41" s="1"/>
  <c r="D6" i="41"/>
  <c r="Q29" i="41"/>
  <c r="P29" i="41"/>
  <c r="Q17" i="40"/>
  <c r="E17" i="40" s="1"/>
  <c r="P17" i="40"/>
  <c r="P21" i="40" s="1"/>
  <c r="P9" i="4" s="1"/>
  <c r="I9" i="38"/>
  <c r="H9" i="38"/>
  <c r="Q7" i="35"/>
  <c r="Q22" i="35" s="1"/>
  <c r="Q5" i="4" s="1"/>
  <c r="P7" i="35"/>
  <c r="D7" i="35" s="1"/>
  <c r="I12" i="35"/>
  <c r="I22" i="35" s="1"/>
  <c r="I5" i="4" s="1"/>
  <c r="H12" i="35"/>
  <c r="D12" i="35" s="1"/>
  <c r="O5" i="35"/>
  <c r="E5" i="35" s="1"/>
  <c r="N5" i="35"/>
  <c r="D5" i="35" s="1"/>
  <c r="G22" i="44"/>
  <c r="E22" i="44" s="1"/>
  <c r="F22" i="44"/>
  <c r="D22" i="44" s="1"/>
  <c r="Q16" i="38"/>
  <c r="P16" i="38"/>
  <c r="G14" i="41"/>
  <c r="E14" i="41" s="1"/>
  <c r="E13" i="41"/>
  <c r="D8" i="56"/>
  <c r="E8" i="56"/>
  <c r="D9" i="56"/>
  <c r="E9" i="56"/>
  <c r="D10" i="56"/>
  <c r="E10" i="56"/>
  <c r="D11" i="56"/>
  <c r="E11" i="56"/>
  <c r="D12" i="56"/>
  <c r="E12" i="56"/>
  <c r="D13" i="56"/>
  <c r="E13" i="56"/>
  <c r="D14" i="56"/>
  <c r="E14" i="56"/>
  <c r="D6" i="56"/>
  <c r="E6" i="56"/>
  <c r="D17" i="56"/>
  <c r="E17" i="56"/>
  <c r="D18" i="56"/>
  <c r="E18" i="56"/>
  <c r="D19" i="56"/>
  <c r="E19" i="56"/>
  <c r="D20" i="56"/>
  <c r="E20" i="56"/>
  <c r="D21" i="56"/>
  <c r="E21" i="56"/>
  <c r="D23" i="56"/>
  <c r="E23" i="56"/>
  <c r="D24" i="56"/>
  <c r="E24" i="56"/>
  <c r="D25" i="56"/>
  <c r="E25" i="56"/>
  <c r="D26" i="56"/>
  <c r="E26" i="56"/>
  <c r="D27" i="56"/>
  <c r="E27" i="56"/>
  <c r="E7" i="56"/>
  <c r="E5" i="56"/>
  <c r="D5" i="56"/>
  <c r="D7" i="55"/>
  <c r="E7" i="55"/>
  <c r="D8" i="55"/>
  <c r="E8" i="55"/>
  <c r="D9" i="55"/>
  <c r="E9" i="55"/>
  <c r="D10" i="55"/>
  <c r="E10" i="55"/>
  <c r="D11" i="55"/>
  <c r="E11" i="55"/>
  <c r="E12" i="55"/>
  <c r="D13" i="55"/>
  <c r="E13" i="55"/>
  <c r="D14" i="55"/>
  <c r="E14" i="55"/>
  <c r="D16" i="55"/>
  <c r="E16" i="55"/>
  <c r="D18" i="55"/>
  <c r="E18" i="55"/>
  <c r="D19" i="55"/>
  <c r="E19" i="55"/>
  <c r="D21" i="55"/>
  <c r="E21" i="55"/>
  <c r="D22" i="55"/>
  <c r="E22" i="55"/>
  <c r="D23" i="55"/>
  <c r="E23" i="55"/>
  <c r="D24" i="55"/>
  <c r="E24" i="55"/>
  <c r="D25" i="55"/>
  <c r="E25" i="55"/>
  <c r="D27" i="55"/>
  <c r="E27" i="55"/>
  <c r="D28" i="55"/>
  <c r="E28" i="55"/>
  <c r="D30" i="55"/>
  <c r="E30" i="55"/>
  <c r="D29" i="55"/>
  <c r="E29" i="55"/>
  <c r="D6" i="55"/>
  <c r="E6" i="55"/>
  <c r="D7" i="54"/>
  <c r="E7" i="54"/>
  <c r="D9" i="54"/>
  <c r="E9" i="54"/>
  <c r="D10" i="54"/>
  <c r="E10" i="54"/>
  <c r="D11" i="54"/>
  <c r="E11" i="54"/>
  <c r="D12" i="54"/>
  <c r="E12" i="54"/>
  <c r="D14" i="54"/>
  <c r="E14" i="54"/>
  <c r="D15" i="54"/>
  <c r="E15" i="54"/>
  <c r="D16" i="54"/>
  <c r="E16" i="54"/>
  <c r="D18" i="54"/>
  <c r="E18" i="54"/>
  <c r="D19" i="54"/>
  <c r="E19" i="54"/>
  <c r="D20" i="54"/>
  <c r="E20" i="54"/>
  <c r="D21" i="54"/>
  <c r="E21" i="54"/>
  <c r="E5" i="54"/>
  <c r="D5" i="54"/>
  <c r="D9" i="53"/>
  <c r="E9" i="53"/>
  <c r="D10" i="53"/>
  <c r="E10" i="53"/>
  <c r="D13" i="53"/>
  <c r="E13" i="53"/>
  <c r="D17" i="53"/>
  <c r="E17" i="53"/>
  <c r="E19" i="53"/>
  <c r="D20" i="53"/>
  <c r="E20" i="53"/>
  <c r="D22" i="53"/>
  <c r="E22" i="53"/>
  <c r="D23" i="53"/>
  <c r="E23" i="53"/>
  <c r="D24" i="53"/>
  <c r="E24" i="53"/>
  <c r="D9" i="52"/>
  <c r="E9" i="52"/>
  <c r="D10" i="52"/>
  <c r="E10" i="52"/>
  <c r="D12" i="52"/>
  <c r="E12" i="52"/>
  <c r="D13" i="52"/>
  <c r="E13" i="52"/>
  <c r="D14" i="52"/>
  <c r="E14" i="52"/>
  <c r="D15" i="52"/>
  <c r="E15" i="52"/>
  <c r="D16" i="52"/>
  <c r="E16" i="52"/>
  <c r="E8" i="52"/>
  <c r="D8" i="52"/>
  <c r="E6" i="52"/>
  <c r="Q9" i="6"/>
  <c r="K9" i="6"/>
  <c r="M9" i="6"/>
  <c r="O9" i="6"/>
  <c r="P9" i="6"/>
  <c r="J9" i="6"/>
  <c r="L9" i="6"/>
  <c r="N9" i="6"/>
  <c r="O32" i="55"/>
  <c r="O8" i="6" s="1"/>
  <c r="K32" i="55"/>
  <c r="K8" i="6" s="1"/>
  <c r="M32" i="55"/>
  <c r="M8" i="6" s="1"/>
  <c r="N32" i="55"/>
  <c r="N8" i="6" s="1"/>
  <c r="J32" i="55"/>
  <c r="J8" i="6" s="1"/>
  <c r="L32" i="55"/>
  <c r="L8" i="6" s="1"/>
  <c r="G22" i="54"/>
  <c r="G7" i="6" s="1"/>
  <c r="K22" i="54"/>
  <c r="K7" i="6" s="1"/>
  <c r="M22" i="54"/>
  <c r="M7" i="6" s="1"/>
  <c r="O22" i="54"/>
  <c r="O7" i="6" s="1"/>
  <c r="Q22" i="54"/>
  <c r="Q7" i="6" s="1"/>
  <c r="F22" i="54"/>
  <c r="F7" i="6" s="1"/>
  <c r="J22" i="54"/>
  <c r="J7" i="6" s="1"/>
  <c r="L22" i="54"/>
  <c r="L7" i="6" s="1"/>
  <c r="N22" i="54"/>
  <c r="N7" i="6" s="1"/>
  <c r="Q6" i="6"/>
  <c r="K6" i="6"/>
  <c r="M6" i="6"/>
  <c r="O6" i="6"/>
  <c r="P6" i="6"/>
  <c r="J6" i="6"/>
  <c r="L6" i="6"/>
  <c r="N6" i="6"/>
  <c r="G17" i="52"/>
  <c r="G5" i="6" s="1"/>
  <c r="K17" i="52"/>
  <c r="K5" i="6" s="1"/>
  <c r="M17" i="52"/>
  <c r="M5" i="6" s="1"/>
  <c r="O17" i="52"/>
  <c r="O5" i="6" s="1"/>
  <c r="F17" i="52"/>
  <c r="F5" i="6" s="1"/>
  <c r="J17" i="52"/>
  <c r="J5" i="6" s="1"/>
  <c r="L17" i="52"/>
  <c r="L5" i="6" s="1"/>
  <c r="N17" i="52"/>
  <c r="N5" i="6" s="1"/>
  <c r="D6" i="52"/>
  <c r="E5" i="52"/>
  <c r="D5" i="52"/>
  <c r="E10" i="51"/>
  <c r="F12" i="51"/>
  <c r="E14" i="51"/>
  <c r="F14" i="51"/>
  <c r="E16" i="51"/>
  <c r="F16" i="51"/>
  <c r="E17" i="51"/>
  <c r="E22" i="51"/>
  <c r="F22" i="51"/>
  <c r="E23" i="51"/>
  <c r="F23" i="51"/>
  <c r="F25" i="51"/>
  <c r="E26" i="51"/>
  <c r="F26" i="51"/>
  <c r="E27" i="51"/>
  <c r="F27" i="51"/>
  <c r="E29" i="51"/>
  <c r="F29" i="51"/>
  <c r="E30" i="51"/>
  <c r="F30" i="51"/>
  <c r="E31" i="51"/>
  <c r="F31" i="51"/>
  <c r="E32" i="51"/>
  <c r="F32" i="51"/>
  <c r="E35" i="51"/>
  <c r="F35" i="51"/>
  <c r="E39" i="51"/>
  <c r="F39" i="51"/>
  <c r="E48" i="51"/>
  <c r="F48" i="51"/>
  <c r="F7" i="51"/>
  <c r="E7" i="51"/>
  <c r="D9" i="50"/>
  <c r="E9" i="50"/>
  <c r="D12" i="50"/>
  <c r="E12" i="50"/>
  <c r="D13" i="50"/>
  <c r="E13" i="50"/>
  <c r="D16" i="50"/>
  <c r="E16" i="50"/>
  <c r="D18" i="50"/>
  <c r="E18" i="50"/>
  <c r="D21" i="50"/>
  <c r="E21" i="50"/>
  <c r="D20" i="50"/>
  <c r="E20" i="50"/>
  <c r="D29" i="50"/>
  <c r="E29" i="50"/>
  <c r="D7" i="49"/>
  <c r="E7" i="49"/>
  <c r="D8" i="49"/>
  <c r="E8" i="49"/>
  <c r="D9" i="49"/>
  <c r="E9" i="49"/>
  <c r="D10" i="49"/>
  <c r="D13" i="49"/>
  <c r="E13" i="49"/>
  <c r="D14" i="49"/>
  <c r="E14" i="49"/>
  <c r="E15" i="49"/>
  <c r="D16" i="49"/>
  <c r="D17" i="49"/>
  <c r="E17" i="49"/>
  <c r="E18" i="49"/>
  <c r="E20" i="49"/>
  <c r="D21" i="49"/>
  <c r="E21" i="49"/>
  <c r="D22" i="49"/>
  <c r="E22" i="49"/>
  <c r="D23" i="49"/>
  <c r="E23" i="49"/>
  <c r="D24" i="49"/>
  <c r="E24" i="49"/>
  <c r="D26" i="49"/>
  <c r="E26" i="49"/>
  <c r="D28" i="49"/>
  <c r="E28" i="49"/>
  <c r="D30" i="49"/>
  <c r="E30" i="49"/>
  <c r="D31" i="49"/>
  <c r="D33" i="49"/>
  <c r="E33" i="49"/>
  <c r="D35" i="49"/>
  <c r="E35" i="49"/>
  <c r="D36" i="49"/>
  <c r="E36" i="49"/>
  <c r="D37" i="49"/>
  <c r="E37" i="49"/>
  <c r="D40" i="49"/>
  <c r="E40" i="49"/>
  <c r="D43" i="49"/>
  <c r="E43" i="49"/>
  <c r="D46" i="49"/>
  <c r="E46" i="49"/>
  <c r="D47" i="49"/>
  <c r="E47" i="49"/>
  <c r="E6" i="49"/>
  <c r="E5" i="49"/>
  <c r="D5" i="49"/>
  <c r="D7" i="48"/>
  <c r="E7" i="48"/>
  <c r="D9" i="48"/>
  <c r="E9" i="48"/>
  <c r="D8" i="48"/>
  <c r="E8" i="48"/>
  <c r="D10" i="48"/>
  <c r="E10" i="48"/>
  <c r="D11" i="48"/>
  <c r="E11" i="48"/>
  <c r="D12" i="48"/>
  <c r="E12" i="48"/>
  <c r="D13" i="48"/>
  <c r="E13" i="48"/>
  <c r="D14" i="48"/>
  <c r="E14" i="48"/>
  <c r="D15" i="48"/>
  <c r="E15" i="48"/>
  <c r="D16" i="48"/>
  <c r="E16" i="48"/>
  <c r="D17" i="48"/>
  <c r="E17" i="48"/>
  <c r="D18" i="48"/>
  <c r="E18" i="48"/>
  <c r="D19" i="48"/>
  <c r="E19" i="48"/>
  <c r="D20" i="48"/>
  <c r="E20" i="48"/>
  <c r="D21" i="48"/>
  <c r="E21" i="48"/>
  <c r="D22" i="48"/>
  <c r="E22" i="48"/>
  <c r="D25" i="48"/>
  <c r="E25" i="48"/>
  <c r="D26" i="48"/>
  <c r="E26" i="48"/>
  <c r="D28" i="48"/>
  <c r="E28" i="48"/>
  <c r="D36" i="48"/>
  <c r="E36" i="48"/>
  <c r="E6" i="48"/>
  <c r="D6" i="48"/>
  <c r="E5" i="48"/>
  <c r="D5" i="48"/>
  <c r="E9" i="45"/>
  <c r="D10" i="45"/>
  <c r="D11" i="45"/>
  <c r="E11" i="45"/>
  <c r="D13" i="45"/>
  <c r="E13" i="45"/>
  <c r="D14" i="45"/>
  <c r="E14" i="45"/>
  <c r="D15" i="45"/>
  <c r="E15" i="45"/>
  <c r="E16" i="45"/>
  <c r="D17" i="45"/>
  <c r="E17" i="45"/>
  <c r="D12" i="45"/>
  <c r="E12" i="45"/>
  <c r="D18" i="45"/>
  <c r="E18" i="45"/>
  <c r="D20" i="45"/>
  <c r="E20" i="45"/>
  <c r="D22" i="45"/>
  <c r="E22" i="45"/>
  <c r="D23" i="45"/>
  <c r="D24" i="45"/>
  <c r="E24" i="45"/>
  <c r="D27" i="45"/>
  <c r="E27" i="45"/>
  <c r="D29" i="45"/>
  <c r="E29" i="45"/>
  <c r="D30" i="45"/>
  <c r="E30" i="45"/>
  <c r="D42" i="45"/>
  <c r="E42" i="45"/>
  <c r="D35" i="45"/>
  <c r="E35" i="45"/>
  <c r="D36" i="45"/>
  <c r="E36" i="45"/>
  <c r="D40" i="45"/>
  <c r="E40" i="45"/>
  <c r="D37" i="45"/>
  <c r="E37" i="45"/>
  <c r="D41" i="45"/>
  <c r="E41" i="45"/>
  <c r="D43" i="45"/>
  <c r="E43" i="45"/>
  <c r="D44" i="45"/>
  <c r="E44" i="45"/>
  <c r="D47" i="45"/>
  <c r="E47" i="45"/>
  <c r="D51" i="45"/>
  <c r="E51" i="45"/>
  <c r="E6" i="45"/>
  <c r="D6" i="45"/>
  <c r="E5" i="45"/>
  <c r="D5" i="45"/>
  <c r="F7" i="4"/>
  <c r="G7" i="4"/>
  <c r="J67" i="46"/>
  <c r="J6" i="5" s="1"/>
  <c r="L67" i="46"/>
  <c r="L6" i="5" s="1"/>
  <c r="N67" i="46"/>
  <c r="N6" i="5" s="1"/>
  <c r="K67" i="46"/>
  <c r="K6" i="5" s="1"/>
  <c r="M67" i="46"/>
  <c r="M6" i="5" s="1"/>
  <c r="O67" i="46"/>
  <c r="O6" i="5" s="1"/>
  <c r="F37" i="48"/>
  <c r="F7" i="5" s="1"/>
  <c r="J37" i="48"/>
  <c r="J7" i="5" s="1"/>
  <c r="L37" i="48"/>
  <c r="L7" i="5" s="1"/>
  <c r="N37" i="48"/>
  <c r="N7" i="5" s="1"/>
  <c r="K37" i="48"/>
  <c r="K7" i="5" s="1"/>
  <c r="M37" i="48"/>
  <c r="M7" i="5" s="1"/>
  <c r="O37" i="48"/>
  <c r="O7" i="5" s="1"/>
  <c r="J58" i="49"/>
  <c r="J8" i="5" s="1"/>
  <c r="L58" i="49"/>
  <c r="L8" i="5" s="1"/>
  <c r="N58" i="49"/>
  <c r="N8" i="5" s="1"/>
  <c r="K58" i="49"/>
  <c r="K8" i="5" s="1"/>
  <c r="M58" i="49"/>
  <c r="M8" i="5" s="1"/>
  <c r="O58" i="49"/>
  <c r="O8" i="5" s="1"/>
  <c r="J30" i="50"/>
  <c r="J9" i="5" s="1"/>
  <c r="L30" i="50"/>
  <c r="L9" i="5" s="1"/>
  <c r="N30" i="50"/>
  <c r="N9" i="5" s="1"/>
  <c r="P30" i="50"/>
  <c r="P9" i="5" s="1"/>
  <c r="K30" i="50"/>
  <c r="K9" i="5" s="1"/>
  <c r="M30" i="50"/>
  <c r="M9" i="5" s="1"/>
  <c r="O30" i="50"/>
  <c r="O9" i="5" s="1"/>
  <c r="Q30" i="50"/>
  <c r="Q9" i="5" s="1"/>
  <c r="K59" i="51"/>
  <c r="J10" i="5" s="1"/>
  <c r="M59" i="51"/>
  <c r="L10" i="5" s="1"/>
  <c r="O59" i="51"/>
  <c r="N10" i="5" s="1"/>
  <c r="L59" i="51"/>
  <c r="K10" i="5" s="1"/>
  <c r="N59" i="51"/>
  <c r="M10" i="5" s="1"/>
  <c r="P59" i="51"/>
  <c r="O10" i="5" s="1"/>
  <c r="Q55" i="45"/>
  <c r="Q5" i="5" s="1"/>
  <c r="K55" i="45"/>
  <c r="K5" i="5" s="1"/>
  <c r="M55" i="45"/>
  <c r="M5" i="5" s="1"/>
  <c r="O55" i="45"/>
  <c r="O5" i="5" s="1"/>
  <c r="P55" i="45"/>
  <c r="P5" i="5" s="1"/>
  <c r="J55" i="45"/>
  <c r="J5" i="5" s="1"/>
  <c r="L55" i="45"/>
  <c r="L5" i="5" s="1"/>
  <c r="N55" i="45"/>
  <c r="N5" i="5" s="1"/>
  <c r="D12" i="43"/>
  <c r="E12" i="43"/>
  <c r="D11" i="43"/>
  <c r="E11" i="43"/>
  <c r="D10" i="43"/>
  <c r="E10" i="43"/>
  <c r="D8" i="43"/>
  <c r="E8" i="43"/>
  <c r="D14" i="43"/>
  <c r="E14" i="43"/>
  <c r="D15" i="43"/>
  <c r="E15" i="43"/>
  <c r="D16" i="43"/>
  <c r="E16" i="43"/>
  <c r="D20" i="43"/>
  <c r="E20" i="43"/>
  <c r="D24" i="43"/>
  <c r="E24" i="43"/>
  <c r="D23" i="43"/>
  <c r="E23" i="43"/>
  <c r="D22" i="43"/>
  <c r="E22" i="43"/>
  <c r="D21" i="43"/>
  <c r="E21" i="43"/>
  <c r="D28" i="43"/>
  <c r="E28" i="43"/>
  <c r="D19" i="43"/>
  <c r="E19" i="43"/>
  <c r="D25" i="43"/>
  <c r="E25" i="43"/>
  <c r="D18" i="43"/>
  <c r="E18" i="43"/>
  <c r="D27" i="43"/>
  <c r="E27" i="43"/>
  <c r="D17" i="43"/>
  <c r="E17" i="43"/>
  <c r="D30" i="43"/>
  <c r="E30" i="43"/>
  <c r="E9" i="43"/>
  <c r="D9" i="43"/>
  <c r="E13" i="43"/>
  <c r="D13" i="43"/>
  <c r="E7" i="43"/>
  <c r="D7" i="43"/>
  <c r="E6" i="43"/>
  <c r="E5" i="43"/>
  <c r="D5" i="43"/>
  <c r="E7" i="44"/>
  <c r="E8" i="44"/>
  <c r="E10" i="44"/>
  <c r="E11" i="44"/>
  <c r="E12" i="44"/>
  <c r="E14" i="44"/>
  <c r="E16" i="44"/>
  <c r="E17" i="44"/>
  <c r="E18" i="44"/>
  <c r="E20" i="44"/>
  <c r="E21" i="44"/>
  <c r="E23" i="44"/>
  <c r="E24" i="44"/>
  <c r="E25" i="44"/>
  <c r="D7" i="44"/>
  <c r="D8" i="44"/>
  <c r="D10" i="44"/>
  <c r="D11" i="44"/>
  <c r="D12" i="44"/>
  <c r="D14" i="44"/>
  <c r="D16" i="44"/>
  <c r="D17" i="44"/>
  <c r="D18" i="44"/>
  <c r="D20" i="44"/>
  <c r="D21" i="44"/>
  <c r="D23" i="44"/>
  <c r="D24" i="44"/>
  <c r="D25" i="44"/>
  <c r="E6" i="44"/>
  <c r="D6" i="44"/>
  <c r="E5" i="44"/>
  <c r="D5" i="44"/>
  <c r="D9" i="42"/>
  <c r="E9" i="42"/>
  <c r="D10" i="42"/>
  <c r="E10" i="42"/>
  <c r="D11" i="42"/>
  <c r="E11" i="42"/>
  <c r="D12" i="42"/>
  <c r="E12" i="42"/>
  <c r="E8" i="42"/>
  <c r="D8" i="42"/>
  <c r="E7" i="42"/>
  <c r="D7" i="42"/>
  <c r="D6" i="42"/>
  <c r="E6" i="42"/>
  <c r="E5" i="42"/>
  <c r="D5" i="42"/>
  <c r="D7" i="41"/>
  <c r="E7" i="41"/>
  <c r="D8" i="41"/>
  <c r="E8" i="41"/>
  <c r="D9" i="41"/>
  <c r="E9" i="41"/>
  <c r="D10" i="41"/>
  <c r="E10" i="41"/>
  <c r="D11" i="41"/>
  <c r="E11" i="41"/>
  <c r="D12" i="41"/>
  <c r="E12" i="41"/>
  <c r="D14" i="41"/>
  <c r="D15" i="41"/>
  <c r="E15" i="41"/>
  <c r="D16" i="41"/>
  <c r="E16" i="41"/>
  <c r="D17" i="41"/>
  <c r="E17" i="41"/>
  <c r="D18" i="41"/>
  <c r="E18" i="41"/>
  <c r="E19" i="41"/>
  <c r="D20" i="41"/>
  <c r="E20" i="41"/>
  <c r="D21" i="41"/>
  <c r="E21" i="41"/>
  <c r="D22" i="41"/>
  <c r="E22" i="41"/>
  <c r="D23" i="41"/>
  <c r="E23" i="41"/>
  <c r="D24" i="41"/>
  <c r="E24" i="41"/>
  <c r="D25" i="41"/>
  <c r="E25" i="41"/>
  <c r="D26" i="41"/>
  <c r="E26" i="41"/>
  <c r="D27" i="41"/>
  <c r="E27" i="41"/>
  <c r="D28" i="41"/>
  <c r="E28" i="41"/>
  <c r="D29" i="41"/>
  <c r="D30" i="41"/>
  <c r="E30" i="41"/>
  <c r="D31" i="41"/>
  <c r="E31" i="41"/>
  <c r="D32" i="41"/>
  <c r="E32" i="41"/>
  <c r="D33" i="41"/>
  <c r="E33" i="41"/>
  <c r="D34" i="41"/>
  <c r="E34" i="41"/>
  <c r="D36" i="41"/>
  <c r="E36" i="41"/>
  <c r="D39" i="41"/>
  <c r="E39" i="41"/>
  <c r="D37" i="41"/>
  <c r="E37" i="41"/>
  <c r="D38" i="41"/>
  <c r="E38" i="41"/>
  <c r="D42" i="41"/>
  <c r="E42" i="41"/>
  <c r="E5" i="41"/>
  <c r="D5" i="41"/>
  <c r="D7" i="40"/>
  <c r="E7" i="40"/>
  <c r="D8" i="40"/>
  <c r="E8" i="40"/>
  <c r="D9" i="40"/>
  <c r="E9" i="40"/>
  <c r="D10" i="40"/>
  <c r="E10" i="40"/>
  <c r="D11" i="40"/>
  <c r="E11" i="40"/>
  <c r="D12" i="40"/>
  <c r="E12" i="40"/>
  <c r="D13" i="40"/>
  <c r="E13" i="40"/>
  <c r="D14" i="40"/>
  <c r="E14" i="40"/>
  <c r="D15" i="40"/>
  <c r="E15" i="40"/>
  <c r="D16" i="40"/>
  <c r="E16" i="40"/>
  <c r="D18" i="40"/>
  <c r="E18" i="40"/>
  <c r="D19" i="40"/>
  <c r="E19" i="40"/>
  <c r="D20" i="40"/>
  <c r="E20" i="40"/>
  <c r="E6" i="40"/>
  <c r="D6" i="40"/>
  <c r="E5" i="40"/>
  <c r="D5" i="40"/>
  <c r="D11" i="39"/>
  <c r="E11" i="39"/>
  <c r="D12" i="39"/>
  <c r="E12" i="39"/>
  <c r="D13" i="39"/>
  <c r="E13" i="39"/>
  <c r="D14" i="39"/>
  <c r="E14" i="39"/>
  <c r="D15" i="39"/>
  <c r="E15" i="39"/>
  <c r="D16" i="39"/>
  <c r="E16" i="39"/>
  <c r="D17" i="39"/>
  <c r="E17" i="39"/>
  <c r="D8" i="39"/>
  <c r="E8" i="39"/>
  <c r="D19" i="39"/>
  <c r="E19" i="39"/>
  <c r="D21" i="39"/>
  <c r="E21" i="39"/>
  <c r="D22" i="39"/>
  <c r="E22" i="39"/>
  <c r="D23" i="39"/>
  <c r="E23" i="39"/>
  <c r="D24" i="39"/>
  <c r="E24" i="39"/>
  <c r="D26" i="39"/>
  <c r="E26" i="39"/>
  <c r="D28" i="39"/>
  <c r="E28" i="39"/>
  <c r="D29" i="39"/>
  <c r="E29" i="39"/>
  <c r="D30" i="39"/>
  <c r="E30" i="39"/>
  <c r="D31" i="39"/>
  <c r="E31" i="39"/>
  <c r="D33" i="39"/>
  <c r="E33" i="39"/>
  <c r="D34" i="39"/>
  <c r="E34" i="39"/>
  <c r="D37" i="39"/>
  <c r="E37" i="39"/>
  <c r="D35" i="39"/>
  <c r="E35" i="39"/>
  <c r="D36" i="39"/>
  <c r="E36" i="39"/>
  <c r="D38" i="39"/>
  <c r="E38" i="39"/>
  <c r="E10" i="39"/>
  <c r="D10" i="39"/>
  <c r="E7" i="39"/>
  <c r="D7" i="39"/>
  <c r="E6" i="39"/>
  <c r="D6" i="39"/>
  <c r="E7" i="35"/>
  <c r="D8" i="35"/>
  <c r="E8" i="35"/>
  <c r="D9" i="35"/>
  <c r="E9" i="35"/>
  <c r="D10" i="35"/>
  <c r="E10" i="35"/>
  <c r="D11" i="35"/>
  <c r="E11" i="35"/>
  <c r="D13" i="35"/>
  <c r="E13" i="35"/>
  <c r="D16" i="35"/>
  <c r="E16" i="35"/>
  <c r="D17" i="35"/>
  <c r="E17" i="35"/>
  <c r="D18" i="35"/>
  <c r="E18" i="35"/>
  <c r="D19" i="35"/>
  <c r="E19" i="35"/>
  <c r="D15" i="35"/>
  <c r="E15" i="35"/>
  <c r="D21" i="35"/>
  <c r="E21" i="35"/>
  <c r="E6" i="35"/>
  <c r="D6" i="35"/>
  <c r="J54" i="37"/>
  <c r="J6" i="4" s="1"/>
  <c r="L54" i="37"/>
  <c r="L6" i="4" s="1"/>
  <c r="N54" i="37"/>
  <c r="N6" i="4" s="1"/>
  <c r="P54" i="37"/>
  <c r="P6" i="4" s="1"/>
  <c r="K54" i="37"/>
  <c r="K6" i="4" s="1"/>
  <c r="M54" i="37"/>
  <c r="M6" i="4" s="1"/>
  <c r="O54" i="37"/>
  <c r="O6" i="4" s="1"/>
  <c r="Q54" i="37"/>
  <c r="Q6" i="4" s="1"/>
  <c r="N7" i="4"/>
  <c r="J7" i="4"/>
  <c r="O7" i="4"/>
  <c r="K7" i="4"/>
  <c r="H8" i="4"/>
  <c r="I8" i="4"/>
  <c r="Q21" i="40"/>
  <c r="Q9" i="4" s="1"/>
  <c r="H43" i="41"/>
  <c r="H10" i="4" s="1"/>
  <c r="I43" i="41"/>
  <c r="I10" i="4" s="1"/>
  <c r="P31" i="43"/>
  <c r="P13" i="4" s="1"/>
  <c r="Q31" i="43"/>
  <c r="Q13" i="4" s="1"/>
  <c r="O22" i="35"/>
  <c r="O5" i="4" s="1"/>
  <c r="D27" i="33"/>
  <c r="E27" i="33"/>
  <c r="D22" i="33"/>
  <c r="E22" i="33"/>
  <c r="D32" i="33"/>
  <c r="E32" i="33"/>
  <c r="D29" i="33"/>
  <c r="E29" i="33"/>
  <c r="D31" i="33"/>
  <c r="E31" i="33"/>
  <c r="E21" i="33"/>
  <c r="D21" i="33"/>
  <c r="E23" i="33"/>
  <c r="D23" i="33"/>
  <c r="E19" i="33"/>
  <c r="D19" i="33"/>
  <c r="E18" i="33"/>
  <c r="D18" i="33"/>
  <c r="E10" i="33"/>
  <c r="E11" i="33"/>
  <c r="E13" i="33"/>
  <c r="E14" i="33"/>
  <c r="E16" i="33"/>
  <c r="E17" i="33"/>
  <c r="D10" i="33"/>
  <c r="D11" i="33"/>
  <c r="D13" i="33"/>
  <c r="D14" i="33"/>
  <c r="D16" i="33"/>
  <c r="D17" i="33"/>
  <c r="E9" i="33"/>
  <c r="D9" i="33"/>
  <c r="E8" i="33"/>
  <c r="D8" i="33"/>
  <c r="E7" i="33"/>
  <c r="D7" i="33"/>
  <c r="E5" i="34"/>
  <c r="D5" i="34"/>
  <c r="D33" i="7"/>
  <c r="E33" i="7"/>
  <c r="D34" i="7"/>
  <c r="E34" i="7"/>
  <c r="D25" i="7"/>
  <c r="E25" i="7"/>
  <c r="D35" i="7"/>
  <c r="E35" i="7"/>
  <c r="D22" i="7"/>
  <c r="E22" i="7"/>
  <c r="D23" i="7"/>
  <c r="E23" i="7"/>
  <c r="D24" i="7"/>
  <c r="E24" i="7"/>
  <c r="D26" i="7"/>
  <c r="E26" i="7"/>
  <c r="D27" i="7"/>
  <c r="E27" i="7"/>
  <c r="D29" i="7"/>
  <c r="E29" i="7"/>
  <c r="D30" i="7"/>
  <c r="E30" i="7"/>
  <c r="D32" i="7"/>
  <c r="E32" i="7"/>
  <c r="E21" i="7"/>
  <c r="D21" i="7"/>
  <c r="D18" i="7"/>
  <c r="E18" i="7"/>
  <c r="D20" i="7"/>
  <c r="E20" i="7"/>
  <c r="E17" i="7"/>
  <c r="D17" i="7"/>
  <c r="D9" i="7"/>
  <c r="E9" i="7"/>
  <c r="D10" i="7"/>
  <c r="E10" i="7"/>
  <c r="D11" i="7"/>
  <c r="E11" i="7"/>
  <c r="D12" i="7"/>
  <c r="E12" i="7"/>
  <c r="D13" i="7"/>
  <c r="E13" i="7"/>
  <c r="D14" i="7"/>
  <c r="E14" i="7"/>
  <c r="D16" i="7"/>
  <c r="E16" i="7"/>
  <c r="D6" i="7"/>
  <c r="E6" i="7"/>
  <c r="D15" i="7"/>
  <c r="E15" i="7"/>
  <c r="E7" i="7"/>
  <c r="D7" i="7"/>
  <c r="E7" i="58"/>
  <c r="F7" i="58"/>
  <c r="E8" i="58"/>
  <c r="F8" i="58"/>
  <c r="J9" i="57"/>
  <c r="L9" i="57"/>
  <c r="N9" i="57"/>
  <c r="P9" i="57"/>
  <c r="K9" i="57"/>
  <c r="M9" i="57"/>
  <c r="O9" i="57"/>
  <c r="Q9" i="57"/>
  <c r="I12" i="4"/>
  <c r="H12" i="4"/>
  <c r="I31" i="43"/>
  <c r="I13" i="4" s="1"/>
  <c r="H6" i="43"/>
  <c r="H31" i="43" s="1"/>
  <c r="H13" i="4" s="1"/>
  <c r="I13" i="42"/>
  <c r="I11" i="4" s="1"/>
  <c r="H13" i="42"/>
  <c r="H11" i="4" s="1"/>
  <c r="I21" i="40"/>
  <c r="I9" i="4" s="1"/>
  <c r="H21" i="40"/>
  <c r="H9" i="4" s="1"/>
  <c r="J21" i="40"/>
  <c r="J9" i="4" s="1"/>
  <c r="K21" i="40"/>
  <c r="K9" i="4" s="1"/>
  <c r="I6" i="34"/>
  <c r="I7" i="3" s="1"/>
  <c r="H6" i="34"/>
  <c r="H7" i="3" s="1"/>
  <c r="H6" i="3"/>
  <c r="I6" i="3"/>
  <c r="K8" i="4"/>
  <c r="K12" i="4"/>
  <c r="I5" i="3"/>
  <c r="H5" i="3"/>
  <c r="J8" i="4"/>
  <c r="J43" i="41"/>
  <c r="J10" i="4" s="1"/>
  <c r="L43" i="41"/>
  <c r="L10" i="4" s="1"/>
  <c r="K43" i="41"/>
  <c r="K10" i="4" s="1"/>
  <c r="M43" i="41"/>
  <c r="M10" i="4" s="1"/>
  <c r="N43" i="41"/>
  <c r="N10" i="4" s="1"/>
  <c r="O43" i="41"/>
  <c r="O10" i="4" s="1"/>
  <c r="F6" i="43"/>
  <c r="F31" i="43" s="1"/>
  <c r="F13" i="4" s="1"/>
  <c r="G22" i="35"/>
  <c r="G5" i="4" s="1"/>
  <c r="K22" i="35"/>
  <c r="K5" i="4" s="1"/>
  <c r="M22" i="35"/>
  <c r="M5" i="4" s="1"/>
  <c r="M7" i="4"/>
  <c r="G8" i="4"/>
  <c r="M8" i="4"/>
  <c r="O8" i="4"/>
  <c r="Q8" i="4"/>
  <c r="M21" i="40"/>
  <c r="M9" i="4" s="1"/>
  <c r="O21" i="40"/>
  <c r="O9" i="4" s="1"/>
  <c r="G13" i="42"/>
  <c r="G11" i="4" s="1"/>
  <c r="K13" i="42"/>
  <c r="K11" i="4" s="1"/>
  <c r="M13" i="42"/>
  <c r="M11" i="4" s="1"/>
  <c r="O13" i="42"/>
  <c r="O11" i="4" s="1"/>
  <c r="Q13" i="42"/>
  <c r="Q11" i="4" s="1"/>
  <c r="M12" i="4"/>
  <c r="O12" i="4"/>
  <c r="Q12" i="4"/>
  <c r="G31" i="43"/>
  <c r="G13" i="4" s="1"/>
  <c r="K31" i="43"/>
  <c r="K13" i="4" s="1"/>
  <c r="M31" i="43"/>
  <c r="M13" i="4" s="1"/>
  <c r="O31" i="43"/>
  <c r="O13" i="4" s="1"/>
  <c r="J31" i="43"/>
  <c r="J13" i="4" s="1"/>
  <c r="L31" i="43"/>
  <c r="L13" i="4" s="1"/>
  <c r="N31" i="43"/>
  <c r="N13" i="4" s="1"/>
  <c r="N12" i="4"/>
  <c r="P12" i="4"/>
  <c r="J12" i="4"/>
  <c r="L12" i="4"/>
  <c r="F13" i="42"/>
  <c r="F11" i="4" s="1"/>
  <c r="J13" i="42"/>
  <c r="J11" i="4" s="1"/>
  <c r="L13" i="42"/>
  <c r="L11" i="4" s="1"/>
  <c r="N13" i="42"/>
  <c r="N11" i="4" s="1"/>
  <c r="P13" i="42"/>
  <c r="P11" i="4" s="1"/>
  <c r="F21" i="40"/>
  <c r="F9" i="4" s="1"/>
  <c r="L21" i="40"/>
  <c r="L9" i="4" s="1"/>
  <c r="N21" i="40"/>
  <c r="N9" i="4" s="1"/>
  <c r="F8" i="4"/>
  <c r="L8" i="4"/>
  <c r="N8" i="4"/>
  <c r="P8" i="4"/>
  <c r="L7" i="4"/>
  <c r="F22" i="35"/>
  <c r="F5" i="4" s="1"/>
  <c r="J22" i="35"/>
  <c r="J5" i="4" s="1"/>
  <c r="L22" i="35"/>
  <c r="L5" i="4" s="1"/>
  <c r="E6" i="34"/>
  <c r="D6" i="34"/>
  <c r="F6" i="3"/>
  <c r="J6" i="3"/>
  <c r="L6" i="3"/>
  <c r="N6" i="3"/>
  <c r="P6" i="3"/>
  <c r="G6" i="3"/>
  <c r="K6" i="3"/>
  <c r="M6" i="3"/>
  <c r="O6" i="3"/>
  <c r="Q6" i="3"/>
  <c r="F6" i="34"/>
  <c r="F7" i="3" s="1"/>
  <c r="G5" i="3"/>
  <c r="K5" i="3"/>
  <c r="M5" i="3"/>
  <c r="O5" i="3"/>
  <c r="Q5" i="3"/>
  <c r="F5" i="3"/>
  <c r="J5" i="3"/>
  <c r="L5" i="3"/>
  <c r="N5" i="3"/>
  <c r="P5" i="3"/>
  <c r="E8" i="3"/>
  <c r="Q6" i="34"/>
  <c r="Q7" i="3" s="1"/>
  <c r="P6" i="34"/>
  <c r="P7" i="3" s="1"/>
  <c r="O6" i="34"/>
  <c r="O7" i="3" s="1"/>
  <c r="N6" i="34"/>
  <c r="N7" i="3" s="1"/>
  <c r="M6" i="34"/>
  <c r="M7" i="3" s="1"/>
  <c r="L6" i="34"/>
  <c r="L7" i="3" s="1"/>
  <c r="K6" i="34"/>
  <c r="K7" i="3" s="1"/>
  <c r="J6" i="34"/>
  <c r="J7" i="3" s="1"/>
  <c r="G6" i="34"/>
  <c r="G7" i="3" s="1"/>
  <c r="G21" i="40"/>
  <c r="G9" i="4" s="1"/>
  <c r="E15" i="51"/>
  <c r="D30" i="50" l="1"/>
  <c r="F30" i="50"/>
  <c r="F9" i="5" s="1"/>
  <c r="P43" i="41"/>
  <c r="P10" i="4" s="1"/>
  <c r="D13" i="42"/>
  <c r="H30" i="50"/>
  <c r="H9" i="5" s="1"/>
  <c r="E15" i="56"/>
  <c r="G11" i="58"/>
  <c r="F9" i="57" s="1"/>
  <c r="C9" i="57" s="1"/>
  <c r="H11" i="58"/>
  <c r="G9" i="57" s="1"/>
  <c r="D9" i="57" s="1"/>
  <c r="H32" i="55"/>
  <c r="H8" i="6" s="1"/>
  <c r="Q43" i="41"/>
  <c r="Q10" i="4" s="1"/>
  <c r="G32" i="55"/>
  <c r="G8" i="6" s="1"/>
  <c r="D11" i="4"/>
  <c r="D23" i="48"/>
  <c r="D37" i="48" s="1"/>
  <c r="F28" i="44"/>
  <c r="F12" i="4" s="1"/>
  <c r="C12" i="4" s="1"/>
  <c r="E12" i="35"/>
  <c r="E29" i="41"/>
  <c r="E43" i="41" s="1"/>
  <c r="D11" i="52"/>
  <c r="D17" i="52" s="1"/>
  <c r="C7" i="3"/>
  <c r="I32" i="55"/>
  <c r="I8" i="6" s="1"/>
  <c r="C11" i="4"/>
  <c r="H22" i="54"/>
  <c r="H7" i="6" s="1"/>
  <c r="D17" i="55"/>
  <c r="D32" i="55" s="1"/>
  <c r="E5" i="55"/>
  <c r="D15" i="56"/>
  <c r="F43" i="41"/>
  <c r="F10" i="4" s="1"/>
  <c r="H29" i="56"/>
  <c r="H9" i="6" s="1"/>
  <c r="C9" i="6" s="1"/>
  <c r="E13" i="42"/>
  <c r="G43" i="41"/>
  <c r="G10" i="4" s="1"/>
  <c r="D7" i="3"/>
  <c r="D6" i="54"/>
  <c r="D22" i="54" s="1"/>
  <c r="I22" i="54"/>
  <c r="I7" i="6" s="1"/>
  <c r="G28" i="44"/>
  <c r="G12" i="4" s="1"/>
  <c r="D12" i="4" s="1"/>
  <c r="H22" i="35"/>
  <c r="H5" i="4" s="1"/>
  <c r="E39" i="39"/>
  <c r="D17" i="40"/>
  <c r="D21" i="40" s="1"/>
  <c r="E9" i="44"/>
  <c r="E28" i="44" s="1"/>
  <c r="P17" i="52"/>
  <c r="P5" i="6" s="1"/>
  <c r="C5" i="6" s="1"/>
  <c r="E7" i="52"/>
  <c r="P58" i="49"/>
  <c r="P8" i="5" s="1"/>
  <c r="F6" i="58"/>
  <c r="F11" i="58" s="1"/>
  <c r="N22" i="35"/>
  <c r="N5" i="4" s="1"/>
  <c r="N14" i="4" s="1"/>
  <c r="N6" i="57" s="1"/>
  <c r="D16" i="38"/>
  <c r="P36" i="38"/>
  <c r="P7" i="4" s="1"/>
  <c r="I29" i="56"/>
  <c r="I9" i="6" s="1"/>
  <c r="D9" i="6" s="1"/>
  <c r="E11" i="52"/>
  <c r="D13" i="41"/>
  <c r="D43" i="41" s="1"/>
  <c r="D9" i="44"/>
  <c r="D28" i="44" s="1"/>
  <c r="D39" i="39"/>
  <c r="E6" i="58"/>
  <c r="E11" i="58" s="1"/>
  <c r="D33" i="33"/>
  <c r="E16" i="38"/>
  <c r="Q36" i="38"/>
  <c r="Q7" i="4" s="1"/>
  <c r="H36" i="38"/>
  <c r="H7" i="4" s="1"/>
  <c r="G30" i="50"/>
  <c r="G9" i="5" s="1"/>
  <c r="D9" i="5" s="1"/>
  <c r="E33" i="33"/>
  <c r="Q32" i="55"/>
  <c r="Q8" i="6" s="1"/>
  <c r="Q10" i="6" s="1"/>
  <c r="Q8" i="57" s="1"/>
  <c r="E9" i="38"/>
  <c r="I36" i="38"/>
  <c r="I7" i="4" s="1"/>
  <c r="E17" i="55"/>
  <c r="D6" i="43"/>
  <c r="D31" i="43" s="1"/>
  <c r="E31" i="43"/>
  <c r="C13" i="4"/>
  <c r="D13" i="4"/>
  <c r="F40" i="51"/>
  <c r="M10" i="6"/>
  <c r="M8" i="57" s="1"/>
  <c r="F32" i="55"/>
  <c r="F8" i="6" s="1"/>
  <c r="P32" i="55"/>
  <c r="P8" i="6" s="1"/>
  <c r="N10" i="6"/>
  <c r="N8" i="57" s="1"/>
  <c r="L10" i="6"/>
  <c r="L8" i="57" s="1"/>
  <c r="E15" i="50"/>
  <c r="E11" i="50"/>
  <c r="P22" i="54"/>
  <c r="P7" i="6" s="1"/>
  <c r="D9" i="38"/>
  <c r="I26" i="53"/>
  <c r="I6" i="6" s="1"/>
  <c r="H26" i="53"/>
  <c r="H6" i="6" s="1"/>
  <c r="D19" i="53"/>
  <c r="F26" i="53"/>
  <c r="F6" i="6" s="1"/>
  <c r="D7" i="53"/>
  <c r="O10" i="6"/>
  <c r="O8" i="57" s="1"/>
  <c r="E7" i="53"/>
  <c r="E26" i="53" s="1"/>
  <c r="Q37" i="48"/>
  <c r="Q7" i="5" s="1"/>
  <c r="F67" i="46"/>
  <c r="F6" i="5" s="1"/>
  <c r="G67" i="46"/>
  <c r="G6" i="5" s="1"/>
  <c r="E11" i="46"/>
  <c r="Q67" i="46"/>
  <c r="Q6" i="5" s="1"/>
  <c r="D8" i="46"/>
  <c r="D67" i="46" s="1"/>
  <c r="E8" i="46"/>
  <c r="P67" i="46"/>
  <c r="P6" i="5" s="1"/>
  <c r="G55" i="45"/>
  <c r="G5" i="5" s="1"/>
  <c r="D5" i="5" s="1"/>
  <c r="P22" i="35"/>
  <c r="P5" i="4" s="1"/>
  <c r="E22" i="35"/>
  <c r="D5" i="4"/>
  <c r="D22" i="35"/>
  <c r="Q8" i="3"/>
  <c r="Q5" i="57" s="1"/>
  <c r="E36" i="7"/>
  <c r="D36" i="7"/>
  <c r="L8" i="3"/>
  <c r="L5" i="57" s="1"/>
  <c r="C6" i="3"/>
  <c r="D6" i="3"/>
  <c r="J8" i="3"/>
  <c r="J5" i="57" s="1"/>
  <c r="I8" i="3"/>
  <c r="I5" i="57" s="1"/>
  <c r="O8" i="3"/>
  <c r="O5" i="57" s="1"/>
  <c r="M8" i="3"/>
  <c r="M5" i="57" s="1"/>
  <c r="K8" i="3"/>
  <c r="K5" i="57" s="1"/>
  <c r="P8" i="3"/>
  <c r="P5" i="57" s="1"/>
  <c r="N8" i="3"/>
  <c r="N5" i="57" s="1"/>
  <c r="H8" i="3"/>
  <c r="C5" i="3"/>
  <c r="F8" i="3"/>
  <c r="D5" i="3"/>
  <c r="G8" i="3"/>
  <c r="G5" i="57" s="1"/>
  <c r="R59" i="51"/>
  <c r="Q10" i="5" s="1"/>
  <c r="E21" i="40"/>
  <c r="F54" i="37"/>
  <c r="F6" i="4" s="1"/>
  <c r="D5" i="6"/>
  <c r="E22" i="54"/>
  <c r="K10" i="6"/>
  <c r="K8" i="57" s="1"/>
  <c r="J10" i="6"/>
  <c r="J8" i="57" s="1"/>
  <c r="E29" i="56"/>
  <c r="D29" i="56"/>
  <c r="Q59" i="51"/>
  <c r="P10" i="5" s="1"/>
  <c r="G59" i="51"/>
  <c r="F10" i="5" s="1"/>
  <c r="H59" i="51"/>
  <c r="G10" i="5" s="1"/>
  <c r="F6" i="51"/>
  <c r="E6" i="51"/>
  <c r="E59" i="51" s="1"/>
  <c r="G10" i="6"/>
  <c r="G8" i="57" s="1"/>
  <c r="C7" i="5"/>
  <c r="D9" i="4"/>
  <c r="C9" i="4"/>
  <c r="D54" i="37"/>
  <c r="G54" i="37"/>
  <c r="G6" i="4" s="1"/>
  <c r="D6" i="4" s="1"/>
  <c r="F58" i="49"/>
  <c r="F8" i="5" s="1"/>
  <c r="Q58" i="49"/>
  <c r="Q8" i="5" s="1"/>
  <c r="G58" i="49"/>
  <c r="G8" i="5" s="1"/>
  <c r="E10" i="49"/>
  <c r="E25" i="49"/>
  <c r="D58" i="49"/>
  <c r="N11" i="5"/>
  <c r="N7" i="57" s="1"/>
  <c r="J11" i="5"/>
  <c r="J7" i="57" s="1"/>
  <c r="O11" i="5"/>
  <c r="O7" i="57" s="1"/>
  <c r="M11" i="5"/>
  <c r="M7" i="57" s="1"/>
  <c r="K11" i="5"/>
  <c r="K7" i="57" s="1"/>
  <c r="L11" i="5"/>
  <c r="L7" i="57" s="1"/>
  <c r="H11" i="5"/>
  <c r="H7" i="57" s="1"/>
  <c r="I11" i="5"/>
  <c r="I7" i="57" s="1"/>
  <c r="D55" i="45"/>
  <c r="F55" i="45"/>
  <c r="F5" i="5" s="1"/>
  <c r="C5" i="5" s="1"/>
  <c r="E23" i="45"/>
  <c r="E55" i="45" s="1"/>
  <c r="D7" i="6"/>
  <c r="D8" i="4"/>
  <c r="C8" i="4"/>
  <c r="K14" i="4"/>
  <c r="K6" i="57" s="1"/>
  <c r="J14" i="4"/>
  <c r="J6" i="57" s="1"/>
  <c r="O14" i="4"/>
  <c r="O6" i="57" s="1"/>
  <c r="E54" i="37"/>
  <c r="L14" i="4"/>
  <c r="L6" i="57" s="1"/>
  <c r="M14" i="4"/>
  <c r="M6" i="57" s="1"/>
  <c r="C10" i="4" l="1"/>
  <c r="C9" i="5"/>
  <c r="E36" i="38"/>
  <c r="D36" i="38"/>
  <c r="Q14" i="4"/>
  <c r="Q6" i="57" s="1"/>
  <c r="E17" i="52"/>
  <c r="D10" i="4"/>
  <c r="D8" i="6"/>
  <c r="C5" i="4"/>
  <c r="H14" i="4"/>
  <c r="H6" i="57" s="1"/>
  <c r="H10" i="57" s="1"/>
  <c r="C8" i="6"/>
  <c r="E32" i="55"/>
  <c r="D26" i="53"/>
  <c r="D7" i="4"/>
  <c r="F59" i="51"/>
  <c r="P14" i="4"/>
  <c r="P6" i="57" s="1"/>
  <c r="P10" i="6"/>
  <c r="P8" i="57" s="1"/>
  <c r="R609" i="1"/>
  <c r="R611" i="1" s="1"/>
  <c r="E67" i="46"/>
  <c r="C7" i="6"/>
  <c r="I14" i="4"/>
  <c r="I6" i="57" s="1"/>
  <c r="C8" i="5"/>
  <c r="F10" i="6"/>
  <c r="F8" i="57" s="1"/>
  <c r="C7" i="4"/>
  <c r="C6" i="5"/>
  <c r="D10" i="5"/>
  <c r="Q11" i="5"/>
  <c r="Q7" i="57" s="1"/>
  <c r="E30" i="50"/>
  <c r="H10" i="6"/>
  <c r="H8" i="57" s="1"/>
  <c r="C6" i="6"/>
  <c r="I10" i="6"/>
  <c r="I8" i="57" s="1"/>
  <c r="D8" i="57" s="1"/>
  <c r="D6" i="6"/>
  <c r="D6" i="5"/>
  <c r="C8" i="3"/>
  <c r="D8" i="3"/>
  <c r="D5" i="57"/>
  <c r="H5" i="57"/>
  <c r="F5" i="57"/>
  <c r="C6" i="4"/>
  <c r="C10" i="5"/>
  <c r="P11" i="5"/>
  <c r="P7" i="57" s="1"/>
  <c r="G14" i="4"/>
  <c r="G6" i="57" s="1"/>
  <c r="D8" i="5"/>
  <c r="E58" i="49"/>
  <c r="L10" i="57"/>
  <c r="J10" i="57"/>
  <c r="N10" i="57"/>
  <c r="O10" i="57"/>
  <c r="M10" i="57"/>
  <c r="K10" i="57"/>
  <c r="F11" i="5"/>
  <c r="F7" i="57" s="1"/>
  <c r="D10" i="6" l="1"/>
  <c r="E8" i="6" s="1"/>
  <c r="D14" i="4"/>
  <c r="E5" i="4" s="1"/>
  <c r="Q10" i="57"/>
  <c r="C10" i="6"/>
  <c r="D6" i="57"/>
  <c r="P10" i="57"/>
  <c r="C6" i="57"/>
  <c r="C14" i="4"/>
  <c r="C8" i="57"/>
  <c r="I10" i="57"/>
  <c r="C11" i="5"/>
  <c r="C5" i="57"/>
  <c r="C7" i="57"/>
  <c r="F10" i="57"/>
  <c r="E5" i="6" l="1"/>
  <c r="E6" i="6"/>
  <c r="E7" i="6"/>
  <c r="E9" i="6"/>
  <c r="E12" i="4"/>
  <c r="E10" i="4"/>
  <c r="E9" i="4"/>
  <c r="E8" i="4"/>
  <c r="E13" i="4"/>
  <c r="E6" i="4"/>
  <c r="E7" i="4"/>
  <c r="E11" i="4"/>
  <c r="C10" i="57"/>
  <c r="E10" i="6" l="1"/>
  <c r="E14" i="4"/>
  <c r="E29" i="48"/>
  <c r="E37" i="48" s="1"/>
  <c r="G37" i="48"/>
  <c r="G7" i="5" s="1"/>
  <c r="D7" i="5" l="1"/>
  <c r="D11" i="5" s="1"/>
  <c r="G11" i="5"/>
  <c r="G7" i="57" s="1"/>
  <c r="G10" i="57" s="1"/>
  <c r="D7" i="57" l="1"/>
  <c r="D10" i="57" s="1"/>
  <c r="E9" i="5"/>
  <c r="E10" i="5"/>
  <c r="E8" i="5"/>
  <c r="E5" i="5"/>
  <c r="E6" i="5"/>
  <c r="E7" i="5"/>
  <c r="E11" i="5" l="1"/>
  <c r="E8" i="57"/>
  <c r="E9" i="57"/>
  <c r="E6" i="57"/>
  <c r="E5" i="57"/>
  <c r="E7" i="57"/>
  <c r="E10" i="57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</authors>
  <commentList>
    <comment ref="F13" authorId="0" shapeId="0" xr:uid="{00000000-0006-0000-0000-000001000000}">
      <text>
        <r>
          <rPr>
            <b/>
            <sz val="9"/>
            <color rgb="FF000000"/>
            <rFont val="Tahoma"/>
            <family val="2"/>
          </rPr>
          <t>Graduate of Master of Science in Engineering Systems Management</t>
        </r>
      </text>
    </comment>
    <comment ref="F72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Graduate of Master of Science in Engineering Systems Management</t>
        </r>
      </text>
    </comment>
    <comment ref="F125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 xml:space="preserve">Graduate of Master of Science in Mechatronics Engineering </t>
        </r>
      </text>
    </comment>
    <comment ref="F146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Graduate of Master of Science in Engineering Systems Management</t>
        </r>
      </text>
    </comment>
    <comment ref="F163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Graduate of Master of Science in Engineering Systems Management</t>
        </r>
      </text>
    </comment>
    <comment ref="B340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20153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378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Resigned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</authors>
  <commentList>
    <comment ref="F13" authorId="0" shapeId="0" xr:uid="{00000000-0006-0000-0300-000001000000}">
      <text>
        <r>
          <rPr>
            <b/>
            <sz val="9"/>
            <color rgb="FF000000"/>
            <rFont val="Tahoma"/>
            <family val="2"/>
          </rPr>
          <t>Graduate of Master of Science in Engineering Systems Management</t>
        </r>
      </text>
    </comment>
    <comment ref="F72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Graduate of Master of Science in Engineering Systems Management</t>
        </r>
      </text>
    </comment>
    <comment ref="F125" authorId="0" shapeId="0" xr:uid="{00000000-0006-0000-0300-000003000000}">
      <text>
        <r>
          <rPr>
            <b/>
            <sz val="9"/>
            <color indexed="81"/>
            <rFont val="Tahoma"/>
            <family val="2"/>
          </rPr>
          <t xml:space="preserve">Graduate of Master of Science in Mechatronics Engineering </t>
        </r>
      </text>
    </comment>
    <comment ref="F146" authorId="0" shapeId="0" xr:uid="{00000000-0006-0000-0300-000004000000}">
      <text>
        <r>
          <rPr>
            <b/>
            <sz val="9"/>
            <color indexed="81"/>
            <rFont val="Tahoma"/>
            <family val="2"/>
          </rPr>
          <t>Graduate of Master of Science in Engineering Systems Management</t>
        </r>
      </text>
    </comment>
    <comment ref="F163" authorId="0" shapeId="0" xr:uid="{00000000-0006-0000-0300-000005000000}">
      <text>
        <r>
          <rPr>
            <b/>
            <sz val="9"/>
            <color indexed="81"/>
            <rFont val="Tahoma"/>
            <family val="2"/>
          </rPr>
          <t>Graduate of Master of Science in Engineering Systems Management</t>
        </r>
      </text>
    </comment>
    <comment ref="B340" authorId="0" shapeId="0" xr:uid="{00000000-0006-0000-0300-000006000000}">
      <text>
        <r>
          <rPr>
            <b/>
            <sz val="9"/>
            <color indexed="81"/>
            <rFont val="Tahoma"/>
            <family val="2"/>
          </rPr>
          <t>20153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378" authorId="0" shapeId="0" xr:uid="{00000000-0006-0000-0300-000007000000}">
      <text>
        <r>
          <rPr>
            <b/>
            <sz val="9"/>
            <color indexed="81"/>
            <rFont val="Tahoma"/>
            <family val="2"/>
          </rPr>
          <t>Resigned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  <author>Bo Yao</author>
  </authors>
  <commentList>
    <comment ref="G13" authorId="0" shapeId="0" xr:uid="{00000000-0006-0000-0400-000001000000}">
      <text>
        <r>
          <rPr>
            <b/>
            <sz val="9"/>
            <color rgb="FF000000"/>
            <rFont val="Tahoma"/>
            <family val="2"/>
          </rPr>
          <t>Graduate of Master of Science in Engineering Systems Management</t>
        </r>
      </text>
    </comment>
    <comment ref="G72" authorId="0" shapeId="0" xr:uid="{00000000-0006-0000-0400-000002000000}">
      <text>
        <r>
          <rPr>
            <b/>
            <sz val="9"/>
            <color indexed="81"/>
            <rFont val="Tahoma"/>
            <family val="2"/>
          </rPr>
          <t>Graduate of Master of Science in Engineering Systems Management</t>
        </r>
      </text>
    </comment>
    <comment ref="V114" authorId="1" shapeId="0" xr:uid="{00000000-0006-0000-0400-000003000000}">
      <text>
        <r>
          <rPr>
            <b/>
            <sz val="10"/>
            <color rgb="FF000000"/>
            <rFont val="Microsoft YaHei UI"/>
            <family val="2"/>
          </rPr>
          <t>Bo Yao:</t>
        </r>
        <r>
          <rPr>
            <sz val="10"/>
            <color rgb="FF000000"/>
            <rFont val="Microsoft YaHei UI"/>
            <family val="2"/>
          </rPr>
          <t xml:space="preserve">
</t>
        </r>
        <r>
          <rPr>
            <sz val="10"/>
            <color rgb="FF000000"/>
            <rFont val="Calibri"/>
            <family val="3"/>
            <charset val="134"/>
            <scheme val="minor"/>
          </rPr>
          <t>sole author</t>
        </r>
      </text>
    </comment>
    <comment ref="G125" authorId="0" shapeId="0" xr:uid="{00000000-0006-0000-0400-000004000000}">
      <text>
        <r>
          <rPr>
            <b/>
            <sz val="9"/>
            <color indexed="81"/>
            <rFont val="Tahoma"/>
            <family val="2"/>
          </rPr>
          <t xml:space="preserve">Graduate of Master of Science in Mechatronics Engineering </t>
        </r>
      </text>
    </comment>
    <comment ref="G146" authorId="0" shapeId="0" xr:uid="{00000000-0006-0000-0400-000005000000}">
      <text>
        <r>
          <rPr>
            <b/>
            <sz val="9"/>
            <color indexed="81"/>
            <rFont val="Tahoma"/>
            <family val="2"/>
          </rPr>
          <t>Graduate of Master of Science in Engineering Systems Management</t>
        </r>
      </text>
    </comment>
    <comment ref="G163" authorId="0" shapeId="0" xr:uid="{00000000-0006-0000-0400-000006000000}">
      <text>
        <r>
          <rPr>
            <b/>
            <sz val="9"/>
            <color rgb="FF000000"/>
            <rFont val="Tahoma"/>
            <family val="2"/>
          </rPr>
          <t>Graduate of Master of Science in Engineering Systems Management</t>
        </r>
      </text>
    </comment>
    <comment ref="B340" authorId="0" shapeId="0" xr:uid="{00000000-0006-0000-0400-000007000000}">
      <text>
        <r>
          <rPr>
            <b/>
            <sz val="9"/>
            <color indexed="81"/>
            <rFont val="Tahoma"/>
            <family val="2"/>
          </rPr>
          <t>20153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378" authorId="0" shapeId="0" xr:uid="{00000000-0006-0000-0400-000008000000}">
      <text>
        <r>
          <rPr>
            <b/>
            <sz val="9"/>
            <color indexed="81"/>
            <rFont val="Tahoma"/>
            <family val="2"/>
          </rPr>
          <t>Resigned</t>
        </r>
      </text>
    </comment>
    <comment ref="V406" authorId="1" shapeId="0" xr:uid="{00000000-0006-0000-0400-000009000000}">
      <text>
        <r>
          <rPr>
            <b/>
            <sz val="10"/>
            <color rgb="FF000000"/>
            <rFont val="Microsoft YaHei UI"/>
            <family val="2"/>
          </rPr>
          <t>Bo Yao:</t>
        </r>
        <r>
          <rPr>
            <sz val="10"/>
            <color rgb="FF000000"/>
            <rFont val="Microsoft YaHei UI"/>
            <family val="2"/>
          </rPr>
          <t xml:space="preserve">
</t>
        </r>
        <r>
          <rPr>
            <sz val="10"/>
            <color rgb="FF000000"/>
            <rFont val="Calibri"/>
            <family val="3"/>
            <charset val="134"/>
            <scheme val="minor"/>
          </rPr>
          <t xml:space="preserve">sole author
</t>
        </r>
      </text>
    </comment>
  </commentList>
</comments>
</file>

<file path=xl/sharedStrings.xml><?xml version="1.0" encoding="utf-8"?>
<sst xmlns="http://schemas.openxmlformats.org/spreadsheetml/2006/main" count="34172" uniqueCount="2972">
  <si>
    <t xml:space="preserve">Serial Number </t>
  </si>
  <si>
    <t>Last Name</t>
  </si>
  <si>
    <t>First Name</t>
  </si>
  <si>
    <t>College</t>
  </si>
  <si>
    <t>Department</t>
  </si>
  <si>
    <t>BKCI-SSH</t>
  </si>
  <si>
    <t>BKCI-S</t>
  </si>
  <si>
    <t>ESCI</t>
  </si>
  <si>
    <t>Name of Publisher</t>
  </si>
  <si>
    <t>Link to the Article</t>
  </si>
  <si>
    <t>Weight (AUS Contributors)</t>
  </si>
  <si>
    <t>Weight (All Contributors)</t>
  </si>
  <si>
    <t>A&amp;HCI</t>
  </si>
  <si>
    <t>College/School</t>
  </si>
  <si>
    <t>Absolute #</t>
  </si>
  <si>
    <t>Weighted #</t>
  </si>
  <si>
    <t>College of Architecture, Arts &amp; Design</t>
  </si>
  <si>
    <t>College of Arts and Sciences</t>
  </si>
  <si>
    <t>College of Engineering</t>
  </si>
  <si>
    <t>School of Business Administration</t>
  </si>
  <si>
    <t xml:space="preserve">Total </t>
  </si>
  <si>
    <t>Architecture</t>
  </si>
  <si>
    <t>Arts and Design</t>
  </si>
  <si>
    <t>Foundations Program</t>
  </si>
  <si>
    <t>Arabic and Translation Studies</t>
  </si>
  <si>
    <t>Biology, Chemistry, and Environmental Science</t>
  </si>
  <si>
    <t>English</t>
  </si>
  <si>
    <t xml:space="preserve">International Studies </t>
  </si>
  <si>
    <t>Mass Communication</t>
  </si>
  <si>
    <t>Mathematics and Statistics</t>
  </si>
  <si>
    <t>Performing Arts</t>
  </si>
  <si>
    <t>Physics</t>
  </si>
  <si>
    <t>Writing Studies</t>
  </si>
  <si>
    <t>Chemical Engineering</t>
  </si>
  <si>
    <t>Civil Engineering</t>
  </si>
  <si>
    <t>Computer Science and Engineering</t>
  </si>
  <si>
    <t>Electrical Engineering</t>
  </si>
  <si>
    <t>Industrial Engineering</t>
  </si>
  <si>
    <t>Mechanical Engineering</t>
  </si>
  <si>
    <t xml:space="preserve">Accounting </t>
  </si>
  <si>
    <t>Economics</t>
  </si>
  <si>
    <t xml:space="preserve">Finance </t>
  </si>
  <si>
    <t xml:space="preserve">Management </t>
  </si>
  <si>
    <t>Marketing and Information Systems</t>
  </si>
  <si>
    <t>Department of Architecture</t>
  </si>
  <si>
    <t xml:space="preserve">Department of International Studies </t>
  </si>
  <si>
    <t>Department of Mass Communication</t>
  </si>
  <si>
    <t>Department of Performing Arts</t>
  </si>
  <si>
    <t>Department of Physics</t>
  </si>
  <si>
    <t>Department of Chemical Engineering</t>
  </si>
  <si>
    <t>Department of Civil Engineering</t>
  </si>
  <si>
    <t>Department of Industrial Engineering</t>
  </si>
  <si>
    <t>Department of Accounting</t>
  </si>
  <si>
    <t>Department of Economics</t>
  </si>
  <si>
    <t>Department of Marketing and Information Systems</t>
  </si>
  <si>
    <t>Yeniaras</t>
  </si>
  <si>
    <t>Assistant Professor</t>
  </si>
  <si>
    <t>Wang</t>
  </si>
  <si>
    <t>Yuting</t>
  </si>
  <si>
    <t>Associate Professor</t>
  </si>
  <si>
    <t>Salvadore</t>
  </si>
  <si>
    <t>Mariam</t>
  </si>
  <si>
    <t>Rhodes</t>
  </si>
  <si>
    <t>Nashef</t>
  </si>
  <si>
    <t>Al-Attar</t>
  </si>
  <si>
    <t>Abu Muhanna</t>
  </si>
  <si>
    <t>Yusuf</t>
  </si>
  <si>
    <t>Professor</t>
  </si>
  <si>
    <t>El-Kadri</t>
  </si>
  <si>
    <t>Rodrigo</t>
  </si>
  <si>
    <t>Basco</t>
  </si>
  <si>
    <t>Mahboub</t>
  </si>
  <si>
    <t>Hashem</t>
  </si>
  <si>
    <t>Joseph</t>
  </si>
  <si>
    <t>Paul</t>
  </si>
  <si>
    <t>Boutheina</t>
  </si>
  <si>
    <t>Khaldi</t>
  </si>
  <si>
    <t>Prescott</t>
  </si>
  <si>
    <t>David</t>
  </si>
  <si>
    <t>El-Fakih</t>
  </si>
  <si>
    <t>Khalid</t>
  </si>
  <si>
    <t>Alzaatreh</t>
  </si>
  <si>
    <t>Chan</t>
  </si>
  <si>
    <t>Stephen</t>
  </si>
  <si>
    <t>Lindsay</t>
  </si>
  <si>
    <t>Valerie</t>
  </si>
  <si>
    <t>Attom</t>
  </si>
  <si>
    <t>Mousa</t>
  </si>
  <si>
    <t>Simonet</t>
  </si>
  <si>
    <t>Daniel</t>
  </si>
  <si>
    <t>Ahmad</t>
  </si>
  <si>
    <t>Norita</t>
  </si>
  <si>
    <t>Abdelaziz</t>
  </si>
  <si>
    <t>Al-Issa</t>
  </si>
  <si>
    <t>Zoubi</t>
  </si>
  <si>
    <t>Taisier</t>
  </si>
  <si>
    <t>Aveyard</t>
  </si>
  <si>
    <t>Mark</t>
  </si>
  <si>
    <t>Sabouni</t>
  </si>
  <si>
    <t>Rana</t>
  </si>
  <si>
    <t>Mohammad</t>
  </si>
  <si>
    <t>Robert</t>
  </si>
  <si>
    <t>Zaki</t>
  </si>
  <si>
    <t>Baghestani</t>
  </si>
  <si>
    <t>Hamid</t>
  </si>
  <si>
    <t>Lanteigne</t>
  </si>
  <si>
    <t>Betty</t>
  </si>
  <si>
    <t>Lusk</t>
  </si>
  <si>
    <t>Jeniece</t>
  </si>
  <si>
    <t>Kaya</t>
  </si>
  <si>
    <t>Nancarrow</t>
  </si>
  <si>
    <t>Mohammed</t>
  </si>
  <si>
    <t>Hanin</t>
  </si>
  <si>
    <t>Peter</t>
  </si>
  <si>
    <t>Crompton</t>
  </si>
  <si>
    <t>Wallis</t>
  </si>
  <si>
    <t>Brodtkorb</t>
  </si>
  <si>
    <t>Tor</t>
  </si>
  <si>
    <t>Alawnah</t>
  </si>
  <si>
    <t>Sameer</t>
  </si>
  <si>
    <t>Sagahyroon</t>
  </si>
  <si>
    <t>Assim</t>
  </si>
  <si>
    <t>Abualrub</t>
  </si>
  <si>
    <t>Taher</t>
  </si>
  <si>
    <t>Kharkhurin</t>
  </si>
  <si>
    <t>Vadlamudi</t>
  </si>
  <si>
    <t>Sundar</t>
  </si>
  <si>
    <t>Gajath</t>
  </si>
  <si>
    <t>Gunatillake</t>
  </si>
  <si>
    <t>Baker</t>
  </si>
  <si>
    <t>Jeff</t>
  </si>
  <si>
    <t>Ali</t>
  </si>
  <si>
    <t>Ashraf</t>
  </si>
  <si>
    <t>Khallaf</t>
  </si>
  <si>
    <t>Rabie</t>
  </si>
  <si>
    <t>Mohamad</t>
  </si>
  <si>
    <t>El-Sayegh</t>
  </si>
  <si>
    <t>Sameh</t>
  </si>
  <si>
    <t>Ahmed</t>
  </si>
  <si>
    <t>Darras</t>
  </si>
  <si>
    <t>Basil</t>
  </si>
  <si>
    <t>Alobaidi</t>
  </si>
  <si>
    <t>Ghada</t>
  </si>
  <si>
    <t>Ashill</t>
  </si>
  <si>
    <t>Naumann</t>
  </si>
  <si>
    <t>Sami</t>
  </si>
  <si>
    <t>Abdelfatah</t>
  </si>
  <si>
    <t>Akmal</t>
  </si>
  <si>
    <t xml:space="preserve">El Kadi </t>
  </si>
  <si>
    <t>Hani</t>
  </si>
  <si>
    <t>Xu</t>
  </si>
  <si>
    <t>Xiaobo</t>
  </si>
  <si>
    <t>Awad</t>
  </si>
  <si>
    <t>Mahmoud</t>
  </si>
  <si>
    <t>Bassam</t>
  </si>
  <si>
    <t>Orosi</t>
  </si>
  <si>
    <t>Greg</t>
  </si>
  <si>
    <t>Laboratory Instructor</t>
  </si>
  <si>
    <t>Ghommem</t>
  </si>
  <si>
    <t>Mehdi</t>
  </si>
  <si>
    <t>Kjerfve</t>
  </si>
  <si>
    <t>Salamin</t>
  </si>
  <si>
    <t xml:space="preserve">Yousef </t>
  </si>
  <si>
    <t>Gadalla</t>
  </si>
  <si>
    <t>Mohamed</t>
  </si>
  <si>
    <t>Sharawi</t>
  </si>
  <si>
    <t xml:space="preserve">Ziyad </t>
  </si>
  <si>
    <t>Khan</t>
  </si>
  <si>
    <t>M. Sajid</t>
  </si>
  <si>
    <t>Nam</t>
  </si>
  <si>
    <t>Kichan</t>
  </si>
  <si>
    <t>Chathoth</t>
  </si>
  <si>
    <t>Prakash K.</t>
  </si>
  <si>
    <t>Maitner</t>
  </si>
  <si>
    <t>Angela T.</t>
  </si>
  <si>
    <t>Nicholas Jeremy</t>
  </si>
  <si>
    <t>Syed</t>
  </si>
  <si>
    <t>Raza M.</t>
  </si>
  <si>
    <t>Tuffaha</t>
  </si>
  <si>
    <t>Amjad</t>
  </si>
  <si>
    <t>Qasim</t>
  </si>
  <si>
    <t>Muhammad</t>
  </si>
  <si>
    <t>Aidan</t>
  </si>
  <si>
    <t>Senior Laboratory Instructor</t>
  </si>
  <si>
    <t>Darwish</t>
  </si>
  <si>
    <t>Naif A.</t>
  </si>
  <si>
    <t>Romdhane</t>
  </si>
  <si>
    <t>Lotfi</t>
  </si>
  <si>
    <t>Osman</t>
  </si>
  <si>
    <t>Mojahid Saeed</t>
  </si>
  <si>
    <t>Hassan</t>
  </si>
  <si>
    <t>Mohamed S.</t>
  </si>
  <si>
    <t>El-Tarhuni</t>
  </si>
  <si>
    <t>Hussein</t>
  </si>
  <si>
    <t>Noha M.</t>
  </si>
  <si>
    <t>Fattah</t>
  </si>
  <si>
    <t>Kazi P.</t>
  </si>
  <si>
    <t>Tamimi</t>
  </si>
  <si>
    <t>Majdalawieh</t>
  </si>
  <si>
    <t>Hamdan</t>
  </si>
  <si>
    <t>Mohammad Omar</t>
  </si>
  <si>
    <t>Hariga</t>
  </si>
  <si>
    <t>Moncer</t>
  </si>
  <si>
    <t>As'ad</t>
  </si>
  <si>
    <t>Rami</t>
  </si>
  <si>
    <t>Shamayleh</t>
  </si>
  <si>
    <t>Abdulrahim</t>
  </si>
  <si>
    <t>Abouelnasr</t>
  </si>
  <si>
    <t>Dana</t>
  </si>
  <si>
    <t>Loughlin</t>
  </si>
  <si>
    <t>Kevin F.</t>
  </si>
  <si>
    <t>Shanableh</t>
  </si>
  <si>
    <t>Tamer</t>
  </si>
  <si>
    <t>Al-Nashash</t>
  </si>
  <si>
    <t>Hasan</t>
  </si>
  <si>
    <t>Saad</t>
  </si>
  <si>
    <t>Mohsen</t>
  </si>
  <si>
    <t>Samet</t>
  </si>
  <si>
    <t>Anis</t>
  </si>
  <si>
    <t>Al-Khazali</t>
  </si>
  <si>
    <t>Osamah</t>
  </si>
  <si>
    <t>Mirzaei</t>
  </si>
  <si>
    <t>Asa'd</t>
  </si>
  <si>
    <t>Randa S.</t>
  </si>
  <si>
    <t>Abdel-Hafez</t>
  </si>
  <si>
    <t>Mamoun</t>
  </si>
  <si>
    <t>Husseini</t>
  </si>
  <si>
    <t>Ghaleb A.</t>
  </si>
  <si>
    <t>Khalil</t>
  </si>
  <si>
    <t>Reem</t>
  </si>
  <si>
    <t>AlHamaydeh</t>
  </si>
  <si>
    <t>Graduate Student</t>
  </si>
  <si>
    <t>Abdallah</t>
  </si>
  <si>
    <t>Abed Al-Nasser</t>
  </si>
  <si>
    <t>Dhaouadi</t>
  </si>
  <si>
    <t>Bakri-Kassem</t>
  </si>
  <si>
    <t>Maher</t>
  </si>
  <si>
    <t>Rehman</t>
  </si>
  <si>
    <t>Habibur</t>
  </si>
  <si>
    <t>Hawileh</t>
  </si>
  <si>
    <t>Rami A.</t>
  </si>
  <si>
    <t>Abdalla</t>
  </si>
  <si>
    <t>Jamal</t>
  </si>
  <si>
    <t>Abukhaled</t>
  </si>
  <si>
    <t>Marwan</t>
  </si>
  <si>
    <t>Pappalardo</t>
  </si>
  <si>
    <t>Lucia</t>
  </si>
  <si>
    <t>Mukhopadhyay</t>
  </si>
  <si>
    <t>Shayok</t>
  </si>
  <si>
    <t>Emam</t>
  </si>
  <si>
    <t>Samir A.</t>
  </si>
  <si>
    <t>Squalli</t>
  </si>
  <si>
    <t>Jay</t>
  </si>
  <si>
    <t>Tasneem</t>
  </si>
  <si>
    <t>Dina</t>
  </si>
  <si>
    <t xml:space="preserve">Ahmed </t>
  </si>
  <si>
    <t>Hussain</t>
  </si>
  <si>
    <t>Leduc</t>
  </si>
  <si>
    <t>Guillaume</t>
  </si>
  <si>
    <t>Albasha</t>
  </si>
  <si>
    <t>Hammi</t>
  </si>
  <si>
    <t>Oualid</t>
  </si>
  <si>
    <t>Shareefdeen</t>
  </si>
  <si>
    <t>Zarook</t>
  </si>
  <si>
    <t>Oyun</t>
  </si>
  <si>
    <t>Gerel</t>
  </si>
  <si>
    <t>Shaaban</t>
  </si>
  <si>
    <t>Mostafa F.</t>
  </si>
  <si>
    <t>Nazzal</t>
  </si>
  <si>
    <t>Pervaiz</t>
  </si>
  <si>
    <t>Salman</t>
  </si>
  <si>
    <t>Abuzaid</t>
  </si>
  <si>
    <t>Wael</t>
  </si>
  <si>
    <t>Ismail</t>
  </si>
  <si>
    <t>Mahmoud H.</t>
  </si>
  <si>
    <t>Basil M.</t>
  </si>
  <si>
    <t>Anatoliy V.</t>
  </si>
  <si>
    <t>Mortula</t>
  </si>
  <si>
    <t>Abouleish</t>
  </si>
  <si>
    <t>Gaibulloev</t>
  </si>
  <si>
    <t>Khusrav</t>
  </si>
  <si>
    <t>Parlak</t>
  </si>
  <si>
    <t>Ozgur</t>
  </si>
  <si>
    <t>Instructor</t>
  </si>
  <si>
    <t>Taha</t>
  </si>
  <si>
    <t>Gorla</t>
  </si>
  <si>
    <t>Narasimhaiah</t>
  </si>
  <si>
    <t>Al-Othman</t>
  </si>
  <si>
    <t>Amani</t>
  </si>
  <si>
    <t>Gergely</t>
  </si>
  <si>
    <t>Khoury</t>
  </si>
  <si>
    <t>Professor of Practice</t>
  </si>
  <si>
    <t>Zualkernan</t>
  </si>
  <si>
    <t>Aloul</t>
  </si>
  <si>
    <t>Fadi</t>
  </si>
  <si>
    <t>Youssef</t>
  </si>
  <si>
    <t>Daghfous</t>
  </si>
  <si>
    <t>Abdelkader</t>
  </si>
  <si>
    <t>Aguir</t>
  </si>
  <si>
    <t>Iness</t>
  </si>
  <si>
    <t>Lopes</t>
  </si>
  <si>
    <t>Adrian A.</t>
  </si>
  <si>
    <t>Atabay</t>
  </si>
  <si>
    <t>Serter</t>
  </si>
  <si>
    <t>Makkawi</t>
  </si>
  <si>
    <t>Yassir</t>
  </si>
  <si>
    <t>Qaddoumi</t>
  </si>
  <si>
    <t>Yehia</t>
  </si>
  <si>
    <t>Sherif</t>
  </si>
  <si>
    <t>Yamin</t>
  </si>
  <si>
    <t>Mohammad M.</t>
  </si>
  <si>
    <t>Visiting Assistant Professor</t>
  </si>
  <si>
    <t>Abed</t>
  </si>
  <si>
    <t>Farid</t>
  </si>
  <si>
    <t>Boubakri</t>
  </si>
  <si>
    <t>Narjess</t>
  </si>
  <si>
    <t>Nabil</t>
  </si>
  <si>
    <t>Light</t>
  </si>
  <si>
    <t>Nathaniel</t>
  </si>
  <si>
    <t>Enache</t>
  </si>
  <si>
    <t>Cristian</t>
  </si>
  <si>
    <t>Landolsi</t>
  </si>
  <si>
    <t>Egilmez</t>
  </si>
  <si>
    <t>Mehmet</t>
  </si>
  <si>
    <t xml:space="preserve"> Matteo</t>
  </si>
  <si>
    <t>Younas</t>
  </si>
  <si>
    <t>Javed</t>
  </si>
  <si>
    <t>Akan</t>
  </si>
  <si>
    <t>A. Osman</t>
  </si>
  <si>
    <t>Lee</t>
  </si>
  <si>
    <t>Jin-Hyuk</t>
  </si>
  <si>
    <t>Toledo</t>
  </si>
  <si>
    <t>Hugo</t>
  </si>
  <si>
    <t>El-Hag</t>
  </si>
  <si>
    <t>Ayman H.</t>
  </si>
  <si>
    <t>Zakaria</t>
  </si>
  <si>
    <t>Amer</t>
  </si>
  <si>
    <t>Jaradat</t>
  </si>
  <si>
    <t>Mohammad Abdel Kareem</t>
  </si>
  <si>
    <t>Alnaser</t>
  </si>
  <si>
    <t xml:space="preserve">Ali </t>
  </si>
  <si>
    <t>Chebbi</t>
  </si>
  <si>
    <t>Rachid</t>
  </si>
  <si>
    <t>Nasser</t>
  </si>
  <si>
    <t>Orhan</t>
  </si>
  <si>
    <t>Mehmet F.</t>
  </si>
  <si>
    <t xml:space="preserve">Kahraman </t>
  </si>
  <si>
    <t>Huseyin</t>
  </si>
  <si>
    <t xml:space="preserve">Visiting scholar </t>
  </si>
  <si>
    <t>Mir</t>
  </si>
  <si>
    <t>Wait</t>
  </si>
  <si>
    <t>Isaac W.</t>
  </si>
  <si>
    <t>Ibrahim</t>
  </si>
  <si>
    <t>Taleb Hassan</t>
  </si>
  <si>
    <t>Chazi</t>
  </si>
  <si>
    <t>Ziad</t>
  </si>
  <si>
    <t>Audi</t>
  </si>
  <si>
    <t>Diana</t>
  </si>
  <si>
    <t>Senior Instructor</t>
  </si>
  <si>
    <t>Williams</t>
  </si>
  <si>
    <t xml:space="preserve">Paul </t>
  </si>
  <si>
    <t>Semaan</t>
  </si>
  <si>
    <t>Rania</t>
  </si>
  <si>
    <t xml:space="preserve">Earl </t>
  </si>
  <si>
    <t>Abu-Nabah</t>
  </si>
  <si>
    <t>Bassam A.</t>
  </si>
  <si>
    <t>Valencia</t>
  </si>
  <si>
    <t>Humberto</t>
  </si>
  <si>
    <t>Visiting Professor</t>
  </si>
  <si>
    <t>Spraggon</t>
  </si>
  <si>
    <t>Martin</t>
  </si>
  <si>
    <t>Bodolica</t>
  </si>
  <si>
    <t>Virginia</t>
  </si>
  <si>
    <t>Shih</t>
  </si>
  <si>
    <t>Shou Hsing</t>
  </si>
  <si>
    <t>Belkhodja</t>
  </si>
  <si>
    <t>Omar</t>
  </si>
  <si>
    <t>Badawi</t>
  </si>
  <si>
    <t>Ayman</t>
  </si>
  <si>
    <t>Chappell</t>
  </si>
  <si>
    <t>Henry W., Jr.</t>
  </si>
  <si>
    <t>Khaled</t>
  </si>
  <si>
    <t>Qadah</t>
  </si>
  <si>
    <t>Ghassan Z.</t>
  </si>
  <si>
    <t>Palmer</t>
  </si>
  <si>
    <t>Polly</t>
  </si>
  <si>
    <t>Imran</t>
  </si>
  <si>
    <t>Al-Ali</t>
  </si>
  <si>
    <t>Abdulrahman</t>
  </si>
  <si>
    <t>Houghtalen</t>
  </si>
  <si>
    <t>Jumean</t>
  </si>
  <si>
    <t>Fawwaz</t>
  </si>
  <si>
    <t>Professor Emeritus</t>
  </si>
  <si>
    <t>Sofian</t>
  </si>
  <si>
    <t xml:space="preserve">Professor </t>
  </si>
  <si>
    <t>Samara</t>
  </si>
  <si>
    <t>Fatin</t>
  </si>
  <si>
    <t>Mustafa</t>
  </si>
  <si>
    <t>Katodrytis</t>
  </si>
  <si>
    <t>George</t>
  </si>
  <si>
    <t>Mokhtar</t>
  </si>
  <si>
    <t>Watson</t>
  </si>
  <si>
    <t>Gregory</t>
  </si>
  <si>
    <t>Hughes</t>
  </si>
  <si>
    <t>Michael</t>
  </si>
  <si>
    <t>Curiel</t>
  </si>
  <si>
    <t>Igor</t>
  </si>
  <si>
    <t>Sarraf</t>
  </si>
  <si>
    <t>Saket</t>
  </si>
  <si>
    <t>Erdman</t>
  </si>
  <si>
    <t>Jori</t>
  </si>
  <si>
    <t>Singley</t>
  </si>
  <si>
    <t>Paulette</t>
  </si>
  <si>
    <t>Dougan</t>
  </si>
  <si>
    <t>Brian</t>
  </si>
  <si>
    <t>Tabbarah</t>
  </si>
  <si>
    <t>Faysal</t>
  </si>
  <si>
    <t>Pizarro O Byrne</t>
  </si>
  <si>
    <t>Rafael</t>
  </si>
  <si>
    <t>Kalo</t>
  </si>
  <si>
    <t>Ammar</t>
  </si>
  <si>
    <t>Cerro</t>
  </si>
  <si>
    <t>Camilo</t>
  </si>
  <si>
    <t>Luchetti</t>
  </si>
  <si>
    <t>Cristiano</t>
  </si>
  <si>
    <t>Chavez</t>
  </si>
  <si>
    <t>Newlands</t>
  </si>
  <si>
    <t>Spaw</t>
  </si>
  <si>
    <t>Carlow</t>
  </si>
  <si>
    <t>Jason</t>
  </si>
  <si>
    <t>Montague</t>
  </si>
  <si>
    <t>John</t>
  </si>
  <si>
    <t>Roldan</t>
  </si>
  <si>
    <t>Juan</t>
  </si>
  <si>
    <t>Farr</t>
  </si>
  <si>
    <t>Marcus</t>
  </si>
  <si>
    <t>Trimble</t>
  </si>
  <si>
    <t>Matthew</t>
  </si>
  <si>
    <t>Patrick</t>
  </si>
  <si>
    <t>Oliver</t>
  </si>
  <si>
    <t>Maria</t>
  </si>
  <si>
    <t>Department of Arts and Design</t>
  </si>
  <si>
    <t>Giesen</t>
  </si>
  <si>
    <t>Johannes</t>
  </si>
  <si>
    <t>Pilkington</t>
  </si>
  <si>
    <t>Bantey</t>
  </si>
  <si>
    <t>Nan</t>
  </si>
  <si>
    <t>Best</t>
  </si>
  <si>
    <t>Kathryn</t>
  </si>
  <si>
    <t>Badni</t>
  </si>
  <si>
    <t>Kevin</t>
  </si>
  <si>
    <t>Harmsen</t>
  </si>
  <si>
    <t>Lars</t>
  </si>
  <si>
    <t>Ziegler</t>
  </si>
  <si>
    <t>Robb</t>
  </si>
  <si>
    <t>AlQassemi</t>
  </si>
  <si>
    <t>Salem</t>
  </si>
  <si>
    <t>Thompson</t>
  </si>
  <si>
    <t>Seth</t>
  </si>
  <si>
    <t>Bejtic</t>
  </si>
  <si>
    <t>Zinka</t>
  </si>
  <si>
    <t>Filipovic</t>
  </si>
  <si>
    <t>Zlatan</t>
  </si>
  <si>
    <t>Gmeiner</t>
  </si>
  <si>
    <t>Frederic</t>
  </si>
  <si>
    <t>Riem</t>
  </si>
  <si>
    <t>Pascal</t>
  </si>
  <si>
    <t>Rebecca</t>
  </si>
  <si>
    <t>Rita</t>
  </si>
  <si>
    <t>Philip</t>
  </si>
  <si>
    <t>Senior Lecturer</t>
  </si>
  <si>
    <t>Hientz</t>
  </si>
  <si>
    <t>William</t>
  </si>
  <si>
    <t>Department of Arabic and Translation Studies</t>
  </si>
  <si>
    <t>Hatim</t>
  </si>
  <si>
    <t>Wilmsen</t>
  </si>
  <si>
    <t>Picken</t>
  </si>
  <si>
    <t>Gavin</t>
  </si>
  <si>
    <t>Husni</t>
  </si>
  <si>
    <t>Rounak</t>
  </si>
  <si>
    <t>Faiq</t>
  </si>
  <si>
    <t>Said</t>
  </si>
  <si>
    <t>Lumbard</t>
  </si>
  <si>
    <t>Izwaini</t>
  </si>
  <si>
    <t>Sattar</t>
  </si>
  <si>
    <t>Nsiri</t>
  </si>
  <si>
    <t>Imed</t>
  </si>
  <si>
    <t>Keegan</t>
  </si>
  <si>
    <t>May</t>
  </si>
  <si>
    <t>Al-Kaisi</t>
  </si>
  <si>
    <t>Meis</t>
  </si>
  <si>
    <t>Alshaar</t>
  </si>
  <si>
    <t>Nuha</t>
  </si>
  <si>
    <t>Ghani</t>
  </si>
  <si>
    <t>Usman</t>
  </si>
  <si>
    <t>Al-Assadi</t>
  </si>
  <si>
    <t>Wesam</t>
  </si>
  <si>
    <t>Aaron</t>
  </si>
  <si>
    <t>Gannon</t>
  </si>
  <si>
    <t>James</t>
  </si>
  <si>
    <t>Al-Sayah</t>
  </si>
  <si>
    <t>Kanan</t>
  </si>
  <si>
    <t>Dalibalta</t>
  </si>
  <si>
    <t>Sarah</t>
  </si>
  <si>
    <t>Adjunct Faculty</t>
  </si>
  <si>
    <t>Lecturer</t>
  </si>
  <si>
    <t>Thomas</t>
  </si>
  <si>
    <t>Laboratory Specialist</t>
  </si>
  <si>
    <t>Department of English</t>
  </si>
  <si>
    <t>Hewett-Smith</t>
  </si>
  <si>
    <t>Kathleen</t>
  </si>
  <si>
    <t>El-Sakran</t>
  </si>
  <si>
    <t>Tharwat</t>
  </si>
  <si>
    <t>Golley</t>
  </si>
  <si>
    <t>Nawar</t>
  </si>
  <si>
    <t>Khawlah</t>
  </si>
  <si>
    <t>Bahloul</t>
  </si>
  <si>
    <t>Fahim</t>
  </si>
  <si>
    <t>Abeer</t>
  </si>
  <si>
    <t>Ajsic</t>
  </si>
  <si>
    <t>Adnan</t>
  </si>
  <si>
    <t>Al-Jubouri</t>
  </si>
  <si>
    <t>Firas</t>
  </si>
  <si>
    <t>Linebaugh</t>
  </si>
  <si>
    <t>Gary</t>
  </si>
  <si>
    <t>Fedtke</t>
  </si>
  <si>
    <t>Jana</t>
  </si>
  <si>
    <t>Highland</t>
  </si>
  <si>
    <t>Kristen</t>
  </si>
  <si>
    <t>Aghasi</t>
  </si>
  <si>
    <t>Maya</t>
  </si>
  <si>
    <t>Bae</t>
  </si>
  <si>
    <t>Sun Hee</t>
  </si>
  <si>
    <t>Parra Guinaldo</t>
  </si>
  <si>
    <t>Victor</t>
  </si>
  <si>
    <t>Kassam</t>
  </si>
  <si>
    <t>Hamada</t>
  </si>
  <si>
    <t>Terband</t>
  </si>
  <si>
    <t>Hayo</t>
  </si>
  <si>
    <t>Psilopoulos</t>
  </si>
  <si>
    <t>Dionysios</t>
  </si>
  <si>
    <t>Sater</t>
  </si>
  <si>
    <t>Pedersen</t>
  </si>
  <si>
    <t>Vernon</t>
  </si>
  <si>
    <t>Conty</t>
  </si>
  <si>
    <t>Arianne</t>
  </si>
  <si>
    <t>Arenfeldt</t>
  </si>
  <si>
    <t>Pernille</t>
  </si>
  <si>
    <t>Brand</t>
  </si>
  <si>
    <t>Hashimoto</t>
  </si>
  <si>
    <t>Barry</t>
  </si>
  <si>
    <t>Walsh</t>
  </si>
  <si>
    <t>Eileen</t>
  </si>
  <si>
    <t>King</t>
  </si>
  <si>
    <t>Jeffrey</t>
  </si>
  <si>
    <t>Van Gorp</t>
  </si>
  <si>
    <t>Khatib</t>
  </si>
  <si>
    <t xml:space="preserve">Line </t>
  </si>
  <si>
    <t>Anderson</t>
  </si>
  <si>
    <t>Pia-Kristina</t>
  </si>
  <si>
    <t>Christopher</t>
  </si>
  <si>
    <t>Al Nehayan</t>
  </si>
  <si>
    <t>Mansoor</t>
  </si>
  <si>
    <t>Katsos</t>
  </si>
  <si>
    <t>Kristina</t>
  </si>
  <si>
    <t>Visiting Instructor</t>
  </si>
  <si>
    <t>Ayish</t>
  </si>
  <si>
    <t>Gibbs</t>
  </si>
  <si>
    <t>Al-Najjar</t>
  </si>
  <si>
    <t>Hania</t>
  </si>
  <si>
    <t>Breslow</t>
  </si>
  <si>
    <t>Harris</t>
  </si>
  <si>
    <t>Ibahrine</t>
  </si>
  <si>
    <t>Smith</t>
  </si>
  <si>
    <t>Susan</t>
  </si>
  <si>
    <t>Zaid</t>
  </si>
  <si>
    <t>Bouziane</t>
  </si>
  <si>
    <t>Visiting Associate Professor</t>
  </si>
  <si>
    <t>Noorzai</t>
  </si>
  <si>
    <t>Roshan</t>
  </si>
  <si>
    <t>Mitra</t>
  </si>
  <si>
    <t>Sreya</t>
  </si>
  <si>
    <t>Dahdal</t>
  </si>
  <si>
    <t>Suheil</t>
  </si>
  <si>
    <t>Gavassa Cortes</t>
  </si>
  <si>
    <t>Ana Milena</t>
  </si>
  <si>
    <t>Abdul Salam</t>
  </si>
  <si>
    <t>Sulieman</t>
  </si>
  <si>
    <t>Hana</t>
  </si>
  <si>
    <t>Kallel</t>
  </si>
  <si>
    <t>Sadok</t>
  </si>
  <si>
    <t>Abdulhadi</t>
  </si>
  <si>
    <t>Zayid</t>
  </si>
  <si>
    <t>Uygul</t>
  </si>
  <si>
    <t>Griffin</t>
  </si>
  <si>
    <t>Belhamadia</t>
  </si>
  <si>
    <t>Louhichi</t>
  </si>
  <si>
    <t>Issam</t>
  </si>
  <si>
    <t>Gouia</t>
  </si>
  <si>
    <t>Rim</t>
  </si>
  <si>
    <t>Wunderli</t>
  </si>
  <si>
    <t>Binish</t>
  </si>
  <si>
    <t>El-Sayed</t>
  </si>
  <si>
    <t>Suzan</t>
  </si>
  <si>
    <t>Mesanovic</t>
  </si>
  <si>
    <t>Khouyibaba</t>
  </si>
  <si>
    <t>Saadia</t>
  </si>
  <si>
    <t>Department of Mathematics and Statistics</t>
  </si>
  <si>
    <t>Tassa</t>
  </si>
  <si>
    <t>Anthony</t>
  </si>
  <si>
    <t>Weiler</t>
  </si>
  <si>
    <t>Sherri</t>
  </si>
  <si>
    <t>Cadaret</t>
  </si>
  <si>
    <t>Elizabeth</t>
  </si>
  <si>
    <t>Marchi Tavares De Melo</t>
  </si>
  <si>
    <t>Isabela</t>
  </si>
  <si>
    <t>El Didi</t>
  </si>
  <si>
    <t>Hooper</t>
  </si>
  <si>
    <t>Terrell</t>
  </si>
  <si>
    <t>Tykhonova</t>
  </si>
  <si>
    <t>Natalia</t>
  </si>
  <si>
    <t>Asad</t>
  </si>
  <si>
    <t>Guessoum</t>
  </si>
  <si>
    <t>Nidhal</t>
  </si>
  <si>
    <t>Sakhi</t>
  </si>
  <si>
    <t>Sayed</t>
  </si>
  <si>
    <t>El-Khatib</t>
  </si>
  <si>
    <t>Majeed</t>
  </si>
  <si>
    <t>Tariq</t>
  </si>
  <si>
    <t>Abdel Naby</t>
  </si>
  <si>
    <t>Shahin Ahmed</t>
  </si>
  <si>
    <t>Siry</t>
  </si>
  <si>
    <t>Isra</t>
  </si>
  <si>
    <t>Iqbal</t>
  </si>
  <si>
    <t>Mazhar</t>
  </si>
  <si>
    <t>Masood</t>
  </si>
  <si>
    <t>Faisal</t>
  </si>
  <si>
    <t>Sharjeel Ahmed</t>
  </si>
  <si>
    <t>Naveed</t>
  </si>
  <si>
    <t>Shaju</t>
  </si>
  <si>
    <t>Sherly</t>
  </si>
  <si>
    <t xml:space="preserve">Department of Writing Studies </t>
  </si>
  <si>
    <t>Roger</t>
  </si>
  <si>
    <t>Aisha</t>
  </si>
  <si>
    <t>Mohamed-Sayidina</t>
  </si>
  <si>
    <t>Bruce</t>
  </si>
  <si>
    <t>Gatenby</t>
  </si>
  <si>
    <t>Fredrick</t>
  </si>
  <si>
    <t>Lynne</t>
  </si>
  <si>
    <t>Eleftheriou</t>
  </si>
  <si>
    <t>Neslihan</t>
  </si>
  <si>
    <t>Bilikozen</t>
  </si>
  <si>
    <t>El Sakran</t>
  </si>
  <si>
    <t>Aya</t>
  </si>
  <si>
    <t>El Bakhour</t>
  </si>
  <si>
    <t>Hoda</t>
  </si>
  <si>
    <t>Alaanoud</t>
  </si>
  <si>
    <t>Abusalim</t>
  </si>
  <si>
    <t>Lelania</t>
  </si>
  <si>
    <t>Sana</t>
  </si>
  <si>
    <t>Zofia</t>
  </si>
  <si>
    <t>Reid</t>
  </si>
  <si>
    <t>Barbara</t>
  </si>
  <si>
    <t>Stewart</t>
  </si>
  <si>
    <t>Brad</t>
  </si>
  <si>
    <t>Curabba</t>
  </si>
  <si>
    <t>Weagle</t>
  </si>
  <si>
    <t>Duran</t>
  </si>
  <si>
    <t>Vanderpyl</t>
  </si>
  <si>
    <t>Laurence</t>
  </si>
  <si>
    <t>Craven</t>
  </si>
  <si>
    <t>Marwa</t>
  </si>
  <si>
    <t>Randa</t>
  </si>
  <si>
    <t>Bou-Mehdi</t>
  </si>
  <si>
    <t>Yeh</t>
  </si>
  <si>
    <t>Nai-Shyong</t>
  </si>
  <si>
    <t>AlNouri</t>
  </si>
  <si>
    <t>Sabla</t>
  </si>
  <si>
    <t>Abu-Lebdeh</t>
  </si>
  <si>
    <t>Ghassan</t>
  </si>
  <si>
    <t>Tabsh</t>
  </si>
  <si>
    <t>Mohammed Taher</t>
  </si>
  <si>
    <t>Aqeel</t>
  </si>
  <si>
    <t xml:space="preserve">Khan </t>
  </si>
  <si>
    <t>Md. Maruf</t>
  </si>
  <si>
    <t>El-Emam</t>
  </si>
  <si>
    <t>Magdi</t>
  </si>
  <si>
    <t>Beheiry</t>
  </si>
  <si>
    <t>Salwa</t>
  </si>
  <si>
    <t>Tarig</t>
  </si>
  <si>
    <t>Saleem</t>
  </si>
  <si>
    <t>Faridi</t>
  </si>
  <si>
    <t>Arshi</t>
  </si>
  <si>
    <t>Nawaz</t>
  </si>
  <si>
    <t>Waleed</t>
  </si>
  <si>
    <t>Temam</t>
  </si>
  <si>
    <t>Riyad</t>
  </si>
  <si>
    <t xml:space="preserve">Department of Computer Science and Engineering </t>
  </si>
  <si>
    <t>Gerassimos</t>
  </si>
  <si>
    <t>Barlas</t>
  </si>
  <si>
    <t>Ozkul</t>
  </si>
  <si>
    <t>Pasquier</t>
  </si>
  <si>
    <t>Michel</t>
  </si>
  <si>
    <t>Abu-Rukba</t>
  </si>
  <si>
    <t>Ra'afat</t>
  </si>
  <si>
    <t>Dhou</t>
  </si>
  <si>
    <t>Salam</t>
  </si>
  <si>
    <t>Abou Khreibe</t>
  </si>
  <si>
    <t>Wissam</t>
  </si>
  <si>
    <t>Radder</t>
  </si>
  <si>
    <t>Suresh</t>
  </si>
  <si>
    <t>Kolli</t>
  </si>
  <si>
    <t xml:space="preserve">Praveena </t>
  </si>
  <si>
    <t>Orabi</t>
  </si>
  <si>
    <t>Hammam</t>
  </si>
  <si>
    <t>Al Nabulsi</t>
  </si>
  <si>
    <t xml:space="preserve">Department of Electrical Engineering </t>
  </si>
  <si>
    <t>Osman-Ahmed</t>
  </si>
  <si>
    <t xml:space="preserve">Tariq </t>
  </si>
  <si>
    <t>El Tahir</t>
  </si>
  <si>
    <t>Wasil</t>
  </si>
  <si>
    <t>Abu Seif</t>
  </si>
  <si>
    <t>Senior  Laboratory Instructor</t>
  </si>
  <si>
    <t>Narayanan</t>
  </si>
  <si>
    <t>Madathumpadical</t>
  </si>
  <si>
    <t>Bangash</t>
  </si>
  <si>
    <t>Kashif</t>
  </si>
  <si>
    <t>Ben-Daya</t>
  </si>
  <si>
    <t>Bahroun</t>
  </si>
  <si>
    <t>Zied</t>
  </si>
  <si>
    <t>Chaabane</t>
  </si>
  <si>
    <t>Amin</t>
  </si>
  <si>
    <t>Ndiaye</t>
  </si>
  <si>
    <t>Malick</t>
  </si>
  <si>
    <t xml:space="preserve">Department of Mechanical Engineering </t>
  </si>
  <si>
    <t>Schoephoerster</t>
  </si>
  <si>
    <t>Richard</t>
  </si>
  <si>
    <t>Kanoglu</t>
  </si>
  <si>
    <t xml:space="preserve">Mehmet </t>
  </si>
  <si>
    <t>El-Kady</t>
  </si>
  <si>
    <t>Hany</t>
  </si>
  <si>
    <t>Qureshi</t>
  </si>
  <si>
    <t>Alkhader</t>
  </si>
  <si>
    <t>Maen</t>
  </si>
  <si>
    <t>Kannan</t>
  </si>
  <si>
    <t>Sathish</t>
  </si>
  <si>
    <t>Hatamleh</t>
  </si>
  <si>
    <t>Gally</t>
  </si>
  <si>
    <t>Jasim</t>
  </si>
  <si>
    <t>Shunnag</t>
  </si>
  <si>
    <t>Almasri</t>
  </si>
  <si>
    <t>Wasim</t>
  </si>
  <si>
    <t>Darayseh</t>
  </si>
  <si>
    <t>Musa</t>
  </si>
  <si>
    <t>Graham</t>
  </si>
  <si>
    <t>Allan</t>
  </si>
  <si>
    <t>Salama</t>
  </si>
  <si>
    <t>Feras</t>
  </si>
  <si>
    <t>Hossain</t>
  </si>
  <si>
    <t>Mahmud</t>
  </si>
  <si>
    <t>Ciftci</t>
  </si>
  <si>
    <t>AlKafaji</t>
  </si>
  <si>
    <t>Yass</t>
  </si>
  <si>
    <t>Hawa</t>
  </si>
  <si>
    <t>Karen</t>
  </si>
  <si>
    <t>Yaser</t>
  </si>
  <si>
    <t>Almheiri</t>
  </si>
  <si>
    <t>Genc</t>
  </si>
  <si>
    <t>Abu Al-Foul</t>
  </si>
  <si>
    <t>Emin</t>
  </si>
  <si>
    <t>Ilker</t>
  </si>
  <si>
    <t>Arzaghi</t>
  </si>
  <si>
    <t>Kherfi</t>
  </si>
  <si>
    <t>Samer</t>
  </si>
  <si>
    <t>Ramon</t>
  </si>
  <si>
    <t>Ajalavat</t>
  </si>
  <si>
    <t>Roy</t>
  </si>
  <si>
    <t>Sanket</t>
  </si>
  <si>
    <t>Abbasi</t>
  </si>
  <si>
    <t>Noushin</t>
  </si>
  <si>
    <t>Laboratory Teaching Assistant</t>
  </si>
  <si>
    <t>Fatima</t>
  </si>
  <si>
    <t>Sehar</t>
  </si>
  <si>
    <t xml:space="preserve">Laboratory Teaching Assistant
</t>
  </si>
  <si>
    <t>Viriyavipart</t>
  </si>
  <si>
    <t>Gahramanov</t>
  </si>
  <si>
    <t xml:space="preserve">Department of Finance </t>
  </si>
  <si>
    <t>Visvikis</t>
  </si>
  <si>
    <t xml:space="preserve"> Ilias</t>
  </si>
  <si>
    <t>Zantout</t>
  </si>
  <si>
    <t>Zaher</t>
  </si>
  <si>
    <t>Dupuis</t>
  </si>
  <si>
    <t>Gleason</t>
  </si>
  <si>
    <t>Kimberley</t>
  </si>
  <si>
    <t xml:space="preserve">Rauch </t>
  </si>
  <si>
    <t>Christian</t>
  </si>
  <si>
    <t>Chatterjee</t>
  </si>
  <si>
    <t>Ujjal</t>
  </si>
  <si>
    <t>Aboulamer</t>
  </si>
  <si>
    <t>Anas</t>
  </si>
  <si>
    <t xml:space="preserve">Department of Management </t>
  </si>
  <si>
    <t>Kemp</t>
  </si>
  <si>
    <t>Linzi</t>
  </si>
  <si>
    <t>Waxin</t>
  </si>
  <si>
    <t>Marie-France</t>
  </si>
  <si>
    <t>McClelland</t>
  </si>
  <si>
    <t>Kumra</t>
  </si>
  <si>
    <t>Savita</t>
  </si>
  <si>
    <t>Klein</t>
  </si>
  <si>
    <t>Andrew</t>
  </si>
  <si>
    <t>El-Assadi</t>
  </si>
  <si>
    <t>Hamade</t>
  </si>
  <si>
    <t>Alaa El-Dien</t>
  </si>
  <si>
    <t>Khawaja</t>
  </si>
  <si>
    <t>Anwar</t>
  </si>
  <si>
    <t>Somia</t>
  </si>
  <si>
    <t>Ho</t>
  </si>
  <si>
    <t>Hong</t>
  </si>
  <si>
    <t>Chehab</t>
  </si>
  <si>
    <t>L'emir Bachir</t>
  </si>
  <si>
    <t>Mary</t>
  </si>
  <si>
    <t>Aida</t>
  </si>
  <si>
    <t>Boisvert</t>
  </si>
  <si>
    <t>Jean</t>
  </si>
  <si>
    <t>Gazley</t>
  </si>
  <si>
    <t>Formaneck</t>
  </si>
  <si>
    <t>Steven</t>
  </si>
  <si>
    <t>Milic</t>
  </si>
  <si>
    <t>Nash</t>
  </si>
  <si>
    <t xml:space="preserve">Volkan </t>
  </si>
  <si>
    <t>Dorra</t>
  </si>
  <si>
    <t>Keisse</t>
  </si>
  <si>
    <t>Zeina</t>
  </si>
  <si>
    <t>Al-Asheh</t>
  </si>
  <si>
    <t>Lutfi</t>
  </si>
  <si>
    <t>Undergraduate Student</t>
  </si>
  <si>
    <t xml:space="preserve">Janjani </t>
  </si>
  <si>
    <t>Sachin</t>
  </si>
  <si>
    <t>Fardmanesh</t>
  </si>
  <si>
    <t>Fakherdine</t>
  </si>
  <si>
    <t>Khalili</t>
  </si>
  <si>
    <t>Shahsana</t>
  </si>
  <si>
    <t>Poya</t>
  </si>
  <si>
    <t>Mihad</t>
  </si>
  <si>
    <t>Gandhi</t>
  </si>
  <si>
    <t>Rached</t>
  </si>
  <si>
    <t>Graduate Teaching Assistant</t>
  </si>
  <si>
    <t>Idrees</t>
  </si>
  <si>
    <t>Sperrazza</t>
  </si>
  <si>
    <t>El-Baz</t>
  </si>
  <si>
    <t>Munday</t>
  </si>
  <si>
    <t>Ronesi</t>
  </si>
  <si>
    <t>Mehio</t>
  </si>
  <si>
    <t>Sum</t>
  </si>
  <si>
    <t xml:space="preserve">Cobo-Reyes </t>
  </si>
  <si>
    <t>Badrelzaman</t>
  </si>
  <si>
    <t>Abdolreza</t>
  </si>
  <si>
    <t>Neena</t>
  </si>
  <si>
    <t>Nunn</t>
  </si>
  <si>
    <t>SSCI</t>
  </si>
  <si>
    <t>Department of Biology, Chemistry, and Environmental Science</t>
  </si>
  <si>
    <t>Position</t>
  </si>
  <si>
    <t># of FTE
Faculty</t>
  </si>
  <si>
    <t>Sheil</t>
  </si>
  <si>
    <t>Goggin</t>
  </si>
  <si>
    <t>Beamer</t>
  </si>
  <si>
    <t>Zoghbi</t>
  </si>
  <si>
    <t>Malek</t>
  </si>
  <si>
    <t xml:space="preserve">Graduate Student </t>
  </si>
  <si>
    <t>Abusara</t>
  </si>
  <si>
    <t>Ayah</t>
  </si>
  <si>
    <t>Nouran</t>
  </si>
  <si>
    <t>Haya</t>
  </si>
  <si>
    <t>Qadri</t>
  </si>
  <si>
    <t>Adouchana</t>
  </si>
  <si>
    <t>Hibatallah</t>
  </si>
  <si>
    <t>Siddique</t>
  </si>
  <si>
    <t>Ameer</t>
  </si>
  <si>
    <t>Eaton</t>
  </si>
  <si>
    <t>Mathew</t>
  </si>
  <si>
    <t>Khurram</t>
  </si>
  <si>
    <t>Adil</t>
  </si>
  <si>
    <t>Daniyal</t>
  </si>
  <si>
    <t>Nasir</t>
  </si>
  <si>
    <t>Mansour</t>
  </si>
  <si>
    <t>Aldabagh</t>
  </si>
  <si>
    <t>Saif</t>
  </si>
  <si>
    <t>Maissam</t>
  </si>
  <si>
    <t>El kouchi</t>
  </si>
  <si>
    <t>Assar</t>
  </si>
  <si>
    <t>Kimia Haji Amou</t>
  </si>
  <si>
    <t>Dib</t>
  </si>
  <si>
    <t>Miri</t>
  </si>
  <si>
    <t>Tahboub-Schulte</t>
  </si>
  <si>
    <t>Sabrina</t>
  </si>
  <si>
    <t>Nahid</t>
  </si>
  <si>
    <t>Al Ali</t>
  </si>
  <si>
    <t>Allagui</t>
  </si>
  <si>
    <t>Ansari</t>
  </si>
  <si>
    <t>Zain</t>
  </si>
  <si>
    <t>Zhao</t>
  </si>
  <si>
    <t>Wei</t>
  </si>
  <si>
    <t>Noora Naif</t>
  </si>
  <si>
    <t>Isam</t>
  </si>
  <si>
    <t>Ayar</t>
  </si>
  <si>
    <t>Bayan</t>
  </si>
  <si>
    <t>Lafi</t>
  </si>
  <si>
    <t xml:space="preserve">Undergraduate Student </t>
  </si>
  <si>
    <t>ElSoussi</t>
  </si>
  <si>
    <t>Adnane</t>
  </si>
  <si>
    <t>Visiting Guest in Residence</t>
  </si>
  <si>
    <t xml:space="preserve">Darwish </t>
  </si>
  <si>
    <t>Visiting Scholar</t>
  </si>
  <si>
    <t xml:space="preserve">Taghadosi </t>
  </si>
  <si>
    <t>Visiting Postdoctoral Fellow</t>
  </si>
  <si>
    <t>Quadir</t>
  </si>
  <si>
    <t>Raddawi</t>
  </si>
  <si>
    <t xml:space="preserve">Graduate Teaching Assistant </t>
  </si>
  <si>
    <t xml:space="preserve">ElMessalami </t>
  </si>
  <si>
    <t xml:space="preserve">Ilhem </t>
  </si>
  <si>
    <t>Mishmish</t>
  </si>
  <si>
    <t>Al zubaidy</t>
  </si>
  <si>
    <t xml:space="preserve">Visiting Undergraduate Student </t>
  </si>
  <si>
    <t>Weighted %</t>
  </si>
  <si>
    <t xml:space="preserve">AUS - Summary by College/School </t>
  </si>
  <si>
    <t xml:space="preserve">College of Architecture, Arts and Design - Summary by Department </t>
  </si>
  <si>
    <t xml:space="preserve">College of Arts and Sciences - Summary by Department </t>
  </si>
  <si>
    <t xml:space="preserve">College of Engineering - Summary by Department </t>
  </si>
  <si>
    <t xml:space="preserve">School of Business Administration - Summary by Department </t>
  </si>
  <si>
    <t>Bley</t>
  </si>
  <si>
    <t>Jorg</t>
  </si>
  <si>
    <t>Anabtawi</t>
  </si>
  <si>
    <t>Mitchell</t>
  </si>
  <si>
    <t>Pallathucheril</t>
  </si>
  <si>
    <t>Varkki</t>
  </si>
  <si>
    <t>Professor/Dean</t>
  </si>
  <si>
    <t>Professor/Chief Research Officer</t>
  </si>
  <si>
    <t>Faris</t>
  </si>
  <si>
    <t>Eisa</t>
  </si>
  <si>
    <t>Nami</t>
  </si>
  <si>
    <t>Adeeb</t>
  </si>
  <si>
    <t>Sirdeshmukh</t>
  </si>
  <si>
    <t>Deepak</t>
  </si>
  <si>
    <t>El Moghrabi</t>
  </si>
  <si>
    <t>Jeanine</t>
  </si>
  <si>
    <t>Saghafifar</t>
  </si>
  <si>
    <t>Sabri</t>
  </si>
  <si>
    <t>Omari</t>
  </si>
  <si>
    <t>Alashkar</t>
  </si>
  <si>
    <t>Shihab</t>
  </si>
  <si>
    <t>Danial</t>
  </si>
  <si>
    <t>Nader</t>
  </si>
  <si>
    <t>Aly</t>
  </si>
  <si>
    <t>Ray</t>
  </si>
  <si>
    <t>Priyasha</t>
  </si>
  <si>
    <t>Abou Chacra</t>
  </si>
  <si>
    <t>Lamis</t>
  </si>
  <si>
    <t>Massa</t>
  </si>
  <si>
    <t>AlRefai</t>
  </si>
  <si>
    <t>Salma</t>
  </si>
  <si>
    <t>Vinod</t>
  </si>
  <si>
    <t>Hesham</t>
  </si>
  <si>
    <t>Alamir</t>
  </si>
  <si>
    <t>Amal</t>
  </si>
  <si>
    <t>Morad</t>
  </si>
  <si>
    <t>Bahaa</t>
  </si>
  <si>
    <t>Kolo</t>
  </si>
  <si>
    <t>Jerry</t>
  </si>
  <si>
    <t>Melo</t>
  </si>
  <si>
    <t>Roberto</t>
  </si>
  <si>
    <t>Srouji</t>
  </si>
  <si>
    <t>Dima</t>
  </si>
  <si>
    <t>Marian</t>
  </si>
  <si>
    <t>Numanoglu</t>
  </si>
  <si>
    <t>Ahmet</t>
  </si>
  <si>
    <t>Rabeea</t>
  </si>
  <si>
    <t>Hala</t>
  </si>
  <si>
    <t>Saqfalhait</t>
  </si>
  <si>
    <t>Visiting Lecturer</t>
  </si>
  <si>
    <t>Benati</t>
  </si>
  <si>
    <t>Alessandro</t>
  </si>
  <si>
    <t>Gregersen</t>
  </si>
  <si>
    <t>Tammy</t>
  </si>
  <si>
    <t>McAllister</t>
  </si>
  <si>
    <t>McCarthy</t>
  </si>
  <si>
    <t>Reiff</t>
  </si>
  <si>
    <t>Marija</t>
  </si>
  <si>
    <t>Shim</t>
  </si>
  <si>
    <t>Ji Young</t>
  </si>
  <si>
    <t>Molchanov</t>
  </si>
  <si>
    <t>Mikhail</t>
  </si>
  <si>
    <t>Chiozza</t>
  </si>
  <si>
    <t>Giacomo</t>
  </si>
  <si>
    <t>Mertel</t>
  </si>
  <si>
    <t>Kurt</t>
  </si>
  <si>
    <t>Rasmi</t>
  </si>
  <si>
    <t>Papatheodorou</t>
  </si>
  <si>
    <t>Artemis</t>
  </si>
  <si>
    <t>Chao</t>
  </si>
  <si>
    <t>Lu</t>
  </si>
  <si>
    <t>Visitng Professor</t>
  </si>
  <si>
    <t>Abdul-Rahim Ali</t>
  </si>
  <si>
    <t>Buck</t>
  </si>
  <si>
    <t>Rachel</t>
  </si>
  <si>
    <t>Horger</t>
  </si>
  <si>
    <t>Al-Khamaiseh</t>
  </si>
  <si>
    <t>Belal</t>
  </si>
  <si>
    <t>Visiting Assisstant Professor</t>
  </si>
  <si>
    <t>Gross</t>
  </si>
  <si>
    <t>Kalogerakis</t>
  </si>
  <si>
    <t>Nicolas</t>
  </si>
  <si>
    <t>Sigh</t>
  </si>
  <si>
    <t>Karnail</t>
  </si>
  <si>
    <t>Irtishad</t>
  </si>
  <si>
    <t>Hallal</t>
  </si>
  <si>
    <t>Hicham</t>
  </si>
  <si>
    <t>Teng</t>
  </si>
  <si>
    <t>Ming</t>
  </si>
  <si>
    <t>Vian</t>
  </si>
  <si>
    <t>Gilles</t>
  </si>
  <si>
    <t>Cormier</t>
  </si>
  <si>
    <t>Assisstant Professor</t>
  </si>
  <si>
    <t>Mariano</t>
  </si>
  <si>
    <t>Stefania</t>
  </si>
  <si>
    <t>Others</t>
  </si>
  <si>
    <t>Abdelgawad</t>
  </si>
  <si>
    <t>Mohamed Omar</t>
  </si>
  <si>
    <t>Zahid</t>
  </si>
  <si>
    <t>Jarrah</t>
  </si>
  <si>
    <t>Khawaga</t>
  </si>
  <si>
    <t>Rehab</t>
  </si>
  <si>
    <t>Al Awar</t>
  </si>
  <si>
    <t xml:space="preserve">Mohammed </t>
  </si>
  <si>
    <t>Al Qassimi</t>
  </si>
  <si>
    <t>K.M.</t>
  </si>
  <si>
    <t>Ayatollah</t>
  </si>
  <si>
    <t>Yousra</t>
  </si>
  <si>
    <t>Hafiz</t>
  </si>
  <si>
    <t>Al Sabi</t>
  </si>
  <si>
    <t>SCIE</t>
  </si>
  <si>
    <t>Salkho</t>
  </si>
  <si>
    <t>Najla</t>
  </si>
  <si>
    <t>Pierre</t>
  </si>
  <si>
    <t>Kawak</t>
  </si>
  <si>
    <t>Vitor</t>
  </si>
  <si>
    <t>Rute</t>
  </si>
  <si>
    <t>Abu-Yousef</t>
  </si>
  <si>
    <t>Imad A.</t>
  </si>
  <si>
    <t>Bartholomew</t>
  </si>
  <si>
    <t>Khamis</t>
  </si>
  <si>
    <t>Mustafa Ibrahim</t>
  </si>
  <si>
    <t>Björn</t>
  </si>
  <si>
    <t>Amin F.</t>
  </si>
  <si>
    <t>Muhammad A</t>
  </si>
  <si>
    <t>Mohamed Yehia</t>
  </si>
  <si>
    <t xml:space="preserve">Oussama </t>
  </si>
  <si>
    <t>Yehya Amin</t>
  </si>
  <si>
    <t>Ivonne</t>
  </si>
  <si>
    <t>Knuteson</t>
  </si>
  <si>
    <t>Sandra</t>
  </si>
  <si>
    <t>Raghu</t>
  </si>
  <si>
    <t>Priya</t>
  </si>
  <si>
    <t xml:space="preserve">Senior  Laboratory Instructor
</t>
  </si>
  <si>
    <t>Tobias</t>
  </si>
  <si>
    <t xml:space="preserve">Kallely </t>
  </si>
  <si>
    <t>Nicy</t>
  </si>
  <si>
    <t>Kollanur</t>
  </si>
  <si>
    <t>Sayeed</t>
  </si>
  <si>
    <t>Shehab</t>
  </si>
  <si>
    <t>Abu-Farha</t>
  </si>
  <si>
    <t>Nedal</t>
  </si>
  <si>
    <t xml:space="preserve">Senior  Laboratory Specialist
</t>
  </si>
  <si>
    <t>Ghalayini</t>
  </si>
  <si>
    <t>Thouraya</t>
  </si>
  <si>
    <t>Mubeen</t>
  </si>
  <si>
    <t>Syeda Maimoona</t>
  </si>
  <si>
    <t>Dockx</t>
  </si>
  <si>
    <t>Cristina</t>
  </si>
  <si>
    <t>Ermelinda</t>
  </si>
  <si>
    <t>Rodriguez</t>
  </si>
  <si>
    <t>Abdel Jabbar</t>
  </si>
  <si>
    <t xml:space="preserve">Visiting Scholar </t>
  </si>
  <si>
    <t xml:space="preserve">Adil </t>
  </si>
  <si>
    <t>Professor (Resigned)</t>
  </si>
  <si>
    <t>Saifi</t>
  </si>
  <si>
    <t>Faruk</t>
  </si>
  <si>
    <t>Mujo</t>
  </si>
  <si>
    <t>Hazim</t>
  </si>
  <si>
    <t xml:space="preserve">Sara </t>
  </si>
  <si>
    <t>Abouzeid</t>
  </si>
  <si>
    <t>Abdelrahman</t>
  </si>
  <si>
    <t>Sustainable management of renewable resources: an experimental investigation in continuous time</t>
  </si>
  <si>
    <t>Oil prices and real exchange rates in the NAFTA region</t>
  </si>
  <si>
    <t>ELSEVIER SCIENCE INC</t>
  </si>
  <si>
    <t>Crack development in steel-fibre-reinforced concrete members with conventional rebars</t>
  </si>
  <si>
    <t>ICE PUBLISHING</t>
  </si>
  <si>
    <t>Representative bureaucracy in the Arab Gulf states</t>
  </si>
  <si>
    <t>EMERALD GROUP PUBLISHING LTD</t>
  </si>
  <si>
    <t>2019-01</t>
  </si>
  <si>
    <t>Environmental Pollution, Management, and Sustainable Development: Strategies for Vietnam and Other Developing Countries</t>
  </si>
  <si>
    <t>Drivers and challenges for implementing ISO 14001 environmental management systems in an emerging Gulf Arab country</t>
  </si>
  <si>
    <t>Renormalized interactions in truncated cluster expansions</t>
  </si>
  <si>
    <t>The Marshall-Olkin logistic-exponential distribution</t>
  </si>
  <si>
    <t>Changes in the wetland vegetation growth patterns in large lakes on the Yangtze Plain</t>
  </si>
  <si>
    <t>The Marshall-Olkin logistic-exponential distribution (vol 0, pg 1, 2017)</t>
  </si>
  <si>
    <t>A general framework for sustainability assessment of manufacturing processes</t>
  </si>
  <si>
    <t>Flexible Models for Stock Returns Based on Student's T Distribution</t>
  </si>
  <si>
    <t>Direct hydrocarbon fuel cells: A promising technology for improving energy efficiency</t>
  </si>
  <si>
    <t>Evaluation of Concrete Strength Made with Recycled Aggregate</t>
  </si>
  <si>
    <t>Experimental investigation of surface integrity during abrasive edge profiling of nickel-based alloy</t>
  </si>
  <si>
    <t>Risk: An R Package for Financial Risk Measures</t>
  </si>
  <si>
    <t>AID TO AGRICULTURE AND AGGREGATE WELFARE</t>
  </si>
  <si>
    <t>A Multi-Objective Allocation Approach for Power Quality Monitoring Devices</t>
  </si>
  <si>
    <t>Toward patient-centered care and inclusive health-care governance: a review of patient empowerment in the UAE</t>
  </si>
  <si>
    <t>Discourse in Arabic translation</t>
  </si>
  <si>
    <t>Triple autoionization of atomic ions</t>
  </si>
  <si>
    <t>Different time, different tone: Company life cycle</t>
  </si>
  <si>
    <t>Ex-dividend day price behavior and liquidity in a tax-free emerging market</t>
  </si>
  <si>
    <t>Recent Advances in the Machining of Titanium Alloys using Minimum Quantity Lubrication (MQL) Based Techniques</t>
  </si>
  <si>
    <t>Antenna selection and transmission power for energy efficiency in downlink massive MIMO systems</t>
  </si>
  <si>
    <t>Projected state-wide traffic forecast parameters using artificial neural networks</t>
  </si>
  <si>
    <t>Error estimation and sensitivity analysis of the 3-UPU translational parallel robot due to design parameter uncertainties</t>
  </si>
  <si>
    <t>The spherical metric and univalent harmonic mappings</t>
  </si>
  <si>
    <t>Numerical Analysis of Film Cooling Shield Formed by Confined Jet Discharging on a Flat Plate</t>
  </si>
  <si>
    <t>A critical assessment of thermo-economic analyses of different air bottoming cycles for waste heat recovery</t>
  </si>
  <si>
    <t>Microbial desalination fuel cell using membrane bioreactor as a sludge supplier: comparison between immersed and side-stream configurations</t>
  </si>
  <si>
    <t>Ultrasonically controlled albumin-conjugated liposomes for breast cancer therapy</t>
  </si>
  <si>
    <t>Ordered random variables</t>
  </si>
  <si>
    <t>Static power characteristics of selective buried oxide CMOS devices</t>
  </si>
  <si>
    <t>Extending the usable range of the calibration map of a four-hole probe for measuring high flow angles</t>
  </si>
  <si>
    <t>Nonlinear reduced-order modeling and effectiveness of electrically-actuated microbeams for bio-mass sensing applications</t>
  </si>
  <si>
    <t>Endogenous sanctioning institutions and migration patterns: Experimental evidence</t>
  </si>
  <si>
    <t>Auditor choice and bank risk taking</t>
  </si>
  <si>
    <t>Enabling Heterogeneous Network Function Chaining</t>
  </si>
  <si>
    <t>Analytical analysis of the dynamic of a spherical parallel manipulator</t>
  </si>
  <si>
    <t>Photocatalytic degradation of pharmaceutical micro-pollutants using ZnO</t>
  </si>
  <si>
    <t>Managing the consumer-based brand equity process: A cross-cultural perspective</t>
  </si>
  <si>
    <t>Phylogenetic relationships among the clownfish-hosting sea anemones reveals at least four independent origins of the symbiosis</t>
  </si>
  <si>
    <t>Systematics and Species Delimitation of the Clownfish-Hosting Sea Anemones: Are There Really Only 10 Host Species?</t>
  </si>
  <si>
    <t>Three stage dynamic heuristic for multiple plants capacitated lot sizing with sequence-dependent transient costs</t>
  </si>
  <si>
    <t>Nuclear desalination: A state-of-the-art review</t>
  </si>
  <si>
    <t>A Stochastic-Based Rate Control Approach for Video Streaming Over Cognitive Radio Networks</t>
  </si>
  <si>
    <t>Development of novel surfactant functionalized porous graphitic carbon as an efficient adsorbent for the removal of methylene blue dye from aqueous solutions</t>
  </si>
  <si>
    <t>Semi-supervised clustering of unknown expressions</t>
  </si>
  <si>
    <t>Long-term interest rate predictability: Exploring the usefulness of survey forecasts of growth and inflation</t>
  </si>
  <si>
    <t>Effect of basalt fibers on the flexural behavior of concrete beams reinforced with BFRP bars</t>
  </si>
  <si>
    <t>Business in War Zones: How Companies Promote Peace in Iraq</t>
  </si>
  <si>
    <t>Nonlinear analysis and characteristics of electrically-coupled microbeams under mechanical shock</t>
  </si>
  <si>
    <t>WHY ARE SELF-HELP BOOKS WITH CAREER ADVICE FOR WOMEN POPULAR?</t>
  </si>
  <si>
    <t>Bifurcation of fixed points in a O(N)-symmetric (2+1)-dimensional gauged Phi(6) theory with a Chern-Simons term</t>
  </si>
  <si>
    <t>Thermo-economic analysis and optimization of heliostat fields using AINEH code: Analysis of implementation of non-equal heliostats (AINEH)</t>
  </si>
  <si>
    <t>Performance Characteristics of a Suspended-Catalyst Oscillatory Membrane Photocatalytic Reactor</t>
  </si>
  <si>
    <t>Multi-objective robust design optimization of a sewing mechanism under uncertainties</t>
  </si>
  <si>
    <t>Synthesis of Mesoporous/Macroporous Microparticles Using Three-Dimensional Assembly of Chitosan-Functionalized Halloysite Nanotubes and Their Performance in the Adsorptive Removal of Oil Droplets from Water</t>
  </si>
  <si>
    <t>Setting an Agenda for Positive Psychology in SLA: Theory, Practice, and Research</t>
  </si>
  <si>
    <t>A Simple Model for the Fields of a Chirped Laser Pulse With Application to Electron Laser Acceleration</t>
  </si>
  <si>
    <t>Market power among UAE banks: The 2008 financial crisis and its impact</t>
  </si>
  <si>
    <t>Economic and environmental models for cold products with time varying demand</t>
  </si>
  <si>
    <t>Terrorism and affinity of nations</t>
  </si>
  <si>
    <t>Terrorism and subjective financial well-being: micro-level evidence from Pakistan</t>
  </si>
  <si>
    <t>Evaluation and improvement of coastal GNSS reflectometry sea level variations from existing GNSS stations in Taiwan</t>
  </si>
  <si>
    <t>pyROM: A computational framework for reduced order modeling</t>
  </si>
  <si>
    <t>Performance of externally strengthened RC beams with side-bonded CFRP sheets</t>
  </si>
  <si>
    <t>A review of unconventional bottoming cycles for waste heat recovery: Part II - Applications</t>
  </si>
  <si>
    <t>Removal of Selected Pharmaceuticals from Aqueous Solutions Using Natural Jordanian Zeolite</t>
  </si>
  <si>
    <t>Experimental study of carbon dioxide as working fluid in a closed-loop compressed gas energy storage system</t>
  </si>
  <si>
    <t>Auto Takeoff and Precision Terminal-Phase Landing Using an Experimental Optical Flow Model for Global Positioning System/Inertial Navigation System Enhancement</t>
  </si>
  <si>
    <t>One-Pot Synthesis of Diverse Collections of Benzoxazepine and Indolopyrazine Fused to Heterocyclic Systems</t>
  </si>
  <si>
    <t>Electron acceleration by a radially-polarized laser pulse in a plasma micro-channel</t>
  </si>
  <si>
    <t>Transnational links in rhino poaching and the black-market price of rhino horns</t>
  </si>
  <si>
    <t>The Re-Presentation of Fanon's Les Damnes de la Terre in Arabic Translation</t>
  </si>
  <si>
    <t>Parental Transfers, Intra-household Bargaining and Fertility Decision</t>
  </si>
  <si>
    <t>Multiple Proposals for Continuous Arabic Sign Language Recognition</t>
  </si>
  <si>
    <t>An In-Pipe Leak Detection Robot With a Neural-Network-Based Leak Verification System</t>
  </si>
  <si>
    <t>Cultural Capital of Recruitment Decision-Makers and its Influence on their Perception of Person-Organisation Fit of Skilled Migrants</t>
  </si>
  <si>
    <t>How likely am I to return home? A study of New Zealand self-initiated expatriates</t>
  </si>
  <si>
    <t>A decoupled circuital model methodology for calculating DC currents in AC grids induced by HVDC grounding current</t>
  </si>
  <si>
    <t>The exact distribution of the sum of stable random variables</t>
  </si>
  <si>
    <t>Evaluation of shear geophones in MASW testing</t>
  </si>
  <si>
    <t>Lateral earth pressures acting on circular shafts considering soil-structure interaction</t>
  </si>
  <si>
    <t>Social media adoption and its impact on firm performance: the case of the UAE</t>
  </si>
  <si>
    <t>Two stage closed loop supply chain models under consignment stock agreement and different procurement strategies</t>
  </si>
  <si>
    <t>A Critical Review on Seismic Design of Earth-Retaining Structures</t>
  </si>
  <si>
    <t>Adsorption kinetics and thermodynamics of Methylene Blue by HKUST-1</t>
  </si>
  <si>
    <t>An Efficient Planning Algorithm for Hybrid Remote Microgrids</t>
  </si>
  <si>
    <t>Ultrasonic study of binary aqueous mixtures of three common eutectic solvents</t>
  </si>
  <si>
    <t>From goods-service logic to a memory-dominant logic: Business logic evolution and application in hospitality</t>
  </si>
  <si>
    <t>Real Effect of Bank Efficiency: Evidence from Disaggregated Manufacturing Sectors</t>
  </si>
  <si>
    <t>The Hankel determinant associated with a singularly perturbed Laguerre unitary ensemble</t>
  </si>
  <si>
    <t>Cryogenic energy storage powered by geothermal energy</t>
  </si>
  <si>
    <t>Integrated time-cost tradeoff and resources leveling problems with allowed activity splitting</t>
  </si>
  <si>
    <t>Enhancement of IPD Characteristics as Impelled by Information and Communication Technology</t>
  </si>
  <si>
    <t>Modeling and Bias-Robust Estimation of the Acoustic Release of Chemotherapeutics from Liposomes</t>
  </si>
  <si>
    <t>Stylised facts for high frequency cryptocurrency data</t>
  </si>
  <si>
    <t>Alternating magnetic field plate for enhanced magnetofection of iron oxide nanoparticle conjugated nucleic acids</t>
  </si>
  <si>
    <t>SPRINGER</t>
  </si>
  <si>
    <t>AMER PHYSICAL SOC</t>
  </si>
  <si>
    <t>TAYLOR &amp; FRANCIS INC</t>
  </si>
  <si>
    <t>ROUTLEDGE JOURNALS, TAYLOR &amp; FRANCIS LTD</t>
  </si>
  <si>
    <t>TAYLOR &amp; FRANCIS LTD</t>
  </si>
  <si>
    <t>ELSEVIER SCIENCE BV</t>
  </si>
  <si>
    <t>WILEY</t>
  </si>
  <si>
    <t>PERGAMON-ELSEVIER SCIENCE LTD</t>
  </si>
  <si>
    <t>MDPI</t>
  </si>
  <si>
    <t>ELSEVIER SCI LTD</t>
  </si>
  <si>
    <t>WORLD SCIENTIFIC PUBL CO PTE LTD</t>
  </si>
  <si>
    <t>IEEE-INST ELECTRICAL ELECTRONICS ENGINEERS INC</t>
  </si>
  <si>
    <t>W B SAUNDERS CO LTD</t>
  </si>
  <si>
    <t>ROUTLEDGE</t>
  </si>
  <si>
    <t>IOP PUBLISHING LTD</t>
  </si>
  <si>
    <t>KOREAN SOC PRECISION ENG</t>
  </si>
  <si>
    <t>TUBITAK SCIENTIFIC &amp; TECHNICAL RESEARCH COUNCIL TURKEY</t>
  </si>
  <si>
    <t>INST ENGINEERING TECHNOLOGY-IET</t>
  </si>
  <si>
    <t>SAGE PUBLICATIONS LTD</t>
  </si>
  <si>
    <t>SPRINGER WIEN</t>
  </si>
  <si>
    <t>EDIZIONI ETS</t>
  </si>
  <si>
    <t>DESALINATION PUBL</t>
  </si>
  <si>
    <t>SPRINGER INDIA</t>
  </si>
  <si>
    <t>SPRINGER HEIDELBERG</t>
  </si>
  <si>
    <t>IEEE COMPUTER SOC</t>
  </si>
  <si>
    <t>SPRINGER LONDON LTD</t>
  </si>
  <si>
    <t>OXFORD UNIV PRESS INC</t>
  </si>
  <si>
    <t>TAYLOR &amp; FRANCIS AS</t>
  </si>
  <si>
    <t>ACAD MANAGEMENT</t>
  </si>
  <si>
    <t>WILEY-V C H VERLAG GMBH</t>
  </si>
  <si>
    <t>AMER CHEMICAL SOC</t>
  </si>
  <si>
    <t>FRONTIERS MEDIA SA</t>
  </si>
  <si>
    <t>ASME</t>
  </si>
  <si>
    <t>OPTICAL SOC AMER</t>
  </si>
  <si>
    <t>WALTER DE GRUYTER GMBH</t>
  </si>
  <si>
    <t>PUBLIC LIBRARY SCIENCE</t>
  </si>
  <si>
    <t>JORDAN UNIV SCIENCE &amp; TECHNOLOGY</t>
  </si>
  <si>
    <t>ASCE-AMER SOC CIVIL ENGINEERS</t>
  </si>
  <si>
    <t>AMER SCIENTIFIC PUBLISHERS</t>
  </si>
  <si>
    <t>http://apps.webofknowledge.com/full_record.do?product=WOS&amp;search_mode=GeneralSearch&amp;qid=1&amp;SID=C5SVAB8HQ3PFwZmFyd6&amp;page=1&amp;doc=1</t>
  </si>
  <si>
    <t>2019-02</t>
  </si>
  <si>
    <t>http://apps.webofknowledge.com/full_record.do?product=WOS&amp;search_mode=GeneralSearch&amp;qid=2&amp;SID=E13dB81QVftMdFQqx82&amp;page=1&amp;doc=2</t>
  </si>
  <si>
    <t>Management</t>
  </si>
  <si>
    <t>DOI</t>
  </si>
  <si>
    <t>10.1007/s00267-017-0958-5</t>
  </si>
  <si>
    <t>10.1007/s00267-019-01144-z</t>
  </si>
  <si>
    <t>Year/ID No.</t>
  </si>
  <si>
    <t>10.1103/PhysRevB.99.134206</t>
  </si>
  <si>
    <t>Sanchez</t>
  </si>
  <si>
    <t>Provost &amp; Chief Academic Officer</t>
  </si>
  <si>
    <t>2019-03</t>
  </si>
  <si>
    <t>http://apps.webofknowledge.com/full_record.do?product=WOS&amp;search_mode=GeneralSearch&amp;qid=2&amp;SID=E13dB81QVftMdFQqx82&amp;page=1&amp;doc=3</t>
  </si>
  <si>
    <t>http://apps.webofknowledge.com/full_record.do?product=WOS&amp;search_mode=GeneralSearch&amp;qid=2&amp;SID=E13dB81QVftMdFQqx82&amp;page=1&amp;doc=4</t>
  </si>
  <si>
    <t>2019-04</t>
  </si>
  <si>
    <t>10.1080/00036846.2019.1584370</t>
  </si>
  <si>
    <t>10.1080/03610926.2017.1414254</t>
  </si>
  <si>
    <t>2019-05</t>
  </si>
  <si>
    <t>http://apps.webofknowledge.com/full_record.do?product=WOS&amp;search_mode=GeneralSearch&amp;qid=2&amp;SID=E13dB81QVftMdFQqx82&amp;page=1&amp;doc=5</t>
  </si>
  <si>
    <t>2019-06</t>
  </si>
  <si>
    <t>10.1016/j.najef.2019.02.009</t>
  </si>
  <si>
    <t>http://apps.webofknowledge.com/full_record.do?product=WOS&amp;search_mode=GeneralSearch&amp;qid=11&amp;SID=E13dB81QVftMdFQqx82&amp;page=1&amp;doc=6</t>
  </si>
  <si>
    <t>TOTAL</t>
  </si>
  <si>
    <t>2019-07</t>
  </si>
  <si>
    <t>2019-08</t>
  </si>
  <si>
    <t>2019-09</t>
  </si>
  <si>
    <t>2019-10</t>
  </si>
  <si>
    <t>2019-11</t>
  </si>
  <si>
    <t>2019-12</t>
  </si>
  <si>
    <t>2019-13</t>
  </si>
  <si>
    <t>2019-14</t>
  </si>
  <si>
    <t>2019-15</t>
  </si>
  <si>
    <t>2019-16</t>
  </si>
  <si>
    <t>2019-17</t>
  </si>
  <si>
    <t>2019-18</t>
  </si>
  <si>
    <t>2019-19</t>
  </si>
  <si>
    <t>2019-20</t>
  </si>
  <si>
    <t>2019-21</t>
  </si>
  <si>
    <t>2019-22</t>
  </si>
  <si>
    <t>2019-23</t>
  </si>
  <si>
    <t>2019-24</t>
  </si>
  <si>
    <t>2019-25</t>
  </si>
  <si>
    <t>2019-26</t>
  </si>
  <si>
    <t>2019-27</t>
  </si>
  <si>
    <t>2019-28</t>
  </si>
  <si>
    <t>2019-29</t>
  </si>
  <si>
    <t>2019-30</t>
  </si>
  <si>
    <t>2019-31</t>
  </si>
  <si>
    <t>2019-32</t>
  </si>
  <si>
    <t>2019-33</t>
  </si>
  <si>
    <t>2019-34</t>
  </si>
  <si>
    <t>2019-35</t>
  </si>
  <si>
    <t>2019-36</t>
  </si>
  <si>
    <t>2019-37</t>
  </si>
  <si>
    <t>2019-38</t>
  </si>
  <si>
    <t>2019-39</t>
  </si>
  <si>
    <t>2019-40</t>
  </si>
  <si>
    <t>2019-41</t>
  </si>
  <si>
    <t>2019-42</t>
  </si>
  <si>
    <t>2019-43</t>
  </si>
  <si>
    <t>2019-44</t>
  </si>
  <si>
    <t>2019-45</t>
  </si>
  <si>
    <t>2019-46</t>
  </si>
  <si>
    <t>2019-47</t>
  </si>
  <si>
    <t>2019-48</t>
  </si>
  <si>
    <t>2019-49</t>
  </si>
  <si>
    <t>2019-50</t>
  </si>
  <si>
    <t>2019-51</t>
  </si>
  <si>
    <t>2019-52</t>
  </si>
  <si>
    <t>2019-53</t>
  </si>
  <si>
    <t>2019-54</t>
  </si>
  <si>
    <t>2019-55</t>
  </si>
  <si>
    <t>2019-56</t>
  </si>
  <si>
    <t>2019-57</t>
  </si>
  <si>
    <t>2019-58</t>
  </si>
  <si>
    <t>2019-59</t>
  </si>
  <si>
    <t>2019-60</t>
  </si>
  <si>
    <t>2019-61</t>
  </si>
  <si>
    <t>2019-62</t>
  </si>
  <si>
    <t>2019-63</t>
  </si>
  <si>
    <t>2019-64</t>
  </si>
  <si>
    <t>2019-65</t>
  </si>
  <si>
    <t>2019-66</t>
  </si>
  <si>
    <t>2019-67</t>
  </si>
  <si>
    <t>2019-68</t>
  </si>
  <si>
    <t>2019-69</t>
  </si>
  <si>
    <t>2019-70</t>
  </si>
  <si>
    <t>2019-71</t>
  </si>
  <si>
    <t>2019-72</t>
  </si>
  <si>
    <t>2019-73</t>
  </si>
  <si>
    <t>2019-74</t>
  </si>
  <si>
    <t>2019-75</t>
  </si>
  <si>
    <t>2019-76</t>
  </si>
  <si>
    <t>2019-77</t>
  </si>
  <si>
    <t>2019-78</t>
  </si>
  <si>
    <t>2019-79</t>
  </si>
  <si>
    <t>2019-80</t>
  </si>
  <si>
    <t>2019-81</t>
  </si>
  <si>
    <t>2019-82</t>
  </si>
  <si>
    <t>2019-83</t>
  </si>
  <si>
    <t>2019-84</t>
  </si>
  <si>
    <t>2019-85</t>
  </si>
  <si>
    <t>2019-86</t>
  </si>
  <si>
    <t>2019-87</t>
  </si>
  <si>
    <t>2019-88</t>
  </si>
  <si>
    <t>2019-89</t>
  </si>
  <si>
    <t>2019-90</t>
  </si>
  <si>
    <t>2019-91</t>
  </si>
  <si>
    <t>2019-92</t>
  </si>
  <si>
    <t>2019-93</t>
  </si>
  <si>
    <t>2019-94</t>
  </si>
  <si>
    <t>2019-95</t>
  </si>
  <si>
    <t>2019-96</t>
  </si>
  <si>
    <t>2019-97</t>
  </si>
  <si>
    <t>2019-98</t>
  </si>
  <si>
    <t>2019-99</t>
  </si>
  <si>
    <t>2019-100</t>
  </si>
  <si>
    <t>A mechanized device for mounting histological tissue sections</t>
  </si>
  <si>
    <t>2019-101</t>
  </si>
  <si>
    <t>Habbal</t>
  </si>
  <si>
    <t>Osama</t>
  </si>
  <si>
    <t>http://apps.webofknowledge.com/full_record.do?product=WOS&amp;search_mode=GeneralSearch&amp;qid=1&amp;SID=D2LIiLCzA8ouZ8XSG3h&amp;page=1&amp;doc=1</t>
  </si>
  <si>
    <t>Farhat</t>
  </si>
  <si>
    <t>An optimal Dynamic Admission Control Policy and Upper Bound Analysis in Wireless Sensor Networks</t>
  </si>
  <si>
    <t>2019-102</t>
  </si>
  <si>
    <t>http://apps.webofknowledge.com/full_record.do?product=WOS&amp;search_mode=GeneralSearch&amp;qid=1&amp;SID=D2LIiLCzA8ouZ8XSG3h&amp;page=1&amp;doc=2</t>
  </si>
  <si>
    <t>Chief Research Officer</t>
  </si>
  <si>
    <t xml:space="preserve">Computer Science </t>
  </si>
  <si>
    <t>10.1109/ACCESS.2019.2912396</t>
  </si>
  <si>
    <t>INSPECT-PBEE: A performance-based earthquake engineering GUI for IDARC-2D</t>
  </si>
  <si>
    <t>10.1016/j.jneumeth.2019.03.012</t>
  </si>
  <si>
    <t>10.1016/j.softx.2019.01.010</t>
  </si>
  <si>
    <t>2019-103</t>
  </si>
  <si>
    <t>http://apps.webofknowledge.com/full_record.do?product=WOS&amp;search_mode=GeneralSearch&amp;qid=1&amp;SID=D2LIiLCzA8ouZ8XSG3h&amp;page=1&amp;doc=3</t>
  </si>
  <si>
    <t>Najib</t>
  </si>
  <si>
    <t>2019-104</t>
  </si>
  <si>
    <t>Modeling and simulation of hypothermia effects on cardiac electrical dynamics</t>
  </si>
  <si>
    <t>10.1371/journal.pone.0216058</t>
  </si>
  <si>
    <t>http://apps.webofknowledge.com/full_record.do?product=WOS&amp;search_mode=GeneralSearch&amp;qid=1&amp;SID=E2WPX8BpQzu1KyMutN2&amp;page=1&amp;doc=1</t>
  </si>
  <si>
    <t>Prevalence, attitudes, behaviours and policy evaluation of midwakh smoking among young people in the United Arab Emirates: Cross-sectional analysis of the Global Youth Tobacco Survey</t>
  </si>
  <si>
    <t>10.1371/journal.pone.0215899</t>
  </si>
  <si>
    <t>2019-105</t>
  </si>
  <si>
    <t>2019-106</t>
  </si>
  <si>
    <t>2019-107</t>
  </si>
  <si>
    <t>El Sayed</t>
  </si>
  <si>
    <t>Yehya</t>
  </si>
  <si>
    <t>http://apps.webofknowledge.com/full_record.do?product=WOS&amp;search_mode=GeneralSearch&amp;qid=1&amp;SID=E2WPX8BpQzu1KyMutN2&amp;page=1&amp;doc=2</t>
  </si>
  <si>
    <t>PIRATA: A Sustained Observing System for Tropical Atlantic Climate Research and Forecasting</t>
  </si>
  <si>
    <t>10.1029/2018EA000428</t>
  </si>
  <si>
    <t>Campos</t>
  </si>
  <si>
    <t>Edmo</t>
  </si>
  <si>
    <t>AMER GEOPHYSICAL UNION</t>
  </si>
  <si>
    <t>http://apps.webofknowledge.com/full_record.do?product=WOS&amp;search_mode=GeneralSearch&amp;qid=1&amp;SID=E2WPX8BpQzu1KyMutN2&amp;page=1&amp;doc=3</t>
  </si>
  <si>
    <t>Research Scientist</t>
  </si>
  <si>
    <t>GERI</t>
  </si>
  <si>
    <t>Rheological Study on Seawater Contaminated with Oil Components</t>
  </si>
  <si>
    <t>10.15244/pjoes/92121</t>
  </si>
  <si>
    <t>HARD</t>
  </si>
  <si>
    <t>http://apps.webofknowledge.com/full_record.do?product=WOS&amp;search_mode=GeneralSearch&amp;qid=1&amp;SID=E2WPX8BpQzu1KyMutN2&amp;page=1&amp;doc=4</t>
  </si>
  <si>
    <t>10.1680/jmacr.17.00361</t>
  </si>
  <si>
    <t>http://apps.webofknowledge.com/full_record.do?product=WOS&amp;search_mode=GeneralSearch&amp;qid=1&amp;SID=E2WPX8BpQzu1KyMutN2&amp;page=1&amp;doc=14</t>
  </si>
  <si>
    <t>http://apps.webofknowledge.com/full_record.do?product=WOS&amp;search_mode=GeneralSearch&amp;qid=1&amp;SID=E2WPX8BpQzu1KyMutN2&amp;page=1&amp;doc=15</t>
  </si>
  <si>
    <t>Raji</t>
  </si>
  <si>
    <t>Maryam</t>
  </si>
  <si>
    <t>10.1108/IJPSM-07-2017-0198</t>
  </si>
  <si>
    <t>10.1080/01431161.2018.1562583</t>
  </si>
  <si>
    <t>http://apps.webofknowledge.com/full_record.do?product=WOS&amp;search_mode=GeneralSearch&amp;qid=1&amp;SID=E2WPX8BpQzu1KyMutN2&amp;page=1&amp;doc=16</t>
  </si>
  <si>
    <t>10.1080/03610926.2018.1494939</t>
  </si>
  <si>
    <t>http://apps.webofknowledge.com/full_record.do?product=WOS&amp;search_mode=GeneralSearch&amp;qid=1&amp;SID=E2WPX8BpQzu1KyMutN2&amp;page=1&amp;doc=17</t>
  </si>
  <si>
    <t>10.1016/j.ecolind.2018.09.062</t>
  </si>
  <si>
    <t>http://apps.webofknowledge.com/full_record.do?product=WOS&amp;search_mode=GeneralSearch&amp;qid=1&amp;SID=E2WPX8BpQzu1KyMutN2&amp;page=1&amp;doc=18</t>
  </si>
  <si>
    <t>10.1111/manc.12234</t>
  </si>
  <si>
    <t>http://apps.webofknowledge.com/full_record.do?product=WOS&amp;search_mode=GeneralSearch&amp;qid=1&amp;SID=E2WPX8BpQzu1KyMutN2&amp;page=1&amp;doc=19</t>
  </si>
  <si>
    <t>10.1016/j.energy.2019.01.105</t>
  </si>
  <si>
    <t>http://apps.webofknowledge.com/full_record.do?product=WOS&amp;search_mode=GeneralSearch&amp;qid=1&amp;SID=E2WPX8BpQzu1KyMutN2&amp;page=1&amp;doc=20</t>
  </si>
  <si>
    <t>10.3390/buildings9030056</t>
  </si>
  <si>
    <t>Al Ajmani</t>
  </si>
  <si>
    <t>Haitham</t>
  </si>
  <si>
    <t>Abuzayed</t>
  </si>
  <si>
    <t>http://apps.webofknowledge.com/full_record.do?product=WOS&amp;search_mode=GeneralSearch&amp;qid=1&amp;SID=E2WPX8BpQzu1KyMutN2&amp;page=1&amp;doc=21</t>
  </si>
  <si>
    <t>10.1016/j.jmapro.2019.01.052</t>
  </si>
  <si>
    <t>http://apps.webofknowledge.com/full_record.do?product=WOS&amp;search_mode=GeneralSearch&amp;qid=1&amp;SID=E2WPX8BpQzu1KyMutN2&amp;page=1&amp;doc=22</t>
  </si>
  <si>
    <t>10.1007/s10614-018-9806-9</t>
  </si>
  <si>
    <t>http://apps.webofknowledge.com/full_record.do?product=WOS&amp;search_mode=GeneralSearch&amp;qid=1&amp;SID=E2WPX8BpQzu1KyMutN2&amp;page=1&amp;doc=23</t>
  </si>
  <si>
    <t>10.1142/S0217590817470026</t>
  </si>
  <si>
    <t>http://apps.webofknowledge.com/full_record.do?product=WOS&amp;search_mode=GeneralSearch&amp;qid=1&amp;SID=E2WPX8BpQzu1KyMutN2&amp;page=1&amp;doc=24</t>
  </si>
  <si>
    <t>10.1109/ACCESS.2019.2906269</t>
  </si>
  <si>
    <t>Mostafa</t>
  </si>
  <si>
    <t>Aseeri</t>
  </si>
  <si>
    <t>Fatema</t>
  </si>
  <si>
    <t>http://apps.webofknowledge.com/full_record.do?product=WOS&amp;search_mode=GeneralSearch&amp;qid=1&amp;SID=E2WPX8BpQzu1KyMutN2&amp;page=1&amp;doc=25</t>
  </si>
  <si>
    <t>10.1016/j.puhe.2019.01.017</t>
  </si>
  <si>
    <t>http://apps.webofknowledge.com/full_record.do?product=WOS&amp;search_mode=GeneralSearch&amp;qid=1&amp;SID=E2WPX8BpQzu1KyMutN2&amp;page=1&amp;doc=26</t>
  </si>
  <si>
    <t>http://apps.webofknowledge.com/full_record.do?product=WOS&amp;search_mode=GeneralSearch&amp;qid=1&amp;SID=E2WPX8BpQzu1KyMutN2&amp;page=1&amp;doc=27</t>
  </si>
  <si>
    <t>Arabic &amp; Translation Studies</t>
  </si>
  <si>
    <t>Abdel-Naby</t>
  </si>
  <si>
    <t>10.1088/1361-6455/aafa37</t>
  </si>
  <si>
    <t>http://apps.webofknowledge.com/full_record.do?product=WOS&amp;search_mode=GeneralSearch&amp;qid=1&amp;SID=E2WPX8BpQzu1KyMutN2&amp;page=1&amp;doc=28</t>
  </si>
  <si>
    <t>Shahin</t>
  </si>
  <si>
    <t>10.1016/j.jcae.2018.12.002</t>
  </si>
  <si>
    <t>http://apps.webofknowledge.com/full_record.do?product=WOS&amp;search_mode=GeneralSearch&amp;qid=1&amp;SID=E2WPX8BpQzu1KyMutN2&amp;page=1&amp;doc=29</t>
  </si>
  <si>
    <t>Accounting</t>
  </si>
  <si>
    <t>10.1016/j.ememar.2019.02.001</t>
  </si>
  <si>
    <t>http://apps.webofknowledge.com/full_record.do?product=WOS&amp;search_mode=GeneralSearch&amp;qid=1&amp;SID=E2WPX8BpQzu1KyMutN2&amp;page=1&amp;doc=30</t>
  </si>
  <si>
    <t>Finance</t>
  </si>
  <si>
    <t>10.1007/s40684-019-00033-4</t>
  </si>
  <si>
    <t>10.3906/elk-1711-356</t>
  </si>
  <si>
    <t>http://apps.webofknowledge.com/full_record.do?product=WOS&amp;search_mode=GeneralSearch&amp;qid=1&amp;SID=E2WPX8BpQzu1KyMutN2&amp;page=1&amp;doc=32</t>
  </si>
  <si>
    <t>http://apps.webofknowledge.com/full_record.do?product=WOS&amp;search_mode=GeneralSearch&amp;qid=1&amp;SID=E2WPX8BpQzu1KyMutN2&amp;page=1&amp;doc=31</t>
  </si>
  <si>
    <t>10.1049/iet-its.2018.5135</t>
  </si>
  <si>
    <t>http://apps.webofknowledge.com/full_record.do?product=WOS&amp;search_mode=GeneralSearch&amp;qid=1&amp;SID=E2WPX8BpQzu1KyMutN2&amp;page=1&amp;doc=33</t>
  </si>
  <si>
    <t>10.1177/0954406218793673</t>
  </si>
  <si>
    <t>http://apps.webofknowledge.com/full_record.do?product=WOS&amp;search_mode=GeneralSearch&amp;qid=1&amp;SID=E2WPX8BpQzu1KyMutN2&amp;page=1&amp;doc=34</t>
  </si>
  <si>
    <t>10.1007/s00605-018-1160-4</t>
  </si>
  <si>
    <t>http://apps.webofknowledge.com/full_record.do?product=WOS&amp;search_mode=GeneralSearch&amp;qid=1&amp;SID=E2WPX8BpQzu1KyMutN2&amp;page=1&amp;doc=35</t>
  </si>
  <si>
    <t>10.18280/ijht.370139</t>
  </si>
  <si>
    <t>Al-Hemyari</t>
  </si>
  <si>
    <t>http://apps.webofknowledge.com/full_record.do?product=WOS&amp;search_mode=GeneralSearch&amp;qid=1&amp;SID=E2WPX8BpQzu1KyMutN2&amp;page=1&amp;doc=36</t>
  </si>
  <si>
    <t>10.1002/er.4243</t>
  </si>
  <si>
    <t>http://apps.webofknowledge.com/full_record.do?product=WOS&amp;search_mode=GeneralSearch&amp;qid=1&amp;SID=E2WPX8BpQzu1KyMutN2&amp;page=1&amp;doc=37</t>
  </si>
  <si>
    <t>10.5004/dwt.2019.23607</t>
  </si>
  <si>
    <t>Mukhtar</t>
  </si>
  <si>
    <t>Noora</t>
  </si>
  <si>
    <t>http://apps.webofknowledge.com/full_record.do?product=WOS&amp;search_mode=GeneralSearch&amp;qid=1&amp;SID=C3OVM7RoHmYzDnvlPhu&amp;page=1&amp;doc=38</t>
  </si>
  <si>
    <t>10.1080/21691401.2019.1573175</t>
  </si>
  <si>
    <t>Ghaleb</t>
  </si>
  <si>
    <t>http://apps.webofknowledge.com/full_record.do?product=WOS&amp;search_mode=GeneralSearch&amp;qid=1&amp;SID=C3OVM7RoHmYzDnvlPhu&amp;page=1&amp;doc=39</t>
  </si>
  <si>
    <t>10.1007/s12597-019-00355-6</t>
  </si>
  <si>
    <t>http://apps.webofknowledge.com/full_record.do?product=WOS&amp;search_mode=GeneralSearch&amp;qid=10&amp;SID=C3OVM7RoHmYzDnvlPhu&amp;page=1&amp;doc=40</t>
  </si>
  <si>
    <t>10.1002/jnm.2460</t>
  </si>
  <si>
    <t>Younis</t>
  </si>
  <si>
    <t>10.1016/j.flowmeasinst.2019.01.013</t>
  </si>
  <si>
    <t>Mortadha</t>
  </si>
  <si>
    <t>Jafar</t>
  </si>
  <si>
    <t>Does cross-listing in the US improve investment efficiency? Evidence from UK firms</t>
  </si>
  <si>
    <t>2019-108</t>
  </si>
  <si>
    <t> 10.1016/j.qref.2018.12.005</t>
  </si>
  <si>
    <t>http://apps.webofknowledge.com/full_record.do?product=WOS&amp;search_mode=GeneralSearch&amp;qid=1&amp;SID=F3QAVKcbeGd6uwxAsQm&amp;page=1&amp;doc=1</t>
  </si>
  <si>
    <t>http://apps.webofknowledge.com/full_record.do?product=WOS&amp;search_mode=GeneralSearch&amp;qid=1&amp;SID=F3QAVKcbeGd6uwxAsQm&amp;page=1&amp;doc=43</t>
  </si>
  <si>
    <t>http://apps.webofknowledge.com/full_record.do?product=WOS&amp;search_mode=GeneralSearch&amp;qid=1&amp;SID=F3QAVKcbeGd6uwxAsQm&amp;page=1&amp;doc=42</t>
  </si>
  <si>
    <t>10.1007/s10999-018-9402-0</t>
  </si>
  <si>
    <t>http://apps.webofknowledge.com/full_record.do?product=WOS&amp;search_mode=GeneralSearch&amp;qid=6&amp;SID=F3QAVKcbeGd6uwxAsQm&amp;page=1&amp;doc=44</t>
  </si>
  <si>
    <t>10.1016/j.jebo.2018.12.029</t>
  </si>
  <si>
    <t>Cobo-Reyes</t>
  </si>
  <si>
    <t>http://apps.webofknowledge.com/full_record.do?product=WOS&amp;search_mode=GeneralSearch&amp;qid=6&amp;SID=F3QAVKcbeGd6uwxAsQm&amp;page=1&amp;doc=45</t>
  </si>
  <si>
    <t>10.1016/j.irfa.2018.11.003</t>
  </si>
  <si>
    <t>http://apps.webofknowledge.com/full_record.do?product=WOS&amp;search_mode=GeneralSearch&amp;qid=6&amp;SID=F3QAVKcbeGd6uwxAsQm&amp;page=1&amp;doc=46</t>
  </si>
  <si>
    <t>10.1109/TPDS.2018.2871845</t>
  </si>
  <si>
    <t>http://apps.webofknowledge.com/full_record.do?product=WOS&amp;search_mode=GeneralSearch&amp;qid=6&amp;SID=F3QAVKcbeGd6uwxAsQm&amp;page=1&amp;doc=47</t>
  </si>
  <si>
    <t>10.1007/s00170-018-2939-0</t>
  </si>
  <si>
    <t>http://apps.webofknowledge.com/full_record.do?product=WOS&amp;search_mode=GeneralSearch&amp;qid=6&amp;SID=F3QAVKcbeGd6uwxAsQm&amp;page=1&amp;doc=48</t>
  </si>
  <si>
    <t>10.1007/s11356-018-4051-2</t>
  </si>
  <si>
    <t>http://apps.webofknowledge.com/full_record.do?product=WOS&amp;search_mode=GeneralSearch&amp;qid=6&amp;SID=F3QAVKcbeGd6uwxAsQm&amp;page=1&amp;doc=49</t>
  </si>
  <si>
    <t>Christodoulides</t>
  </si>
  <si>
    <t>Marketing &amp; Information Systems</t>
  </si>
  <si>
    <t>10.1016/j.ibusrev.2018.10.005</t>
  </si>
  <si>
    <t>http://apps.webofknowledge.com/full_record.do?product=WOS&amp;search_mode=GeneralSearch&amp;qid=6&amp;SID=F3QAVKcbeGd6uwxAsQm&amp;page=1&amp;doc=50</t>
  </si>
  <si>
    <t>http://apps.webofknowledge.com/full_record.do?product=WOS&amp;search_mode=GeneralSearch&amp;qid=6&amp;SID=F3QAVKcbeGd6uwxAsQm&amp;page=2&amp;doc=51</t>
  </si>
  <si>
    <t>http://apps.webofknowledge.com/full_record.do?product=WOS&amp;search_mode=GeneralSearch&amp;qid=6&amp;SID=F3QAVKcbeGd6uwxAsQm&amp;page=2&amp;doc=52</t>
  </si>
  <si>
    <t>10.1016/j.cie.2018.11.035</t>
  </si>
  <si>
    <t>Abdullah</t>
  </si>
  <si>
    <t>Sari</t>
  </si>
  <si>
    <t>http://apps.webofknowledge.com/full_record.do?product=WOS&amp;search_mode=GeneralSearch&amp;qid=6&amp;SID=F3QAVKcbeGd6uwxAsQm&amp;page=2&amp;doc=53</t>
  </si>
  <si>
    <t> 10.1016/j.desal.2019.01.002</t>
  </si>
  <si>
    <t>Naif</t>
  </si>
  <si>
    <t>http://apps.webofknowledge.com/full_record.do?product=WOS&amp;search_mode=GeneralSearch&amp;qid=1&amp;SID=C2kPfJSNE8IP7GtNHJQ&amp;page=2&amp;doc=54</t>
  </si>
  <si>
    <t>10.1109/TCCN.2018.2880228</t>
  </si>
  <si>
    <t>http://apps.webofknowledge.com/full_record.do?product=WOS&amp;search_mode=GeneralSearch&amp;qid=1&amp;SID=C2kPfJSNE8IP7GtNHJQ&amp;page=2&amp;doc=55</t>
  </si>
  <si>
    <t>10.1016/j.jwpe.2019.01.001</t>
  </si>
  <si>
    <t>http://apps.webofknowledge.com/full_record.do?product=WOS&amp;search_mode=GeneralSearch&amp;qid=1&amp;SID=C2kPfJSNE8IP7GtNHJQ&amp;page=2&amp;doc=56</t>
  </si>
  <si>
    <t>10.1016/j.patrec.2019.01.004</t>
  </si>
  <si>
    <t>Jalal</t>
  </si>
  <si>
    <t>Ahsan</t>
  </si>
  <si>
    <t>http://apps.webofknowledge.com/full_record.do?product=WOS&amp;search_mode=GeneralSearch&amp;qid=1&amp;SID=C2kPfJSNE8IP7GtNHJQ&amp;page=2&amp;doc=57</t>
  </si>
  <si>
    <t>10.1080/23322039.2019.1582317</t>
  </si>
  <si>
    <t>http://apps.webofknowledge.com/full_record.do?product=WOS&amp;search_mode=GeneralSearch&amp;qid=1&amp;SID=C2kPfJSNE8IP7GtNHJQ&amp;page=2&amp;doc=58</t>
  </si>
  <si>
    <t>10.1016/j.compstruct.2019.02.050</t>
  </si>
  <si>
    <t>Alhafiz</t>
  </si>
  <si>
    <t>Abdul Rahman</t>
  </si>
  <si>
    <t>http://apps.webofknowledge.com/full_record.do?product=WOS&amp;search_mode=GeneralSearch&amp;qid=1&amp;SID=C2kPfJSNE8IP7GtNHJQ&amp;page=2&amp;doc=59</t>
  </si>
  <si>
    <t>10.1007/s10551-017-3513-7</t>
  </si>
  <si>
    <t>http://apps.webofknowledge.com/full_record.do?product=WOS&amp;search_mode=GeneralSearch&amp;qid=1&amp;SID=C2kPfJSNE8IP7GtNHJQ&amp;page=2&amp;doc=60</t>
  </si>
  <si>
    <t>10.1007/s00542-018-4056-2</t>
  </si>
  <si>
    <t>http://apps.webofknowledge.com/full_record.do?product=WOS&amp;search_mode=GeneralSearch&amp;qid=1&amp;SID=C2kPfJSNE8IP7GtNHJQ&amp;page=2&amp;doc=61</t>
  </si>
  <si>
    <t>http://apps.webofknowledge.com/full_record.do?product=WOS&amp;search_mode=GeneralSearch&amp;qid=1&amp;SID=D6pVcY1r4sUaUeZ1Qfn&amp;page=2&amp;doc=62</t>
  </si>
  <si>
    <t>10.5465/amp.2016.0152</t>
  </si>
  <si>
    <t>10.1103/PhysRevD.99.036017</t>
  </si>
  <si>
    <t>http://apps.webofknowledge.com/full_record.do?product=WOS&amp;search_mode=GeneralSearch&amp;qid=1&amp;SID=D6pVcY1r4sUaUeZ1Qfn&amp;page=2&amp;doc=63</t>
  </si>
  <si>
    <t>10.1016/j.renene.2018.12.060</t>
  </si>
  <si>
    <t>http://apps.webofknowledge.com/full_record.do?product=WOS&amp;search_mode=GeneralSearch&amp;qid=1&amp;SID=D6pVcY1r4sUaUeZ1Qfn&amp;page=2&amp;doc=64</t>
  </si>
  <si>
    <t>10.1002/ceat.201800260</t>
  </si>
  <si>
    <t>http://apps.webofknowledge.com/full_record.do?product=WOS&amp;search_mode=GeneralSearch&amp;qid=1&amp;SID=D6pVcY1r4sUaUeZ1Qfn&amp;page=2&amp;doc=65</t>
  </si>
  <si>
    <t>10.1007/s10845-016-1284-0</t>
  </si>
  <si>
    <t>http://apps.webofknowledge.com/full_record.do?product=WOS&amp;search_mode=GeneralSearch&amp;qid=1&amp;SID=D6pVcY1r4sUaUeZ1Qfn&amp;page=2&amp;doc=66</t>
  </si>
  <si>
    <t>10.1021/acs.langmuir.8b04167</t>
  </si>
  <si>
    <t>http://apps.webofknowledge.com/full_record.do?product=WOS&amp;search_mode=GeneralSearch&amp;qid=1&amp;SID=D6pVcY1r4sUaUeZ1Qfn&amp;page=2&amp;doc=67</t>
  </si>
  <si>
    <t>10.1111/modl.12544</t>
  </si>
  <si>
    <t>http://apps.webofknowledge.com/full_record.do?product=WOS&amp;search_mode=GeneralSearch&amp;qid=1&amp;SID=D6pVcY1r4sUaUeZ1Qfn&amp;page=2&amp;doc=68</t>
  </si>
  <si>
    <t>10.3389/fphy.2019.00002</t>
  </si>
  <si>
    <t>Yousef</t>
  </si>
  <si>
    <t>http://apps.webofknowledge.com/full_record.do?product=WOS&amp;search_mode=GeneralSearch&amp;qid=1&amp;SID=D6pVcY1r4sUaUeZ1Qfn&amp;page=2&amp;doc=69</t>
  </si>
  <si>
    <t>10.1016/j.qref.2018.06.001</t>
  </si>
  <si>
    <t>http://apps.webofknowledge.com/full_record.do?product=WOS&amp;search_mode=GeneralSearch&amp;qid=1&amp;SID=D6pVcY1r4sUaUeZ1Qfn&amp;page=2&amp;doc=70</t>
  </si>
  <si>
    <t>10.1016/j.jclepro.2018.11.180</t>
  </si>
  <si>
    <t>http://apps.webofknowledge.com/full_record.do?product=WOS&amp;search_mode=GeneralSearch&amp;qid=1&amp;SID=D6pVcY1r4sUaUeZ1Qfn&amp;page=2&amp;doc=71</t>
  </si>
  <si>
    <t>10.1007/s11127-018-0611-8</t>
  </si>
  <si>
    <t>http://apps.webofknowledge.com/full_record.do?product=WOS&amp;search_mode=GeneralSearch&amp;qid=1&amp;SID=D6pVcY1r4sUaUeZ1Qfn&amp;page=2&amp;doc=72</t>
  </si>
  <si>
    <t> 10.1007/s11127-018-0606-5</t>
  </si>
  <si>
    <t>http://apps.webofknowledge.com/full_record.do?product=WOS&amp;search_mode=GeneralSearch&amp;qid=1&amp;SID=D6pVcY1r4sUaUeZ1Qfn&amp;page=2&amp;doc=73</t>
  </si>
  <si>
    <t>10.1016/j.asr.2018.10.039</t>
  </si>
  <si>
    <t>http://apps.webofknowledge.com/full_record.do?product=WOS&amp;search_mode=GeneralSearch&amp;qid=1&amp;SID=D6pVcY1r4sUaUeZ1Qfn&amp;page=2&amp;doc=74</t>
  </si>
  <si>
    <t>10.1016/j.jocs.2018.12.004</t>
  </si>
  <si>
    <t>http://apps.webofknowledge.com/full_record.do?product=WOS&amp;search_mode=GeneralSearch&amp;qid=1&amp;SID=D6pVcY1r4sUaUeZ1Qfn&amp;page=2&amp;doc=75</t>
  </si>
  <si>
    <t>10.1016/j.compstruct.2019.01.045</t>
  </si>
  <si>
    <t>Jamal El-Din</t>
  </si>
  <si>
    <t>http://apps.webofknowledge.com/full_record.do?product=WOS&amp;search_mode=GeneralSearch&amp;qid=1&amp;SID=D6pVcY1r4sUaUeZ1Qfn&amp;page=2&amp;doc=76</t>
  </si>
  <si>
    <t> Mohamed</t>
  </si>
  <si>
    <t>10.1016/j.enconman.2018.10.088</t>
  </si>
  <si>
    <t>http://apps.webofknowledge.com/full_record.do?product=WOS&amp;search_mode=GeneralSearch&amp;qid=1&amp;SID=D6pVcY1r4sUaUeZ1Qfn&amp;page=2&amp;doc=77</t>
  </si>
  <si>
    <t>10.1007/s13369-018-3406-9</t>
  </si>
  <si>
    <t>http://apps.webofknowledge.com/full_record.do?product=WOS&amp;search_mode=GeneralSearch&amp;qid=1&amp;SID=D6pVcY1r4sUaUeZ1Qfn&amp;page=2&amp;doc=78</t>
  </si>
  <si>
    <t>10.1016/j.renene.2018.11.046</t>
  </si>
  <si>
    <t>http://apps.webofknowledge.com/full_record.do?product=WOS&amp;search_mode=GeneralSearch&amp;qid=1&amp;SID=D6pVcY1r4sUaUeZ1Qfn&amp;page=2&amp;doc=79</t>
  </si>
  <si>
    <t>10.1115/1.4039943</t>
  </si>
  <si>
    <t>http://apps.webofknowledge.com/full_record.do?product=WOS&amp;search_mode=GeneralSearch&amp;qid=1&amp;SID=D6pVcY1r4sUaUeZ1Qfn&amp;page=2&amp;doc=80</t>
  </si>
  <si>
    <t>Imad </t>
  </si>
  <si>
    <t>10.1021/acs.joc.8b02878</t>
  </si>
  <si>
    <t>http://apps.webofknowledge.com/full_record.do?product=WOS&amp;search_mode=GeneralSearch&amp;qid=1&amp;SID=D6pVcY1r4sUaUeZ1Qfn&amp;page=2&amp;doc=81</t>
  </si>
  <si>
    <t>An Online Continuous Progressive Second Price Auction for Electric Vehicle Charging</t>
  </si>
  <si>
    <t>2019-109</t>
  </si>
  <si>
    <t>2019-110</t>
  </si>
  <si>
    <t>2019-111</t>
  </si>
  <si>
    <t>10.1109/JIOT.2018.2876422</t>
  </si>
  <si>
    <t>http://apps.webofknowledge.com/full_record.do?product=WOS&amp;search_mode=GeneralSearch&amp;qid=1&amp;SID=E6nqv3SUKECJPl1OQjM&amp;page=1&amp;doc=3</t>
  </si>
  <si>
    <t>State Ownership and Debt Choice: Evidence from Privatization</t>
  </si>
  <si>
    <t>10.1017/S0022109018000881</t>
  </si>
  <si>
    <t>CAMBRIDGE UNIV PRESS</t>
  </si>
  <si>
    <t>http://apps.webofknowledge.com/full_record.do?product=WOS&amp;search_mode=GeneralSearch&amp;qid=3&amp;SID=E6nqv3SUKECJPl1OQjM&amp;page=1&amp;doc=2</t>
  </si>
  <si>
    <t>Reverse osmosis desalination: A state-of-the-art review</t>
  </si>
  <si>
    <t>10.1016/j.desal.2019.02.008</t>
  </si>
  <si>
    <t>http://apps.webofknowledge.com/full_record.do?product=WOS&amp;search_mode=GeneralSearch&amp;qid=3&amp;SID=E6nqv3SUKECJPl1OQjM&amp;page=1&amp;doc=1</t>
  </si>
  <si>
    <t>10.1364/OE.27.000557</t>
  </si>
  <si>
    <t>http://apps.webofknowledge.com/full_record.do?product=WOS&amp;search_mode=GeneralSearch&amp;qid=3&amp;SID=E6nqv3SUKECJPl1OQjM&amp;page=2&amp;doc=85</t>
  </si>
  <si>
    <t>Adrian</t>
  </si>
  <si>
    <t>10.1111/1467-8489.12286</t>
  </si>
  <si>
    <t>http://apps.webofknowledge.com/full_record.do?product=WOS&amp;search_mode=GeneralSearch&amp;qid=3&amp;SID=E6nqv3SUKECJPl1OQjM&amp;page=2&amp;doc=86</t>
  </si>
  <si>
    <t>10.1080/1369801X.2018.1487328</t>
  </si>
  <si>
    <t>http://apps.webofknowledge.com/full_record.do?product=WOS&amp;search_mode=GeneralSearch&amp;qid=3&amp;SID=E6nqv3SUKECJPl1OQjM&amp;page=2&amp;doc=87</t>
  </si>
  <si>
    <t>10.1515/bejeap-2018-0118</t>
  </si>
  <si>
    <t>http://apps.webofknowledge.com/full_record.do?product=WOS&amp;search_mode=GeneralSearch&amp;qid=3&amp;SID=E6nqv3SUKECJPl1OQjM&amp;page=2&amp;doc=88</t>
  </si>
  <si>
    <t>10.1007/s11220-019-0225-3</t>
  </si>
  <si>
    <t>http://apps.webofknowledge.com/full_record.do?product=WOS&amp;search_mode=GeneralSearch&amp;qid=3&amp;SID=E6nqv3SUKECJPl1OQjM&amp;page=2&amp;doc=89</t>
  </si>
  <si>
    <t>Syed Hamdan</t>
  </si>
  <si>
    <t>Dias</t>
  </si>
  <si>
    <t>Kevin Rose</t>
  </si>
  <si>
    <t>Arif</t>
  </si>
  <si>
    <t>Fahad</t>
  </si>
  <si>
    <t>Jawwad Imtiaz</t>
  </si>
  <si>
    <t>http://apps.webofknowledge.com/full_record.do?product=WOS&amp;search_mode=GeneralSearch&amp;qid=3&amp;SID=E6nqv3SUKECJPl1OQjM&amp;page=2&amp;doc=90</t>
  </si>
  <si>
    <t>10.1109/JSEN.2018.2879248</t>
  </si>
  <si>
    <t>10.1111/imig.12539</t>
  </si>
  <si>
    <t>http://apps.webofknowledge.com/full_record.do?product=WOS&amp;search_mode=GeneralSearch&amp;qid=3&amp;SID=E6nqv3SUKECJPl1OQjM&amp;page=2&amp;doc=91</t>
  </si>
  <si>
    <t>10.1111/1744-7941.12148</t>
  </si>
  <si>
    <t>http://apps.webofknowledge.com/full_record.do?product=WOS&amp;search_mode=GeneralSearch&amp;qid=3&amp;SID=E6nqv3SUKECJPl1OQjM&amp;page=2&amp;doc=92</t>
  </si>
  <si>
    <t>http://apps.webofknowledge.com/full_record.do?product=WOS&amp;search_mode=GeneralSearch&amp;qid=3&amp;SID=E6nqv3SUKECJPl1OQjM&amp;page=2&amp;doc=93</t>
  </si>
  <si>
    <t> 10.1371/journal.pone.0209548</t>
  </si>
  <si>
    <t>10.1016/j.cam.2018.09.044</t>
  </si>
  <si>
    <t>http://apps.webofknowledge.com/full_record.do?product=WOS&amp;search_mode=GeneralSearch&amp;qid=3&amp;SID=E6nqv3SUKECJPl1OQjM&amp;page=2&amp;doc=94</t>
  </si>
  <si>
    <t>10.1080/19386362.2017.1329260</t>
  </si>
  <si>
    <t>http://apps.webofknowledge.com/full_record.do?product=WOS&amp;search_mode=GeneralSearch&amp;qid=3&amp;SID=E6nqv3SUKECJPl1OQjM&amp;page=2&amp;doc=95</t>
  </si>
  <si>
    <t>A Study of the Contribution of Information Technology on the Growth of Tourism Economy Using Cross-Sectional Data</t>
  </si>
  <si>
    <t>2019-112</t>
  </si>
  <si>
    <t>2019-113</t>
  </si>
  <si>
    <t>2019-114</t>
  </si>
  <si>
    <t>IGI GLOBAL</t>
  </si>
  <si>
    <t>http://apps.webofknowledge.com/full_record.do?product=WOS&amp;search_mode=GeneralSearch&amp;qid=1&amp;SID=F1acTnFZVTh3LilX8Ox&amp;page=1&amp;doc=3</t>
  </si>
  <si>
    <t>10.4018/JGIM.2019040103</t>
  </si>
  <si>
    <t>Integration of Bricolage and Institutional Entrepreneurship for Internet Finance: Alibaba's Yu'e Bao</t>
  </si>
  <si>
    <t>10.4018/JGIM.2019040101</t>
  </si>
  <si>
    <t>http://apps.webofknowledge.com/full_record.do?product=WOS&amp;search_mode=GeneralSearch&amp;qid=1&amp;SID=F1acTnFZVTh3LilX8Ox&amp;page=1&amp;doc=2</t>
  </si>
  <si>
    <t>Stressors, personality and wellbeing among language teachers</t>
  </si>
  <si>
    <t>10.1016/j.system.2019.02.013</t>
  </si>
  <si>
    <t>http://apps.webofknowledge.com/full_record.do?product=WOS&amp;search_mode=GeneralSearch&amp;qid=1&amp;SID=F1acTnFZVTh3LilX8Ox&amp;page=1&amp;doc=1</t>
  </si>
  <si>
    <t>10.1080/19386362.2017.1328081</t>
  </si>
  <si>
    <t>http://apps.webofknowledge.com/full_record.do?product=WOS&amp;search_mode=GeneralSearch&amp;qid=1&amp;SID=F1acTnFZVTh3LilX8Ox&amp;page=2&amp;doc=99</t>
  </si>
  <si>
    <t>Chehadeh</t>
  </si>
  <si>
    <t>Turan</t>
  </si>
  <si>
    <t>Alper</t>
  </si>
  <si>
    <t>10.1108/IJEBR-08-2017-0299</t>
  </si>
  <si>
    <t>http://apps.webofknowledge.com/full_record.do?product=WOS&amp;search_mode=GeneralSearch&amp;qid=1&amp;SID=F1acTnFZVTh3LilX8Ox&amp;page=2&amp;doc=100</t>
  </si>
  <si>
    <t>10.1016/j.apm.2018.08.007</t>
  </si>
  <si>
    <t> Rami</t>
  </si>
  <si>
    <t>Alkhatib</t>
  </si>
  <si>
    <t>http://apps.webofknowledge.com/full_record.do?product=WOS&amp;search_mode=GeneralSearch&amp;qid=1&amp;SID=F1acTnFZVTh3LilX8Ox&amp;page=3&amp;doc=101</t>
  </si>
  <si>
    <t>http://apps.webofknowledge.com/full_record.do?product=WOS&amp;search_mode=GeneralSearch&amp;qid=1&amp;SID=F1acTnFZVTh3LilX8Ox&amp;page=3&amp;doc=102</t>
  </si>
  <si>
    <t>10.5004/dwt.2019.23260</t>
  </si>
  <si>
    <t>AlObeidli</t>
  </si>
  <si>
    <t>Lahib</t>
  </si>
  <si>
    <t>Bacha</t>
  </si>
  <si>
    <t>Kassermally</t>
  </si>
  <si>
    <t>Jarmakani</t>
  </si>
  <si>
    <t>http://apps.webofknowledge.com/full_record.do?product=WOS&amp;search_mode=GeneralSearch&amp;qid=1&amp;SID=F1acTnFZVTh3LilX8Ox&amp;page=3&amp;doc=103</t>
  </si>
  <si>
    <t>10.1109/TSTE.2018.2832443</t>
  </si>
  <si>
    <t>http://apps.webofknowledge.com/full_record.do?product=WOS&amp;search_mode=GeneralSearch&amp;qid=1&amp;SID=F1acTnFZVTh3LilX8Ox&amp;page=3&amp;doc=104</t>
  </si>
  <si>
    <t>Renewable Energy Perception by Rural Residents of a Peripheral EU Region</t>
  </si>
  <si>
    <t>2019-115</t>
  </si>
  <si>
    <t>10.3390/su11072075</t>
  </si>
  <si>
    <t>http://apps.webofknowledge.com/full_record.do?product=WOS&amp;search_mode=GeneralSearch&amp;qid=1&amp;SID=E1mTMmnw7J6fDDjTj1j&amp;page=1&amp;doc=1</t>
  </si>
  <si>
    <t>10.1080/00319104.2017.1385075</t>
  </si>
  <si>
    <t>http://apps.webofknowledge.com/full_record.do?product=WOS&amp;search_mode=GeneralSearch&amp;qid=1&amp;SID=E1mTMmnw7J6fDDjTj1j&amp;page=3&amp;doc=106</t>
  </si>
  <si>
    <t>Prakash</t>
  </si>
  <si>
    <t>10.1016/j.ijhm.2018.05.014</t>
  </si>
  <si>
    <t>http://apps.webofknowledge.com/full_record.do?product=WOS&amp;search_mode=GeneralSearch&amp;qid=1&amp;SID=E1mTMmnw7J6fDDjTj1j&amp;page=3&amp;doc=107</t>
  </si>
  <si>
    <t>10.1111/ecca.12238</t>
  </si>
  <si>
    <t>http://apps.webofknowledge.com/full_record.do?product=WOS&amp;search_mode=GeneralSearch&amp;qid=1&amp;SID=E1mTMmnw7J6fDDjTj1j&amp;page=3&amp;doc=108</t>
  </si>
  <si>
    <t>http://apps.webofknowledge.com/full_record.do?product=WOS&amp;search_mode=GeneralSearch&amp;qid=1&amp;SID=E1mTMmnw7J6fDDjTj1j&amp;page=3&amp;doc=111</t>
  </si>
  <si>
    <t>10.1080/14029251.2019.1544786</t>
  </si>
  <si>
    <t>10.1016/j.geothermics.2018.08.005</t>
  </si>
  <si>
    <t>http://apps.webofknowledge.com/full_record.do?product=WOS&amp;search_mode=GeneralSearch&amp;qid=1&amp;SID=E1mTMmnw7J6fDDjTj1j&amp;page=3&amp;doc=112</t>
  </si>
  <si>
    <t>http://apps.webofknowledge.com/full_record.do?product=WOS&amp;search_mode=GeneralSearch&amp;qid=1&amp;SID=E1mTMmnw7J6fDDjTj1j&amp;page=3&amp;doc=109</t>
  </si>
  <si>
    <t>10.1111/itor.12329</t>
  </si>
  <si>
    <t>El-Wehedi</t>
  </si>
  <si>
    <t>Fekrat</t>
  </si>
  <si>
    <t>10.1166/jbn.2019.2672</t>
  </si>
  <si>
    <t>Wadi</t>
  </si>
  <si>
    <t>http://apps.webofknowledge.com/full_record.do?product=WOS&amp;search_mode=GeneralSearch&amp;qid=1&amp;SID=F1ZujJSFTah2efOH4Py&amp;page=3&amp;doc=124</t>
  </si>
  <si>
    <t>http://apps.webofknowledge.com/full_record.do?product=WOS&amp;search_mode=GeneralSearch&amp;qid=1&amp;SID=F1ZujJSFTah2efOH4Py&amp;page=3&amp;doc=125</t>
  </si>
  <si>
    <t>10.1061/(ASCE)ME.1943-5479.0000670</t>
  </si>
  <si>
    <t>10.1016/j.physa.2018.09.042</t>
  </si>
  <si>
    <t>http://apps.webofknowledge.com/full_record.do?product=WOS&amp;search_mode=GeneralSearch&amp;qid=1&amp;SID=F1ZujJSFTah2efOH4Py&amp;page=3&amp;doc=126</t>
  </si>
  <si>
    <t>10.1016/j.jmmm.2018.09.038</t>
  </si>
  <si>
    <t>http://apps.webofknowledge.com/full_record.do?product=WOS&amp;search_mode=GeneralSearch&amp;qid=1&amp;SID=F1ZujJSFTah2efOH4Py&amp;page=3&amp;doc=127</t>
  </si>
  <si>
    <t>Experimental investigation into the nonlinear dynamics of a bistable laminate</t>
  </si>
  <si>
    <t>2019-116</t>
  </si>
  <si>
    <t>2019-117</t>
  </si>
  <si>
    <t>2019-118</t>
  </si>
  <si>
    <t>2019-119</t>
  </si>
  <si>
    <t>2019-120</t>
  </si>
  <si>
    <t>2019-121</t>
  </si>
  <si>
    <t>2019-122</t>
  </si>
  <si>
    <t>2019-123</t>
  </si>
  <si>
    <t>2019-124</t>
  </si>
  <si>
    <t>2019-125</t>
  </si>
  <si>
    <t>2019-126</t>
  </si>
  <si>
    <t>2019-127</t>
  </si>
  <si>
    <t>2019-128</t>
  </si>
  <si>
    <t xml:space="preserve">Samir </t>
  </si>
  <si>
    <t>10.1007/s11071-018-04738-0</t>
  </si>
  <si>
    <t>http://apps.webofknowledge.com/full_record.do?product=WOS&amp;search_mode=GeneralSearch&amp;qid=1&amp;SID=F1ZujJSFTah2efOH4Py&amp;page=1&amp;doc=13</t>
  </si>
  <si>
    <t>NEW MATH TEACHING METHODOLOGIES FOR ENGLISH LANGUAGE E-LEARNERS STUDENTS</t>
  </si>
  <si>
    <t>Gouioa</t>
  </si>
  <si>
    <t>10.20368/1971-8829/1564</t>
  </si>
  <si>
    <t>SOC ITALIANA E-LEARNING</t>
  </si>
  <si>
    <t>http://apps.webofknowledge.com/full_record.do?product=WOS&amp;search_mode=GeneralSearch&amp;qid=1&amp;SID=F1ZujJSFTah2efOH4Py&amp;page=1&amp;doc=12</t>
  </si>
  <si>
    <t>An information integration and transmission model of multi-source data for product quality and safety</t>
  </si>
  <si>
    <t>10.1007/s10796-016-9727-x</t>
  </si>
  <si>
    <t>http://apps.webofknowledge.com/full_record.do?product=WOS&amp;search_mode=GeneralSearch&amp;qid=1&amp;SID=F1ZujJSFTah2efOH4Py&amp;page=1&amp;doc=11</t>
  </si>
  <si>
    <t>Polemics of Love and the Family in A New Day in Old Sana'a</t>
  </si>
  <si>
    <t>10.1215/15366936-7297191</t>
  </si>
  <si>
    <t>DUKE UNIV PRESS</t>
  </si>
  <si>
    <t>http://apps.webofknowledge.com/full_record.do?product=WOS&amp;search_mode=GeneralSearch&amp;qid=1&amp;SID=F1ZujJSFTah2efOH4Py&amp;page=1&amp;doc=10</t>
  </si>
  <si>
    <t>'Miss World' meets 'dutiful daughter-in-law': modernity, marriage, motherhood and the Bollywood female star</t>
  </si>
  <si>
    <t>10.1080/19392397.2018.1486720</t>
  </si>
  <si>
    <t>ROUTLEDGE JOURNALS</t>
  </si>
  <si>
    <t>http://apps.webofknowledge.com/full_record.do?product=WOS&amp;search_mode=GeneralSearch&amp;qid=1&amp;SID=F1ZujJSFTah2efOH4Py&amp;page=1&amp;doc=9</t>
  </si>
  <si>
    <t>An alternative measure of positive correlation</t>
  </si>
  <si>
    <t>10.1080/0020739X.2018.1520931</t>
  </si>
  <si>
    <t>http://apps.webofknowledge.com/full_record.do?product=WOS&amp;search_mode=GeneralSearch&amp;qid=1&amp;SID=F1ZujJSFTah2efOH4Py&amp;page=1&amp;doc=8</t>
  </si>
  <si>
    <t>Sophisticated, iconic and magical: A qualitative analysis of brand charisma</t>
  </si>
  <si>
    <t>10.1016/j.jretconser.2019.03.011</t>
  </si>
  <si>
    <t>Nicholas</t>
  </si>
  <si>
    <t>http://apps.webofknowledge.com/full_record.do?product=WOS&amp;search_mode=GeneralSearch&amp;qid=1&amp;SID=F1ZujJSFTah2efOH4Py&amp;page=1&amp;doc=7</t>
  </si>
  <si>
    <t>STOP-GO MONETARY POLICY</t>
  </si>
  <si>
    <t>10.1111/ecin.12787</t>
  </si>
  <si>
    <t> Henry </t>
  </si>
  <si>
    <t>http://apps.webofknowledge.com/full_record.do?product=WOS&amp;search_mode=GeneralSearch&amp;qid=1&amp;SID=F1ZujJSFTah2efOH4Py&amp;page=1&amp;doc=6</t>
  </si>
  <si>
    <t>Seasonal Variability of Retroflection Structures and Transports in the Atlantic Ocean as Inferred from Satellite-Derived Salinity Maps</t>
  </si>
  <si>
    <t>10.3390/rs11070802</t>
  </si>
  <si>
    <t>http://apps.webofknowledge.com/full_record.do?product=WOS&amp;search_mode=GeneralSearch&amp;qid=1&amp;SID=F1ZujJSFTah2efOH4Py&amp;page=1&amp;doc=5</t>
  </si>
  <si>
    <t>Automated detection of lineaments express geological linear features of a tropical region using topographic fabric grain algorithm and the SRTM DEM</t>
  </si>
  <si>
    <t>10.1080/10106049.2019.1594393</t>
  </si>
  <si>
    <t>Elmahdy</t>
  </si>
  <si>
    <t>Samy</t>
  </si>
  <si>
    <t>http://apps.webofknowledge.com/full_record.do?product=WOS&amp;search_mode=GeneralSearch&amp;qid=1&amp;SID=F1ZujJSFTah2efOH4Py&amp;page=1&amp;doc=4</t>
  </si>
  <si>
    <t>Senior Research Associate</t>
  </si>
  <si>
    <t>GAC</t>
  </si>
  <si>
    <t>A fixed point iteration method using Green's functions for the solution of nonlinear boundary value problems over semi-Infinite intervals</t>
  </si>
  <si>
    <t>10.1080/00207160.2019.1615618</t>
  </si>
  <si>
    <t>http://apps.webofknowledge.com/full_record.do?product=WOS&amp;search_mode=GeneralSearch&amp;qid=1&amp;SID=F1ZujJSFTah2efOH4Py&amp;page=1&amp;doc=3</t>
  </si>
  <si>
    <t>Sayfy</t>
  </si>
  <si>
    <t>Sesamol, a major lignan in sesame seeds (Sesamum indicum): Anti-cancer properties and mechanisms of action</t>
  </si>
  <si>
    <t>10.1016/j.ejphar.2019.05.008</t>
  </si>
  <si>
    <t>Zeenah</t>
  </si>
  <si>
    <t>http://apps.webofknowledge.com/full_record.do?product=WOS&amp;search_mode=GeneralSearch&amp;qid=1&amp;SID=F1ZujJSFTah2efOH4Py&amp;page=1&amp;doc=2</t>
  </si>
  <si>
    <t>Fiber-reinforced polymers bars for compression reinforcement: A promising alternative to steel bars</t>
  </si>
  <si>
    <t>10.1016/j.conbuildmat.2019.03.105</t>
  </si>
  <si>
    <t>Elmessalami</t>
  </si>
  <si>
    <t>http://apps.webofknowledge.com/full_record.do?product=WOS&amp;search_mode=GeneralSearch&amp;qid=1&amp;SID=F1ZujJSFTah2efOH4Py&amp;page=1&amp;doc=1</t>
  </si>
  <si>
    <t xml:space="preserve">SCIE </t>
  </si>
  <si>
    <t>The mediating role of artifacts in position practice at work: Examples from a project-based context</t>
  </si>
  <si>
    <t>2019-129</t>
  </si>
  <si>
    <t>10.1016/j.im.2018.10.002</t>
  </si>
  <si>
    <t>http://apps.webofknowledge.com/full_record.do?product=WOS&amp;search_mode=GeneralSearch&amp;qid=12&amp;SID=D2r4frg21p2jXrsfHNF&amp;page=1&amp;doc=1</t>
  </si>
  <si>
    <t xml:space="preserve"> SSCI</t>
  </si>
  <si>
    <t>2019-130</t>
  </si>
  <si>
    <t>2019-131</t>
  </si>
  <si>
    <t>2019-132</t>
  </si>
  <si>
    <t>2019-133</t>
  </si>
  <si>
    <t>10.1177/0954406218810298</t>
  </si>
  <si>
    <t>Design of bending dominated lattice architectures with improved stiffness using hierarchy</t>
  </si>
  <si>
    <t>Louca</t>
  </si>
  <si>
    <t>Karim</t>
  </si>
  <si>
    <t>http://apps.webofknowledge.com/full_record.do?product=WOS&amp;search_mode=GeneralSearch&amp;qid=1&amp;SID=F54S92Nz8JVpL3EOclT&amp;page=1&amp;doc=4</t>
  </si>
  <si>
    <t>Perceptions of police-civilian encounters: Intergroup and communication dimensions in the United Arab Emirates and the USA</t>
  </si>
  <si>
    <t>10.1080/17513057.2018.1503317</t>
  </si>
  <si>
    <t>http://apps.webofknowledge.com/full_record.do?product=WOS&amp;search_mode=GeneralSearch&amp;qid=1&amp;SID=F54S92Nz8JVpL3EOclT&amp;page=1&amp;doc=3</t>
  </si>
  <si>
    <t>Application of Quasi-Phase Matching Concept for Enhancement of High-Order Harmonics of Ultrashort Laser Pulses in Plasmas</t>
  </si>
  <si>
    <t>10.3390/app9081701</t>
  </si>
  <si>
    <t>Ganeev</t>
  </si>
  <si>
    <t>http://apps.webofknowledge.com/full_record.do?product=WOS&amp;search_mode=GeneralSearch&amp;qid=1&amp;SID=F54S92Nz8JVpL3EOclT&amp;page=1&amp;doc=2</t>
  </si>
  <si>
    <t>Rashid</t>
  </si>
  <si>
    <t>MSERI</t>
  </si>
  <si>
    <t>10.3390/app9081554</t>
  </si>
  <si>
    <t>Recent Advances in Femtosecond Laser-Induced Surface Structuring for Oil-Water Separation</t>
  </si>
  <si>
    <t>http://apps.webofknowledge.com/full_record.do?product=WOS&amp;search_mode=GeneralSearch&amp;qid=1&amp;SID=F1BIL7CaFIwsPqYZ4s9&amp;page=1&amp;doc=1</t>
  </si>
  <si>
    <t>Professor/Acting Dean</t>
  </si>
  <si>
    <t>Professor/Chancellor</t>
  </si>
  <si>
    <t xml:space="preserve">Noora  </t>
  </si>
  <si>
    <t>Assistant Professor (Resigned)</t>
  </si>
  <si>
    <t>What We Have Learned about Terrorism since 9/11</t>
  </si>
  <si>
    <t>10.1257/jel.20181444</t>
  </si>
  <si>
    <t>2019-134</t>
  </si>
  <si>
    <t>2019-135</t>
  </si>
  <si>
    <t>2019-136</t>
  </si>
  <si>
    <t>2019-137</t>
  </si>
  <si>
    <t>AMER ECONOMIC ASSOC</t>
  </si>
  <si>
    <t>http://apps.webofknowledge.com/full_record.do?product=WOS&amp;search_mode=GeneralSearch&amp;qid=1&amp;SID=F2hekmznjM4Op44U8Gj&amp;page=1&amp;doc=4</t>
  </si>
  <si>
    <t>Is there a gender difference in accurately predicting the sign of growth in durables spending?</t>
  </si>
  <si>
    <t> 10.1080/13504851.2019.1616060</t>
  </si>
  <si>
    <t>http://apps.webofknowledge.com/full_record.do?product=WOS&amp;search_mode=GeneralSearch&amp;qid=1&amp;SID=F2hekmznjM4Op44U8Gj&amp;page=1&amp;doc=3</t>
  </si>
  <si>
    <t>Key contractor selection criteria for green construction projects in the UAE</t>
  </si>
  <si>
    <t>10.1080/15623599.2019.1610545</t>
  </si>
  <si>
    <t>Basamji</t>
  </si>
  <si>
    <t>Munir</t>
  </si>
  <si>
    <t>Ahmad Haj</t>
  </si>
  <si>
    <t>Zarif</t>
  </si>
  <si>
    <t>Nizar</t>
  </si>
  <si>
    <t>http://apps.webofknowledge.com/full_record.do?product=WOS&amp;search_mode=GeneralSearch&amp;qid=1&amp;SID=F2hekmznjM4Op44U8Gj&amp;page=1&amp;doc=2</t>
  </si>
  <si>
    <t>Discourse and long-term effects of isolated and combined structured input and structured output on the acquisition of the English causative form</t>
  </si>
  <si>
    <t>10.1080/09658416.2019.1604721</t>
  </si>
  <si>
    <t>http://apps.webofknowledge.com/full_record.do?product=WOS&amp;search_mode=GeneralSearch&amp;qid=1&amp;SID=F2hekmznjM4Op44U8Gj&amp;page=1&amp;doc=1</t>
  </si>
  <si>
    <t xml:space="preserve">Paper Title </t>
  </si>
  <si>
    <t>Determination of dynamic safety stocks for cyclic production schedules</t>
  </si>
  <si>
    <t>10.1007/s12063-019-00140-0</t>
  </si>
  <si>
    <t>2019-138</t>
  </si>
  <si>
    <t>2019-139</t>
  </si>
  <si>
    <t>http://apps.webofknowledge.com/full_record.do?product=WOS&amp;search_mode=GeneralSearch&amp;qid=1&amp;SID=D6pXFlpdDq8Hpg6ToG3&amp;page=1&amp;doc=2</t>
  </si>
  <si>
    <t>Dipole-Induced Rectification Across Ag-TS/SAM//Ga2O3/EGaln Junctions</t>
  </si>
  <si>
    <t>10.1021/jacs.9b02891</t>
  </si>
  <si>
    <t>http://apps.webofknowledge.com/full_record.do?product=WOS&amp;search_mode=GeneralSearch&amp;qid=1&amp;SID=D6pXFlpdDq8Hpg6ToG3&amp;page=1&amp;doc=1</t>
  </si>
  <si>
    <t xml:space="preserve">Yousuf </t>
  </si>
  <si>
    <t>Abo Rahama</t>
  </si>
  <si>
    <t>Sara</t>
  </si>
  <si>
    <t>Fatme</t>
  </si>
  <si>
    <t>Aysha</t>
  </si>
  <si>
    <t>2019-140</t>
  </si>
  <si>
    <t>10.1016/j.jcorpfin.2018.12.005</t>
  </si>
  <si>
    <t>Is privatization a socially responsible reform?</t>
  </si>
  <si>
    <t>http://apps.webofknowledge.com/full_record.do?product=WOS&amp;search_mode=GeneralSearch&amp;qid=1&amp;SID=C12SlKKNPf7H2qEoELK&amp;page=1&amp;doc=1</t>
  </si>
  <si>
    <t>Lipophilic Metabolites and Anatomical Acclimatization of Cleome amblyocarpa in the Drought and Extra-Water Areas of the Arid Desert of UAE</t>
  </si>
  <si>
    <t>2019-141</t>
  </si>
  <si>
    <t>2019-142</t>
  </si>
  <si>
    <t>10.3390/plants8050132</t>
  </si>
  <si>
    <t>http://apps.webofknowledge.com/full_record.do?product=WOS&amp;search_mode=GeneralSearch&amp;qid=1&amp;SID=F5hdXmp8hb2Fzy4e7nR&amp;page=1&amp;doc=2</t>
  </si>
  <si>
    <t>Predicting the response of continuous RC deep beams under varying levels of differential settlement</t>
  </si>
  <si>
    <t>http://apps.webofknowledge.com/full_record.do?product=WOS&amp;search_mode=GeneralSearch&amp;qid=1&amp;SID=F5hdXmp8hb2Fzy4e7nR&amp;page=1&amp;doc=1</t>
  </si>
  <si>
    <t>HIGHER EDUCATION PRESS</t>
  </si>
  <si>
    <t>10.1007/s11709-018-0506-2</t>
  </si>
  <si>
    <t>Does late 10K filing impact companies' financial reporting strategy? Evidence from discretionary accruals and real transaction management</t>
  </si>
  <si>
    <t>2019-143</t>
  </si>
  <si>
    <t>2019-144</t>
  </si>
  <si>
    <t>2019-145</t>
  </si>
  <si>
    <t>2019-146</t>
  </si>
  <si>
    <t>10.1111/jbfa.12369</t>
  </si>
  <si>
    <t>http://apps.webofknowledge.com/full_record.do?product=WOS&amp;search_mode=GeneralSearch&amp;qid=4&amp;SID=C2LCbslyZ5qvceTGAfh&amp;page=1&amp;doc=4</t>
  </si>
  <si>
    <t>Recent advances on TiO2-based photocatalysts toward the degradation of pesticides and major organic pollutants from water bodies</t>
  </si>
  <si>
    <t>http://apps.webofknowledge.com/full_record.do?product=WOS&amp;search_mode=GeneralSearch&amp;qid=4&amp;SID=C2LCbslyZ5qvceTGAfh&amp;page=1&amp;doc=3</t>
  </si>
  <si>
    <t>10.1080/01614940.2019.1613323</t>
  </si>
  <si>
    <t>Parametric dynamic analysis of walking within a cable-based gait trainer</t>
  </si>
  <si>
    <t>10.1017/S0263574718000711</t>
  </si>
  <si>
    <t>http://apps.webofknowledge.com/full_record.do?product=WOS&amp;search_mode=GeneralSearch&amp;qid=4&amp;SID=C2LCbslyZ5qvceTGAfh&amp;page=1&amp;doc=2</t>
  </si>
  <si>
    <t>Formulation of heat conduction and thermal conductivity of metals</t>
  </si>
  <si>
    <t>10.1515/phys-2019-0028</t>
  </si>
  <si>
    <t>SCIENDO</t>
  </si>
  <si>
    <t>http://apps.webofknowledge.com/full_record.do?product=WOS&amp;search_mode=GeneralSearch&amp;qid=4&amp;SID=C2LCbslyZ5qvceTGAfh&amp;page=1&amp;doc=1</t>
  </si>
  <si>
    <t>2019-147</t>
  </si>
  <si>
    <t>2019-148</t>
  </si>
  <si>
    <t>2019-149</t>
  </si>
  <si>
    <t>2019-150</t>
  </si>
  <si>
    <t>2019-151</t>
  </si>
  <si>
    <t>2019-152</t>
  </si>
  <si>
    <t>2019-153</t>
  </si>
  <si>
    <t>2019-154</t>
  </si>
  <si>
    <t>2019-155</t>
  </si>
  <si>
    <t>2019-156</t>
  </si>
  <si>
    <t>2019-157</t>
  </si>
  <si>
    <t>2019-158</t>
  </si>
  <si>
    <t>2019-159</t>
  </si>
  <si>
    <t>Michael Olsen: an early pioneer of hospitality education</t>
  </si>
  <si>
    <t>10.1080/13032917.2019.1582894</t>
  </si>
  <si>
    <t>http://apps.webofknowledge.com/full_record.do?product=WOS&amp;search_mode=GeneralSearch&amp;qid=3&amp;SID=C2JUbGqEQbp9ldFBWyC&amp;page=1&amp;doc=13</t>
  </si>
  <si>
    <t>A two-dimensional adaptive remeshing method for solving melting and solidification problems with convection</t>
  </si>
  <si>
    <t>10.1080/10407782.2019.1627837</t>
  </si>
  <si>
    <t>http://apps.webofknowledge.com/full_record.do?product=WOS&amp;search_mode=GeneralSearch&amp;qid=3&amp;SID=C2JUbGqEQbp9ldFBWyC&amp;page=1&amp;doc=12</t>
  </si>
  <si>
    <t>Efficiency of two constructed wetland systems for wastewater treatment: removal of bacterial indicators and enteric viruses</t>
  </si>
  <si>
    <t>10.1002/jctb.6001</t>
  </si>
  <si>
    <t>http://apps.webofknowledge.com/full_record.do?product=WOS&amp;search_mode=GeneralSearch&amp;qid=3&amp;SID=F2Hiy86VoUryodGFyZr&amp;page=1&amp;doc=11</t>
  </si>
  <si>
    <t>A simple heat diffusion model to avoid singularity in estimating a crack length using sonic infrared inspection technology</t>
  </si>
  <si>
    <t> 10.1016/j.sna.2019.03.001</t>
  </si>
  <si>
    <t>http://apps.webofknowledge.com/full_record.do?product=WOS&amp;search_mode=GeneralSearch&amp;qid=3&amp;SID=F2Hiy86VoUryodGFyZr&amp;page=1&amp;doc=10</t>
  </si>
  <si>
    <t>ELSEVIER SCIENCE SA</t>
  </si>
  <si>
    <t>FORMAL BARYCENTER SPACES WITH WEIGHTS: THE EULER CHARACTERISTIC</t>
  </si>
  <si>
    <t>10.12775/TMNA.2019.019</t>
  </si>
  <si>
    <t>JULIUSZ SCHAUDER CTR NONLINEAR STUDIES</t>
  </si>
  <si>
    <t>http://apps.webofknowledge.com/full_record.do?product=WOS&amp;search_mode=GeneralSearch&amp;qid=3&amp;SID=F2Hiy86VoUryodGFyZr&amp;page=1&amp;doc=9</t>
  </si>
  <si>
    <t>Biodegradation of mixture of plastic films by tailored marine consortia</t>
  </si>
  <si>
    <t>10.1016/j.jhazmat.2019.04.078</t>
  </si>
  <si>
    <t>http://apps.webofknowledge.com/full_record.do?product=WOS&amp;search_mode=GeneralSearch&amp;qid=3&amp;SID=F2Hiy86VoUryodGFyZr&amp;page=1&amp;doc=8</t>
  </si>
  <si>
    <t>Measuring service quality and customer satisfaction of the small- and medium-sized hotels (SMSHs) industry: lessons from United Arab Emirates (UAE)</t>
  </si>
  <si>
    <t>10.1108/TR-10-2017-0160</t>
  </si>
  <si>
    <t>http://apps.webofknowledge.com/full_record.do?product=WOS&amp;search_mode=GeneralSearch&amp;qid=3&amp;SID=F2Hiy86VoUryodGFyZr&amp;page=1&amp;doc=7</t>
  </si>
  <si>
    <t>Electron acceleration by a radially-polarized laser pulse in a plasma micro-channel (vol 27, pg 557, 2019)</t>
  </si>
  <si>
    <t>10.1364/OE.27.018958</t>
  </si>
  <si>
    <t>Yousef </t>
  </si>
  <si>
    <t>http://apps.webofknowledge.com/full_record.do?product=WOS&amp;search_mode=GeneralSearch&amp;qid=3&amp;SID=F2Hiy86VoUryodGFyZr&amp;page=1&amp;doc=6</t>
  </si>
  <si>
    <t>Shape memory effect in FeMnNiAl iron-based shape memory alloy</t>
  </si>
  <si>
    <t>10.1016/j.scriptamat.2019.05.006</t>
  </si>
  <si>
    <t>http://apps.webofknowledge.com/full_record.do?product=WOS&amp;search_mode=GeneralSearch&amp;qid=3&amp;SID=F2Hiy86VoUryodGFyZr&amp;page=1&amp;doc=5</t>
  </si>
  <si>
    <t>Robust AVR design for the synchronous generator</t>
  </si>
  <si>
    <t>10.1049/joe.2018.8114</t>
  </si>
  <si>
    <t>Ghamri</t>
  </si>
  <si>
    <t>Lamyaa</t>
  </si>
  <si>
    <t>Awadh</t>
  </si>
  <si>
    <t>Hamda</t>
  </si>
  <si>
    <t>Al Shamsi</t>
  </si>
  <si>
    <t>AlKhateri</t>
  </si>
  <si>
    <t>Saeed</t>
  </si>
  <si>
    <t>http://apps.webofknowledge.com/full_record.do?product=WOS&amp;search_mode=GeneralSearch&amp;qid=3&amp;SID=F2Hiy86VoUryodGFyZr&amp;page=1&amp;doc=4</t>
  </si>
  <si>
    <t>The Stock Liquidity of Banks: A Comparison between Islamic and Conventional Banks in Emerging Economies</t>
  </si>
  <si>
    <t>10.1016/j.ememar.2019.03.006</t>
  </si>
  <si>
    <t>http://apps.webofknowledge.com/full_record.do?product=WOS&amp;search_mode=GeneralSearch&amp;qid=3&amp;SID=F2Hiy86VoUryodGFyZr&amp;page=1&amp;doc=3</t>
  </si>
  <si>
    <t>Syria, Saudi Arabia, the UAE and Qatar: the 'sectarianization' of the Syrian conflict and undermining of democratization in the region</t>
  </si>
  <si>
    <t>10.1080/13530194.2017.1408456</t>
  </si>
  <si>
    <t>Line</t>
  </si>
  <si>
    <t>International Studies</t>
  </si>
  <si>
    <t>http://apps.webofknowledge.com/full_record.do?product=WOS&amp;search_mode=GeneralSearch&amp;qid=3&amp;SID=F2Hiy86VoUryodGFyZr&amp;page=1&amp;doc=2</t>
  </si>
  <si>
    <t>Operational and environmental decisions for a two-stage supply chain under vendor managed consignment inventory partnership</t>
  </si>
  <si>
    <t>10.1080/00207543.2018.1548787</t>
  </si>
  <si>
    <t>Salbi</t>
  </si>
  <si>
    <t>http://apps.webofknowledge.com/full_record.do?product=WOS&amp;search_mode=GeneralSearch&amp;qid=3&amp;SID=F2Hiy86VoUryodGFyZr&amp;page=1&amp;doc=1</t>
  </si>
  <si>
    <t>Babekian</t>
  </si>
  <si>
    <t>2019-160</t>
  </si>
  <si>
    <t>2019-161</t>
  </si>
  <si>
    <t>2019-162</t>
  </si>
  <si>
    <t>2019-163</t>
  </si>
  <si>
    <t>2019-164</t>
  </si>
  <si>
    <t>Shear strengthening of deficient concrete beams with marine grade aluminium alloy plates</t>
  </si>
  <si>
    <t>10.12989/acc.2019.7.4.249</t>
  </si>
  <si>
    <t>TECHNO-PRESS</t>
  </si>
  <si>
    <t>http://apps.webofknowledge.com/full_record.do?product=WOS&amp;search_mode=GeneralSearch&amp;qid=1&amp;SID=E4AoOryvSoptbdQgZTL&amp;page=1&amp;doc=5</t>
  </si>
  <si>
    <t>A novel closed-form expression for the probability of starvation in video streaming over wireless networks</t>
  </si>
  <si>
    <t>10.1007/s11235-018-0533-2</t>
  </si>
  <si>
    <t>Yousuf</t>
  </si>
  <si>
    <t>http://apps.webofknowledge.com/full_record.do?product=WOS&amp;search_mode=GeneralSearch&amp;qid=1&amp;SID=E4AoOryvSoptbdQgZTL&amp;page=1&amp;doc=4</t>
  </si>
  <si>
    <t>On the distribution of maximum of multivariate normal random vectors</t>
  </si>
  <si>
    <t>10.1080/03610926.2018.1465088</t>
  </si>
  <si>
    <t>http://apps.webofknowledge.com/full_record.do?product=WOS&amp;search_mode=GeneralSearch&amp;qid=1&amp;SID=E4AoOryvSoptbdQgZTL&amp;page=1&amp;doc=3</t>
  </si>
  <si>
    <t>A Cross-Sectional Study to Assess the Prevalence of Adult Thyroid Dysfunction Disorders in Jordan</t>
  </si>
  <si>
    <t>10.1089/thy.2018.0579</t>
  </si>
  <si>
    <t>Alshraideh</t>
  </si>
  <si>
    <t>Hussam Ahmad</t>
  </si>
  <si>
    <t>http://apps.webofknowledge.com/full_record.do?product=WOS&amp;search_mode=GeneralSearch&amp;qid=1&amp;SID=E4AoOryvSoptbdQgZTL&amp;page=1&amp;doc=2</t>
  </si>
  <si>
    <t>MARY ANN LIEBERT</t>
  </si>
  <si>
    <t>Evaluation of a constructed wetland for wastewater treatment: Addressing emerging organic contaminants and antibiotic resistant bacteria</t>
  </si>
  <si>
    <t>10.1016/j.nbt.2019.05.006</t>
  </si>
  <si>
    <t>http://apps.webofknowledge.com/full_record.do?product=WOS&amp;search_mode=GeneralSearch&amp;qid=1&amp;SID=E4AoOryvSoptbdQgZTL&amp;page=1&amp;doc=1</t>
  </si>
  <si>
    <t>Cavalcante</t>
  </si>
  <si>
    <t>Georgenes</t>
  </si>
  <si>
    <t>Research Fellow</t>
  </si>
  <si>
    <t>2019-165</t>
  </si>
  <si>
    <t>2019-166</t>
  </si>
  <si>
    <t>2019-167</t>
  </si>
  <si>
    <t>2019-168</t>
  </si>
  <si>
    <t>2019-169</t>
  </si>
  <si>
    <t>2019-170</t>
  </si>
  <si>
    <t>2019-171</t>
  </si>
  <si>
    <t>2019-172</t>
  </si>
  <si>
    <t>2019-173</t>
  </si>
  <si>
    <t>2019-174</t>
  </si>
  <si>
    <t>2019-175</t>
  </si>
  <si>
    <t>Uncertainty modeling for bus selection and allocation in a private transportation system</t>
  </si>
  <si>
    <t>10.1080/03081060.2019.1650435</t>
  </si>
  <si>
    <t>http://apps.webofknowledge.com/full_record.do?product=WOS&amp;search_mode=OneClickSearch&amp;qid=5&amp;SID=F3Pu64ErxbBksR8thLe&amp;page=1&amp;doc=1</t>
  </si>
  <si>
    <t xml:space="preserve">Mojahid </t>
  </si>
  <si>
    <t>Signaling reforms through election results: how a Moroccan opposition party demobilized protests</t>
  </si>
  <si>
    <t>10.1080/13530194.2019.1651634</t>
  </si>
  <si>
    <t>Badran</t>
  </si>
  <si>
    <t>Sammy</t>
  </si>
  <si>
    <t>http://apps.webofknowledge.com/full_record.do?product=WOS&amp;search_mode=GeneralSearch&amp;qid=3&amp;SID=F3Pu64ErxbBksR8thLe&amp;page=1&amp;doc=2</t>
  </si>
  <si>
    <t>Towards a performative understanding of deservingness: Merit, gender and the BBC pay dispute</t>
  </si>
  <si>
    <t>10.1111/gwao.12397</t>
  </si>
  <si>
    <t>http://apps.webofknowledge.com/full_record.do?product=WOS&amp;search_mode=GeneralSearch&amp;qid=3&amp;SID=F3Pu64ErxbBksR8thLe&amp;page=1&amp;doc=3</t>
  </si>
  <si>
    <t>Academic integrity: Challenges and strategies for Asia and the Middle East</t>
  </si>
  <si>
    <t>10.1080/08989621.2019.1646646</t>
  </si>
  <si>
    <t>http://apps.webofknowledge.com/full_record.do?product=WOS&amp;search_mode=GeneralSearch&amp;qid=3&amp;SID=F3Pu64ErxbBksR8thLe&amp;page=1&amp;doc=4</t>
  </si>
  <si>
    <t>Does the size of Islamic banking matter for industry growth: international evidence</t>
  </si>
  <si>
    <t>10.1080/00036846.2019.1645288</t>
  </si>
  <si>
    <t>http://apps.webofknowledge.com/full_record.do?product=WOS&amp;search_mode=GeneralSearch&amp;qid=3&amp;SID=F3Pu64ErxbBksR8thLe&amp;page=1&amp;doc=5</t>
  </si>
  <si>
    <t>A free boundary problem with multiple boundaries for a general class of anisotropic equations</t>
  </si>
  <si>
    <t>10.1016/j.amc.2019.06.065</t>
  </si>
  <si>
    <t>http://apps.webofknowledge.com/full_record.do?product=WOS&amp;search_mode=GeneralSearch&amp;qid=3&amp;SID=F3Pu64ErxbBksR8thLe&amp;page=1&amp;doc=6</t>
  </si>
  <si>
    <t>Internet of things and supply chain management: a literature review</t>
  </si>
  <si>
    <t> 10.1080/00207543.2017.1402140</t>
  </si>
  <si>
    <t>http://apps.webofknowledge.com/full_record.do?product=WOS&amp;search_mode=GeneralSearch&amp;qid=3&amp;SID=F3Pu64ErxbBksR8thLe&amp;page=1&amp;doc=7</t>
  </si>
  <si>
    <t>Mathematical modeling of light curves of RHESSI and AGILE terrestrial gamma-ray flashes</t>
  </si>
  <si>
    <t>10.1007/s10509-019-3611-3</t>
  </si>
  <si>
    <t>http://apps.webofknowledge.com/full_record.do?product=WOS&amp;search_mode=GeneralSearch&amp;qid=3&amp;SID=F3Pu64ErxbBksR8thLe&amp;page=1&amp;doc=8</t>
  </si>
  <si>
    <t>Martensite variant localization effects on fatigue crack growth - The CuZnAl example</t>
  </si>
  <si>
    <t>10.1016/j.scriptamat.2019.06.032</t>
  </si>
  <si>
    <t>http://apps.webofknowledge.com/full_record.do?product=WOS&amp;search_mode=GeneralSearch&amp;qid=3&amp;SID=F3Pu64ErxbBksR8thLe&amp;page=1&amp;doc=9</t>
  </si>
  <si>
    <t>The Global Ocean Ship-Based Hydrographic Investigations Program (GO-SHIP): A Platform for Integrated Multidisciplinary Ocean Science</t>
  </si>
  <si>
    <t> 10.3389/fmars.2019.00445</t>
  </si>
  <si>
    <t>http://apps.webofknowledge.com/full_record.do?product=WOS&amp;search_mode=GeneralSearch&amp;qid=3&amp;SID=F3Pu64ErxbBksR8thLe&amp;page=1&amp;doc=10</t>
  </si>
  <si>
    <t>A multi-stakeholder view of social media as a supporting tool in higher education: An educator-student perspective</t>
  </si>
  <si>
    <t>http://apps.webofknowledge.com/full_record.do?product=WOS&amp;search_mode=GeneralSearch&amp;qid=3&amp;SID=F3Pu64ErxbBksR8thLe&amp;page=1&amp;doc=11</t>
  </si>
  <si>
    <t>10.1016/j.emj.2019.01.008</t>
  </si>
  <si>
    <t>2019-176</t>
  </si>
  <si>
    <t>Experimental and finite element investigation of the shear performance of BFRP-RC short beams</t>
  </si>
  <si>
    <t>10.1016/j.istruc.2019.06.019</t>
  </si>
  <si>
    <t>Suliman</t>
  </si>
  <si>
    <t>http://apps.webofknowledge.com/full_record.do?product=WOS&amp;search_mode=GeneralSearch&amp;qid=1&amp;SID=E5t2JVaBq6ljQ4SV9XS&amp;page=1&amp;doc=12</t>
  </si>
  <si>
    <t>An Enhanced Electrical Steel Sheet Model Integrating the Effects of Rotating Magnetic Properties and DC-Biased Field</t>
  </si>
  <si>
    <t>2019-177</t>
  </si>
  <si>
    <t>10.2320/matertrans.M2019002</t>
  </si>
  <si>
    <t>JAPAN INST METALS &amp; MATERIALS</t>
  </si>
  <si>
    <t>http://apps.webofknowledge.com/full_record.do?product=WOS&amp;search_mode=GeneralSearch&amp;qid=1&amp;SID=E5t2JVaBq6ljQ4SV9XS&amp;page=1&amp;doc=13</t>
  </si>
  <si>
    <t>Calculation of high-order harmonic generation in laser-produced lithium plasma</t>
  </si>
  <si>
    <t>2019-178</t>
  </si>
  <si>
    <t>10.1364/OL.44.003693</t>
  </si>
  <si>
    <t>Kim</t>
  </si>
  <si>
    <t>Boltaev</t>
  </si>
  <si>
    <t>Vyacheslav</t>
  </si>
  <si>
    <t>Research Assistant</t>
  </si>
  <si>
    <t>http://apps.webofknowledge.com/full_record.do?product=WOS&amp;search_mode=GeneralSearch&amp;qid=1&amp;SID=E5t2JVaBq6ljQ4SV9XS&amp;page=1&amp;doc=14</t>
  </si>
  <si>
    <t>Ganjaboy</t>
  </si>
  <si>
    <t>Postdoctoral Research Associate</t>
  </si>
  <si>
    <t>Abyssal Transport Variations in the Southwest South Atlantic: First Insights From a Long-Term Observation Array at 34.5 degrees S</t>
  </si>
  <si>
    <t>2019-179</t>
  </si>
  <si>
    <t>10.1029/2019GL082740</t>
  </si>
  <si>
    <t>http://apps.webofknowledge.com/full_record.do?product=WOS&amp;search_mode=GeneralSearch&amp;qid=1&amp;SID=E5t2JVaBq6ljQ4SV9XS&amp;page=1&amp;doc=15</t>
  </si>
  <si>
    <t>Minimum principles and a priori estimates for some translating soliton type problems</t>
  </si>
  <si>
    <t>2019-180</t>
  </si>
  <si>
    <t>10.1016/j.na.2019.05.008</t>
  </si>
  <si>
    <t>http://apps.webofknowledge.com/full_record.do?product=WOS&amp;search_mode=GeneralSearch&amp;qid=1&amp;SID=E5t2JVaBq6ljQ4SV9XS&amp;page=1&amp;doc=16</t>
  </si>
  <si>
    <t>The Impact of Flow Experience and Personality Type on the Intention to Use Virtual World</t>
  </si>
  <si>
    <t>2019-181</t>
  </si>
  <si>
    <t>10.1080/10447318.2018.1509500</t>
  </si>
  <si>
    <t>Abdulkarim</t>
  </si>
  <si>
    <t>http://apps.webofknowledge.com/full_record.do?product=WOS&amp;search_mode=GeneralSearch&amp;qid=1&amp;SID=E5t2JVaBq6ljQ4SV9XS&amp;page=1&amp;doc=17</t>
  </si>
  <si>
    <t>Assessment of Cryosat-2 and SARAL/AltiKa altimetry for measuring inland water and coastal sea level variations: A case study on Tibetan Plateau lake and Taiwan Coast</t>
  </si>
  <si>
    <t>10.1080/01490419.2019.1623352</t>
  </si>
  <si>
    <t>2019-182</t>
  </si>
  <si>
    <t>http://apps.webofknowledge.com/full_record.do?product=WOS&amp;search_mode=GeneralSearch&amp;qid=1&amp;SID=E5t2JVaBq6ljQ4SV9XS&amp;page=1&amp;doc=18</t>
  </si>
  <si>
    <t>Novel Methods for Generating Fox's H-Function Distributed Random Variables With Applications</t>
  </si>
  <si>
    <t>10.1109/TVT.2019.2916385</t>
  </si>
  <si>
    <t>2019-183</t>
  </si>
  <si>
    <t>http://apps.webofknowledge.com/full_record.do?product=WOS&amp;search_mode=GeneralSearch&amp;qid=1&amp;SID=E5t2JVaBq6ljQ4SV9XS&amp;page=1&amp;doc=19</t>
  </si>
  <si>
    <t>http://apps.webofknowledge.com/full_record.do?product=WOS&amp;search_mode=GeneralSearch&amp;qid=1&amp;SID=E5t2JVaBq6ljQ4SV9XS&amp;page=1&amp;doc=20</t>
  </si>
  <si>
    <t>A C-V-BLAST spread spectrum massive MIMO NOMA scheme for 5G systems with channel imperfections</t>
  </si>
  <si>
    <t>2019-184</t>
  </si>
  <si>
    <t>Vice Provost Graduate Studies</t>
  </si>
  <si>
    <t>10.1016/j.phycom.2019.100720</t>
  </si>
  <si>
    <t>ELSEVIER</t>
  </si>
  <si>
    <t>An integrated scheme for streaming scalable encoded video-on-demand over CR networks</t>
  </si>
  <si>
    <t>2019-185</t>
  </si>
  <si>
    <t>10.1016/j.phycom.2019.04.015</t>
  </si>
  <si>
    <t>Omer</t>
  </si>
  <si>
    <t>Ala Eldin</t>
  </si>
  <si>
    <t>http://apps.webofknowledge.com/full_record.do?product=WOS&amp;search_mode=GeneralSearch&amp;qid=1&amp;SID=D5dER5jKN3yTVjW2Abu&amp;page=1&amp;doc=21</t>
  </si>
  <si>
    <t>"We don't all see it the same way" The biasing effects of country-of-origin and preference reversals on product evaluation</t>
  </si>
  <si>
    <t>2019-186</t>
  </si>
  <si>
    <t>10.1108/EJM-04-2017-0300</t>
  </si>
  <si>
    <t>http://apps.webofknowledge.com/full_record.do?product=WOS&amp;search_mode=GeneralSearch&amp;qid=1&amp;SID=D5dER5jKN3yTVjW2Abu&amp;page=1&amp;doc=22</t>
  </si>
  <si>
    <t>Momentum and energy considerations of a Bessel-Bessel laser bullet</t>
  </si>
  <si>
    <t>2019-187</t>
  </si>
  <si>
    <t>10.1364/OSAC.2.002162</t>
  </si>
  <si>
    <t>http://apps.webofknowledge.com/full_record.do?product=WOS&amp;search_mode=GeneralSearch&amp;qid=1&amp;SID=D5dER5jKN3yTVjW2Abu&amp;page=1&amp;doc=23</t>
  </si>
  <si>
    <t>2019-188</t>
  </si>
  <si>
    <t>Fast pyrolysis of date palm (Phoenix dactylifera) waste in a bubbling fluidized bed reactor</t>
  </si>
  <si>
    <t>10.1016/j.renene.2019.05.028</t>
  </si>
  <si>
    <t>http://apps.webofknowledge.com/full_record.do?product=WOS&amp;search_mode=GeneralSearch&amp;qid=1&amp;SID=D5dER5jKN3yTVjW2Abu&amp;page=1&amp;doc=24</t>
  </si>
  <si>
    <t>Salih</t>
  </si>
  <si>
    <t>Mubarak</t>
  </si>
  <si>
    <t>Energy Management System for Smart Hybrid AC/DC Microgrids in Remote Communities</t>
  </si>
  <si>
    <t>2019-189</t>
  </si>
  <si>
    <t>10.1080/15325008.2019.1629512</t>
  </si>
  <si>
    <t>Helal</t>
  </si>
  <si>
    <t>Sherin</t>
  </si>
  <si>
    <t>Hanna</t>
  </si>
  <si>
    <t>Maria Ossama</t>
  </si>
  <si>
    <t>Najee</t>
  </si>
  <si>
    <t>Rawan Jamil</t>
  </si>
  <si>
    <t>http://apps.webofknowledge.com/full_record.do?product=WOS&amp;search_mode=GeneralSearch&amp;qid=1&amp;SID=D5dER5jKN3yTVjW2Abu&amp;page=1&amp;doc=25</t>
  </si>
  <si>
    <t>Effects of mechano-electrical feedback on the onset of alternans: A computational study</t>
  </si>
  <si>
    <t>2019-190</t>
  </si>
  <si>
    <t>10.1063/1.5095778</t>
  </si>
  <si>
    <t>AMER INST PHYSICS</t>
  </si>
  <si>
    <t>http://apps.webofknowledge.com/full_record.do?product=WOS&amp;search_mode=GeneralSearch&amp;qid=1&amp;SID=D5dER5jKN3yTVjW2Abu&amp;page=1&amp;doc=26</t>
  </si>
  <si>
    <t>Factors Affecting the Acoustic In Vitro Release of Calcein from PEGylated Liposomes</t>
  </si>
  <si>
    <t>2019-191</t>
  </si>
  <si>
    <t>10.1166/jnn.2019.16646</t>
  </si>
  <si>
    <t> Salma </t>
  </si>
  <si>
    <t>Moussa</t>
  </si>
  <si>
    <t>Martins</t>
  </si>
  <si>
    <t>Ana</t>
  </si>
  <si>
    <t>Abbas</t>
  </si>
  <si>
    <t>Yassmine</t>
  </si>
  <si>
    <t>http://apps.webofknowledge.com/full_record.do?product=WOS&amp;search_mode=GeneralSearch&amp;qid=1&amp;SID=D5dER5jKN3yTVjW2Abu&amp;page=1&amp;doc=27</t>
  </si>
  <si>
    <t>Modeling the shear strength of concrete beams reinforced with CFRP bars under unsymmetrical loading</t>
  </si>
  <si>
    <t>2019-192</t>
  </si>
  <si>
    <t>2019-193</t>
  </si>
  <si>
    <t> 10.1080/15376494.2018.1432803</t>
  </si>
  <si>
    <t>http://apps.webofknowledge.com/full_record.do?product=WOS&amp;search_mode=GeneralSearch&amp;qid=1&amp;SID=D5dER5jKN3yTVjW2Abu&amp;page=1&amp;doc=28</t>
  </si>
  <si>
    <t>Ben Abdelaziz</t>
  </si>
  <si>
    <t>Fouad</t>
  </si>
  <si>
    <t>Editorial</t>
  </si>
  <si>
    <t>10.1080/03155986.2019.1634399</t>
  </si>
  <si>
    <t>http://apps.webofknowledge.com/full_record.do?product=WOS&amp;search_mode=GeneralSearch&amp;qid=1&amp;SID=D5dER5jKN3yTVjW2Abu&amp;page=1&amp;doc=2</t>
  </si>
  <si>
    <t>Liposomes in Active, Passive and Acoustically-Triggered Drug Delivery</t>
  </si>
  <si>
    <t>2019-194</t>
  </si>
  <si>
    <t>10.2174/1389557519666190408155251</t>
  </si>
  <si>
    <t>Al Basha</t>
  </si>
  <si>
    <t>BENTHAM SCIENCE PUBL LTD</t>
  </si>
  <si>
    <t>http://apps.webofknowledge.com/full_record.do?product=WOS&amp;search_mode=GeneralSearch&amp;qid=1&amp;SID=D5dER5jKN3yTVjW2Abu&amp;page=1&amp;doc=30</t>
  </si>
  <si>
    <t>Non-financial performance measures disclosure, quality strategy, and organizational financial performance: a mediating model</t>
  </si>
  <si>
    <t>2019-195</t>
  </si>
  <si>
    <t>10.1080/14783363.2019.1625708</t>
  </si>
  <si>
    <t>Kimberly</t>
  </si>
  <si>
    <t>2019-196</t>
  </si>
  <si>
    <t>http://apps.webofknowledge.com/full_record.do?product=WOS&amp;search_mode=GeneralSearch&amp;qid=1&amp;SID=D5dER5jKN3yTVjW2Abu&amp;page=1&amp;doc=31</t>
  </si>
  <si>
    <t>Technocratic recentralization in the French health care system: A critical evaluation</t>
  </si>
  <si>
    <t>10.1002/hpm.2740</t>
  </si>
  <si>
    <t>http://apps.webofknowledge.com/full_record.do?product=WOS&amp;search_mode=GeneralSearch&amp;qid=1&amp;SID=D5dER5jKN3yTVjW2Abu&amp;page=1&amp;doc=32</t>
  </si>
  <si>
    <t>Ultraspherical moments on a set of disjoint intervals</t>
  </si>
  <si>
    <t>2019-197</t>
  </si>
  <si>
    <t>10.1016/j.indag.2019.02.003</t>
  </si>
  <si>
    <t>http://apps.webofknowledge.com/full_record.do?product=WOS&amp;search_mode=GeneralSearch&amp;qid=1&amp;SID=E2ec64M5oJdNkDf2hep&amp;page=1&amp;doc=33</t>
  </si>
  <si>
    <t>Multi-purpose machine vision platform for different microfluidics applications</t>
  </si>
  <si>
    <t>2019-198</t>
  </si>
  <si>
    <t>10.1007/s10544-019-0401-1</t>
  </si>
  <si>
    <t>http://apps.webofknowledge.com/full_record.do?product=WOS&amp;search_mode=GeneralSearch&amp;qid=3&amp;SID=E1EfpRLnwXWm4i2LxcN&amp;page=1&amp;doc=35</t>
  </si>
  <si>
    <t>The generalised hyperbolic distribution and its subclass in the analysis of a new era of cryptocurrencies: Ethereum and its financial risk</t>
  </si>
  <si>
    <t>2019-199</t>
  </si>
  <si>
    <t>10.1016/j.physa.2019.04.136</t>
  </si>
  <si>
    <t>Biology, Chemistry, and Environmental Sciences</t>
  </si>
  <si>
    <t>http://apps.webofknowledge.com/full_record.do?product=WOS&amp;search_mode=GeneralSearch&amp;qid=1&amp;SID=E1C2BSsIRg2SqoeVguK&amp;page=1&amp;doc=36</t>
  </si>
  <si>
    <t>The adaptive market hypothesis in the high frequency cryptocurrency market</t>
  </si>
  <si>
    <t>2019-200</t>
  </si>
  <si>
    <t>10.1016/j.irfa.2019.05.008</t>
  </si>
  <si>
    <t>http://apps.webofknowledge.com/full_record.do?product=WOS&amp;search_mode=GeneralSearch&amp;qid=1&amp;SID=E1C2BSsIRg2SqoeVguK&amp;page=1&amp;doc=37</t>
  </si>
  <si>
    <t>An immediate onsite chlorine leakage disaster management plan</t>
  </si>
  <si>
    <t>2019-201</t>
  </si>
  <si>
    <t>Elsayed</t>
  </si>
  <si>
    <t>10.1016/j.jchas.2018.12.005</t>
  </si>
  <si>
    <t>http://apps.webofknowledge.com/full_record.do?product=WOS&amp;search_mode=GeneralSearch&amp;qid=1&amp;SID=E1C2BSsIRg2SqoeVguK&amp;page=1&amp;doc=38</t>
  </si>
  <si>
    <t>Towards more sustainable coastal development in the Arabian Gulf: Opportunities for ecological engineering in an urbanized seascape</t>
  </si>
  <si>
    <t>2019-202</t>
  </si>
  <si>
    <t>10.1016/j.marpolbul.2019.03.024</t>
  </si>
  <si>
    <t>http://apps.webofknowledge.com/full_record.do?product=WOS&amp;search_mode=GeneralSearch&amp;qid=1&amp;SID=E1C2BSsIRg2SqoeVguK&amp;page=1&amp;doc=39</t>
  </si>
  <si>
    <t>FDA transmit beampattern synthesis using piecewise trigonometric frequency offset</t>
  </si>
  <si>
    <t>2019-203</t>
  </si>
  <si>
    <t> 10.1049/iet-rsn.2018.5501</t>
  </si>
  <si>
    <t>Mahmood</t>
  </si>
  <si>
    <t>Mobeen</t>
  </si>
  <si>
    <t>http://apps.webofknowledge.com/full_record.do?product=WOS&amp;search_mode=GeneralSearch&amp;qid=1&amp;SID=E1C2BSsIRg2SqoeVguK&amp;page=1&amp;doc=40</t>
  </si>
  <si>
    <t>On n-absorbing ideals and (m, n)-closed ideals in trivial ring extensions of commutative rings</t>
  </si>
  <si>
    <t>2019-204</t>
  </si>
  <si>
    <t>10.1142/S0219498819501238</t>
  </si>
  <si>
    <t>http://apps.webofknowledge.com/full_record.do?product=WOS&amp;search_mode=GeneralSearch&amp;qid=1&amp;SID=E1C2BSsIRg2SqoeVguK&amp;page=1&amp;doc=41</t>
  </si>
  <si>
    <t>An analysis of vehicle-buying attitudes of US consumers</t>
  </si>
  <si>
    <t>2019-205</t>
  </si>
  <si>
    <t>10.1016/j.retrec.2019.03.002</t>
  </si>
  <si>
    <t>http://apps.webofknowledge.com/full_record.do?product=WOS&amp;search_mode=GeneralSearch&amp;qid=1&amp;SID=E1C2BSsIRg2SqoeVguK&amp;page=1&amp;doc=42</t>
  </si>
  <si>
    <t>An efficient evolutionary algorithm for engineering design problems</t>
  </si>
  <si>
    <t>2019-206</t>
  </si>
  <si>
    <t>10.1007/s00500-018-3273-z</t>
  </si>
  <si>
    <t>http://apps.webofknowledge.com/full_record.do?product=WOS&amp;search_mode=GeneralSearch&amp;qid=1&amp;SID=E1C2BSsIRg2SqoeVguK&amp;page=1&amp;doc=43</t>
  </si>
  <si>
    <t>Predicting the effect of cooling rate on the mechanical properties of glass fiber-polypropylene composites using artificial neural networks</t>
  </si>
  <si>
    <t>2019-207</t>
  </si>
  <si>
    <t>10.1177/0892705718792351</t>
  </si>
  <si>
    <t>Kabbani</t>
  </si>
  <si>
    <t>Mohammed </t>
  </si>
  <si>
    <t>El Kadi</t>
  </si>
  <si>
    <t>http://apps.webofknowledge.com/full_record.do?product=WOS&amp;search_mode=GeneralSearch&amp;qid=1&amp;SID=E1C2BSsIRg2SqoeVguK&amp;page=1&amp;doc=1</t>
  </si>
  <si>
    <t>UOB</t>
  </si>
  <si>
    <t>The Battle of Maiwand and the Taliban's Tarani</t>
  </si>
  <si>
    <t>2019-208</t>
  </si>
  <si>
    <t>BRILL ACADEMIC PUBLISHERS</t>
  </si>
  <si>
    <t>http://apps.webofknowledge.com/full_record.do?product=WOS&amp;search_mode=GeneralSearch&amp;qid=1&amp;SID=C4dV8KUVFFWJjTI8d2a&amp;page=1&amp;doc=1</t>
  </si>
  <si>
    <t>Marketing management and optimism of Afghan female entrepreneurs</t>
  </si>
  <si>
    <t>10.1108/JEEE-02-2018-0020</t>
  </si>
  <si>
    <t>Kimberley Catherine</t>
  </si>
  <si>
    <t>2019-209</t>
  </si>
  <si>
    <t>http://apps.webofknowledge.com/full_record.do?product=WOS&amp;search_mode=GeneralSearch&amp;qid=1&amp;SID=C2jSravhBFUZEnGW7wp&amp;page=1&amp;doc=1</t>
  </si>
  <si>
    <t>10.1163/1573384X-20190303</t>
  </si>
  <si>
    <t>Deshielding effects on fatigue crack growth in shape memory alloys- A study on CuZnAl single-crystalline materials</t>
  </si>
  <si>
    <t>2019-210</t>
  </si>
  <si>
    <t>10.1016/j.actamat.2019.06.042</t>
  </si>
  <si>
    <t>http://apps.webofknowledge.com/full_record.do?product=WOS&amp;search_mode=GeneralSearch&amp;qid=6&amp;SID=F18ZjRMZbfYCqav4mmu&amp;page=1&amp;doc=4</t>
  </si>
  <si>
    <t>Vigilance Decrement and Enhancement Techniques: A Review</t>
  </si>
  <si>
    <t>2019-211</t>
  </si>
  <si>
    <t>Al-Shargie</t>
  </si>
  <si>
    <t>Fares</t>
  </si>
  <si>
    <t> 10.3390/brainsci9080178</t>
  </si>
  <si>
    <t>http://apps.webofknowledge.com/full_record.do?product=WOS&amp;search_mode=GeneralSearch&amp;qid=6&amp;SID=F18ZjRMZbfYCqav4mmu&amp;page=1&amp;doc=3</t>
  </si>
  <si>
    <t>Interoperability optimisation for shared equity housing model development and FTB homeownership in the UK</t>
  </si>
  <si>
    <t>2019-212</t>
  </si>
  <si>
    <t>10.1108/IJHMA-12-2017-0110</t>
  </si>
  <si>
    <t>http://apps.webofknowledge.com/full_record.do?product=WOS&amp;search_mode=GeneralSearch&amp;qid=6&amp;SID=F18ZjRMZbfYCqav4mmu&amp;page=1&amp;doc=2</t>
  </si>
  <si>
    <t>Joint Planning of Smart EV Charging Stations and DGs in Eco-Friendly Remote Hybrid Microgrids</t>
  </si>
  <si>
    <t>2019-213</t>
  </si>
  <si>
    <t>10.1109/TSG.2019.2891900</t>
  </si>
  <si>
    <t>http://apps.webofknowledge.com/full_record.do?product=WOS&amp;search_mode=GeneralSearch&amp;qid=6&amp;SID=F18ZjRMZbfYCqav4mmu&amp;page=1&amp;doc=1</t>
  </si>
  <si>
    <t>Visiting Post Doctoral Fellow</t>
  </si>
  <si>
    <t>An Efficient Semi-Analytical Solution of a One-Dimensional Curvature Equation that Describes the Human Corneal Shape</t>
  </si>
  <si>
    <t>2019-214</t>
  </si>
  <si>
    <t>2019-215</t>
  </si>
  <si>
    <t>2019-216</t>
  </si>
  <si>
    <t>2019-217</t>
  </si>
  <si>
    <t>2019-218</t>
  </si>
  <si>
    <t>10.3390/mca24010008</t>
  </si>
  <si>
    <t>http://apps.webofknowledge.com/full_record.do?product=WOS&amp;search_mode=GeneralSearch&amp;qid=2&amp;SID=F2R6qYHA7XC2RzoW6aL&amp;page=1&amp;doc=5</t>
  </si>
  <si>
    <t>Reconstruction of a high-quality volumetric image and a respiratory motion model from patient CBCT projections</t>
  </si>
  <si>
    <t>10.1002/mp.13595</t>
  </si>
  <si>
    <t>http://apps.webofknowledge.com/full_record.do?product=WOS&amp;search_mode=GeneralSearch&amp;qid=2&amp;SID=F2R6qYHA7XC2RzoW6aL&amp;page=1&amp;doc=4</t>
  </si>
  <si>
    <t>Corrosion Behavior of Common Metals in Eutectic Ionic Liquids</t>
  </si>
  <si>
    <t>10.20964/2019.09.27</t>
  </si>
  <si>
    <t>Alhasan</t>
  </si>
  <si>
    <t>Muhammad Ashraf</t>
  </si>
  <si>
    <t>ESG</t>
  </si>
  <si>
    <t>http://apps.webofknowledge.com/full_record.do?product=WOS&amp;search_mode=GeneralSearch&amp;qid=2&amp;SID=F2R6qYHA7XC2RzoW6aL&amp;page=1&amp;doc=3</t>
  </si>
  <si>
    <t>Is religiosity green in the United States?</t>
  </si>
  <si>
    <t>10.1016/j.eap.2019.04.008</t>
  </si>
  <si>
    <t>http://apps.webofknowledge.com/full_record.do?product=WOS&amp;search_mode=GeneralSearch&amp;qid=2&amp;SID=F2R6qYHA7XC2RzoW6aL&amp;page=1&amp;doc=2</t>
  </si>
  <si>
    <t>Parametric analysis of biomass fast pyrolysis in a downer fluidized bed reactor</t>
  </si>
  <si>
    <t>10.1016/j.renene.2019.05.077</t>
  </si>
  <si>
    <t>http://apps.webofknowledge.com/full_record.do?product=WOS&amp;search_mode=GeneralSearch&amp;qid=2&amp;SID=F2R6qYHA7XC2RzoW6aL&amp;page=1&amp;doc=1</t>
  </si>
  <si>
    <t xml:space="preserve">Nabil </t>
  </si>
  <si>
    <t xml:space="preserve">College of Arts and Sciences </t>
  </si>
  <si>
    <t>Dean (Resigned)</t>
  </si>
  <si>
    <t>2019-219</t>
  </si>
  <si>
    <t>2019-220</t>
  </si>
  <si>
    <t>2019-221</t>
  </si>
  <si>
    <t>2019-222</t>
  </si>
  <si>
    <t>Weighted Modified Weibull Distribution</t>
  </si>
  <si>
    <t>AMER SOC TESTING MATERIALS</t>
  </si>
  <si>
    <t>http://apps.webofknowledge.com/full_record.do?product=WOS&amp;search_mode=GeneralSearch&amp;qid=1&amp;SID=E5FxFgmDQecgLi2jDVq&amp;page=1&amp;doc=4</t>
  </si>
  <si>
    <t>10.1520/JTE20170370</t>
  </si>
  <si>
    <t>2019-223</t>
  </si>
  <si>
    <t>Permanent magnet DC motor parameters estimation via universal adaptive stabilization</t>
  </si>
  <si>
    <t>10.1016/j.conengprac.2019.06.006</t>
  </si>
  <si>
    <t>http://apps.webofknowledge.com/full_record.do?product=WOS&amp;search_mode=GeneralSearch&amp;qid=6&amp;SID=E4zyMaTtAJ5M8UxvBlo&amp;page=1&amp;doc=4</t>
  </si>
  <si>
    <t>Incremental and Heuristic Approaches for Deriving Adaptive Distinguishing Test Cases for Non-deterministic Finite-State Machines</t>
  </si>
  <si>
    <t>10.1093/comjnl/bxy086</t>
  </si>
  <si>
    <t>Saleh</t>
  </si>
  <si>
    <t>Ayat</t>
  </si>
  <si>
    <t>OXFORD UNIV PRESS</t>
  </si>
  <si>
    <t>http://apps.webofknowledge.com/full_record.do?product=WOS&amp;search_mode=GeneralSearch&amp;qid=6&amp;SID=E4zyMaTtAJ5M8UxvBlo&amp;page=1&amp;doc=3</t>
  </si>
  <si>
    <t>Science-religion compatibility beliefs across Middle Eastern and American young adult samples: The role of cross-cultural exposure</t>
  </si>
  <si>
    <t>10.1177/0963662519869815</t>
  </si>
  <si>
    <t>http://apps.webofknowledge.com/full_record.do?product=WOS&amp;search_mode=GeneralSearch&amp;qid=6&amp;SID=E4zyMaTtAJ5M8UxvBlo&amp;page=1&amp;doc=2</t>
  </si>
  <si>
    <t>Spreading Resistance in Flux Tubes With Variable Heat Flux and Nonuniform Convection</t>
  </si>
  <si>
    <t> 10.1109/TCPMT.2019.2910132</t>
  </si>
  <si>
    <t>http://apps.webofknowledge.com/full_record.do?product=WOS&amp;search_mode=GeneralSearch&amp;qid=6&amp;SID=E4zyMaTtAJ5M8UxvBlo&amp;page=1&amp;doc=1</t>
  </si>
  <si>
    <t>Family firms' international make-or-buy decisions: Captive offshoring, offshore outsourcing, and the role of home region focus</t>
  </si>
  <si>
    <t>2019-224</t>
  </si>
  <si>
    <t>10.1016/j.jbusres.2018.02.033</t>
  </si>
  <si>
    <t>http://apps.webofknowledge.com/full_record.do?product=WOS&amp;search_mode=GeneralSearch&amp;qid=3&amp;SID=C4HL6WQNzvisPrNn6el&amp;page=1&amp;doc=1</t>
  </si>
  <si>
    <t>Finite element modeling of reinforced concrete beams externally strengthened in flexure with side-bonded FRP laminates</t>
  </si>
  <si>
    <t>10.1016/j.compositesb.2019.106952</t>
  </si>
  <si>
    <t>2019-225</t>
  </si>
  <si>
    <t>Musto</t>
  </si>
  <si>
    <t>Hazem</t>
  </si>
  <si>
    <t>http://apps.webofknowledge.com/full_record.do?product=WOS&amp;search_mode=GeneralSearch&amp;qid=3&amp;SID=C2IdBsD8PZV71Ym8F2s&amp;page=1&amp;doc=1</t>
  </si>
  <si>
    <t>2019-226</t>
  </si>
  <si>
    <t>Effect of Joule heating and temperature-dependent zeta potential on electroosmotic flow measurements in calorimetric flow sensors</t>
  </si>
  <si>
    <t>10.1049/mnl.2018.5671</t>
  </si>
  <si>
    <t>2019-227</t>
  </si>
  <si>
    <t>2019-228</t>
  </si>
  <si>
    <t>2019-229</t>
  </si>
  <si>
    <t>2019-230</t>
  </si>
  <si>
    <t>2019-231</t>
  </si>
  <si>
    <t>http://apps.webofknowledge.com/full_record.do?product=WOS&amp;search_mode=GeneralSearch&amp;qid=4&amp;SID=D5nsSkCWt9CknJl5vTV&amp;page=1&amp;doc=6</t>
  </si>
  <si>
    <t>The effects of pressure control technique on hot gas blow forming of Mg AZ31 sheets</t>
  </si>
  <si>
    <t>10.1007/s12289-018-1432-5</t>
  </si>
  <si>
    <t>Al Sabouni</t>
  </si>
  <si>
    <t>Abdul Ghani</t>
  </si>
  <si>
    <t>2019-232</t>
  </si>
  <si>
    <t>2019-233</t>
  </si>
  <si>
    <t>SPRINGER FRANCE</t>
  </si>
  <si>
    <t>http://apps.webofknowledge.com/full_record.do?product=WOS&amp;search_mode=GeneralSearch&amp;qid=3&amp;SID=E6C3XRP3qXlxpTFu8bC&amp;page=1&amp;doc=7</t>
  </si>
  <si>
    <t>Phylogenetic relationships among the clownfish-hosting sea anemones</t>
  </si>
  <si>
    <t>10.1016/j.ympev.2019.106526</t>
  </si>
  <si>
    <t>http://apps.webofknowledge.com/full_record.do?product=WOS&amp;search_mode=GeneralSearch&amp;qid=3&amp;SID=E6C3XRP3qXlxpTFu8bC&amp;page=1&amp;doc=6</t>
  </si>
  <si>
    <t>ACADEMIC PRESS INC ELSEVIER SCIENCE</t>
  </si>
  <si>
    <t>Two-Dimensional Rotation of Chaotic Attractors: Demonstrative Examples and FPGA Realization</t>
  </si>
  <si>
    <t>10.1007/s00034-019-01096-z</t>
  </si>
  <si>
    <t>http://apps.webofknowledge.com/full_record.do?product=WOS&amp;search_mode=GeneralSearch&amp;qid=3&amp;SID=E6C3XRP3qXlxpTFu8bC&amp;page=1&amp;doc=5</t>
  </si>
  <si>
    <t>Elnawawy</t>
  </si>
  <si>
    <t>SPRINGER BIRKHAUSER</t>
  </si>
  <si>
    <t>Achieving renewable energy, climate, and air quality policy goals: Rural residential investment in solar panel</t>
  </si>
  <si>
    <t>10.1016/j.jenvman.2019.109309</t>
  </si>
  <si>
    <t>http://apps.webofknowledge.com/full_record.do?product=WOS&amp;search_mode=GeneralSearch&amp;qid=3&amp;SID=E6C3XRP3qXlxpTFu8bC&amp;page=1&amp;doc=4</t>
  </si>
  <si>
    <t>ACADEMIC PRESS LTD- ELSEVIER SCIENCE LTD</t>
  </si>
  <si>
    <t>Factors affecting sedimentational separation of bacteria from blood</t>
  </si>
  <si>
    <t>10.1002/btpr.2892</t>
  </si>
  <si>
    <t>http://apps.webofknowledge.com/full_record.do?product=WOS&amp;search_mode=GeneralSearch&amp;qid=3&amp;SID=D1lA24VMiRrVhuIYXer&amp;page=1&amp;doc=3</t>
  </si>
  <si>
    <t>Impacts of Water Quality on the Spatiotemporal Susceptibility of Water Distribution Systems</t>
  </si>
  <si>
    <t>10.1002/clen.201800247</t>
  </si>
  <si>
    <t>Md Maruf</t>
  </si>
  <si>
    <t>Tarig </t>
  </si>
  <si>
    <t>http://apps.webofknowledge.com/full_record.do?product=WOS&amp;search_mode=GeneralSearch&amp;qid=7&amp;SID=D1lA24VMiRrVhuIYXer&amp;page=1&amp;doc=2</t>
  </si>
  <si>
    <t>Viability Assessment of a Concentrated Solar Power Tower With a Supercritical CO2 Brayton Cycle Power Plant</t>
  </si>
  <si>
    <t>10.1115/1.4043515</t>
  </si>
  <si>
    <t>http://apps.webofknowledge.com/full_record.do?product=WOS&amp;search_mode=GeneralSearch&amp;qid=7&amp;SID=D1lA24VMiRrVhuIYXer&amp;page=1&amp;doc=1</t>
  </si>
  <si>
    <t>Clarifying absorptive capacity and dynamic capabilities dilemma in high dynamic market IT SMEs</t>
  </si>
  <si>
    <t> 10.1108/VJIKMS-11-2018-0105</t>
  </si>
  <si>
    <t>2019-234</t>
  </si>
  <si>
    <t>http://apps.webofknowledge.com/full_record.do?product=WOS&amp;search_mode=GeneralSearch&amp;qid=3&amp;SID=E2xf54ej3Y5LPdmrMhl&amp;page=1&amp;doc=2</t>
  </si>
  <si>
    <t>Structural variations during aging of the particles synthesized by laser ablation of copper in water</t>
  </si>
  <si>
    <t>2019-235</t>
  </si>
  <si>
    <t>10.1007/s00339-019-2992-z</t>
  </si>
  <si>
    <t>http://apps.webofknowledge.com/full_record.do?product=WOS&amp;search_mode=GeneralSearch&amp;qid=3&amp;SID=E2xf54ej3Y5LPdmrMhl&amp;page=1&amp;doc=1</t>
  </si>
  <si>
    <t xml:space="preserve">2019.01.01 - 2019.12.31 </t>
  </si>
  <si>
    <t>2019.01.01 - 2019.12.31</t>
  </si>
  <si>
    <t>Social media, content marketing and engagement strategies in B2B</t>
  </si>
  <si>
    <t>2019-236</t>
  </si>
  <si>
    <t>10.1016/j.indmarman.2018.03.013</t>
  </si>
  <si>
    <t>http://apps.webofknowledge.com/full_record.do?product=WOS&amp;search_mode=GeneralSearch&amp;qid=4&amp;SID=F1AeMUHojOPUU1xpCmD&amp;page=1&amp;doc=19</t>
  </si>
  <si>
    <t>Self-dual cyclic and quantum codes over Z(2) X (Z(2)</t>
  </si>
  <si>
    <t>10.1142/S1793830919500411</t>
  </si>
  <si>
    <t>http://apps.webofknowledge.com/full_record.do?product=WOS&amp;search_mode=GeneralSearch&amp;qid=4&amp;SID=F1AeMUHojOPUU1xpCmD&amp;page=1&amp;doc=18</t>
  </si>
  <si>
    <t>2019-237</t>
  </si>
  <si>
    <t>In-plane elastic wave propagation in aluminum honeycomb cores fabricated by bonding corrugated sheets</t>
  </si>
  <si>
    <t>2019-238</t>
  </si>
  <si>
    <t>10.1177/1099636217729569</t>
  </si>
  <si>
    <t>http://apps.webofknowledge.com/full_record.do?product=WOS&amp;search_mode=GeneralSearch&amp;qid=4&amp;SID=F1AeMUHojOPUU1xpCmD&amp;page=1&amp;doc=17</t>
  </si>
  <si>
    <t>Do factors influencing consumer home-buying attitudes explain output growth?</t>
  </si>
  <si>
    <t>2019-239</t>
  </si>
  <si>
    <t>10.1108/JES-01-2018-0040</t>
  </si>
  <si>
    <t>http://apps.webofknowledge.com/full_record.do?product=WOS&amp;search_mode=GeneralSearch&amp;qid=4&amp;SID=F1AeMUHojOPUU1xpCmD&amp;page=1&amp;doc=16</t>
  </si>
  <si>
    <t>FeMnNiAl Iron-Based Shape Memory Alloy: Promises and Challenges</t>
  </si>
  <si>
    <t>2019-240</t>
  </si>
  <si>
    <t>10.1007/s40830-019-00230-9</t>
  </si>
  <si>
    <t>http://apps.webofknowledge.com/full_record.do?product=WOS&amp;search_mode=GeneralSearch&amp;qid=4&amp;SID=F1AeMUHojOPUU1xpCmD&amp;page=1&amp;doc=15</t>
  </si>
  <si>
    <t>SPRINGER INTERNATIONAL PUBLISHING AG</t>
  </si>
  <si>
    <t>2019-241</t>
  </si>
  <si>
    <t>2019-242</t>
  </si>
  <si>
    <t>2019-243</t>
  </si>
  <si>
    <t>2019-244</t>
  </si>
  <si>
    <t>How to develop a research agenda in two days "Gender in organisations in the MENA region Think Tank"</t>
  </si>
  <si>
    <t>10.1108/EDI-06-2019-0184</t>
  </si>
  <si>
    <t>http://apps.webofknowledge.com/full_record.do?product=WOS&amp;search_mode=GeneralSearch&amp;qid=3&amp;SID=F2v7wXQPWT3FHHvXcwy&amp;page=1&amp;doc=15</t>
  </si>
  <si>
    <t>Video Transmission Using Device-to-Device Communications: A Survey</t>
  </si>
  <si>
    <t>10.1109/ACCESS.2019.2940595</t>
  </si>
  <si>
    <t>Ibtihal</t>
  </si>
  <si>
    <t>http://apps.webofknowledge.com/full_record.do?product=WOS&amp;search_mode=GeneralSearch&amp;qid=3&amp;SID=F2v7wXQPWT3FHHvXcwy&amp;page=1&amp;doc=14</t>
  </si>
  <si>
    <t>More Aerial, More Graceful, More Perfect": Madame Vestris's Oberon, Victorian Culture, and the Feminized Fairies of A Midsummer Night's Dream, 1840-1914</t>
  </si>
  <si>
    <t>10.1353/vcr.2019.0000</t>
  </si>
  <si>
    <t>JOHNS HOPKINS UNIV PRESS</t>
  </si>
  <si>
    <t>http://apps.webofknowledge.com/full_record.do?product=WOS&amp;search_mode=GeneralSearch&amp;qid=3&amp;SID=F2v7wXQPWT3FHHvXcwy&amp;page=1&amp;doc=13</t>
  </si>
  <si>
    <t>Path independence of exotic options and convergence of binomial approximations</t>
  </si>
  <si>
    <t>10.21314/JCF.2019.372</t>
  </si>
  <si>
    <t>INCISIVE MEDIA</t>
  </si>
  <si>
    <t>http://apps.webofknowledge.com/full_record.do?product=WOS&amp;search_mode=GeneralSearch&amp;qid=3&amp;SID=F2v7wXQPWT3FHHvXcwy&amp;page=1&amp;doc=12</t>
  </si>
  <si>
    <t>Mitigating the Effect of Noise Uncertainty on the Online State-of-Charge Estimation of Li-Ion Battery Cells</t>
  </si>
  <si>
    <t>2019-245</t>
  </si>
  <si>
    <t>10.1109/TVT.2019.2928047</t>
  </si>
  <si>
    <t>Mamoun </t>
  </si>
  <si>
    <t>http://apps.webofknowledge.com/full_record.do?product=WOS&amp;search_mode=GeneralSearch&amp;qid=3&amp;SID=F6HcDq88pqJNuHs2QxN&amp;page=1&amp;doc=14</t>
  </si>
  <si>
    <t>Evaluation of neural network-based methodologies for wind speed forecasting</t>
  </si>
  <si>
    <t>2019-246</t>
  </si>
  <si>
    <t>Marzbani</t>
  </si>
  <si>
    <t>Fatemeh</t>
  </si>
  <si>
    <t>10.1016/j.compeleceng.2019.07.024</t>
  </si>
  <si>
    <t>http://apps.webofknowledge.com/full_record.do?product=WOS&amp;search_mode=GeneralSearch&amp;qid=1&amp;SID=F3Wlu2jZcUCvfXkYxGg&amp;page=1&amp;doc=13</t>
  </si>
  <si>
    <t>Data embedding in high efficiency video coding (HEVC) videos by modifying the partitioning of coding units</t>
  </si>
  <si>
    <t>2019-247</t>
  </si>
  <si>
    <t>10.1049/iet-ipr.2018.5782</t>
  </si>
  <si>
    <t>http://apps.webofknowledge.com/full_record.do?product=WOS&amp;search_mode=GeneralSearch&amp;qid=1&amp;SID=F3Wlu2jZcUCvfXkYxGg&amp;page=1&amp;doc=12</t>
  </si>
  <si>
    <t>Domino Transformations of Ene/Yne Tethered Salicylaldehyde Derivatives: Pluripotent Platforms for the Construction of High sp(3) Content and Privileged Architectures</t>
  </si>
  <si>
    <t>10.1002/chem.201902596</t>
  </si>
  <si>
    <t>2019-248</t>
  </si>
  <si>
    <t>http://apps.webofknowledge.com/full_record.do?product=WOS&amp;search_mode=GeneralSearch&amp;qid=1&amp;SID=F3Wlu2jZcUCvfXkYxGg&amp;page=1&amp;doc=11</t>
  </si>
  <si>
    <t>Imad</t>
  </si>
  <si>
    <t>Lower semicontinuity and Gamma-convergence of a class of linear growth functionals</t>
  </si>
  <si>
    <t>2019-249</t>
  </si>
  <si>
    <t>10.1016/j.na.2019.05.015</t>
  </si>
  <si>
    <t>http://apps.webofknowledge.com/full_record.do?product=WOS&amp;search_mode=GeneralSearch&amp;qid=1&amp;SID=D44I7d5Wjr6t7qibPEF&amp;page=1&amp;doc=10</t>
  </si>
  <si>
    <t>2019-250</t>
  </si>
  <si>
    <t>2019-251</t>
  </si>
  <si>
    <t>2019-252</t>
  </si>
  <si>
    <t>2019-253</t>
  </si>
  <si>
    <t>2019-254</t>
  </si>
  <si>
    <t>2019-255</t>
  </si>
  <si>
    <t>2019-256</t>
  </si>
  <si>
    <t>2019-257</t>
  </si>
  <si>
    <t>2019-258</t>
  </si>
  <si>
    <t>2019-259</t>
  </si>
  <si>
    <t>2019-260</t>
  </si>
  <si>
    <t>2019-261</t>
  </si>
  <si>
    <t>2019-262</t>
  </si>
  <si>
    <t>2019-263</t>
  </si>
  <si>
    <t>2019-264</t>
  </si>
  <si>
    <t>2019-265</t>
  </si>
  <si>
    <t>2019-266</t>
  </si>
  <si>
    <t>Impacts of the decreased freeze-up period on primary production in Qinghai Lake</t>
  </si>
  <si>
    <t>10.1016/j.jag.2019.101915</t>
  </si>
  <si>
    <t>http://apps.webofknowledge.com/full_record.do?product=WOS&amp;search_mode=GeneralSearch&amp;qid=3&amp;SID=F22o1ePKWNXGDlYzipe&amp;page=1&amp;doc=33</t>
  </si>
  <si>
    <t>Performance of hybrid carbon and basalt FRP sheets in strengthening concrete beams in flexure</t>
  </si>
  <si>
    <t>10.1016/j.compstruct.2019.111337</t>
  </si>
  <si>
    <t>Sahar</t>
  </si>
  <si>
    <t>Choobbor</t>
  </si>
  <si>
    <t>http://apps.webofknowledge.com/full_record.do?product=WOS&amp;search_mode=GeneralSearch&amp;qid=3&amp;SID=F22o1ePKWNXGDlYzipe&amp;page=1&amp;doc=32</t>
  </si>
  <si>
    <t>2019-267</t>
  </si>
  <si>
    <t>2019-268</t>
  </si>
  <si>
    <t>2019-269</t>
  </si>
  <si>
    <t>2019-270</t>
  </si>
  <si>
    <t>2019-271</t>
  </si>
  <si>
    <t>2019-272</t>
  </si>
  <si>
    <t>2019-273</t>
  </si>
  <si>
    <t>2019-274</t>
  </si>
  <si>
    <t>2019-275</t>
  </si>
  <si>
    <t>2019-276</t>
  </si>
  <si>
    <t>2019-277</t>
  </si>
  <si>
    <t>2019-278</t>
  </si>
  <si>
    <t>2019-279</t>
  </si>
  <si>
    <t>2019-280</t>
  </si>
  <si>
    <t>2019-281</t>
  </si>
  <si>
    <t>2019-282</t>
  </si>
  <si>
    <t>Controls of depositional facies patterns on a modern carbonate platform: Insight from hydrodynamic modeling</t>
  </si>
  <si>
    <t>10.1002/dep2.61</t>
  </si>
  <si>
    <t>http://apps.webofknowledge.com/full_record.do?product=WOS&amp;search_mode=GeneralSearch&amp;qid=3&amp;SID=F22o1ePKWNXGDlYzipe&amp;page=1&amp;doc=31</t>
  </si>
  <si>
    <t>2019-283</t>
  </si>
  <si>
    <t>2019-284</t>
  </si>
  <si>
    <t>2019-285</t>
  </si>
  <si>
    <t>2019-286</t>
  </si>
  <si>
    <t>2019-287</t>
  </si>
  <si>
    <t>2019-288</t>
  </si>
  <si>
    <t>2019-289</t>
  </si>
  <si>
    <t>2019-290</t>
  </si>
  <si>
    <t>2019-291</t>
  </si>
  <si>
    <t>2019-292</t>
  </si>
  <si>
    <t>2019-293</t>
  </si>
  <si>
    <t>2019-294</t>
  </si>
  <si>
    <t>2019-295</t>
  </si>
  <si>
    <t>2019-296</t>
  </si>
  <si>
    <t>2019-297</t>
  </si>
  <si>
    <t>2019-298</t>
  </si>
  <si>
    <t>2019-299</t>
  </si>
  <si>
    <t>2019-300</t>
  </si>
  <si>
    <t>2019-301</t>
  </si>
  <si>
    <t>The effect of graphene on the deflections of multiscale composites underthermo-mechanical loading</t>
  </si>
  <si>
    <t>10.1088/2053-1591/ab4528</t>
  </si>
  <si>
    <t>Naser</t>
  </si>
  <si>
    <t>Al-Huniti</t>
  </si>
  <si>
    <t>http://apps.webofknowledge.com/full_record.do?product=WOS&amp;search_mode=GeneralSearch&amp;qid=3&amp;SID=F4l2Iniae7E2IGyhuVz&amp;page=1&amp;doc=50</t>
  </si>
  <si>
    <t>Instabilities of the Vortex Lattice and the Peak Effect in Single Crystal YBa2Cu4O8</t>
  </si>
  <si>
    <t>10.3390/condmat4030074</t>
  </si>
  <si>
    <t>http://apps.webofknowledge.com/full_record.do?product=WOS&amp;search_mode=GeneralSearch&amp;qid=3&amp;SID=F4l2Iniae7E2IGyhuVz&amp;page=1&amp;doc=48</t>
  </si>
  <si>
    <t>Puerto Rico</t>
  </si>
  <si>
    <t>http://apps.webofknowledge.com/full_record.do?product=WOS&amp;search_mode=GeneralSearch&amp;qid=3&amp;SID=F4l2Iniae7E2IGyhuVz&amp;page=1&amp;doc=47</t>
  </si>
  <si>
    <t>10.1007/978-3-319-92735-0_7</t>
  </si>
  <si>
    <t>Liquidity creation performance and financial stability consequences of Islamic banking: Evidence from a multinational study</t>
  </si>
  <si>
    <t>10.1016/j.jfs.2019.100692</t>
  </si>
  <si>
    <t>http://apps.webofknowledge.com/full_record.do?product=WOS&amp;search_mode=GeneralSearch&amp;qid=3&amp;SID=F4l2Iniae7E2IGyhuVz&amp;page=1&amp;doc=46</t>
  </si>
  <si>
    <t>Cross-Cultural Consistency and Relativity in the Enjoyment of Thinking Versus Doing</t>
  </si>
  <si>
    <t>10.1037/pspp0000198</t>
  </si>
  <si>
    <t>http://apps.webofknowledge.com/full_record.do?product=WOS&amp;search_mode=GeneralSearch&amp;qid=3&amp;SID=F4l2Iniae7E2IGyhuVz&amp;page=1&amp;doc=45</t>
  </si>
  <si>
    <t>AMER PSYCHOLOGICAL ASSOC</t>
  </si>
  <si>
    <t>Application of multiwalled carbon nanotubes and its magnetite derivative for emulsified oil removal from produced water</t>
  </si>
  <si>
    <t>10.1080/09593330.2018.1472302</t>
  </si>
  <si>
    <t>http://apps.webofknowledge.com/full_record.do?product=WOS&amp;search_mode=GeneralSearch&amp;qid=3&amp;SID=F4l2Iniae7E2IGyhuVz&amp;page=1&amp;doc=44</t>
  </si>
  <si>
    <t>How Consumer Technology Is Changing the IT Function: A Multi-Case Study of Three Fortune 500 Companies</t>
  </si>
  <si>
    <t>10.1080/10580530.2019.1652443</t>
  </si>
  <si>
    <t>AUERBACH PUBLICATIONS</t>
  </si>
  <si>
    <t>http://apps.webofknowledge.com/full_record.do?product=WOS&amp;search_mode=GeneralSearch&amp;qid=3&amp;SID=F4l2Iniae7E2IGyhuVz&amp;page=1&amp;doc=43</t>
  </si>
  <si>
    <t>Women, work and management in the Middle East</t>
  </si>
  <si>
    <t>10.1108/GM-10-2019-186</t>
  </si>
  <si>
    <t>http://apps.webofknowledge.com/full_record.do?product=WOS&amp;search_mode=GeneralSearch&amp;qid=3&amp;SID=F4l2Iniae7E2IGyhuVz&amp;page=1&amp;doc=42</t>
  </si>
  <si>
    <t>A novel disturbance-robust adaptive trajectory tracking controller for a class of underactuated autonomous underwater vehicles</t>
  </si>
  <si>
    <t>10.1016/j.oceaneng.2019.106377</t>
  </si>
  <si>
    <t>http://apps.webofknowledge.com/full_record.do?product=WOS&amp;search_mode=GeneralSearch&amp;qid=3&amp;SID=F4l2Iniae7E2IGyhuVz&amp;page=1&amp;doc=41</t>
  </si>
  <si>
    <t>Generalized Lagrange's equations for systems with general constraints and distributed parameters</t>
  </si>
  <si>
    <t>10.1007/s11044-019-09706-z</t>
  </si>
  <si>
    <t>Samir</t>
  </si>
  <si>
    <t>http://apps.webofknowledge.com/full_record.do?product=WOS&amp;search_mode=GeneralSearch&amp;qid=3&amp;SID=F4l2Iniae7E2IGyhuVz&amp;page=1&amp;doc=40</t>
  </si>
  <si>
    <t>Iraq?s budgetary practices post US invasion: a critical evaluation</t>
  </si>
  <si>
    <t>10.1080/09540962.2019.1583888</t>
  </si>
  <si>
    <t>http://apps.webofknowledge.com/full_record.do?product=WOS&amp;search_mode=GeneralSearch&amp;qid=3&amp;SID=D2ony8FPPhrm3XOhwhy&amp;page=1&amp;doc=39</t>
  </si>
  <si>
    <t>Few-cycle laser driven reaction nanoscopy on aerosolized silica nanoparticles</t>
  </si>
  <si>
    <t>10.1038/s41467-019-12580-0</t>
  </si>
  <si>
    <t>NATURE PUBLISHING GROUP</t>
  </si>
  <si>
    <t>http://apps.webofknowledge.com/full_record.do?product=WOS&amp;search_mode=GeneralSearch&amp;qid=3&amp;SID=D2ony8FPPhrm3XOhwhy&amp;page=1&amp;doc=38</t>
  </si>
  <si>
    <t>Optimizing multitelescope observations of gravitational-wave counterparts</t>
  </si>
  <si>
    <t>10.1093/mnras/stz2485</t>
  </si>
  <si>
    <t>http://apps.webofknowledge.com/full_record.do?product=WOS&amp;search_mode=GeneralSearch&amp;qid=3&amp;SID=D2ony8FPPhrm3XOhwhy&amp;page=1&amp;doc=37</t>
  </si>
  <si>
    <t>Alqassimi</t>
  </si>
  <si>
    <t>Al Mualla</t>
  </si>
  <si>
    <t>Mouza</t>
  </si>
  <si>
    <t>A directional analysis of oil prices and real exchange rates in BRIC countries</t>
  </si>
  <si>
    <t> 10.1016/j.ribaf.2019.06.013</t>
  </si>
  <si>
    <t>http://apps.webofknowledge.com/full_record.do?product=WOS&amp;search_mode=GeneralSearch&amp;qid=3&amp;SID=D2ony8FPPhrm3XOhwhy&amp;page=1&amp;doc=36</t>
  </si>
  <si>
    <t>A novel risk management framework for natural gas markets</t>
  </si>
  <si>
    <t>Ilias</t>
  </si>
  <si>
    <t>10.1002/fut.22067</t>
  </si>
  <si>
    <t>http://apps.webofknowledge.com/full_record.do?product=WOS&amp;search_mode=GeneralSearch&amp;qid=1&amp;SID=E6a9ghYYFJqmoCAaCme&amp;page=1&amp;doc=35</t>
  </si>
  <si>
    <t>On fitting cryptocurrency log-return exchange rates</t>
  </si>
  <si>
    <t> 10.1007/s00181-019-01782-6</t>
  </si>
  <si>
    <t>PHYSICA-VERLAG GMBH &amp; CO</t>
  </si>
  <si>
    <t>http://apps.webofknowledge.com/full_record.do?product=WOS&amp;search_mode=GeneralSearch&amp;qid=1&amp;SID=E6a9ghYYFJqmoCAaCme&amp;page=1&amp;doc=34</t>
  </si>
  <si>
    <t>Nanoscale magnetic phase competition throughout the Ni50-xCoxMn40Sn10 phase diagram: Insights from small-angle neutron scattering</t>
  </si>
  <si>
    <t>10.1103/PhysRevMaterials.3.104413</t>
  </si>
  <si>
    <t>http://apps.webofknowledge.com/full_record.do?product=WOS&amp;search_mode=GeneralSearch&amp;qid=1&amp;SID=E6a9ghYYFJqmoCAaCme&amp;page=1&amp;doc=33</t>
  </si>
  <si>
    <t>Multiple populations in integrated light spectroscopy of intermediate-age clusters</t>
  </si>
  <si>
    <t>10.1093/mnrasl/slz130</t>
  </si>
  <si>
    <t>http://apps.webofknowledge.com/full_record.do?product=WOS&amp;search_mode=GeneralSearch&amp;qid=1&amp;SID=E6a9ghYYFJqmoCAaCme&amp;page=1&amp;doc=32</t>
  </si>
  <si>
    <t>Expatriate time to proficiency: individual antecedents and the moderating effect of home country</t>
  </si>
  <si>
    <t>http://apps.webofknowledge.com/full_record.do?product=WOS&amp;search_mode=GeneralSearch&amp;qid=1&amp;SID=E6a9ghYYFJqmoCAaCme&amp;page=1&amp;doc=31</t>
  </si>
  <si>
    <t>10.1108/JGM-12-2018-0060</t>
  </si>
  <si>
    <t> Marie-France</t>
  </si>
  <si>
    <t>A review of unconventional bottoming cycles for waste heat recovery: Part I - Analysis, design, and optimization</t>
  </si>
  <si>
    <t>10.1016/j.enconman.2018.10.047</t>
  </si>
  <si>
    <t>http://apps.webofknowledge.com/full_record.do?product=WOS&amp;search_mode=GeneralSearch&amp;qid=1&amp;SID=E6a9ghYYFJqmoCAaCme&amp;page=1&amp;doc=30</t>
  </si>
  <si>
    <t>Sizing process, aerodynamic analysis, and experimental assessment of a biplane flapping wing nano air vehicle</t>
  </si>
  <si>
    <t>10.1177/0954410019852570</t>
  </si>
  <si>
    <t>Al-Marzooqi</t>
  </si>
  <si>
    <t>Majed</t>
  </si>
  <si>
    <t>http://apps.webofknowledge.com/full_record.do?product=WOS&amp;search_mode=GeneralSearch&amp;qid=1&amp;SID=E6a9ghYYFJqmoCAaCme&amp;page=1&amp;doc=29</t>
  </si>
  <si>
    <t>Synthesis and characterization of (RPh3P)(3)[Bi3I12] (R = Me, Ph) iodobismuthate complexes for photocatalytic degradation of organic pollutants</t>
  </si>
  <si>
    <t>10.1007/s11164-019-04010-z</t>
  </si>
  <si>
    <t>http://apps.webofknowledge.com/full_record.do?product=WOS&amp;search_mode=GeneralSearch&amp;qid=1&amp;SID=E6a9ghYYFJqmoCAaCme&amp;page=1&amp;doc=28</t>
  </si>
  <si>
    <t>Senior Laboratory Specialist</t>
  </si>
  <si>
    <t>A study on sustainability assessment of welding processes</t>
  </si>
  <si>
    <t>10.1177/0954405419875355</t>
  </si>
  <si>
    <t>Jaber</t>
  </si>
  <si>
    <t>http://apps.webofknowledge.com/full_record.do?product=WOS&amp;search_mode=GeneralSearch&amp;qid=1&amp;SID=E6a9ghYYFJqmoCAaCme&amp;page=1&amp;doc=27</t>
  </si>
  <si>
    <t>Role of energy consumption, cutting tool and workpiece materials towards environmentally conscious machining: A comprehensive review</t>
  </si>
  <si>
    <t>10.1177/0954405419875344</t>
  </si>
  <si>
    <t>http://apps.webofknowledge.com/full_record.do?product=WOS&amp;search_mode=GeneralSearch&amp;qid=1&amp;SID=E6a9ghYYFJqmoCAaCme&amp;page=1&amp;doc=26</t>
  </si>
  <si>
    <t> Sathish</t>
  </si>
  <si>
    <t>Fiber-reinforced polymer composites in strengthening reinforced concrete structures: A critical review</t>
  </si>
  <si>
    <t>10.1016/j.engstruct.2019.109542</t>
  </si>
  <si>
    <t>http://apps.webofknowledge.com/full_record.do?product=WOS&amp;search_mode=GeneralSearch&amp;qid=1&amp;SID=E6a9ghYYFJqmoCAaCme&amp;page=1&amp;doc=25</t>
  </si>
  <si>
    <t>Migration Modeling and Learning Algorithms for Containers in Fog Computing</t>
  </si>
  <si>
    <t>http://apps.webofknowledge.com/full_record.do?product=WOS&amp;search_mode=GeneralSearch&amp;qid=1&amp;SID=E6a9ghYYFJqmoCAaCme&amp;page=1&amp;doc=24</t>
  </si>
  <si>
    <t> 10.1109/TSC.2018.2827070</t>
  </si>
  <si>
    <t>Business news in a Loyalist Press environment</t>
  </si>
  <si>
    <t>http://apps.webofknowledge.com/full_record.do?product=WOS&amp;search_mode=GeneralSearch&amp;qid=1&amp;SID=E6a9ghYYFJqmoCAaCme&amp;page=1&amp;doc=23</t>
  </si>
  <si>
    <t>SAGE PUBLICATIONS INC</t>
  </si>
  <si>
    <t>10.1177/1464884919878352</t>
  </si>
  <si>
    <t>The influence of gender roles in the drivers of luxury consumption for women: Insights from the gulf region</t>
  </si>
  <si>
    <t>10.1016/j.jretconser.2019.06.006</t>
  </si>
  <si>
    <t>http://apps.webofknowledge.com/full_record.do?product=WOS&amp;search_mode=GeneralSearch&amp;qid=1&amp;SID=E6a9ghYYFJqmoCAaCme&amp;page=1&amp;doc=22</t>
  </si>
  <si>
    <t>A fuzzy logic-based warning system for patients classification</t>
  </si>
  <si>
    <t>10.1177/1460458217735674</t>
  </si>
  <si>
    <t>Al-Dmour</t>
  </si>
  <si>
    <t>Jumanah</t>
  </si>
  <si>
    <t>http://apps.webofknowledge.com/full_record.do?product=WOS&amp;search_mode=GeneralSearch&amp;qid=1&amp;SID=E6a9ghYYFJqmoCAaCme&amp;page=1&amp;doc=21</t>
  </si>
  <si>
    <t>2019-302</t>
  </si>
  <si>
    <t>2019-303</t>
  </si>
  <si>
    <t>Toward energy efficient microcontrollers and Internet-of-Things systems</t>
  </si>
  <si>
    <t>10.1016/j.compeleceng.2019.106457</t>
  </si>
  <si>
    <t>Al-Kofahi</t>
  </si>
  <si>
    <t>Osameh</t>
  </si>
  <si>
    <t>http://apps.webofknowledge.com/full_record.do?product=WOS&amp;search_mode=GeneralSearch&amp;qid=3&amp;SID=D6lb2yOC7kEDyjHGjP1&amp;page=1&amp;doc=22</t>
  </si>
  <si>
    <t>A Switching-Based and Delay-Aware Scheduling Algorithm for Cognitive Radio Networks</t>
  </si>
  <si>
    <t>10.4018/IJITN.2019070104</t>
  </si>
  <si>
    <t>Sweileh</t>
  </si>
  <si>
    <t>http://apps.webofknowledge.com/full_record.do?product=WOS&amp;search_mode=GeneralSearch&amp;qid=3&amp;SID=D6lb2yOC7kEDyjHGjP1&amp;page=1&amp;doc=21</t>
  </si>
  <si>
    <t>A LAGRANGIAN INTERIOR REGULARITY RESULT FOR THE INCOMPRESSIBLE FREE BOUNDARY EULER EQUATION WITH SURFACE TENSION</t>
  </si>
  <si>
    <t> 10.1137/18M1216808</t>
  </si>
  <si>
    <t>http://apps.webofknowledge.com/full_record.do?product=WOS&amp;search_mode=GeneralSearch&amp;qid=3&amp;SID=D6lb2yOC7kEDyjHGjP1&amp;page=1&amp;doc=20</t>
  </si>
  <si>
    <t>SIAM PUBLICATIONS</t>
  </si>
  <si>
    <t>Synthesis and characterization of activated carbon fibers derived from corn silk and its application in p-Cresol removal</t>
  </si>
  <si>
    <t>10.5004/dwt.2019.24461</t>
  </si>
  <si>
    <t xml:space="preserve">Yehya </t>
  </si>
  <si>
    <t>http://apps.webofknowledge.com/full_record.do?product=WOS&amp;search_mode=GeneralSearch&amp;qid=3&amp;SID=D6lb2yOC7kEDyjHGjP1&amp;page=1&amp;doc=19</t>
  </si>
  <si>
    <t>Experimental design modelling and optimization of levofloxacin removal with graphene nanoplatelets using response surface method</t>
  </si>
  <si>
    <t>10.5004/dwt.2019.24674</t>
  </si>
  <si>
    <t>Zaka</t>
  </si>
  <si>
    <t>Awais</t>
  </si>
  <si>
    <t>Jabbar</t>
  </si>
  <si>
    <t>Nabil Abdel</t>
  </si>
  <si>
    <t>http://apps.webofknowledge.com/full_record.do?product=WOS&amp;search_mode=GeneralSearch&amp;qid=1&amp;SID=E5czxAWjGgL3Pwr5h5j&amp;page=1&amp;doc=18</t>
  </si>
  <si>
    <t>An alternative to the Cauchy distribution</t>
  </si>
  <si>
    <t> 10.1016/j.mex.2019.02.025</t>
  </si>
  <si>
    <t>http://apps.webofknowledge.com/full_record.do?product=WOS&amp;search_mode=GeneralSearch&amp;qid=1&amp;SID=E5czxAWjGgL3Pwr5h5j&amp;page=1&amp;doc=17</t>
  </si>
  <si>
    <t>Acanthamoeba Keratitis: Current Status and Urgent Research Priorities</t>
  </si>
  <si>
    <t> 10.2174/0929867325666180510125633</t>
  </si>
  <si>
    <t>Ayaz</t>
  </si>
  <si>
    <t>Siddiqui</t>
  </si>
  <si>
    <t>Ruqaiyyah</t>
  </si>
  <si>
    <t>http://apps.webofknowledge.com/full_record.do?product=WOS&amp;search_mode=GeneralSearch&amp;qid=1&amp;SID=E5czxAWjGgL3Pwr5h5j&amp;page=1&amp;doc=16</t>
  </si>
  <si>
    <t>ASSESSMENT OF HEALTH IMPACTS OF CONTINUOUS WALKWAYS IN HARSH CLIMATE: A CASE STUDY</t>
  </si>
  <si>
    <t>Elsamahy</t>
  </si>
  <si>
    <t>Nada</t>
  </si>
  <si>
    <t>AlKhatib</t>
  </si>
  <si>
    <t>AlMohtadi</t>
  </si>
  <si>
    <t>Haikal</t>
  </si>
  <si>
    <t>Hisham</t>
  </si>
  <si>
    <t>http://apps.webofknowledge.com/full_record.do?product=WOS&amp;search_mode=GeneralSearch&amp;qid=1&amp;SID=E5czxAWjGgL3Pwr5h5j&amp;page=1&amp;doc=15</t>
  </si>
  <si>
    <t>HEALTH AND TRANSPORT SYSTEM IMPACTS OF REDUCING THERMAL DISCOMFORT: A CASE STUDY</t>
  </si>
  <si>
    <t>AbouKheir</t>
  </si>
  <si>
    <t>Khalifa</t>
  </si>
  <si>
    <t>http://apps.webofknowledge.com/full_record.do?product=WOS&amp;search_mode=GeneralSearch&amp;qid=1&amp;SID=E5czxAWjGgL3Pwr5h5j&amp;page=1&amp;doc=14</t>
  </si>
  <si>
    <t>They Are Not All the Same! Investigating the Effect of Executive versus Non-executive Family Board Members on Firm Performance</t>
  </si>
  <si>
    <t>10.1111/jsbm.12535</t>
  </si>
  <si>
    <t>http://apps.webofknowledge.com/full_record.do?product=WOS&amp;search_mode=GeneralSearch&amp;qid=4&amp;SID=E5K3jjaPvrzk1v6jSBb&amp;page=1&amp;doc=13</t>
  </si>
  <si>
    <t>Phenotyping of the thrashing forces exerted by partially immobilized C. elegans using elastomeric micropillar arrays</t>
  </si>
  <si>
    <t>10.1039/c9lc00660e</t>
  </si>
  <si>
    <t>http://apps.webofknowledge.com/full_record.do?product=WOS&amp;search_mode=GeneralSearch&amp;qid=4&amp;SID=E5K3jjaPvrzk1v6jSBb&amp;page=1&amp;doc=12</t>
  </si>
  <si>
    <t>ROYAL SOC CHEMISTRY</t>
  </si>
  <si>
    <t>At the intersection of corporate governance and performance in family business settings: Extant knowledge and future research</t>
  </si>
  <si>
    <t>10.1111/beer.12254</t>
  </si>
  <si>
    <t>http://apps.webofknowledge.com/full_record.do?product=WOS&amp;search_mode=GeneralSearch&amp;qid=1&amp;SID=C6CkneSaAT9LA9E8NrW&amp;page=1&amp;doc=11</t>
  </si>
  <si>
    <t>On moments of the unit Lindley distribution</t>
  </si>
  <si>
    <t>10.1080/02664763.2019.1675607</t>
  </si>
  <si>
    <t>http://apps.webofknowledge.com/full_record.do?product=WOS&amp;search_mode=GeneralSearch&amp;qid=1&amp;SID=C6CkneSaAT9LA9E8NrW&amp;page=1&amp;doc=10</t>
  </si>
  <si>
    <t>Gut bacteria of Cuora amboinensis (turtle) produce broad-spectrum antibacterial molecules</t>
  </si>
  <si>
    <t>10.1038/s41598-019-52738-w</t>
  </si>
  <si>
    <t>http://apps.webofknowledge.com/full_record.do?product=WOS&amp;search_mode=GeneralSearch&amp;qid=1&amp;SID=C6CkneSaAT9LA9E8NrW&amp;page=1&amp;doc=9</t>
  </si>
  <si>
    <t>Time-Sync Video Tag Extraction Using Semantic Association Graph</t>
  </si>
  <si>
    <t>10.1145/3332932</t>
  </si>
  <si>
    <t>ASSOC COMPUTING MACHINERY</t>
  </si>
  <si>
    <t>http://apps.webofknowledge.com/full_record.do?product=WOS&amp;search_mode=GeneralSearch&amp;qid=1&amp;SID=C6CkneSaAT9LA9E8NrW&amp;page=1&amp;doc=8</t>
  </si>
  <si>
    <t>Invertebrates living in polluted environments are potential source of novel anticancer agents</t>
  </si>
  <si>
    <t>10.35333/jrp.2019.72</t>
  </si>
  <si>
    <t>Soopramanien</t>
  </si>
  <si>
    <t>Morhanavallee</t>
  </si>
  <si>
    <t>Mungroo</t>
  </si>
  <si>
    <t>Mohammad Ridwane</t>
  </si>
  <si>
    <t>Sagathevan</t>
  </si>
  <si>
    <t>Kuppusamy</t>
  </si>
  <si>
    <t>Internet of things based multi-sensor patient fall detection system</t>
  </si>
  <si>
    <t>10.1049/htl.2018.5121</t>
  </si>
  <si>
    <t>Qamar</t>
  </si>
  <si>
    <t>Ramsha</t>
  </si>
  <si>
    <t>Zaheen</t>
  </si>
  <si>
    <t>Rahma</t>
  </si>
  <si>
    <t>http://apps.webofknowledge.com/full_record.do?product=WOS&amp;search_mode=GeneralSearch&amp;qid=1&amp;SID=F5QYlaG1OPl2YND2ywY&amp;page=1&amp;doc=9</t>
  </si>
  <si>
    <t>MARMARA UNIV</t>
  </si>
  <si>
    <t>http://apps.webofknowledge.com/full_record.do?product=WOS&amp;search_mode=GeneralSearch&amp;qid=1&amp;SID=F5QYlaG1OPl2YND2ywY&amp;page=1&amp;doc=8</t>
  </si>
  <si>
    <t>2019-304</t>
  </si>
  <si>
    <t>2019-305</t>
  </si>
  <si>
    <t>Optimization unit for real-time applications in unbalanced smart distribution networks</t>
  </si>
  <si>
    <t> 10.1016/j.jare.2019.04.001</t>
  </si>
  <si>
    <t>http://apps.webofknowledge.com/full_record.do?product=WOS&amp;search_mode=GeneralSearch&amp;qid=1&amp;SID=F5QYlaG1OPl2YND2ywY&amp;page=1&amp;doc=7</t>
  </si>
  <si>
    <t>Novel insights into the potential role of ion transport in sensory perception in Acanthamoeba</t>
  </si>
  <si>
    <t>10.1186/s13071-019-3785-0</t>
  </si>
  <si>
    <t>BMC</t>
  </si>
  <si>
    <t>http://apps.webofknowledge.com/full_record.do?product=WOS&amp;search_mode=GeneralSearch&amp;qid=1&amp;SID=F5QYlaG1OPl2YND2ywY&amp;page=1&amp;doc=6</t>
  </si>
  <si>
    <t>Narrative disclosures, firm life cycle, and audit fees</t>
  </si>
  <si>
    <t>10.1111/ijau.12169</t>
  </si>
  <si>
    <t>http://apps.webofknowledge.com/full_record.do?product=WOS&amp;search_mode=GeneralSearch&amp;qid=1&amp;SID=F5QYlaG1OPl2YND2ywY&amp;page=1&amp;doc=5</t>
  </si>
  <si>
    <t>Modeling of fiber bridging in fluid flow for well stimulation applications</t>
  </si>
  <si>
    <t>10.1007/s12182-019-00398-w</t>
  </si>
  <si>
    <t>http://apps.webofknowledge.com/full_record.do?product=WOS&amp;search_mode=GeneralSearch&amp;qid=1&amp;SID=F5QYlaG1OPl2YND2ywY&amp;page=1&amp;doc=4</t>
  </si>
  <si>
    <t>SPRINGEROPEN</t>
  </si>
  <si>
    <t>Electrochemical Impedance Analysis on Cryogenically Treated Dissimilar Metal Welding of 316L Stainless Steel and Monel 400 Alloy Using GTAW</t>
  </si>
  <si>
    <t>10.3390/met9101088</t>
  </si>
  <si>
    <t>http://apps.webofknowledge.com/full_record.do?product=WOS&amp;search_mode=GeneralSearch&amp;qid=1&amp;SID=F5QYlaG1OPl2YND2ywY&amp;page=1&amp;doc=3</t>
  </si>
  <si>
    <t>The Magnitude of Sales Change and Asymmetric Cost Behavior</t>
  </si>
  <si>
    <t>10.2308/jmar-52331</t>
  </si>
  <si>
    <t>http://apps.webofknowledge.com/full_record.do?product=WOS&amp;search_mode=GeneralSearch&amp;qid=1&amp;SID=F5QYlaG1OPl2YND2ywY&amp;page=1&amp;doc=2</t>
  </si>
  <si>
    <t>AMER ACCOUNTING ASSOC</t>
  </si>
  <si>
    <t>Aluminum nanoparticle plasma formation for high-order harmonic generation</t>
  </si>
  <si>
    <t>10.1088/1361-6455/ab4cc3</t>
  </si>
  <si>
    <t>http://apps.webofknowledge.com/full_record.do?product=WOS&amp;search_mode=GeneralSearch&amp;qid=1&amp;SID=F5QYlaG1OPl2YND2ywY&amp;page=1&amp;doc=1</t>
  </si>
  <si>
    <t>Research Associate</t>
  </si>
  <si>
    <t>Georgios</t>
  </si>
  <si>
    <t>Christodoulidis</t>
  </si>
  <si>
    <t>Predicting split decisions of coding units in HEVC video compression using machine learning techniques</t>
  </si>
  <si>
    <t>2019-306</t>
  </si>
  <si>
    <t>10.1007/s11042-018-6882-8</t>
  </si>
  <si>
    <t>Mahitab</t>
  </si>
  <si>
    <t>http://apps.webofknowledge.com/full_record.do?product=WOS&amp;search_mode=GeneralSearch&amp;qid=3&amp;SID=F5KxzbS4dlXlsSPR5iM&amp;page=1&amp;doc=1</t>
  </si>
  <si>
    <t>2019-307</t>
  </si>
  <si>
    <t>2019-308</t>
  </si>
  <si>
    <t>Exploring Local Governance and E-Services in Qatar</t>
  </si>
  <si>
    <t>http://apps.webofknowledge.com/full_record.do?product=WOS&amp;search_mode=GeneralSearch&amp;qid=3&amp;SID=E26R5PQQTH1djoPQpkF&amp;page=1&amp;doc=2</t>
  </si>
  <si>
    <t>10.4018/IJPADA.2019100101</t>
  </si>
  <si>
    <t>Shockley</t>
  </si>
  <si>
    <t>Bethany</t>
  </si>
  <si>
    <t>External knowledge search paths in open innovation processes of small and medium enterprises</t>
  </si>
  <si>
    <t>http://apps.webofknowledge.com/full_record.do?product=WOS&amp;search_mode=GeneralSearch&amp;qid=3&amp;SID=E26R5PQQTH1djoPQpkF&amp;page=1&amp;doc=1</t>
  </si>
  <si>
    <t>10.1108/EJIM-01-2019-0013</t>
  </si>
  <si>
    <t>Heintz</t>
  </si>
  <si>
    <t>Ursomarzo</t>
  </si>
  <si>
    <t>Tania</t>
  </si>
  <si>
    <t>Anijo</t>
  </si>
  <si>
    <t>Paula</t>
  </si>
  <si>
    <t xml:space="preserve">Misiak </t>
  </si>
  <si>
    <t>Professor of Practice (Resigned)</t>
  </si>
  <si>
    <t>Robertson</t>
  </si>
  <si>
    <t>Boakai</t>
  </si>
  <si>
    <t>Associate Professor (Resigned)</t>
  </si>
  <si>
    <t>Curran</t>
  </si>
  <si>
    <t>Adhami</t>
  </si>
  <si>
    <t>Zena</t>
  </si>
  <si>
    <t>Peres</t>
  </si>
  <si>
    <t>Marina</t>
  </si>
  <si>
    <t>Kipervaser</t>
  </si>
  <si>
    <t>Anna</t>
  </si>
  <si>
    <t>Stirnemann</t>
  </si>
  <si>
    <t>Julia</t>
  </si>
  <si>
    <t>Vieira</t>
  </si>
  <si>
    <t>Filipe</t>
  </si>
  <si>
    <t>Awadallah</t>
  </si>
  <si>
    <t>Ghunem</t>
  </si>
  <si>
    <t>Refat</t>
  </si>
  <si>
    <t>Honein</t>
  </si>
  <si>
    <t>Natalie</t>
  </si>
  <si>
    <t>Acquaye</t>
  </si>
  <si>
    <t>Adolf</t>
  </si>
  <si>
    <t>Blumi</t>
  </si>
  <si>
    <t>Isa</t>
  </si>
  <si>
    <t>O'Connell</t>
  </si>
  <si>
    <t>Chasity</t>
  </si>
  <si>
    <t>Farhan</t>
  </si>
  <si>
    <t>Mook</t>
  </si>
  <si>
    <t>Anneloes</t>
  </si>
  <si>
    <t>Cynthia</t>
  </si>
  <si>
    <t>Qazi</t>
  </si>
  <si>
    <t>Abroon</t>
  </si>
  <si>
    <t>Abdel Rahman</t>
  </si>
  <si>
    <t>Alkam</t>
  </si>
  <si>
    <t>Senior Instructor (Resigned)</t>
  </si>
  <si>
    <t>Performance of Fiber-Reinforced Lightweight Self-Consolidating Concrete Exposed to Wetting-and-Drying Cycles in Salt Water</t>
  </si>
  <si>
    <t>2019-309</t>
  </si>
  <si>
    <t>2019-310</t>
  </si>
  <si>
    <t>10.14359/51716976</t>
  </si>
  <si>
    <t>http://apps.webofknowledge.com/full_record.do?product=WOS&amp;search_mode=GeneralSearch&amp;qid=3&amp;SID=C2W41ZmW7qBkq3M7K9F&amp;page=1&amp;doc=2</t>
  </si>
  <si>
    <t>AMER CONCRETE INST</t>
  </si>
  <si>
    <t>The brevity and severity of 'Golden Age' piracy trials</t>
  </si>
  <si>
    <t> 10.1177/0843871419873999</t>
  </si>
  <si>
    <t>http://apps.webofknowledge.com/full_record.do?product=WOS&amp;search_mode=GeneralSearch&amp;qid=3&amp;SID=C2W41ZmW7qBkq3M7K9F&amp;page=1&amp;doc=1</t>
  </si>
  <si>
    <t>Experimental study on the shear strength of reinforced concrete beams cast with Lava lightweight aggregates</t>
  </si>
  <si>
    <t>2019-311</t>
  </si>
  <si>
    <t>2019-312</t>
  </si>
  <si>
    <t>2019-313</t>
  </si>
  <si>
    <t>2019-314</t>
  </si>
  <si>
    <t> 10.1016/j.acme.2019.05.003</t>
  </si>
  <si>
    <t>http://apps.webofknowledge.com/full_record.do?product=WOS&amp;search_mode=GeneralSearch&amp;qid=3&amp;SID=D6Q6HQpkfG5uBRhAuIA&amp;page=1&amp;doc=4</t>
  </si>
  <si>
    <t>Ataya</t>
  </si>
  <si>
    <t>Modeling and Thermal Analysis of a Moving Spacecraft Subject to Solar Radiation Effect</t>
  </si>
  <si>
    <t> 10.3390/pr7110807</t>
  </si>
  <si>
    <t>http://apps.webofknowledge.com/full_record.do?product=WOS&amp;search_mode=GeneralSearch&amp;qid=3&amp;SID=D6Q6HQpkfG5uBRhAuIA&amp;page=1&amp;doc=3</t>
  </si>
  <si>
    <t>The interaction of quantity and quality of finance: Did it make industries more resilient to the recent global financial crisis?</t>
  </si>
  <si>
    <t>10.1016/j.iref.2019.08.010</t>
  </si>
  <si>
    <t>http://apps.webofknowledge.com/full_record.do?product=WOS&amp;search_mode=GeneralSearch&amp;qid=3&amp;SID=D6Q6HQpkfG5uBRhAuIA&amp;page=1&amp;doc=2</t>
  </si>
  <si>
    <t>IoT Based Smart City Bus Stops</t>
  </si>
  <si>
    <t>10.3390/fi11110227</t>
  </si>
  <si>
    <t>Kamal</t>
  </si>
  <si>
    <t>Miraal</t>
  </si>
  <si>
    <t>Atif</t>
  </si>
  <si>
    <t>Manal</t>
  </si>
  <si>
    <t>Mujahid</t>
  </si>
  <si>
    <t>Hafsa</t>
  </si>
  <si>
    <t>http://apps.webofknowledge.com/full_record.do?product=WOS&amp;search_mode=GeneralSearch&amp;qid=1&amp;SID=E4mWRou5HWWwzZi9H6s&amp;page=1&amp;doc=1</t>
  </si>
  <si>
    <t>Laboratory Instructor (Resigned)</t>
  </si>
  <si>
    <t>Architecture | CAAD</t>
  </si>
  <si>
    <t>Arts &amp; Design | CAAD</t>
  </si>
  <si>
    <t>Foundations |CAAD</t>
  </si>
  <si>
    <t>Arabic &amp; Translation Studies | CAS</t>
  </si>
  <si>
    <t>Bio., Chem., &amp; Env. Science | CAS</t>
  </si>
  <si>
    <t>English | CAS</t>
  </si>
  <si>
    <t>International Studies | CAS</t>
  </si>
  <si>
    <t>Mass Communication | CAS</t>
  </si>
  <si>
    <t>Mathematics &amp; Statistics | CAS</t>
  </si>
  <si>
    <t>Performing Arts | CAS</t>
  </si>
  <si>
    <t>Physics | CAS</t>
  </si>
  <si>
    <t>Writing Studies | CAS</t>
  </si>
  <si>
    <t>Chemical Engineering | CEN</t>
  </si>
  <si>
    <t>Civil Engineering | CEN</t>
  </si>
  <si>
    <t>Computer Science &amp; Engineering | CEN</t>
  </si>
  <si>
    <t>Electrical Engineering | CEN</t>
  </si>
  <si>
    <t>Industrial Engineering | CEN</t>
  </si>
  <si>
    <t>Mechanical Engineering | CEN</t>
  </si>
  <si>
    <t>Accounting | SBA</t>
  </si>
  <si>
    <t>Economics | SBA</t>
  </si>
  <si>
    <t>Finance | SBA</t>
  </si>
  <si>
    <t>Management | SBA</t>
  </si>
  <si>
    <t>Marketing &amp; Info. Systems | SBA</t>
  </si>
  <si>
    <t>Department |College/School</t>
  </si>
  <si>
    <t>AUS Top 100</t>
  </si>
  <si>
    <t>Rank</t>
  </si>
  <si>
    <t>Notes: sorted by Weighted Sum; Only ranks of Professor, Associate, Assistant Professors are counted</t>
  </si>
  <si>
    <t>S.No.</t>
  </si>
  <si>
    <t>Professor/Chancellor (Resigned)</t>
  </si>
  <si>
    <t>Miniaturised preparation of polymeric nanoparticles using droplet manipulation on open surfaces</t>
  </si>
  <si>
    <t>2019-315</t>
  </si>
  <si>
    <t>2019-316</t>
  </si>
  <si>
    <t>2019-317</t>
  </si>
  <si>
    <t>2019-318</t>
  </si>
  <si>
    <t>2019-319</t>
  </si>
  <si>
    <t>2019-320</t>
  </si>
  <si>
    <t>2019-321</t>
  </si>
  <si>
    <t>2019-322</t>
  </si>
  <si>
    <t>2019-323</t>
  </si>
  <si>
    <t>2019-324</t>
  </si>
  <si>
    <t>2019-325</t>
  </si>
  <si>
    <t>2019-326</t>
  </si>
  <si>
    <t>2019-327</t>
  </si>
  <si>
    <t>2019-328</t>
  </si>
  <si>
    <t>2019-329</t>
  </si>
  <si>
    <t>2019-330</t>
  </si>
  <si>
    <t>2019-331</t>
  </si>
  <si>
    <t>10.1049/mnl.2019.0421</t>
  </si>
  <si>
    <t>http://apps.webofknowledge.com/full_record.do?product=WOS&amp;search_mode=GeneralSearch&amp;qid=5&amp;SID=E4QOgSHXz5cMJBwXQKR&amp;page=1&amp;doc=17</t>
  </si>
  <si>
    <t>Repositioning of Guanabenz in Conjugation with Gold and Silver Nanoparticles against Pathogenic Amoebae Acanthamoeba castellanii and Naegleria fowleri</t>
  </si>
  <si>
    <t>10.1021/acsinfecdis.9b00263</t>
  </si>
  <si>
    <t>Naveed Ahmed</t>
  </si>
  <si>
    <t>http://apps.webofknowledge.com/full_record.do?product=WOS&amp;search_mode=GeneralSearch&amp;qid=5&amp;SID=E4QOgSHXz5cMJBwXQKR&amp;page=1&amp;doc=16</t>
  </si>
  <si>
    <t> 10.1680/jenes.2019.14.4.193</t>
  </si>
  <si>
    <t>Kazi </t>
  </si>
  <si>
    <t>http://apps.webofknowledge.com/full_record.do?product=WOS&amp;search_mode=GeneralSearch&amp;qid=5&amp;SID=E4QOgSHXz5cMJBwXQKR&amp;page=1&amp;doc=15</t>
  </si>
  <si>
    <t>Nonlinear optical properties of associates of erythrosine molecules and gold nanoparticles</t>
  </si>
  <si>
    <t>10.1088/2053-1591/ab4e2a</t>
  </si>
  <si>
    <t>http://apps.webofknowledge.com/full_record.do?product=WOS&amp;search_mode=GeneralSearch&amp;qid=1&amp;SID=E2x932K34BB7vUr58ep&amp;page=1&amp;doc=14</t>
  </si>
  <si>
    <t>A Two-Zone Shear-Induced Red Blood Cell Migration Model for Blood Flow in Microvessels</t>
  </si>
  <si>
    <t>10.3389/fphy.2019.00206</t>
  </si>
  <si>
    <t>http://apps.webofknowledge.com/full_record.do?product=WOS&amp;search_mode=GeneralSearch&amp;qid=1&amp;SID=E2x932K34BB7vUr58ep&amp;page=1&amp;doc=13</t>
  </si>
  <si>
    <t>Engagement of Jordanian Physicians in Continuous Professional Development: Current Practices, Motivation, and Barriers</t>
  </si>
  <si>
    <t>10.2147/IJGM.S232248</t>
  </si>
  <si>
    <t>Hussam</t>
  </si>
  <si>
    <t>http://apps.webofknowledge.com/full_record.do?product=WOS&amp;search_mode=GeneralSearch&amp;qid=1&amp;SID=E2x932K34BB7vUr58ep&amp;page=1&amp;doc=12</t>
  </si>
  <si>
    <t>DOVE MEDICAL PRESS LTD</t>
  </si>
  <si>
    <t>Optimization of triethylene glycol dehydration of natural gas</t>
  </si>
  <si>
    <t>10.1016/j.egyr.2019.06.014</t>
  </si>
  <si>
    <t>http://apps.webofknowledge.com/full_record.do?product=WOS&amp;search_mode=GeneralSearch&amp;qid=1&amp;SID=E2x932K34BB7vUr58ep&amp;page=1&amp;doc=11</t>
  </si>
  <si>
    <t>High-order harmonic generation using quasi-phase matching and two-color pump in the plasmas containing molecular and alloyed metal sulfide quantum dots</t>
  </si>
  <si>
    <t>10.1063/1.5124139</t>
  </si>
  <si>
    <t>http://apps.webofknowledge.com/full_record.do?product=WOS&amp;search_mode=GeneralSearch&amp;qid=1&amp;SID=E2x932K34BB7vUr58ep&amp;page=1&amp;doc=10</t>
  </si>
  <si>
    <t>Common Research Facility</t>
  </si>
  <si>
    <t>The combined use of BIM, IR thermography and HFS for energy modelling of existing buildings and minimising heat gain through the building envelope: a case-study from a UAE building</t>
  </si>
  <si>
    <t>10.1080/17512549.2019.1703812</t>
  </si>
  <si>
    <t>Alhaidary</t>
  </si>
  <si>
    <t> Haidar</t>
  </si>
  <si>
    <t>http://apps.webofknowledge.com/full_record.do?product=WOS&amp;search_mode=GeneralSearch&amp;qid=1&amp;SID=E2x932K34BB7vUr58ep&amp;page=1&amp;doc=9</t>
  </si>
  <si>
    <t>Model identification and control of chlorine residual for disinfection of wastewater</t>
  </si>
  <si>
    <t>10.1016/j.jwpe.2019.100936</t>
  </si>
  <si>
    <t>http://apps.webofknowledge.com/full_record.do?product=WOS&amp;search_mode=GeneralSearch&amp;qid=1&amp;SID=E2x932K34BB7vUr58ep&amp;page=1&amp;doc=8</t>
  </si>
  <si>
    <t>Performance enhancement of electric vehicle traction system using FO-PI controller</t>
  </si>
  <si>
    <t>10.1049/iet-est.2019.0019</t>
  </si>
  <si>
    <t>http://apps.webofknowledge.com/full_record.do?product=WOS&amp;search_mode=GeneralSearch&amp;qid=1&amp;SID=E2x932K34BB7vUr58ep&amp;page=1&amp;doc=7</t>
  </si>
  <si>
    <t>A NOVEL METHOD FOR ARBITRAGE-FREE OPTION SURFACE CONSTRUCTION</t>
  </si>
  <si>
    <t>10.1142/S2010495219500210</t>
  </si>
  <si>
    <t>http://apps.webofknowledge.com/full_record.do?product=WOS&amp;search_mode=GeneralSearch&amp;qid=1&amp;SID=E2x932K34BB7vUr58ep&amp;page=1&amp;doc=6</t>
  </si>
  <si>
    <t>A state-of-the-art seismic source model for the United Arab Emirates</t>
  </si>
  <si>
    <t> 10.1016/j.jseaes.2019.104063</t>
  </si>
  <si>
    <t>http://apps.webofknowledge.com/full_record.do?product=WOS&amp;search_mode=GeneralSearch&amp;qid=1&amp;SID=E2x932K34BB7vUr58ep&amp;page=1&amp;doc=5</t>
  </si>
  <si>
    <t>Internationalisation as Institutional Escape for Family Businesses in Conflict Zones: Evidence from Afghanistan</t>
  </si>
  <si>
    <t>10.15678/EBER.2019.070406</t>
  </si>
  <si>
    <t>CRACOW UNIV ECONOMICS</t>
  </si>
  <si>
    <t>http://apps.webofknowledge.com/full_record.do?product=WOS&amp;search_mode=GeneralSearch&amp;qid=1&amp;SID=E2x932K34BB7vUr58ep&amp;page=1&amp;doc=4</t>
  </si>
  <si>
    <t>A Systems Dynamics Simulation Study of Network Public Opinion Evolution Mechanism</t>
  </si>
  <si>
    <t>10.4018/JGIM.2019100110</t>
  </si>
  <si>
    <t>http://apps.webofknowledge.com/full_record.do?product=WOS&amp;search_mode=GeneralSearch&amp;qid=1&amp;SID=E2x932K34BB7vUr58ep&amp;page=1&amp;doc=3</t>
  </si>
  <si>
    <t>Photocatalytic UV-degradation of 2,3,7,8-tetrachlorodibenzo-p-dioxin (TCDD) in the presence of silver doped zeolite</t>
  </si>
  <si>
    <t>10.1016/j.arabjc.2014.12.009</t>
  </si>
  <si>
    <t>http://apps.webofknowledge.com/full_record.do?product=WOS&amp;search_mode=GeneralSearch&amp;qid=1&amp;SID=E2x932K34BB7vUr58ep&amp;page=1&amp;doc=2</t>
  </si>
  <si>
    <t>Jermani</t>
  </si>
  <si>
    <t>Elie</t>
  </si>
  <si>
    <t>Transgenerational entrepreneurship around the world: Implications for family business research and practice</t>
  </si>
  <si>
    <t>10.1016/j.jfbs.2018.03.004</t>
  </si>
  <si>
    <t>http://apps.webofknowledge.com/full_record.do?product=WOS&amp;search_mode=GeneralSearch&amp;qid=1&amp;SID=E2x932K34BB7vUr58ep&amp;page=1&amp;doc=1</t>
  </si>
  <si>
    <t>Time-dependent optimization of laser-produced molecular plasmas through high-order harmonic generation</t>
  </si>
  <si>
    <t>2019-332</t>
  </si>
  <si>
    <t>2019-333</t>
  </si>
  <si>
    <t>10.1063/1.5123244</t>
  </si>
  <si>
    <t>http://apps.webofknowledge.com/full_record.do?product=WOS&amp;search_mode=GeneralSearch&amp;qid=2&amp;SID=D3zkLR4B8FM2TXtmr94&amp;page=1&amp;doc=2</t>
  </si>
  <si>
    <t>The roots of misalignment: Insights on strategy implementation from a system dynamics perspective</t>
  </si>
  <si>
    <t>10.1016/j.jsis.2019.101576</t>
  </si>
  <si>
    <t>http://apps.webofknowledge.com/full_record.do?product=WOS&amp;search_mode=GeneralSearch&amp;qid=2&amp;SID=D3zkLR4B8FM2TXtmr94&amp;page=1&amp;doc=1</t>
  </si>
  <si>
    <t>2019-334</t>
  </si>
  <si>
    <t>2019-335</t>
  </si>
  <si>
    <t>2019-336</t>
  </si>
  <si>
    <t>Effects of Shape and Size of Cobalt Phosphate Nanoparticles against Acanthamoeba castellanii</t>
  </si>
  <si>
    <t>10.3390/pathogens8040260</t>
  </si>
  <si>
    <t>http://apps.webofknowledge.com/full_record.do?product=WOS&amp;search_mode=GeneralSearch&amp;qid=3&amp;SID=E5WyPOsb8BvrPEDQN14&amp;page=1&amp;doc=3</t>
  </si>
  <si>
    <t>The Use of Nanomedicine for Targeted Therapy against Bacterial Infections</t>
  </si>
  <si>
    <t>10.3390/antibiotics8040260</t>
  </si>
  <si>
    <t>http://apps.webofknowledge.com/full_record.do?product=WOS&amp;search_mode=GeneralSearch&amp;qid=3&amp;SID=E5WyPOsb8BvrPEDQN14&amp;page=1&amp;doc=2</t>
  </si>
  <si>
    <t>Gut Bacteria of Water Monitor Lizard (Varanus salvator) Are a Potential Source of Antibacterial Compound(s)</t>
  </si>
  <si>
    <t> 10.3390/antibiotics8040164</t>
  </si>
  <si>
    <t>http://apps.webofknowledge.com/full_record.do?product=WOS&amp;search_mode=GeneralSearch&amp;qid=3&amp;SID=E5WyPOsb8BvrPEDQN14&amp;page=1&amp;doc=1</t>
  </si>
  <si>
    <t>Brain Connectivity Analysis Under Semantic Vigilance and Enhanced Mental States</t>
  </si>
  <si>
    <t>2019-337</t>
  </si>
  <si>
    <t>10.3390/brainsci9120363</t>
  </si>
  <si>
    <t>http://apps.webofknowledge.com/full_record.do?product=WOS&amp;search_mode=GeneralSearch&amp;qid=2&amp;SID=F6uyCevUGKZvOZBRJDp&amp;page=1&amp;doc=1</t>
  </si>
  <si>
    <t>Hassanin</t>
  </si>
  <si>
    <t>Omnia</t>
  </si>
  <si>
    <t>Managing Talent Loss in the Procurement Function: Insights from the Hospitality Industry</t>
  </si>
  <si>
    <t>2019-338</t>
  </si>
  <si>
    <t>10.3390/su11236800</t>
  </si>
  <si>
    <t>http://apps.webofknowledge.com/full_record.do?product=WOS&amp;search_mode=GeneralSearch&amp;qid=2&amp;SID=C6voihUHkSu8qxlusco&amp;page=1&amp;doc=3</t>
  </si>
  <si>
    <t>Probing the Subtle Magnetic Transitions with Raman Spectroscopy in a Bi-layered La1.15Sr1.85Mn2O7 Single Crystal</t>
  </si>
  <si>
    <t>2019-339</t>
  </si>
  <si>
    <t>10.1007/s10948-019-05182-w</t>
  </si>
  <si>
    <t>AlGhabra</t>
  </si>
  <si>
    <t>http://apps.webofknowledge.com/full_record.do?product=WOS&amp;search_mode=GeneralSearch&amp;qid=2&amp;SID=C6voihUHkSu8qxlusco&amp;page=1&amp;doc=2</t>
  </si>
  <si>
    <t>High-Speed High-Efficiency Photon-Trapping Broadband Silicon PIN Photodiodes for Short-Reach Optical Interconnects in Data Centers</t>
  </si>
  <si>
    <t>2019-340</t>
  </si>
  <si>
    <t>2019-341</t>
  </si>
  <si>
    <t>10.1109/JLT.2019.2937906</t>
  </si>
  <si>
    <t>http://apps.webofknowledge.com/full_record.do?product=WOS&amp;search_mode=GeneralSearch&amp;qid=2&amp;SID=E1qYc9bo7TjEEkFB2Ev&amp;page=1&amp;doc=2</t>
  </si>
  <si>
    <t>Predicting United Arab Emirates' real effective exchange rates using oil prices</t>
  </si>
  <si>
    <t>http://apps.webofknowledge.com/full_record.do?product=WOS&amp;search_mode=GeneralSearch&amp;qid=2&amp;SID=E1qYc9bo7TjEEkFB2Ev&amp;page=1&amp;doc=1</t>
  </si>
  <si>
    <t>10.1111/opec.12166</t>
  </si>
  <si>
    <t>AbuAl-Foul</t>
  </si>
  <si>
    <t>M. S</t>
  </si>
  <si>
    <t>Emotion Recognition Based on Fusion of Local Cortial Activations and Dynamic Functional Networks Connectivity: An EEG Study</t>
  </si>
  <si>
    <t>2019-342</t>
  </si>
  <si>
    <t>10.1109/ACCESS.2019.2944008</t>
  </si>
  <si>
    <t>http://apps.webofknowledge.com/full_record.do?product=WOS&amp;search_mode=GeneralSearch&amp;qid=3&amp;SID=C2uSPvjis6KacVKcwmd&amp;page=1&amp;doc=1</t>
  </si>
  <si>
    <t>Alex</t>
  </si>
  <si>
    <t>Meera</t>
  </si>
  <si>
    <t>BBRI</t>
  </si>
  <si>
    <t>2019-343</t>
  </si>
  <si>
    <t>Design guidelines for female Muslim prayer facilities in public buildings</t>
  </si>
  <si>
    <t>10.1108/F-04-2019-0052</t>
  </si>
  <si>
    <t>Ahmed Hanafi</t>
  </si>
  <si>
    <t>http://apps.webofknowledge.com/full_record.do?product=WOS&amp;search_mode=GeneralSearch&amp;qid=2&amp;SID=C62ixd38SB39Wbxye5L&amp;page=1&amp;doc=1</t>
  </si>
  <si>
    <t>College of Architecture &amp; Design</t>
  </si>
  <si>
    <t>name</t>
    <phoneticPr fontId="67" type="noConversion"/>
  </si>
  <si>
    <t>Application of multiwalled carbon nanotubes and its magnetite derivative for emulsified oil removal from produced water</t>
    <phoneticPr fontId="67" type="noConversion"/>
  </si>
  <si>
    <t>列1</t>
  </si>
  <si>
    <t>列2</t>
  </si>
  <si>
    <t>列3</t>
  </si>
  <si>
    <t>列4</t>
  </si>
  <si>
    <t>列5</t>
  </si>
  <si>
    <t>列6</t>
  </si>
  <si>
    <t>列7</t>
  </si>
  <si>
    <t>no.</t>
    <phoneticPr fontId="67" type="noConversion"/>
  </si>
  <si>
    <t>列8</t>
  </si>
  <si>
    <t>列9</t>
  </si>
  <si>
    <t>列10</t>
  </si>
  <si>
    <t>列11</t>
  </si>
  <si>
    <t>列12</t>
  </si>
  <si>
    <t>列13</t>
  </si>
  <si>
    <t>列14</t>
  </si>
  <si>
    <t>列15</t>
  </si>
  <si>
    <t>列16</t>
  </si>
  <si>
    <t>列17</t>
  </si>
  <si>
    <t>列18</t>
  </si>
  <si>
    <t>AlGhabra</t>
    <phoneticPr fontId="67" type="noConversion"/>
  </si>
  <si>
    <t>M. S</t>
    <phoneticPr fontId="67" type="noConversion"/>
  </si>
  <si>
    <t xml:space="preserve"> </t>
    <phoneticPr fontId="67" type="noConversion"/>
  </si>
  <si>
    <t>Original Weight (All Contributors)</t>
    <phoneticPr fontId="67" type="noConversion"/>
  </si>
  <si>
    <t>10.2174/1871520619666191011161314</t>
  </si>
  <si>
    <t>2019-344</t>
  </si>
  <si>
    <t>Sera/Organ Lysates of Selected Animals Living in Polluted Environments Exhibit Cytotoxicity against Cancer Cell Lines</t>
  </si>
  <si>
    <t>http://apps.webofknowledge.com/full_record.do?product=WOS&amp;search_mode=GeneralSearch&amp;qid=2&amp;SID=C4BlaB4JHpjNfWxIx5Y&amp;page=1&amp;doc=2</t>
  </si>
  <si>
    <t>10.1108/HFF-06-2019-0458</t>
  </si>
  <si>
    <t>2019-345</t>
  </si>
  <si>
    <t>Numerical simulation of the fractional Lienard's equation</t>
  </si>
  <si>
    <t>http://apps.webofknowledge.com/full_record.do?product=WOS&amp;search_mode=GeneralSearch&amp;qid=2&amp;SID=C4BlaB4JHpjNfWxIx5Y&amp;page=1&amp;doc=1</t>
  </si>
  <si>
    <t>10.1134/S0030400X19120324</t>
  </si>
  <si>
    <t>2019-346</t>
  </si>
  <si>
    <t>Role of Aging in the Formation of Non-spherical Nanostructures during Laser-Matter Interaction in Water</t>
  </si>
  <si>
    <t>PLEIADES PUBLISHING INC</t>
  </si>
  <si>
    <t>http://apps.webofknowledge.com/full_record.do?product=WOS&amp;search_mode=GeneralSearch&amp;qid=2&amp;SID=E3mcnsxsy9cGmZkgMkI&amp;page=1&amp;doc=1</t>
  </si>
  <si>
    <t>Alchikh</t>
  </si>
  <si>
    <t>Razan</t>
  </si>
  <si>
    <t>Khuri</t>
  </si>
  <si>
    <t>TOTAL</t>
    <phoneticPr fontId="67" type="noConversion"/>
  </si>
  <si>
    <t>Rodrigo</t>
    <phoneticPr fontId="67" type="noConversion"/>
  </si>
  <si>
    <t>Associate Professor</t>
    <phoneticPr fontId="67" type="noConversion"/>
  </si>
  <si>
    <t>10.1108/JFBM-09-2018-0032</t>
  </si>
  <si>
    <t>2019-347</t>
  </si>
  <si>
    <t>What kind of firm do you owner-manage? An institutional logics perspective of individuals' reasons for becoming an entrepreneur</t>
  </si>
  <si>
    <t>https://apps.webofknowledge.com/full_record.do?product=WOS&amp;search_mode=GeneralSearch&amp;qid=2&amp;SID=F5scfdfsf7Hjy2e6QLk&amp;page=1&amp;doc=1</t>
  </si>
  <si>
    <t>CAS</t>
  </si>
  <si>
    <t>Arabic &amp; Trans. Studies</t>
  </si>
  <si>
    <t>Cumulative Weight</t>
  </si>
  <si>
    <t>Bio., Chem., &amp; Env. Science</t>
  </si>
  <si>
    <t>Math &amp; Statistics</t>
  </si>
  <si>
    <t>Sum Absolute #</t>
  </si>
  <si>
    <t>Sum Weighted #</t>
  </si>
  <si>
    <t xml:space="preserve">CAS | Academic Publication </t>
  </si>
  <si>
    <t>50% (50.78)</t>
  </si>
  <si>
    <t>80% (81.25)</t>
  </si>
  <si>
    <t>90% (91.41)</t>
  </si>
  <si>
    <t>100% (101.57)</t>
  </si>
  <si>
    <t>CEN</t>
  </si>
  <si>
    <t>Computer Science &amp; Engineering</t>
  </si>
  <si>
    <t>Electrial Engineering</t>
  </si>
  <si>
    <t>CEN | Academic Publication</t>
  </si>
  <si>
    <t>SBA</t>
  </si>
  <si>
    <t>Marketing &amp; Info. Systems</t>
  </si>
  <si>
    <t>SBA | Academic Publication</t>
  </si>
  <si>
    <t>Rank/No Tie</t>
  </si>
  <si>
    <t>Rank/ No Tie</t>
  </si>
  <si>
    <t>Rank / No Tie</t>
  </si>
  <si>
    <t>100% (157.42)</t>
  </si>
  <si>
    <t>90% (141.68)</t>
  </si>
  <si>
    <t>80% (125.94)</t>
  </si>
  <si>
    <t>50% (78.71)</t>
  </si>
  <si>
    <t>76.83 (100%)</t>
  </si>
  <si>
    <t>69.15 (90%)</t>
  </si>
  <si>
    <t>61.46 (80%)</t>
  </si>
  <si>
    <t>38.42 (50%)</t>
  </si>
  <si>
    <t>Others at AUS</t>
  </si>
  <si>
    <t>Biosciences &amp; Bioengineering Research Institute</t>
  </si>
  <si>
    <t>Geospatial Analysis Center</t>
  </si>
  <si>
    <t>Gulf Environments Research Institute</t>
  </si>
  <si>
    <t xml:space="preserve">Materials Science Engineering Research Institute </t>
  </si>
  <si>
    <t>Post Doctoral Research Associate</t>
  </si>
  <si>
    <t>50% (79.21)</t>
  </si>
  <si>
    <t>80% (126.74)</t>
  </si>
  <si>
    <t>90% (142.58)</t>
  </si>
  <si>
    <t>100% (158.42)</t>
  </si>
  <si>
    <t>Unit</t>
  </si>
  <si>
    <t xml:space="preserve">Others at AUS  </t>
  </si>
  <si>
    <t>Original Weight (AUS Contributors)</t>
  </si>
  <si>
    <t>Updated Weight (All Contributors)</t>
  </si>
  <si>
    <t>Updated Weight (AUS Contributors)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</si>
</sst>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76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0"/>
      <name val="Arial"/>
      <family val="2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2F75B6"/>
      <name val="Calibri"/>
      <family val="2"/>
      <scheme val="minor"/>
    </font>
    <font>
      <sz val="11"/>
      <color rgb="FF2F75B6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b/>
      <sz val="11"/>
      <color rgb="FF000000"/>
      <name val="Calibri"/>
      <family val="2"/>
    </font>
    <font>
      <b/>
      <sz val="11"/>
      <color theme="4" tint="0.39997558519241921"/>
      <name val="Calibri"/>
      <family val="2"/>
      <scheme val="minor"/>
    </font>
    <font>
      <b/>
      <sz val="11"/>
      <color theme="7" tint="-0.249977111117893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1"/>
      <color theme="5" tint="0.59999389629810485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sz val="11"/>
      <color theme="5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</font>
    <font>
      <b/>
      <sz val="12"/>
      <name val="Calibri"/>
      <family val="2"/>
    </font>
    <font>
      <b/>
      <sz val="11"/>
      <color rgb="FFFF0000"/>
      <name val="Calibri"/>
      <family val="2"/>
    </font>
    <font>
      <b/>
      <sz val="11"/>
      <color theme="1"/>
      <name val="Calibri"/>
      <family val="2"/>
    </font>
    <font>
      <u/>
      <sz val="11"/>
      <color rgb="FF0070C0"/>
      <name val="Calibri"/>
      <family val="2"/>
      <scheme val="minor"/>
    </font>
    <font>
      <u/>
      <sz val="11"/>
      <color rgb="FF2F75B6"/>
      <name val="Calibri"/>
      <family val="2"/>
      <scheme val="minor"/>
    </font>
    <font>
      <b/>
      <u/>
      <sz val="11"/>
      <name val="Calibri"/>
      <family val="2"/>
    </font>
    <font>
      <b/>
      <sz val="11"/>
      <color theme="1"/>
      <name val="Calibri"/>
      <family val="2"/>
    </font>
    <font>
      <b/>
      <u/>
      <sz val="11"/>
      <name val="Calibri"/>
      <family val="2"/>
    </font>
    <font>
      <u/>
      <sz val="11"/>
      <name val="Calibri"/>
      <family val="2"/>
      <scheme val="minor"/>
    </font>
    <font>
      <sz val="11"/>
      <name val="Calibri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</font>
    <font>
      <b/>
      <sz val="11"/>
      <name val="Calibri"/>
      <family val="2"/>
    </font>
    <font>
      <b/>
      <sz val="11"/>
      <color theme="1"/>
      <name val="Calibri"/>
      <family val="2"/>
    </font>
    <font>
      <sz val="9"/>
      <color indexed="81"/>
      <name val="Tahoma"/>
      <family val="2"/>
    </font>
    <font>
      <b/>
      <sz val="11"/>
      <color theme="1"/>
      <name val="Calibri"/>
      <family val="2"/>
    </font>
    <font>
      <b/>
      <u/>
      <sz val="11"/>
      <name val="Calibri"/>
      <family val="2"/>
    </font>
    <font>
      <b/>
      <sz val="11"/>
      <name val="Calibri"/>
      <family val="2"/>
    </font>
    <font>
      <b/>
      <sz val="11"/>
      <color theme="1"/>
      <name val="Calibri"/>
      <family val="2"/>
    </font>
    <font>
      <b/>
      <sz val="11"/>
      <name val="Calibri"/>
      <family val="2"/>
    </font>
    <font>
      <b/>
      <sz val="11"/>
      <color rgb="FFC00000"/>
      <name val="Calibri"/>
      <family val="2"/>
    </font>
    <font>
      <b/>
      <sz val="11"/>
      <color rgb="FF2A2D35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theme="8" tint="-0.24997711111789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1"/>
      <color theme="7" tint="-0.49998474074526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20"/>
      <color rgb="FFC00000"/>
      <name val="Calibri"/>
      <family val="2"/>
      <scheme val="minor"/>
    </font>
    <font>
      <b/>
      <sz val="24"/>
      <color rgb="FFC00000"/>
      <name val="Calibri"/>
      <family val="2"/>
      <scheme val="minor"/>
    </font>
    <font>
      <b/>
      <i/>
      <sz val="12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theme="1"/>
      <name val="Calibri"/>
      <family val="2"/>
    </font>
    <font>
      <b/>
      <u/>
      <sz val="11"/>
      <color rgb="FFC00000"/>
      <name val="Calibri"/>
      <family val="2"/>
    </font>
    <font>
      <sz val="11"/>
      <color rgb="FFC00000"/>
      <name val="Calibri"/>
      <family val="2"/>
    </font>
    <font>
      <b/>
      <sz val="11"/>
      <color theme="1"/>
      <name val="Calibri"/>
      <family val="2"/>
    </font>
    <font>
      <b/>
      <sz val="11"/>
      <name val="Calibri"/>
      <family val="2"/>
    </font>
    <font>
      <b/>
      <u/>
      <sz val="11"/>
      <name val="Calibri"/>
      <family val="2"/>
    </font>
    <font>
      <sz val="9"/>
      <name val="Calibri"/>
      <family val="3"/>
      <charset val="134"/>
      <scheme val="minor"/>
    </font>
    <font>
      <b/>
      <sz val="9"/>
      <color rgb="FF000000"/>
      <name val="Tahoma"/>
      <family val="2"/>
    </font>
    <font>
      <b/>
      <sz val="10"/>
      <color rgb="FF000000"/>
      <name val="Microsoft YaHei UI"/>
      <family val="2"/>
    </font>
    <font>
      <sz val="10"/>
      <color rgb="FF000000"/>
      <name val="Calibri"/>
      <family val="3"/>
      <charset val="134"/>
      <scheme val="minor"/>
    </font>
    <font>
      <b/>
      <sz val="11"/>
      <color rgb="FF000000"/>
      <name val="Calibri"/>
      <family val="3"/>
      <charset val="134"/>
      <scheme val="minor"/>
    </font>
    <font>
      <sz val="10"/>
      <color rgb="FF000000"/>
      <name val="Microsoft YaHei UI"/>
      <family val="2"/>
    </font>
    <font>
      <b/>
      <sz val="11"/>
      <color rgb="FF0070C0"/>
      <name val="Calibri"/>
      <family val="2"/>
      <scheme val="minor"/>
    </font>
    <font>
      <b/>
      <sz val="16"/>
      <color rgb="FFC00000"/>
      <name val="Calibri"/>
      <family val="2"/>
      <scheme val="minor"/>
    </font>
    <font>
      <b/>
      <sz val="14"/>
      <color rgb="FFC00000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D5DCE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/>
        <bgColor theme="4" tint="0.79998168889431442"/>
      </patternFill>
    </fill>
    <fill>
      <patternFill patternType="solid">
        <fgColor theme="9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theme="4" tint="0.79998168889431442"/>
      </patternFill>
    </fill>
    <fill>
      <patternFill patternType="solid">
        <fgColor rgb="FF70AD47"/>
        <bgColor rgb="FF000000"/>
      </patternFill>
    </fill>
    <fill>
      <patternFill patternType="solid">
        <fgColor theme="9" tint="0.39997558519241921"/>
        <bgColor indexed="64"/>
      </patternFill>
    </fill>
  </fills>
  <borders count="25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/>
      </left>
      <right/>
      <top style="thin">
        <color theme="0"/>
      </top>
      <bottom style="thin">
        <color auto="1"/>
      </bottom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/>
      <bottom style="thin">
        <color auto="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auto="1"/>
      </left>
      <right style="thin">
        <color theme="1"/>
      </right>
      <top style="thin">
        <color auto="1"/>
      </top>
      <bottom style="medium">
        <color auto="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auto="1"/>
      </left>
      <right style="thin">
        <color theme="1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1"/>
      </bottom>
      <diagonal/>
    </border>
    <border>
      <left style="thin">
        <color theme="0"/>
      </left>
      <right style="thin">
        <color theme="0" tint="-0.14999847407452621"/>
      </right>
      <top style="thin">
        <color theme="0"/>
      </top>
      <bottom style="thin">
        <color theme="0" tint="-0.14999847407452621"/>
      </bottom>
      <diagonal/>
    </border>
    <border>
      <left style="thin">
        <color theme="0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theme="0"/>
      </left>
      <right/>
      <top style="thin">
        <color theme="0"/>
      </top>
      <bottom style="thin">
        <color theme="0" tint="-0.14999847407452621"/>
      </bottom>
      <diagonal/>
    </border>
    <border>
      <left style="thin">
        <color theme="0"/>
      </left>
      <right/>
      <top style="thin">
        <color theme="0" tint="-0.14999847407452621"/>
      </top>
      <bottom/>
      <diagonal/>
    </border>
    <border>
      <left style="thin">
        <color auto="1"/>
      </left>
      <right style="thin">
        <color auto="1"/>
      </right>
      <top style="thin">
        <color theme="1"/>
      </top>
      <bottom/>
      <diagonal/>
    </border>
    <border>
      <left style="thin">
        <color auto="1"/>
      </left>
      <right/>
      <top/>
      <bottom/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 style="thin">
        <color auto="1"/>
      </right>
      <top/>
      <bottom style="dotted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theme="1"/>
      </right>
      <top style="thin">
        <color theme="1"/>
      </top>
      <bottom style="thin">
        <color auto="1"/>
      </bottom>
      <diagonal/>
    </border>
    <border>
      <left/>
      <right style="thin">
        <color theme="1"/>
      </right>
      <top/>
      <bottom/>
      <diagonal/>
    </border>
    <border>
      <left style="thin">
        <color auto="1"/>
      </left>
      <right style="thin">
        <color theme="0" tint="-0.14999847407452621"/>
      </right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theme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1"/>
      </bottom>
      <diagonal/>
    </border>
    <border>
      <left style="thin">
        <color auto="1"/>
      </left>
      <right style="thin">
        <color auto="1"/>
      </right>
      <top style="thin">
        <color theme="1"/>
      </top>
      <bottom style="thin">
        <color theme="1"/>
      </bottom>
      <diagonal/>
    </border>
    <border>
      <left/>
      <right style="thin">
        <color auto="1"/>
      </right>
      <top style="thin">
        <color auto="1"/>
      </top>
      <bottom style="thin">
        <color theme="1"/>
      </bottom>
      <diagonal/>
    </border>
    <border>
      <left style="thin">
        <color auto="1"/>
      </left>
      <right/>
      <top style="thin">
        <color theme="1"/>
      </top>
      <bottom style="thin">
        <color theme="1"/>
      </bottom>
      <diagonal/>
    </border>
    <border>
      <left style="thin">
        <color auto="1"/>
      </left>
      <right/>
      <top style="thin">
        <color auto="1"/>
      </top>
      <bottom style="thin">
        <color theme="1"/>
      </bottom>
      <diagonal/>
    </border>
    <border>
      <left/>
      <right/>
      <top style="thin">
        <color auto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medium">
        <color theme="1"/>
      </bottom>
      <diagonal/>
    </border>
    <border>
      <left style="thin">
        <color auto="1"/>
      </left>
      <right style="thin">
        <color auto="1"/>
      </right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auto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auto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auto="1"/>
      </left>
      <right style="thin">
        <color theme="1"/>
      </right>
      <top/>
      <bottom style="thin">
        <color auto="1"/>
      </bottom>
      <diagonal/>
    </border>
    <border>
      <left style="thin">
        <color theme="0"/>
      </left>
      <right/>
      <top style="thin">
        <color theme="0"/>
      </top>
      <bottom style="thin">
        <color theme="1"/>
      </bottom>
      <diagonal/>
    </border>
    <border>
      <left/>
      <right/>
      <top style="thin">
        <color theme="0"/>
      </top>
      <bottom style="thin">
        <color theme="1"/>
      </bottom>
      <diagonal/>
    </border>
    <border>
      <left/>
      <right/>
      <top style="thin">
        <color theme="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0" tint="-0.249977111117893"/>
      </bottom>
      <diagonal/>
    </border>
    <border>
      <left/>
      <right/>
      <top style="thin">
        <color auto="1"/>
      </top>
      <bottom style="thin">
        <color theme="0" tint="-0.249977111117893"/>
      </bottom>
      <diagonal/>
    </border>
    <border>
      <left/>
      <right style="thin">
        <color auto="1"/>
      </right>
      <top style="thin">
        <color auto="1"/>
      </top>
      <bottom style="thin">
        <color theme="0" tint="-0.249977111117893"/>
      </bottom>
      <diagonal/>
    </border>
    <border>
      <left style="thin">
        <color auto="1"/>
      </left>
      <right style="thin">
        <color auto="1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auto="1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auto="1"/>
      </left>
      <right/>
      <top/>
      <bottom style="thin">
        <color theme="0" tint="-0.249977111117893"/>
      </bottom>
      <diagonal/>
    </border>
    <border>
      <left style="thin">
        <color auto="1"/>
      </left>
      <right style="thin">
        <color auto="1"/>
      </right>
      <top/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/>
      <right style="thin">
        <color auto="1"/>
      </right>
      <top/>
      <bottom style="thin">
        <color theme="0" tint="-0.249977111117893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249977111117893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249977111117893"/>
      </bottom>
      <diagonal/>
    </border>
    <border>
      <left style="thin">
        <color auto="1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14999847407452621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 style="thin">
        <color theme="1"/>
      </right>
      <top style="thin">
        <color auto="1"/>
      </top>
      <bottom style="thin">
        <color theme="0" tint="-0.249977111117893"/>
      </bottom>
      <diagonal/>
    </border>
    <border>
      <left style="thin">
        <color auto="1"/>
      </left>
      <right style="thin">
        <color theme="1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 style="thin">
        <color theme="1"/>
      </right>
      <top/>
      <bottom style="thin">
        <color theme="0" tint="-0.249977111117893"/>
      </bottom>
      <diagonal/>
    </border>
    <border>
      <left style="thin">
        <color theme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theme="0" tint="-0.249977111117893"/>
      </bottom>
      <diagonal/>
    </border>
    <border>
      <left/>
      <right style="thin">
        <color theme="1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1"/>
      </right>
      <top/>
      <bottom style="thin">
        <color theme="0" tint="-0.249977111117893"/>
      </bottom>
      <diagonal/>
    </border>
    <border>
      <left style="thin">
        <color auto="1"/>
      </left>
      <right/>
      <top/>
      <bottom style="thin">
        <color theme="1"/>
      </bottom>
      <diagonal/>
    </border>
    <border>
      <left style="thin">
        <color auto="1"/>
      </left>
      <right style="thin">
        <color theme="1"/>
      </right>
      <top/>
      <bottom style="thin">
        <color theme="1"/>
      </bottom>
      <diagonal/>
    </border>
    <border>
      <left style="thin">
        <color auto="1"/>
      </left>
      <right style="thin">
        <color auto="1"/>
      </right>
      <top style="thin">
        <color theme="1"/>
      </top>
      <bottom style="thin">
        <color auto="1"/>
      </bottom>
      <diagonal/>
    </border>
    <border>
      <left style="thin">
        <color auto="1"/>
      </left>
      <right/>
      <top/>
      <bottom style="medium">
        <color theme="1"/>
      </bottom>
      <diagonal/>
    </border>
    <border>
      <left/>
      <right style="thin">
        <color auto="1"/>
      </right>
      <top style="thin">
        <color theme="1"/>
      </top>
      <bottom style="thin">
        <color theme="0" tint="-0.249977111117893"/>
      </bottom>
      <diagonal/>
    </border>
    <border>
      <left style="thin">
        <color theme="1"/>
      </left>
      <right style="thin">
        <color theme="1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auto="1"/>
      </left>
      <right style="thin">
        <color theme="1"/>
      </right>
      <top style="thin">
        <color theme="0" tint="-0.249977111117893"/>
      </top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theme="0" tint="-0.249977111117893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theme="0" tint="-0.249977111117893"/>
      </top>
      <bottom style="thin">
        <color theme="1"/>
      </bottom>
      <diagonal/>
    </border>
    <border>
      <left/>
      <right style="thin">
        <color auto="1"/>
      </right>
      <top style="thin">
        <color theme="0" tint="-0.249977111117893"/>
      </top>
      <bottom style="thin">
        <color theme="1"/>
      </bottom>
      <diagonal/>
    </border>
    <border>
      <left/>
      <right/>
      <top style="thin">
        <color theme="0" tint="-0.249977111117893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0" tint="-0.249977111117893"/>
      </top>
      <bottom style="thin">
        <color theme="1"/>
      </bottom>
      <diagonal/>
    </border>
    <border>
      <left/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0" tint="-0.249977111117893"/>
      </bottom>
      <diagonal/>
    </border>
    <border>
      <left/>
      <right/>
      <top/>
      <bottom style="medium">
        <color theme="1"/>
      </bottom>
      <diagonal/>
    </border>
    <border>
      <left/>
      <right style="thin">
        <color auto="1"/>
      </right>
      <top/>
      <bottom style="medium">
        <color theme="1"/>
      </bottom>
      <diagonal/>
    </border>
    <border>
      <left style="thin">
        <color auto="1"/>
      </left>
      <right style="thin">
        <color auto="1"/>
      </right>
      <top style="thin">
        <color theme="0" tint="-0.249977111117893"/>
      </top>
      <bottom style="medium">
        <color theme="1"/>
      </bottom>
      <diagonal/>
    </border>
    <border>
      <left style="thin">
        <color auto="1"/>
      </left>
      <right/>
      <top style="thin">
        <color theme="0" tint="-0.249977111117893"/>
      </top>
      <bottom style="medium">
        <color theme="1"/>
      </bottom>
      <diagonal/>
    </border>
    <border>
      <left/>
      <right style="thin">
        <color auto="1"/>
      </right>
      <top style="thin">
        <color theme="0" tint="-0.249977111117893"/>
      </top>
      <bottom style="medium">
        <color theme="1"/>
      </bottom>
      <diagonal/>
    </border>
    <border>
      <left/>
      <right/>
      <top style="thin">
        <color theme="0" tint="-0.249977111117893"/>
      </top>
      <bottom style="medium">
        <color theme="1"/>
      </bottom>
      <diagonal/>
    </border>
    <border>
      <left style="thin">
        <color auto="1"/>
      </left>
      <right style="thin">
        <color theme="1"/>
      </right>
      <top style="thin">
        <color theme="0" tint="-0.249977111117893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0" tint="-0.249977111117893"/>
      </top>
      <bottom style="medium">
        <color theme="1"/>
      </bottom>
      <diagonal/>
    </border>
    <border>
      <left style="thin">
        <color theme="1"/>
      </left>
      <right style="thin">
        <color auto="1"/>
      </right>
      <top/>
      <bottom style="thin">
        <color theme="0" tint="-0.249977111117893"/>
      </bottom>
      <diagonal/>
    </border>
    <border>
      <left/>
      <right style="thin">
        <color theme="0" tint="-0.14999847407452621"/>
      </right>
      <top/>
      <bottom style="thin">
        <color theme="0" tint="-0.249977111117893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249977111117893"/>
      </bottom>
      <diagonal/>
    </border>
    <border>
      <left style="thin">
        <color auto="1"/>
      </left>
      <right/>
      <top style="thin">
        <color theme="1"/>
      </top>
      <bottom style="thin">
        <color auto="1"/>
      </bottom>
      <diagonal/>
    </border>
    <border>
      <left/>
      <right style="thin">
        <color auto="1"/>
      </right>
      <top style="thin">
        <color theme="1"/>
      </top>
      <bottom style="thin">
        <color auto="1"/>
      </bottom>
      <diagonal/>
    </border>
    <border>
      <left/>
      <right/>
      <top style="thin">
        <color theme="1"/>
      </top>
      <bottom style="thin">
        <color auto="1"/>
      </bottom>
      <diagonal/>
    </border>
    <border>
      <left/>
      <right style="thin">
        <color theme="1"/>
      </right>
      <top style="thin">
        <color auto="1"/>
      </top>
      <bottom style="thin">
        <color auto="1"/>
      </bottom>
      <diagonal/>
    </border>
    <border>
      <left style="thin">
        <color theme="1"/>
      </left>
      <right style="thin">
        <color auto="1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 style="thin">
        <color theme="1"/>
      </right>
      <top style="thin">
        <color auto="1"/>
      </top>
      <bottom style="thin">
        <color theme="1"/>
      </bottom>
      <diagonal/>
    </border>
    <border>
      <left style="thin">
        <color auto="1"/>
      </left>
      <right/>
      <top style="thin">
        <color theme="0" tint="-0.249977111117893"/>
      </top>
      <bottom style="thin">
        <color theme="1"/>
      </bottom>
      <diagonal/>
    </border>
    <border>
      <left style="thin">
        <color auto="1"/>
      </left>
      <right style="thin">
        <color theme="1"/>
      </right>
      <top style="thin">
        <color auto="1"/>
      </top>
      <bottom/>
      <diagonal/>
    </border>
    <border>
      <left/>
      <right style="thin">
        <color theme="0" tint="-0.14999847407452621"/>
      </right>
      <top/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/>
      <diagonal/>
    </border>
    <border>
      <left style="thin">
        <color auto="1"/>
      </left>
      <right style="thin">
        <color theme="1"/>
      </right>
      <top/>
      <bottom/>
      <diagonal/>
    </border>
    <border>
      <left/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auto="1"/>
      </left>
      <right/>
      <top style="thin">
        <color theme="0" tint="-0.249977111117893"/>
      </top>
      <bottom/>
      <diagonal/>
    </border>
    <border>
      <left style="thin">
        <color auto="1"/>
      </left>
      <right style="thin">
        <color auto="1"/>
      </right>
      <top style="thin">
        <color theme="0" tint="-0.249977111117893"/>
      </top>
      <bottom/>
      <diagonal/>
    </border>
    <border>
      <left/>
      <right/>
      <top style="thin">
        <color theme="0" tint="-0.249977111117893"/>
      </top>
      <bottom/>
      <diagonal/>
    </border>
    <border>
      <left style="thin">
        <color theme="1"/>
      </left>
      <right/>
      <top/>
      <bottom/>
      <diagonal/>
    </border>
    <border>
      <left style="thin">
        <color theme="1"/>
      </left>
      <right/>
      <top style="thin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thin">
        <color auto="1"/>
      </right>
      <top style="thin">
        <color theme="1"/>
      </top>
      <bottom style="thin">
        <color theme="1"/>
      </bottom>
      <diagonal/>
    </border>
    <border>
      <left style="thin">
        <color auto="1"/>
      </left>
      <right style="thin">
        <color auto="1"/>
      </right>
      <top/>
      <bottom style="medium">
        <color theme="1"/>
      </bottom>
      <diagonal/>
    </border>
    <border>
      <left style="thin">
        <color auto="1"/>
      </left>
      <right style="thin">
        <color theme="1"/>
      </right>
      <top/>
      <bottom style="medium">
        <color theme="1"/>
      </bottom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theme="1"/>
      </right>
      <top/>
      <bottom style="dotted">
        <color auto="1"/>
      </bottom>
      <diagonal/>
    </border>
    <border>
      <left style="thin">
        <color auto="1"/>
      </left>
      <right style="thin">
        <color theme="1"/>
      </right>
      <top style="dotted">
        <color auto="1"/>
      </top>
      <bottom style="dotted">
        <color auto="1"/>
      </bottom>
      <diagonal/>
    </border>
    <border>
      <left style="thin">
        <color theme="1"/>
      </left>
      <right/>
      <top/>
      <bottom style="thin">
        <color theme="0" tint="-0.249977111117893"/>
      </bottom>
      <diagonal/>
    </border>
    <border>
      <left style="thin">
        <color auto="1"/>
      </left>
      <right style="thin">
        <color theme="1"/>
      </right>
      <top/>
      <bottom style="medium">
        <color auto="1"/>
      </bottom>
      <diagonal/>
    </border>
    <border>
      <left/>
      <right style="thin">
        <color auto="1"/>
      </right>
      <top style="medium">
        <color theme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theme="0" tint="-0.249977111117893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theme="0" tint="-0.249977111117893"/>
      </top>
      <bottom style="thin">
        <color auto="1"/>
      </bottom>
      <diagonal/>
    </border>
    <border>
      <left style="thin">
        <color theme="1"/>
      </left>
      <right style="thin">
        <color auto="1"/>
      </right>
      <top style="thin">
        <color theme="0" tint="-0.249977111117893"/>
      </top>
      <bottom style="medium">
        <color theme="1"/>
      </bottom>
      <diagonal/>
    </border>
    <border>
      <left/>
      <right/>
      <top style="medium">
        <color auto="1"/>
      </top>
      <bottom style="thin">
        <color theme="1"/>
      </bottom>
      <diagonal/>
    </border>
    <border>
      <left/>
      <right style="thin">
        <color auto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thin">
        <color auto="1"/>
      </right>
      <top style="thin">
        <color theme="0" tint="-0.249977111117893"/>
      </top>
      <bottom style="medium">
        <color auto="1"/>
      </bottom>
      <diagonal/>
    </border>
    <border>
      <left style="thin">
        <color auto="1"/>
      </left>
      <right/>
      <top style="thin">
        <color theme="0" tint="-0.249977111117893"/>
      </top>
      <bottom style="medium">
        <color auto="1"/>
      </bottom>
      <diagonal/>
    </border>
    <border>
      <left/>
      <right/>
      <top style="thin">
        <color theme="0" tint="-0.249977111117893"/>
      </top>
      <bottom style="medium">
        <color auto="1"/>
      </bottom>
      <diagonal/>
    </border>
    <border>
      <left/>
      <right style="thin">
        <color auto="1"/>
      </right>
      <top style="thin">
        <color theme="0" tint="-0.249977111117893"/>
      </top>
      <bottom style="medium">
        <color auto="1"/>
      </bottom>
      <diagonal/>
    </border>
    <border>
      <left style="thin">
        <color auto="1"/>
      </left>
      <right/>
      <top style="thin">
        <color theme="0" tint="-0.249977111117893"/>
      </top>
      <bottom style="thin">
        <color auto="1"/>
      </bottom>
      <diagonal/>
    </border>
    <border>
      <left style="thin">
        <color theme="1"/>
      </left>
      <right style="thin">
        <color auto="1"/>
      </right>
      <top style="thin">
        <color theme="0" tint="-0.249977111117893"/>
      </top>
      <bottom style="thin">
        <color auto="1"/>
      </bottom>
      <diagonal/>
    </border>
    <border>
      <left/>
      <right style="thin">
        <color auto="1"/>
      </right>
      <top style="thin">
        <color theme="0" tint="-0.249977111117893"/>
      </top>
      <bottom style="thin">
        <color auto="1"/>
      </bottom>
      <diagonal/>
    </border>
    <border>
      <left style="thin">
        <color theme="1"/>
      </left>
      <right style="thin">
        <color auto="1"/>
      </right>
      <top/>
      <bottom style="thin">
        <color auto="1"/>
      </bottom>
      <diagonal/>
    </border>
    <border>
      <left/>
      <right style="thin">
        <color theme="1"/>
      </right>
      <top style="thin">
        <color theme="0" tint="-0.249977111117893"/>
      </top>
      <bottom style="medium">
        <color auto="1"/>
      </bottom>
      <diagonal/>
    </border>
    <border>
      <left style="thin">
        <color theme="1"/>
      </left>
      <right/>
      <top style="thin">
        <color theme="0" tint="-0.249977111117893"/>
      </top>
      <bottom style="medium">
        <color theme="1"/>
      </bottom>
      <diagonal/>
    </border>
    <border>
      <left style="thin">
        <color auto="1"/>
      </left>
      <right style="thin">
        <color theme="0" tint="-0.14999847407452621"/>
      </right>
      <top/>
      <bottom style="thin">
        <color theme="0" tint="-0.249977111117893"/>
      </bottom>
      <diagonal/>
    </border>
    <border>
      <left style="thin">
        <color auto="1"/>
      </left>
      <right style="thin">
        <color theme="0" tint="-0.14999847407452621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auto="1"/>
      </bottom>
      <diagonal/>
    </border>
    <border>
      <left style="thin">
        <color auto="1"/>
      </left>
      <right style="thin">
        <color theme="1"/>
      </right>
      <top style="thin">
        <color theme="1"/>
      </top>
      <bottom style="thin">
        <color auto="1"/>
      </bottom>
      <diagonal/>
    </border>
    <border>
      <left style="thin">
        <color auto="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auto="1"/>
      </left>
      <right style="thin">
        <color theme="1"/>
      </right>
      <top style="thin">
        <color theme="0" tint="-0.249977111117893"/>
      </top>
      <bottom style="thin">
        <color theme="1"/>
      </bottom>
      <diagonal/>
    </border>
    <border>
      <left/>
      <right style="thin">
        <color theme="1"/>
      </right>
      <top style="thin">
        <color theme="0" tint="-0.249977111117893"/>
      </top>
      <bottom style="thin">
        <color theme="1"/>
      </bottom>
      <diagonal/>
    </border>
    <border>
      <left style="thin">
        <color auto="1"/>
      </left>
      <right style="thin">
        <color theme="1"/>
      </right>
      <top style="thin">
        <color theme="0" tint="-0.249977111117893"/>
      </top>
      <bottom style="medium">
        <color auto="1"/>
      </bottom>
      <diagonal/>
    </border>
    <border>
      <left style="thin">
        <color theme="1"/>
      </left>
      <right style="thin">
        <color theme="1"/>
      </right>
      <top style="thin">
        <color theme="0" tint="-0.249977111117893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249977111117893"/>
      </top>
      <bottom/>
      <diagonal/>
    </border>
    <border>
      <left style="thin">
        <color theme="1"/>
      </left>
      <right/>
      <top style="thin">
        <color theme="0" tint="-0.249977111117893"/>
      </top>
      <bottom/>
      <diagonal/>
    </border>
    <border>
      <left/>
      <right style="thin">
        <color auto="1"/>
      </right>
      <top style="thin">
        <color theme="0" tint="-0.249977111117893"/>
      </top>
      <bottom/>
      <diagonal/>
    </border>
    <border>
      <left style="thin">
        <color theme="1"/>
      </left>
      <right style="thin">
        <color auto="1"/>
      </right>
      <top style="thin">
        <color theme="0" tint="-0.249977111117893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indexed="64"/>
      </bottom>
      <diagonal/>
    </border>
    <border>
      <left style="thin">
        <color auto="1"/>
      </left>
      <right/>
      <top style="thin">
        <color auto="1"/>
      </top>
      <bottom style="double">
        <color indexed="64"/>
      </bottom>
      <diagonal/>
    </border>
    <border>
      <left style="thin">
        <color theme="1"/>
      </left>
      <right/>
      <top style="thin">
        <color theme="0" tint="-0.249977111117893"/>
      </top>
      <bottom style="medium">
        <color indexed="64"/>
      </bottom>
      <diagonal/>
    </border>
    <border>
      <left/>
      <right style="thin">
        <color theme="1"/>
      </right>
      <top style="thin">
        <color theme="0" tint="-0.249977111117893"/>
      </top>
      <bottom/>
      <diagonal/>
    </border>
    <border>
      <left style="thin">
        <color indexed="64"/>
      </left>
      <right style="thin">
        <color auto="1"/>
      </right>
      <top style="thin">
        <color theme="1"/>
      </top>
      <bottom style="thin">
        <color theme="0" tint="-0.24997711111789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0" tint="-0.14999847407452621"/>
      </bottom>
      <diagonal/>
    </border>
    <border>
      <left/>
      <right/>
      <top style="thin">
        <color auto="1"/>
      </top>
      <bottom style="thin">
        <color theme="0" tint="-0.14999847407452621"/>
      </bottom>
      <diagonal/>
    </border>
    <border>
      <left/>
      <right style="thin">
        <color auto="1"/>
      </right>
      <top style="thin">
        <color auto="1"/>
      </top>
      <bottom style="thin">
        <color theme="0" tint="-0.14999847407452621"/>
      </bottom>
      <diagonal/>
    </border>
    <border>
      <left style="thin">
        <color auto="1"/>
      </left>
      <right style="thin">
        <color theme="1"/>
      </right>
      <top style="thin">
        <color theme="0" tint="-0.249977111117893"/>
      </top>
      <bottom/>
      <diagonal/>
    </border>
    <border>
      <left style="medium">
        <color theme="0" tint="-0.14999847407452621"/>
      </left>
      <right style="thin">
        <color theme="1"/>
      </right>
      <top/>
      <bottom/>
      <diagonal/>
    </border>
    <border>
      <left/>
      <right style="thin">
        <color theme="1"/>
      </right>
      <top style="thin">
        <color theme="0" tint="-0.249977111117893"/>
      </top>
      <bottom style="thin">
        <color indexed="64"/>
      </bottom>
      <diagonal/>
    </border>
    <border>
      <left style="thin">
        <color theme="1"/>
      </left>
      <right/>
      <top style="thin">
        <color theme="0" tint="-0.249977111117893"/>
      </top>
      <bottom style="thin">
        <color indexed="64"/>
      </bottom>
      <diagonal/>
    </border>
    <border>
      <left/>
      <right style="thin">
        <color theme="1"/>
      </right>
      <top/>
      <bottom style="thin">
        <color indexed="64"/>
      </bottom>
      <diagonal/>
    </border>
    <border>
      <left style="thin">
        <color theme="1"/>
      </left>
      <right style="thin">
        <color theme="1"/>
      </right>
      <top/>
      <bottom style="thin">
        <color indexed="64"/>
      </bottom>
      <diagonal/>
    </border>
    <border>
      <left style="thin">
        <color theme="1"/>
      </left>
      <right style="thin">
        <color auto="1"/>
      </right>
      <top style="thin">
        <color theme="0" tint="-0.14999847407452621"/>
      </top>
      <bottom/>
      <diagonal/>
    </border>
    <border>
      <left style="thin">
        <color auto="1"/>
      </left>
      <right style="thin">
        <color auto="1"/>
      </right>
      <top style="thin">
        <color theme="0" tint="-0.14999847407452621"/>
      </top>
      <bottom/>
      <diagonal/>
    </border>
    <border>
      <left style="thin">
        <color theme="1"/>
      </left>
      <right style="thin">
        <color theme="1"/>
      </right>
      <top style="thin">
        <color theme="0" tint="-0.249977111117893"/>
      </top>
      <bottom style="medium">
        <color indexed="64"/>
      </bottom>
      <diagonal/>
    </border>
    <border>
      <left style="thin">
        <color theme="1"/>
      </left>
      <right style="thin">
        <color theme="1"/>
      </right>
      <top/>
      <bottom style="medium">
        <color indexed="64"/>
      </bottom>
      <diagonal/>
    </border>
    <border>
      <left style="thin">
        <color theme="1"/>
      </left>
      <right/>
      <top/>
      <bottom style="medium">
        <color indexed="64"/>
      </bottom>
      <diagonal/>
    </border>
    <border>
      <left/>
      <right style="thin">
        <color theme="1"/>
      </right>
      <top/>
      <bottom style="medium">
        <color auto="1"/>
      </bottom>
      <diagonal/>
    </border>
    <border>
      <left style="thin">
        <color theme="1"/>
      </left>
      <right style="thin">
        <color indexed="64"/>
      </right>
      <top/>
      <bottom/>
      <diagonal/>
    </border>
    <border>
      <left style="thin">
        <color theme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/>
      <right style="thin">
        <color theme="0" tint="-0.14999847407452621"/>
      </right>
      <top style="thin">
        <color theme="0"/>
      </top>
      <bottom style="thin">
        <color theme="0"/>
      </bottom>
      <diagonal/>
    </border>
    <border>
      <left/>
      <right style="thin">
        <color theme="0" tint="-0.14999847407452621"/>
      </right>
      <top style="thin">
        <color theme="0"/>
      </top>
      <bottom style="thin">
        <color auto="1"/>
      </bottom>
      <diagonal/>
    </border>
    <border>
      <left/>
      <right/>
      <top style="thin">
        <color theme="0"/>
      </top>
      <bottom/>
      <diagonal/>
    </border>
    <border>
      <left/>
      <right style="thin">
        <color theme="0" tint="-0.14999847407452621"/>
      </right>
      <top style="thin">
        <color theme="0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7"/>
      </left>
      <right style="thin">
        <color theme="7"/>
      </right>
      <top style="thin">
        <color theme="7"/>
      </top>
      <bottom style="thin">
        <color auto="1"/>
      </bottom>
      <diagonal/>
    </border>
    <border>
      <left style="thin">
        <color theme="7"/>
      </left>
      <right style="thin">
        <color theme="7"/>
      </right>
      <top style="thin">
        <color auto="1"/>
      </top>
      <bottom style="thin">
        <color theme="7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0" tint="-0.249977111117893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 style="thin">
        <color theme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theme="1"/>
      </top>
      <bottom/>
      <diagonal/>
    </border>
    <border>
      <left style="thin">
        <color theme="1"/>
      </left>
      <right style="thin">
        <color auto="1"/>
      </right>
      <top style="thin">
        <color theme="1"/>
      </top>
      <bottom/>
      <diagonal/>
    </border>
    <border>
      <left style="thin">
        <color auto="1"/>
      </left>
      <right/>
      <top style="thin">
        <color theme="4" tint="0.39997558519241921"/>
      </top>
      <bottom/>
      <diagonal/>
    </border>
    <border>
      <left style="thin">
        <color theme="1"/>
      </left>
      <right style="thin">
        <color auto="1"/>
      </right>
      <top style="thin">
        <color theme="4" tint="0.3999755851924192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/>
      <top style="thin">
        <color auto="1"/>
      </top>
      <bottom/>
      <diagonal/>
    </border>
    <border>
      <left style="thin">
        <color theme="1"/>
      </left>
      <right style="thin">
        <color theme="1"/>
      </right>
      <top style="thin">
        <color auto="1"/>
      </top>
      <bottom/>
      <diagonal/>
    </border>
    <border>
      <left style="thin">
        <color theme="4" tint="0.39997558519241921"/>
      </left>
      <right/>
      <top style="thin">
        <color theme="0" tint="-0.249977111117893"/>
      </top>
      <bottom/>
      <diagonal/>
    </border>
    <border>
      <left style="thin">
        <color theme="1"/>
      </left>
      <right/>
      <top style="thin">
        <color theme="4" tint="0.39997558519241921"/>
      </top>
      <bottom/>
      <diagonal/>
    </border>
    <border>
      <left style="thin">
        <color auto="1"/>
      </left>
      <right style="thin">
        <color auto="1"/>
      </right>
      <top style="thin">
        <color theme="4" tint="0.39997558519241921"/>
      </top>
      <bottom/>
      <diagonal/>
    </border>
    <border>
      <left style="thin">
        <color auto="1"/>
      </left>
      <right/>
      <top style="thin">
        <color theme="4" tint="0.39997558519241921"/>
      </top>
      <bottom style="thin">
        <color theme="0" tint="-0.249977111117893"/>
      </bottom>
      <diagonal/>
    </border>
    <border>
      <left style="thin">
        <color auto="1"/>
      </left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auto="1"/>
      </left>
      <right style="thin">
        <color theme="4" tint="0.39997558519241921"/>
      </right>
      <top style="thin">
        <color theme="0" tint="-0.249977111117893"/>
      </top>
      <bottom/>
      <diagonal/>
    </border>
    <border>
      <left style="thin">
        <color auto="1"/>
      </left>
      <right style="thin">
        <color theme="4" tint="0.39997558519241921"/>
      </right>
      <top style="thin">
        <color auto="1"/>
      </top>
      <bottom/>
      <diagonal/>
    </border>
    <border>
      <left style="thin">
        <color theme="4" tint="0.39997558519241921"/>
      </left>
      <right/>
      <top style="thin">
        <color auto="1"/>
      </top>
      <bottom/>
      <diagonal/>
    </border>
    <border>
      <left style="thin">
        <color theme="7"/>
      </left>
      <right/>
      <top style="thin">
        <color theme="7"/>
      </top>
      <bottom/>
      <diagonal/>
    </border>
    <border>
      <left style="thin">
        <color theme="7"/>
      </left>
      <right/>
      <top style="thin">
        <color auto="1"/>
      </top>
      <bottom/>
      <diagonal/>
    </border>
    <border>
      <left style="thin">
        <color auto="1"/>
      </left>
      <right/>
      <top style="thin">
        <color theme="7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/>
      <top style="thin">
        <color auto="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/>
      <diagonal/>
    </border>
    <border>
      <left style="thin">
        <color theme="1"/>
      </left>
      <right/>
      <top style="thin">
        <color auto="1"/>
      </top>
      <bottom style="thin">
        <color theme="4" tint="0.39997558519241921"/>
      </bottom>
      <diagonal/>
    </border>
    <border>
      <left style="thin">
        <color indexed="64"/>
      </left>
      <right style="thin">
        <color rgb="FF9BC2E6"/>
      </right>
      <top style="thin">
        <color auto="1"/>
      </top>
      <bottom/>
      <diagonal/>
    </border>
    <border>
      <left style="thin">
        <color auto="1"/>
      </left>
      <right/>
      <top style="thin">
        <color theme="4"/>
      </top>
      <bottom/>
      <diagonal/>
    </border>
    <border>
      <left style="thin">
        <color auto="1"/>
      </left>
      <right/>
      <top style="thin">
        <color theme="4"/>
      </top>
      <bottom style="thin">
        <color theme="4" tint="0.39997558519241921"/>
      </bottom>
      <diagonal/>
    </border>
    <border>
      <left/>
      <right style="thin">
        <color theme="0" tint="-0.14999847407452621"/>
      </right>
      <top style="thin">
        <color theme="0"/>
      </top>
      <bottom style="thin">
        <color theme="0" tint="-0.14999847407452621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1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1"/>
      </left>
      <right/>
      <top/>
      <bottom style="medium">
        <color theme="1"/>
      </bottom>
      <diagonal/>
    </border>
    <border>
      <left style="thin">
        <color auto="1"/>
      </left>
      <right/>
      <top style="thin">
        <color theme="1"/>
      </top>
      <bottom style="thin">
        <color theme="0" tint="-0.249977111117893"/>
      </bottom>
      <diagonal/>
    </border>
    <border>
      <left style="thin">
        <color theme="1"/>
      </left>
      <right/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auto="1"/>
      </right>
      <top style="thin">
        <color auto="1"/>
      </top>
      <bottom style="thin">
        <color theme="0" tint="-0.249977111117893"/>
      </bottom>
      <diagonal/>
    </border>
    <border>
      <left style="thin">
        <color theme="1"/>
      </left>
      <right/>
      <top style="thin">
        <color auto="1"/>
      </top>
      <bottom style="thin">
        <color theme="0" tint="-0.249977111117893"/>
      </bottom>
      <diagonal/>
    </border>
    <border>
      <left style="thin">
        <color theme="1"/>
      </left>
      <right/>
      <top/>
      <bottom style="thin">
        <color indexed="64"/>
      </bottom>
      <diagonal/>
    </border>
    <border>
      <left style="thin">
        <color theme="1"/>
      </left>
      <right/>
      <top style="thin">
        <color theme="4" tint="0.39997558519241921"/>
      </top>
      <bottom style="thin">
        <color theme="0" tint="-0.249977111117893"/>
      </bottom>
      <diagonal/>
    </border>
    <border>
      <left style="thin">
        <color theme="1"/>
      </left>
      <right/>
      <top/>
      <bottom style="thin">
        <color theme="4" tint="0.39997558519241921"/>
      </bottom>
      <diagonal/>
    </border>
    <border>
      <left/>
      <right/>
      <top style="thin">
        <color theme="0"/>
      </top>
      <bottom style="thin">
        <color theme="0" tint="-0.1499984740745262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/>
      </right>
      <top/>
      <bottom/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</borders>
  <cellStyleXfs count="18">
    <xf numFmtId="0" fontId="0" fillId="0" borderId="0"/>
    <xf numFmtId="0" fontId="3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9" fontId="1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43" fontId="14" fillId="0" borderId="0" applyFont="0" applyFill="0" applyBorder="0" applyAlignment="0" applyProtection="0"/>
  </cellStyleXfs>
  <cellXfs count="1829">
    <xf numFmtId="0" fontId="0" fillId="0" borderId="0" xfId="0"/>
    <xf numFmtId="0" fontId="0" fillId="0" borderId="0" xfId="0" applyBorder="1"/>
    <xf numFmtId="0" fontId="2" fillId="0" borderId="1" xfId="0" applyFont="1" applyBorder="1" applyAlignment="1">
      <alignment horizontal="left" vertical="center" indent="1"/>
    </xf>
    <xf numFmtId="2" fontId="2" fillId="0" borderId="1" xfId="0" applyNumberFormat="1" applyFont="1" applyBorder="1" applyAlignment="1">
      <alignment horizontal="center" vertical="center"/>
    </xf>
    <xf numFmtId="2" fontId="2" fillId="0" borderId="13" xfId="0" applyNumberFormat="1" applyFont="1" applyBorder="1" applyAlignment="1">
      <alignment horizontal="center" vertical="center"/>
    </xf>
    <xf numFmtId="2" fontId="2" fillId="0" borderId="14" xfId="0" applyNumberFormat="1" applyFont="1" applyBorder="1" applyAlignment="1">
      <alignment horizontal="center" vertical="center"/>
    </xf>
    <xf numFmtId="2" fontId="2" fillId="0" borderId="3" xfId="0" applyNumberFormat="1" applyFont="1" applyBorder="1" applyAlignment="1">
      <alignment horizontal="center" vertical="center"/>
    </xf>
    <xf numFmtId="0" fontId="2" fillId="0" borderId="13" xfId="0" applyFont="1" applyBorder="1" applyAlignment="1">
      <alignment horizontal="left" vertical="center" indent="1"/>
    </xf>
    <xf numFmtId="0" fontId="0" fillId="0" borderId="0" xfId="0" applyFill="1"/>
    <xf numFmtId="0" fontId="0" fillId="0" borderId="0" xfId="0" applyFill="1" applyBorder="1"/>
    <xf numFmtId="0" fontId="0" fillId="0" borderId="1" xfId="0" applyBorder="1"/>
    <xf numFmtId="0" fontId="1" fillId="0" borderId="0" xfId="0" applyFont="1" applyFill="1" applyBorder="1" applyAlignment="1">
      <alignment horizontal="left" vertical="center" indent="1"/>
    </xf>
    <xf numFmtId="0" fontId="2" fillId="0" borderId="0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left" indent="1"/>
    </xf>
    <xf numFmtId="0" fontId="2" fillId="3" borderId="8" xfId="0" applyFont="1" applyFill="1" applyBorder="1" applyAlignment="1">
      <alignment horizontal="center" vertical="center"/>
    </xf>
    <xf numFmtId="0" fontId="7" fillId="0" borderId="0" xfId="0" applyFont="1"/>
    <xf numFmtId="2" fontId="4" fillId="0" borderId="13" xfId="0" applyNumberFormat="1" applyFont="1" applyBorder="1" applyAlignment="1">
      <alignment horizontal="center" vertical="center"/>
    </xf>
    <xf numFmtId="2" fontId="2" fillId="0" borderId="12" xfId="0" applyNumberFormat="1" applyFont="1" applyBorder="1" applyAlignment="1">
      <alignment horizontal="center" vertical="center"/>
    </xf>
    <xf numFmtId="0" fontId="0" fillId="0" borderId="5" xfId="0" applyBorder="1"/>
    <xf numFmtId="2" fontId="2" fillId="0" borderId="17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left" vertical="center" indent="1"/>
    </xf>
    <xf numFmtId="0" fontId="4" fillId="0" borderId="0" xfId="0" applyFont="1" applyBorder="1" applyAlignment="1">
      <alignment horizontal="left" vertical="center" indent="1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2" fillId="0" borderId="0" xfId="0" applyFont="1" applyFill="1" applyBorder="1" applyAlignment="1">
      <alignment horizontal="left" vertical="center" indent="1"/>
    </xf>
    <xf numFmtId="2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Fill="1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9" fillId="0" borderId="0" xfId="0" applyFont="1"/>
    <xf numFmtId="0" fontId="10" fillId="0" borderId="0" xfId="0" applyFont="1"/>
    <xf numFmtId="0" fontId="10" fillId="0" borderId="0" xfId="0" applyFont="1" applyBorder="1"/>
    <xf numFmtId="0" fontId="0" fillId="0" borderId="25" xfId="0" applyBorder="1"/>
    <xf numFmtId="0" fontId="0" fillId="0" borderId="27" xfId="0" applyBorder="1"/>
    <xf numFmtId="0" fontId="2" fillId="3" borderId="28" xfId="0" applyFont="1" applyFill="1" applyBorder="1" applyAlignment="1">
      <alignment horizontal="center" vertical="center"/>
    </xf>
    <xf numFmtId="0" fontId="9" fillId="0" borderId="25" xfId="0" applyFont="1" applyBorder="1"/>
    <xf numFmtId="0" fontId="0" fillId="0" borderId="25" xfId="0" applyFill="1" applyBorder="1"/>
    <xf numFmtId="0" fontId="0" fillId="0" borderId="27" xfId="0" applyFill="1" applyBorder="1"/>
    <xf numFmtId="0" fontId="0" fillId="0" borderId="29" xfId="0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2" fillId="0" borderId="0" xfId="0" applyFont="1" applyFill="1" applyBorder="1" applyAlignment="1">
      <alignment horizontal="center" vertical="center"/>
    </xf>
    <xf numFmtId="0" fontId="12" fillId="0" borderId="0" xfId="0" applyFont="1"/>
    <xf numFmtId="0" fontId="11" fillId="0" borderId="0" xfId="0" applyFont="1" applyFill="1" applyAlignment="1">
      <alignment horizontal="center" vertical="center"/>
    </xf>
    <xf numFmtId="2" fontId="2" fillId="0" borderId="1" xfId="0" applyNumberFormat="1" applyFont="1" applyBorder="1" applyAlignment="1">
      <alignment horizontal="right" vertical="center" indent="3"/>
    </xf>
    <xf numFmtId="2" fontId="2" fillId="0" borderId="13" xfId="0" applyNumberFormat="1" applyFont="1" applyBorder="1" applyAlignment="1">
      <alignment horizontal="right" vertical="center" indent="3"/>
    </xf>
    <xf numFmtId="0" fontId="6" fillId="0" borderId="9" xfId="0" applyFont="1" applyBorder="1" applyAlignment="1">
      <alignment horizontal="left" indent="1"/>
    </xf>
    <xf numFmtId="2" fontId="2" fillId="0" borderId="1" xfId="0" applyNumberFormat="1" applyFont="1" applyBorder="1" applyAlignment="1">
      <alignment horizontal="right" vertical="center" indent="2"/>
    </xf>
    <xf numFmtId="2" fontId="2" fillId="0" borderId="13" xfId="0" applyNumberFormat="1" applyFont="1" applyBorder="1" applyAlignment="1">
      <alignment horizontal="right" vertical="center" indent="2"/>
    </xf>
    <xf numFmtId="0" fontId="0" fillId="0" borderId="0" xfId="0" applyBorder="1" applyAlignment="1">
      <alignment horizontal="right" indent="2"/>
    </xf>
    <xf numFmtId="0" fontId="1" fillId="2" borderId="4" xfId="0" applyFont="1" applyFill="1" applyBorder="1" applyAlignment="1">
      <alignment horizontal="left" vertical="center" indent="1"/>
    </xf>
    <xf numFmtId="0" fontId="1" fillId="2" borderId="24" xfId="0" applyFont="1" applyFill="1" applyBorder="1" applyAlignment="1">
      <alignment horizontal="left" vertical="center" indent="1"/>
    </xf>
    <xf numFmtId="2" fontId="1" fillId="2" borderId="24" xfId="0" applyNumberFormat="1" applyFont="1" applyFill="1" applyBorder="1" applyAlignment="1">
      <alignment horizontal="right" vertical="center" indent="2"/>
    </xf>
    <xf numFmtId="2" fontId="1" fillId="2" borderId="24" xfId="0" applyNumberFormat="1" applyFont="1" applyFill="1" applyBorder="1" applyAlignment="1">
      <alignment horizontal="center" vertical="center"/>
    </xf>
    <xf numFmtId="2" fontId="2" fillId="0" borderId="15" xfId="0" applyNumberFormat="1" applyFont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2" fontId="2" fillId="0" borderId="2" xfId="0" applyNumberFormat="1" applyFont="1" applyBorder="1" applyAlignment="1">
      <alignment horizontal="center" vertical="center"/>
    </xf>
    <xf numFmtId="2" fontId="2" fillId="0" borderId="41" xfId="0" applyNumberFormat="1" applyFont="1" applyBorder="1" applyAlignment="1">
      <alignment horizontal="center" vertical="center"/>
    </xf>
    <xf numFmtId="2" fontId="2" fillId="0" borderId="40" xfId="0" applyNumberFormat="1" applyFont="1" applyBorder="1" applyAlignment="1">
      <alignment horizontal="center" vertical="center"/>
    </xf>
    <xf numFmtId="2" fontId="2" fillId="0" borderId="24" xfId="0" applyNumberFormat="1" applyFont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0" fillId="0" borderId="46" xfId="0" applyBorder="1"/>
    <xf numFmtId="2" fontId="4" fillId="0" borderId="3" xfId="0" applyNumberFormat="1" applyFont="1" applyBorder="1" applyAlignment="1">
      <alignment horizontal="center" vertical="center"/>
    </xf>
    <xf numFmtId="2" fontId="2" fillId="0" borderId="11" xfId="0" applyNumberFormat="1" applyFont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2" fontId="2" fillId="0" borderId="16" xfId="0" applyNumberFormat="1" applyFont="1" applyBorder="1" applyAlignment="1">
      <alignment horizontal="center" vertical="center"/>
    </xf>
    <xf numFmtId="2" fontId="2" fillId="0" borderId="48" xfId="0" applyNumberFormat="1" applyFont="1" applyBorder="1" applyAlignment="1">
      <alignment horizontal="center" vertical="center"/>
    </xf>
    <xf numFmtId="2" fontId="2" fillId="0" borderId="49" xfId="0" applyNumberFormat="1" applyFont="1" applyBorder="1" applyAlignment="1">
      <alignment horizontal="center" vertical="center"/>
    </xf>
    <xf numFmtId="2" fontId="2" fillId="0" borderId="50" xfId="0" applyNumberFormat="1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3" borderId="51" xfId="0" applyFont="1" applyFill="1" applyBorder="1" applyAlignment="1">
      <alignment horizontal="center" vertical="center"/>
    </xf>
    <xf numFmtId="2" fontId="2" fillId="0" borderId="51" xfId="0" applyNumberFormat="1" applyFont="1" applyBorder="1" applyAlignment="1">
      <alignment horizontal="center" vertical="center"/>
    </xf>
    <xf numFmtId="2" fontId="2" fillId="0" borderId="53" xfId="0" applyNumberFormat="1" applyFont="1" applyBorder="1" applyAlignment="1">
      <alignment horizontal="center" vertical="center"/>
    </xf>
    <xf numFmtId="2" fontId="2" fillId="0" borderId="56" xfId="0" applyNumberFormat="1" applyFont="1" applyBorder="1" applyAlignment="1">
      <alignment horizontal="center" vertical="center"/>
    </xf>
    <xf numFmtId="2" fontId="2" fillId="0" borderId="0" xfId="0" applyNumberFormat="1" applyFont="1" applyBorder="1" applyAlignment="1">
      <alignment horizontal="center" vertical="center"/>
    </xf>
    <xf numFmtId="2" fontId="2" fillId="0" borderId="58" xfId="0" applyNumberFormat="1" applyFont="1" applyBorder="1" applyAlignment="1">
      <alignment horizontal="center" vertical="center"/>
    </xf>
    <xf numFmtId="2" fontId="2" fillId="0" borderId="59" xfId="0" applyNumberFormat="1" applyFont="1" applyBorder="1" applyAlignment="1">
      <alignment horizontal="center" vertical="center"/>
    </xf>
    <xf numFmtId="2" fontId="2" fillId="0" borderId="60" xfId="0" applyNumberFormat="1" applyFont="1" applyBorder="1" applyAlignment="1">
      <alignment horizontal="center" vertical="center"/>
    </xf>
    <xf numFmtId="2" fontId="2" fillId="0" borderId="4" xfId="0" applyNumberFormat="1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2" fillId="0" borderId="69" xfId="0" applyNumberFormat="1" applyFont="1" applyBorder="1" applyAlignment="1">
      <alignment horizontal="center" vertical="center"/>
    </xf>
    <xf numFmtId="2" fontId="2" fillId="0" borderId="70" xfId="0" applyNumberFormat="1" applyFont="1" applyBorder="1" applyAlignment="1">
      <alignment horizontal="center" vertical="center"/>
    </xf>
    <xf numFmtId="2" fontId="2" fillId="0" borderId="71" xfId="0" applyNumberFormat="1" applyFont="1" applyBorder="1" applyAlignment="1">
      <alignment horizontal="center" vertical="center"/>
    </xf>
    <xf numFmtId="2" fontId="2" fillId="0" borderId="72" xfId="0" applyNumberFormat="1" applyFont="1" applyBorder="1" applyAlignment="1">
      <alignment horizontal="center" vertical="center"/>
    </xf>
    <xf numFmtId="2" fontId="2" fillId="0" borderId="73" xfId="0" applyNumberFormat="1" applyFont="1" applyBorder="1" applyAlignment="1">
      <alignment horizontal="center" vertical="center"/>
    </xf>
    <xf numFmtId="2" fontId="2" fillId="0" borderId="74" xfId="0" applyNumberFormat="1" applyFont="1" applyBorder="1" applyAlignment="1">
      <alignment horizontal="center" vertical="center"/>
    </xf>
    <xf numFmtId="0" fontId="0" fillId="0" borderId="75" xfId="0" applyBorder="1"/>
    <xf numFmtId="0" fontId="0" fillId="0" borderId="76" xfId="0" applyBorder="1"/>
    <xf numFmtId="2" fontId="2" fillId="0" borderId="78" xfId="0" applyNumberFormat="1" applyFont="1" applyBorder="1" applyAlignment="1">
      <alignment horizontal="center" vertical="center"/>
    </xf>
    <xf numFmtId="2" fontId="2" fillId="0" borderId="79" xfId="0" applyNumberFormat="1" applyFont="1" applyBorder="1" applyAlignment="1">
      <alignment horizontal="center" vertical="center"/>
    </xf>
    <xf numFmtId="2" fontId="2" fillId="0" borderId="80" xfId="0" applyNumberFormat="1" applyFont="1" applyBorder="1" applyAlignment="1">
      <alignment horizontal="center" vertical="center"/>
    </xf>
    <xf numFmtId="0" fontId="0" fillId="0" borderId="81" xfId="0" applyBorder="1"/>
    <xf numFmtId="0" fontId="0" fillId="0" borderId="82" xfId="0" applyBorder="1"/>
    <xf numFmtId="0" fontId="0" fillId="0" borderId="84" xfId="0" applyBorder="1"/>
    <xf numFmtId="0" fontId="0" fillId="0" borderId="85" xfId="0" applyBorder="1"/>
    <xf numFmtId="2" fontId="2" fillId="0" borderId="90" xfId="0" applyNumberFormat="1" applyFont="1" applyBorder="1" applyAlignment="1">
      <alignment horizontal="center" vertical="center"/>
    </xf>
    <xf numFmtId="2" fontId="2" fillId="0" borderId="83" xfId="0" applyNumberFormat="1" applyFont="1" applyBorder="1" applyAlignment="1">
      <alignment horizontal="center" vertical="center"/>
    </xf>
    <xf numFmtId="2" fontId="4" fillId="0" borderId="69" xfId="0" applyNumberFormat="1" applyFont="1" applyBorder="1" applyAlignment="1">
      <alignment horizontal="center" vertical="center"/>
    </xf>
    <xf numFmtId="2" fontId="2" fillId="0" borderId="87" xfId="0" applyNumberFormat="1" applyFont="1" applyBorder="1" applyAlignment="1">
      <alignment horizontal="center" vertical="center"/>
    </xf>
    <xf numFmtId="2" fontId="4" fillId="0" borderId="78" xfId="0" applyNumberFormat="1" applyFont="1" applyBorder="1" applyAlignment="1">
      <alignment horizontal="center" vertical="center"/>
    </xf>
    <xf numFmtId="2" fontId="2" fillId="0" borderId="88" xfId="0" applyNumberFormat="1" applyFont="1" applyBorder="1" applyAlignment="1">
      <alignment horizontal="center" vertical="center"/>
    </xf>
    <xf numFmtId="0" fontId="0" fillId="0" borderId="79" xfId="0" applyFill="1" applyBorder="1"/>
    <xf numFmtId="0" fontId="0" fillId="0" borderId="73" xfId="0" applyFill="1" applyBorder="1"/>
    <xf numFmtId="0" fontId="0" fillId="0" borderId="79" xfId="0" applyBorder="1"/>
    <xf numFmtId="0" fontId="0" fillId="0" borderId="73" xfId="0" applyBorder="1"/>
    <xf numFmtId="2" fontId="2" fillId="0" borderId="72" xfId="0" applyNumberFormat="1" applyFont="1" applyFill="1" applyBorder="1" applyAlignment="1">
      <alignment horizontal="center" vertical="center"/>
    </xf>
    <xf numFmtId="2" fontId="2" fillId="0" borderId="73" xfId="0" applyNumberFormat="1" applyFont="1" applyFill="1" applyBorder="1" applyAlignment="1">
      <alignment horizontal="center" vertical="center"/>
    </xf>
    <xf numFmtId="2" fontId="2" fillId="0" borderId="74" xfId="0" applyNumberFormat="1" applyFont="1" applyFill="1" applyBorder="1" applyAlignment="1">
      <alignment horizontal="center" vertical="center"/>
    </xf>
    <xf numFmtId="0" fontId="6" fillId="0" borderId="4" xfId="0" applyFont="1" applyBorder="1" applyAlignment="1">
      <alignment horizontal="left" indent="1"/>
    </xf>
    <xf numFmtId="0" fontId="0" fillId="0" borderId="75" xfId="0" applyFill="1" applyBorder="1"/>
    <xf numFmtId="0" fontId="0" fillId="0" borderId="76" xfId="0" applyFill="1" applyBorder="1"/>
    <xf numFmtId="0" fontId="6" fillId="0" borderId="77" xfId="0" applyFont="1" applyBorder="1" applyAlignment="1">
      <alignment horizontal="left" indent="1"/>
    </xf>
    <xf numFmtId="0" fontId="0" fillId="0" borderId="81" xfId="0" applyFill="1" applyBorder="1"/>
    <xf numFmtId="0" fontId="0" fillId="0" borderId="82" xfId="0" applyFill="1" applyBorder="1"/>
    <xf numFmtId="0" fontId="0" fillId="0" borderId="84" xfId="0" applyFill="1" applyBorder="1"/>
    <xf numFmtId="0" fontId="0" fillId="0" borderId="85" xfId="0" applyFill="1" applyBorder="1"/>
    <xf numFmtId="2" fontId="4" fillId="0" borderId="71" xfId="0" applyNumberFormat="1" applyFont="1" applyBorder="1" applyAlignment="1">
      <alignment horizontal="center" vertical="center"/>
    </xf>
    <xf numFmtId="2" fontId="4" fillId="0" borderId="80" xfId="0" applyNumberFormat="1" applyFont="1" applyBorder="1" applyAlignment="1">
      <alignment horizontal="center" vertical="center"/>
    </xf>
    <xf numFmtId="2" fontId="2" fillId="0" borderId="47" xfId="0" applyNumberFormat="1" applyFont="1" applyBorder="1" applyAlignment="1">
      <alignment horizontal="center" vertical="center"/>
    </xf>
    <xf numFmtId="2" fontId="2" fillId="0" borderId="97" xfId="0" applyNumberFormat="1" applyFont="1" applyBorder="1" applyAlignment="1">
      <alignment horizontal="center" vertical="center"/>
    </xf>
    <xf numFmtId="0" fontId="0" fillId="0" borderId="2" xfId="0" applyFill="1" applyBorder="1"/>
    <xf numFmtId="0" fontId="0" fillId="0" borderId="3" xfId="0" applyFill="1" applyBorder="1"/>
    <xf numFmtId="0" fontId="0" fillId="0" borderId="71" xfId="0" applyFill="1" applyBorder="1"/>
    <xf numFmtId="0" fontId="0" fillId="0" borderId="69" xfId="0" applyFill="1" applyBorder="1"/>
    <xf numFmtId="0" fontId="0" fillId="0" borderId="2" xfId="0" applyBorder="1"/>
    <xf numFmtId="0" fontId="0" fillId="0" borderId="3" xfId="0" applyBorder="1"/>
    <xf numFmtId="0" fontId="0" fillId="0" borderId="74" xfId="0" applyBorder="1"/>
    <xf numFmtId="0" fontId="0" fillId="0" borderId="72" xfId="0" applyBorder="1"/>
    <xf numFmtId="0" fontId="0" fillId="0" borderId="71" xfId="0" applyBorder="1"/>
    <xf numFmtId="0" fontId="0" fillId="0" borderId="69" xfId="0" applyBorder="1"/>
    <xf numFmtId="2" fontId="2" fillId="0" borderId="101" xfId="0" applyNumberFormat="1" applyFont="1" applyBorder="1" applyAlignment="1">
      <alignment horizontal="center" vertical="center"/>
    </xf>
    <xf numFmtId="0" fontId="6" fillId="0" borderId="0" xfId="0" applyFont="1" applyFill="1" applyBorder="1" applyAlignment="1">
      <alignment horizontal="left" indent="1"/>
    </xf>
    <xf numFmtId="2" fontId="2" fillId="0" borderId="111" xfId="0" applyNumberFormat="1" applyFont="1" applyBorder="1" applyAlignment="1">
      <alignment horizontal="center" vertical="center"/>
    </xf>
    <xf numFmtId="2" fontId="2" fillId="0" borderId="113" xfId="0" applyNumberFormat="1" applyFont="1" applyBorder="1" applyAlignment="1">
      <alignment horizontal="center" vertical="center"/>
    </xf>
    <xf numFmtId="2" fontId="2" fillId="0" borderId="114" xfId="0" applyNumberFormat="1" applyFont="1" applyBorder="1" applyAlignment="1">
      <alignment horizontal="center" vertical="center"/>
    </xf>
    <xf numFmtId="2" fontId="2" fillId="0" borderId="116" xfId="0" applyNumberFormat="1" applyFont="1" applyBorder="1" applyAlignment="1">
      <alignment horizontal="center" vertical="center"/>
    </xf>
    <xf numFmtId="0" fontId="0" fillId="0" borderId="118" xfId="0" applyBorder="1"/>
    <xf numFmtId="0" fontId="0" fillId="0" borderId="119" xfId="0" applyBorder="1"/>
    <xf numFmtId="0" fontId="15" fillId="0" borderId="69" xfId="0" applyFont="1" applyBorder="1" applyAlignment="1">
      <alignment horizontal="left" indent="1"/>
    </xf>
    <xf numFmtId="0" fontId="15" fillId="0" borderId="72" xfId="0" applyFont="1" applyBorder="1" applyAlignment="1">
      <alignment horizontal="left" indent="1"/>
    </xf>
    <xf numFmtId="0" fontId="15" fillId="0" borderId="78" xfId="0" applyFont="1" applyBorder="1" applyAlignment="1">
      <alignment horizontal="left" indent="1"/>
    </xf>
    <xf numFmtId="0" fontId="15" fillId="0" borderId="3" xfId="0" applyFont="1" applyBorder="1" applyAlignment="1">
      <alignment horizontal="left" indent="1"/>
    </xf>
    <xf numFmtId="0" fontId="15" fillId="0" borderId="16" xfId="0" applyFont="1" applyBorder="1" applyAlignment="1">
      <alignment horizontal="left" indent="1"/>
    </xf>
    <xf numFmtId="0" fontId="15" fillId="0" borderId="86" xfId="0" applyFont="1" applyBorder="1" applyAlignment="1">
      <alignment horizontal="left" indent="1"/>
    </xf>
    <xf numFmtId="0" fontId="15" fillId="0" borderId="70" xfId="0" applyFont="1" applyBorder="1" applyAlignment="1">
      <alignment horizontal="left" indent="1"/>
    </xf>
    <xf numFmtId="0" fontId="15" fillId="0" borderId="87" xfId="0" applyFont="1" applyBorder="1" applyAlignment="1">
      <alignment horizontal="left" indent="1"/>
    </xf>
    <xf numFmtId="0" fontId="15" fillId="0" borderId="73" xfId="0" applyFont="1" applyBorder="1" applyAlignment="1">
      <alignment horizontal="left" indent="1"/>
    </xf>
    <xf numFmtId="0" fontId="15" fillId="0" borderId="65" xfId="0" applyFont="1" applyBorder="1" applyAlignment="1">
      <alignment horizontal="left" indent="1"/>
    </xf>
    <xf numFmtId="0" fontId="15" fillId="0" borderId="24" xfId="0" applyFont="1" applyBorder="1" applyAlignment="1">
      <alignment horizontal="left" indent="1"/>
    </xf>
    <xf numFmtId="0" fontId="15" fillId="0" borderId="88" xfId="0" applyFont="1" applyBorder="1" applyAlignment="1">
      <alignment horizontal="left" indent="1"/>
    </xf>
    <xf numFmtId="0" fontId="15" fillId="0" borderId="79" xfId="0" applyFont="1" applyBorder="1" applyAlignment="1">
      <alignment horizontal="left" indent="1"/>
    </xf>
    <xf numFmtId="0" fontId="15" fillId="0" borderId="1" xfId="0" applyFont="1" applyBorder="1" applyAlignment="1">
      <alignment horizontal="left" indent="1"/>
    </xf>
    <xf numFmtId="0" fontId="15" fillId="0" borderId="28" xfId="0" applyFont="1" applyBorder="1" applyAlignment="1">
      <alignment horizontal="left" indent="1"/>
    </xf>
    <xf numFmtId="0" fontId="15" fillId="0" borderId="15" xfId="0" applyFont="1" applyBorder="1" applyAlignment="1">
      <alignment horizontal="left" indent="1"/>
    </xf>
    <xf numFmtId="0" fontId="15" fillId="0" borderId="47" xfId="0" applyFont="1" applyBorder="1" applyAlignment="1">
      <alignment horizontal="left" indent="1"/>
    </xf>
    <xf numFmtId="0" fontId="15" fillId="0" borderId="13" xfId="0" applyFont="1" applyBorder="1" applyAlignment="1">
      <alignment horizontal="left" indent="1"/>
    </xf>
    <xf numFmtId="0" fontId="15" fillId="0" borderId="72" xfId="0" applyFont="1" applyFill="1" applyBorder="1" applyAlignment="1">
      <alignment horizontal="left" indent="1"/>
    </xf>
    <xf numFmtId="0" fontId="15" fillId="0" borderId="73" xfId="0" applyFont="1" applyFill="1" applyBorder="1" applyAlignment="1">
      <alignment horizontal="left" indent="1"/>
    </xf>
    <xf numFmtId="0" fontId="15" fillId="0" borderId="71" xfId="0" applyFont="1" applyBorder="1" applyAlignment="1">
      <alignment horizontal="left" indent="1"/>
    </xf>
    <xf numFmtId="0" fontId="15" fillId="0" borderId="74" xfId="0" applyFont="1" applyBorder="1" applyAlignment="1">
      <alignment horizontal="left" indent="1"/>
    </xf>
    <xf numFmtId="0" fontId="15" fillId="0" borderId="80" xfId="0" applyFont="1" applyBorder="1" applyAlignment="1">
      <alignment horizontal="left" indent="1"/>
    </xf>
    <xf numFmtId="0" fontId="15" fillId="0" borderId="103" xfId="0" applyFont="1" applyBorder="1" applyAlignment="1">
      <alignment horizontal="left" indent="1"/>
    </xf>
    <xf numFmtId="0" fontId="15" fillId="0" borderId="105" xfId="0" applyFont="1" applyBorder="1" applyAlignment="1">
      <alignment horizontal="left" indent="1"/>
    </xf>
    <xf numFmtId="0" fontId="15" fillId="0" borderId="2" xfId="0" applyFont="1" applyBorder="1" applyAlignment="1">
      <alignment horizontal="left" indent="1"/>
    </xf>
    <xf numFmtId="0" fontId="15" fillId="0" borderId="17" xfId="0" applyFont="1" applyBorder="1" applyAlignment="1">
      <alignment horizontal="left" indent="1"/>
    </xf>
    <xf numFmtId="0" fontId="15" fillId="0" borderId="58" xfId="0" applyFont="1" applyBorder="1" applyAlignment="1">
      <alignment horizontal="left" indent="1"/>
    </xf>
    <xf numFmtId="0" fontId="15" fillId="0" borderId="60" xfId="0" applyFont="1" applyBorder="1" applyAlignment="1">
      <alignment horizontal="left" indent="1"/>
    </xf>
    <xf numFmtId="0" fontId="15" fillId="0" borderId="93" xfId="0" applyFont="1" applyBorder="1" applyAlignment="1">
      <alignment horizontal="left" indent="1"/>
    </xf>
    <xf numFmtId="0" fontId="13" fillId="0" borderId="72" xfId="0" applyFont="1" applyBorder="1" applyAlignment="1">
      <alignment horizontal="left" vertical="center" indent="1"/>
    </xf>
    <xf numFmtId="0" fontId="13" fillId="0" borderId="58" xfId="0" applyFont="1" applyBorder="1" applyAlignment="1">
      <alignment horizontal="left" vertical="center" indent="1"/>
    </xf>
    <xf numFmtId="0" fontId="15" fillId="0" borderId="59" xfId="0" applyFont="1" applyBorder="1" applyAlignment="1">
      <alignment horizontal="left" indent="1"/>
    </xf>
    <xf numFmtId="0" fontId="15" fillId="0" borderId="77" xfId="0" applyFont="1" applyBorder="1" applyAlignment="1">
      <alignment horizontal="left" indent="1"/>
    </xf>
    <xf numFmtId="0" fontId="15" fillId="0" borderId="4" xfId="0" applyFont="1" applyBorder="1" applyAlignment="1">
      <alignment horizontal="left" indent="1"/>
    </xf>
    <xf numFmtId="0" fontId="15" fillId="0" borderId="83" xfId="0" applyFont="1" applyBorder="1" applyAlignment="1">
      <alignment horizontal="left" indent="1"/>
    </xf>
    <xf numFmtId="0" fontId="15" fillId="0" borderId="4" xfId="0" applyFont="1" applyFill="1" applyBorder="1" applyAlignment="1">
      <alignment horizontal="left" indent="1"/>
    </xf>
    <xf numFmtId="0" fontId="15" fillId="0" borderId="3" xfId="0" applyFont="1" applyFill="1" applyBorder="1" applyAlignment="1">
      <alignment horizontal="left" indent="1"/>
    </xf>
    <xf numFmtId="0" fontId="15" fillId="0" borderId="24" xfId="0" applyFont="1" applyFill="1" applyBorder="1" applyAlignment="1">
      <alignment horizontal="left" indent="1"/>
    </xf>
    <xf numFmtId="0" fontId="15" fillId="0" borderId="77" xfId="0" applyFont="1" applyFill="1" applyBorder="1" applyAlignment="1">
      <alignment horizontal="left" indent="1"/>
    </xf>
    <xf numFmtId="0" fontId="15" fillId="0" borderId="78" xfId="0" applyFont="1" applyFill="1" applyBorder="1" applyAlignment="1">
      <alignment horizontal="left" indent="1"/>
    </xf>
    <xf numFmtId="0" fontId="15" fillId="0" borderId="79" xfId="0" applyFont="1" applyFill="1" applyBorder="1" applyAlignment="1">
      <alignment horizontal="left" indent="1"/>
    </xf>
    <xf numFmtId="0" fontId="15" fillId="0" borderId="83" xfId="0" applyFont="1" applyFill="1" applyBorder="1" applyAlignment="1">
      <alignment horizontal="left" indent="1"/>
    </xf>
    <xf numFmtId="0" fontId="15" fillId="0" borderId="36" xfId="0" applyFont="1" applyBorder="1" applyAlignment="1">
      <alignment horizontal="left" indent="1"/>
    </xf>
    <xf numFmtId="0" fontId="15" fillId="0" borderId="6" xfId="0" applyFont="1" applyBorder="1" applyAlignment="1">
      <alignment horizontal="left" indent="1"/>
    </xf>
    <xf numFmtId="0" fontId="15" fillId="0" borderId="48" xfId="0" applyFont="1" applyBorder="1" applyAlignment="1">
      <alignment horizontal="left" indent="1"/>
    </xf>
    <xf numFmtId="0" fontId="15" fillId="0" borderId="90" xfId="0" applyFont="1" applyBorder="1" applyAlignment="1">
      <alignment horizontal="left" indent="1"/>
    </xf>
    <xf numFmtId="0" fontId="15" fillId="0" borderId="111" xfId="0" applyFont="1" applyBorder="1" applyAlignment="1">
      <alignment horizontal="left" indent="1"/>
    </xf>
    <xf numFmtId="0" fontId="15" fillId="0" borderId="114" xfId="0" applyFont="1" applyBorder="1" applyAlignment="1">
      <alignment horizontal="left" indent="1"/>
    </xf>
    <xf numFmtId="0" fontId="15" fillId="0" borderId="55" xfId="0" applyFont="1" applyBorder="1" applyAlignment="1">
      <alignment horizontal="left" indent="1"/>
    </xf>
    <xf numFmtId="0" fontId="15" fillId="0" borderId="51" xfId="0" applyFont="1" applyBorder="1" applyAlignment="1">
      <alignment horizontal="left" indent="1"/>
    </xf>
    <xf numFmtId="0" fontId="15" fillId="0" borderId="56" xfId="0" applyFont="1" applyBorder="1" applyAlignment="1">
      <alignment horizontal="left" indent="1"/>
    </xf>
    <xf numFmtId="0" fontId="13" fillId="0" borderId="73" xfId="0" applyFont="1" applyBorder="1" applyAlignment="1">
      <alignment horizontal="left" vertical="center" indent="1"/>
    </xf>
    <xf numFmtId="0" fontId="15" fillId="0" borderId="12" xfId="0" applyFont="1" applyBorder="1" applyAlignment="1">
      <alignment horizontal="left" indent="1"/>
    </xf>
    <xf numFmtId="0" fontId="15" fillId="0" borderId="115" xfId="0" applyFont="1" applyBorder="1" applyAlignment="1">
      <alignment horizontal="left" indent="1"/>
    </xf>
    <xf numFmtId="0" fontId="13" fillId="2" borderId="3" xfId="0" applyFont="1" applyFill="1" applyBorder="1" applyAlignment="1">
      <alignment horizontal="center" vertical="center"/>
    </xf>
    <xf numFmtId="0" fontId="16" fillId="0" borderId="0" xfId="0" applyFont="1" applyFill="1" applyAlignment="1">
      <alignment horizontal="center"/>
    </xf>
    <xf numFmtId="0" fontId="13" fillId="0" borderId="5" xfId="0" applyFont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left" vertical="center" indent="1"/>
    </xf>
    <xf numFmtId="0" fontId="16" fillId="0" borderId="0" xfId="0" applyFont="1" applyBorder="1" applyAlignment="1">
      <alignment horizontal="center"/>
    </xf>
    <xf numFmtId="0" fontId="16" fillId="0" borderId="0" xfId="0" applyFont="1" applyAlignment="1">
      <alignment horizontal="center"/>
    </xf>
    <xf numFmtId="0" fontId="16" fillId="0" borderId="11" xfId="0" applyFont="1" applyBorder="1" applyAlignment="1">
      <alignment horizontal="center"/>
    </xf>
    <xf numFmtId="0" fontId="1" fillId="4" borderId="4" xfId="0" applyFont="1" applyFill="1" applyBorder="1" applyAlignment="1">
      <alignment horizontal="left" vertical="center" indent="1"/>
    </xf>
    <xf numFmtId="0" fontId="1" fillId="4" borderId="24" xfId="0" applyFont="1" applyFill="1" applyBorder="1" applyAlignment="1">
      <alignment horizontal="left" vertical="center" indent="1"/>
    </xf>
    <xf numFmtId="2" fontId="1" fillId="4" borderId="24" xfId="0" applyNumberFormat="1" applyFont="1" applyFill="1" applyBorder="1" applyAlignment="1">
      <alignment horizontal="center" vertical="center"/>
    </xf>
    <xf numFmtId="2" fontId="19" fillId="4" borderId="24" xfId="0" applyNumberFormat="1" applyFont="1" applyFill="1" applyBorder="1" applyAlignment="1">
      <alignment horizontal="center" vertical="center"/>
    </xf>
    <xf numFmtId="0" fontId="1" fillId="5" borderId="42" xfId="0" applyFont="1" applyFill="1" applyBorder="1" applyAlignment="1">
      <alignment horizontal="left" vertical="center" indent="1"/>
    </xf>
    <xf numFmtId="0" fontId="1" fillId="5" borderId="39" xfId="0" applyFont="1" applyFill="1" applyBorder="1" applyAlignment="1">
      <alignment horizontal="left" vertical="center" indent="1"/>
    </xf>
    <xf numFmtId="2" fontId="1" fillId="5" borderId="39" xfId="0" applyNumberFormat="1" applyFont="1" applyFill="1" applyBorder="1" applyAlignment="1">
      <alignment horizontal="center" vertical="center"/>
    </xf>
    <xf numFmtId="2" fontId="1" fillId="5" borderId="59" xfId="0" applyNumberFormat="1" applyFont="1" applyFill="1" applyBorder="1" applyAlignment="1">
      <alignment horizontal="right" vertical="center" indent="2"/>
    </xf>
    <xf numFmtId="2" fontId="20" fillId="5" borderId="39" xfId="0" applyNumberFormat="1" applyFont="1" applyFill="1" applyBorder="1" applyAlignment="1">
      <alignment horizontal="center" vertical="center"/>
    </xf>
    <xf numFmtId="0" fontId="1" fillId="6" borderId="42" xfId="0" applyFont="1" applyFill="1" applyBorder="1" applyAlignment="1">
      <alignment horizontal="left" vertical="center" indent="1"/>
    </xf>
    <xf numFmtId="0" fontId="1" fillId="6" borderId="39" xfId="0" applyFont="1" applyFill="1" applyBorder="1" applyAlignment="1">
      <alignment horizontal="left" vertical="center" indent="1"/>
    </xf>
    <xf numFmtId="2" fontId="1" fillId="6" borderId="39" xfId="0" applyNumberFormat="1" applyFont="1" applyFill="1" applyBorder="1" applyAlignment="1">
      <alignment horizontal="right" vertical="center" indent="2"/>
    </xf>
    <xf numFmtId="2" fontId="1" fillId="6" borderId="39" xfId="0" applyNumberFormat="1" applyFont="1" applyFill="1" applyBorder="1" applyAlignment="1">
      <alignment horizontal="center" vertical="center"/>
    </xf>
    <xf numFmtId="2" fontId="21" fillId="6" borderId="39" xfId="0" applyNumberFormat="1" applyFont="1" applyFill="1" applyBorder="1" applyAlignment="1">
      <alignment horizontal="center" vertical="center"/>
    </xf>
    <xf numFmtId="2" fontId="21" fillId="6" borderId="39" xfId="0" applyNumberFormat="1" applyFont="1" applyFill="1" applyBorder="1" applyAlignment="1">
      <alignment horizontal="right" vertical="center" indent="2"/>
    </xf>
    <xf numFmtId="0" fontId="1" fillId="7" borderId="39" xfId="0" applyFont="1" applyFill="1" applyBorder="1" applyAlignment="1">
      <alignment horizontal="left" vertical="center" indent="1"/>
    </xf>
    <xf numFmtId="2" fontId="22" fillId="7" borderId="39" xfId="0" applyNumberFormat="1" applyFont="1" applyFill="1" applyBorder="1" applyAlignment="1">
      <alignment horizontal="right" vertical="center" indent="2"/>
    </xf>
    <xf numFmtId="2" fontId="22" fillId="7" borderId="39" xfId="0" applyNumberFormat="1" applyFont="1" applyFill="1" applyBorder="1" applyAlignment="1">
      <alignment horizontal="center" vertical="center"/>
    </xf>
    <xf numFmtId="2" fontId="19" fillId="4" borderId="39" xfId="0" applyNumberFormat="1" applyFont="1" applyFill="1" applyBorder="1" applyAlignment="1">
      <alignment horizontal="center" vertical="center"/>
    </xf>
    <xf numFmtId="0" fontId="1" fillId="4" borderId="42" xfId="0" applyFont="1" applyFill="1" applyBorder="1" applyAlignment="1">
      <alignment horizontal="left" vertical="center" indent="1"/>
    </xf>
    <xf numFmtId="0" fontId="1" fillId="4" borderId="39" xfId="0" applyFont="1" applyFill="1" applyBorder="1" applyAlignment="1">
      <alignment horizontal="left" vertical="center" indent="1"/>
    </xf>
    <xf numFmtId="2" fontId="1" fillId="4" borderId="39" xfId="0" applyNumberFormat="1" applyFont="1" applyFill="1" applyBorder="1" applyAlignment="1">
      <alignment horizontal="center" vertical="center"/>
    </xf>
    <xf numFmtId="2" fontId="1" fillId="4" borderId="43" xfId="0" applyNumberFormat="1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left" vertical="center" indent="1"/>
    </xf>
    <xf numFmtId="0" fontId="4" fillId="5" borderId="24" xfId="0" applyFont="1" applyFill="1" applyBorder="1" applyAlignment="1">
      <alignment horizontal="left" vertical="center" indent="1"/>
    </xf>
    <xf numFmtId="2" fontId="1" fillId="5" borderId="24" xfId="0" applyNumberFormat="1" applyFont="1" applyFill="1" applyBorder="1" applyAlignment="1">
      <alignment horizontal="center" vertical="center"/>
    </xf>
    <xf numFmtId="2" fontId="1" fillId="5" borderId="2" xfId="0" applyNumberFormat="1" applyFont="1" applyFill="1" applyBorder="1" applyAlignment="1">
      <alignment horizontal="center" vertical="center"/>
    </xf>
    <xf numFmtId="2" fontId="20" fillId="5" borderId="24" xfId="0" applyNumberFormat="1" applyFont="1" applyFill="1" applyBorder="1" applyAlignment="1">
      <alignment horizontal="center" vertical="center"/>
    </xf>
    <xf numFmtId="0" fontId="1" fillId="5" borderId="24" xfId="0" applyFont="1" applyFill="1" applyBorder="1" applyAlignment="1">
      <alignment horizontal="left" vertical="center" indent="1"/>
    </xf>
    <xf numFmtId="0" fontId="23" fillId="0" borderId="0" xfId="0" applyFont="1"/>
    <xf numFmtId="0" fontId="1" fillId="6" borderId="4" xfId="0" applyFont="1" applyFill="1" applyBorder="1" applyAlignment="1">
      <alignment horizontal="left" vertical="center" indent="1"/>
    </xf>
    <xf numFmtId="0" fontId="1" fillId="6" borderId="24" xfId="0" applyFont="1" applyFill="1" applyBorder="1" applyAlignment="1">
      <alignment horizontal="left" vertical="center" indent="1"/>
    </xf>
    <xf numFmtId="2" fontId="1" fillId="6" borderId="24" xfId="0" applyNumberFormat="1" applyFont="1" applyFill="1" applyBorder="1" applyAlignment="1">
      <alignment horizontal="center" vertical="center"/>
    </xf>
    <xf numFmtId="2" fontId="1" fillId="6" borderId="2" xfId="0" applyNumberFormat="1" applyFont="1" applyFill="1" applyBorder="1" applyAlignment="1">
      <alignment horizontal="center" vertical="center"/>
    </xf>
    <xf numFmtId="2" fontId="21" fillId="6" borderId="24" xfId="0" applyNumberFormat="1" applyFont="1" applyFill="1" applyBorder="1" applyAlignment="1">
      <alignment horizontal="center" vertical="center"/>
    </xf>
    <xf numFmtId="0" fontId="1" fillId="6" borderId="99" xfId="0" applyFont="1" applyFill="1" applyBorder="1" applyAlignment="1">
      <alignment horizontal="left" vertical="center" indent="1"/>
    </xf>
    <xf numFmtId="0" fontId="1" fillId="6" borderId="59" xfId="0" applyFont="1" applyFill="1" applyBorder="1" applyAlignment="1">
      <alignment horizontal="left" vertical="center" indent="1"/>
    </xf>
    <xf numFmtId="2" fontId="1" fillId="6" borderId="59" xfId="0" applyNumberFormat="1" applyFont="1" applyFill="1" applyBorder="1" applyAlignment="1">
      <alignment horizontal="center" vertical="center"/>
    </xf>
    <xf numFmtId="2" fontId="21" fillId="6" borderId="59" xfId="0" applyNumberFormat="1" applyFont="1" applyFill="1" applyBorder="1" applyAlignment="1">
      <alignment horizontal="center" vertical="center"/>
    </xf>
    <xf numFmtId="0" fontId="24" fillId="0" borderId="0" xfId="0" applyFont="1"/>
    <xf numFmtId="0" fontId="2" fillId="7" borderId="42" xfId="0" applyFont="1" applyFill="1" applyBorder="1" applyAlignment="1">
      <alignment horizontal="left" vertical="center" indent="1"/>
    </xf>
    <xf numFmtId="0" fontId="1" fillId="7" borderId="24" xfId="0" applyFont="1" applyFill="1" applyBorder="1" applyAlignment="1">
      <alignment horizontal="left" vertical="center" indent="1"/>
    </xf>
    <xf numFmtId="0" fontId="2" fillId="7" borderId="4" xfId="0" applyFont="1" applyFill="1" applyBorder="1" applyAlignment="1">
      <alignment horizontal="left" vertical="center" indent="1"/>
    </xf>
    <xf numFmtId="2" fontId="22" fillId="7" borderId="24" xfId="0" applyNumberFormat="1" applyFont="1" applyFill="1" applyBorder="1" applyAlignment="1">
      <alignment horizontal="center" vertical="center"/>
    </xf>
    <xf numFmtId="0" fontId="2" fillId="7" borderId="24" xfId="0" applyFont="1" applyFill="1" applyBorder="1" applyAlignment="1">
      <alignment horizontal="left" vertical="center" indent="1"/>
    </xf>
    <xf numFmtId="0" fontId="0" fillId="0" borderId="128" xfId="0" applyBorder="1"/>
    <xf numFmtId="0" fontId="0" fillId="0" borderId="129" xfId="0" applyBorder="1"/>
    <xf numFmtId="0" fontId="15" fillId="0" borderId="0" xfId="0" applyFont="1" applyBorder="1" applyAlignment="1">
      <alignment horizontal="left" indent="1"/>
    </xf>
    <xf numFmtId="2" fontId="2" fillId="0" borderId="115" xfId="0" applyNumberFormat="1" applyFont="1" applyBorder="1" applyAlignment="1">
      <alignment horizontal="center" vertical="center"/>
    </xf>
    <xf numFmtId="0" fontId="15" fillId="0" borderId="130" xfId="0" applyFont="1" applyBorder="1" applyAlignment="1">
      <alignment horizontal="left" indent="1"/>
    </xf>
    <xf numFmtId="0" fontId="0" fillId="0" borderId="131" xfId="0" applyBorder="1"/>
    <xf numFmtId="0" fontId="0" fillId="0" borderId="132" xfId="0" applyBorder="1"/>
    <xf numFmtId="0" fontId="15" fillId="0" borderId="133" xfId="0" applyFont="1" applyBorder="1" applyAlignment="1">
      <alignment horizontal="left" indent="1"/>
    </xf>
    <xf numFmtId="0" fontId="15" fillId="0" borderId="134" xfId="0" applyFont="1" applyBorder="1" applyAlignment="1">
      <alignment horizontal="left" indent="1"/>
    </xf>
    <xf numFmtId="0" fontId="15" fillId="0" borderId="135" xfId="0" applyFont="1" applyBorder="1" applyAlignment="1">
      <alignment horizontal="left" indent="1"/>
    </xf>
    <xf numFmtId="0" fontId="0" fillId="0" borderId="119" xfId="0" applyFill="1" applyBorder="1"/>
    <xf numFmtId="0" fontId="15" fillId="0" borderId="126" xfId="0" applyFont="1" applyBorder="1" applyAlignment="1">
      <alignment horizontal="left" indent="1"/>
    </xf>
    <xf numFmtId="2" fontId="4" fillId="0" borderId="11" xfId="0" applyNumberFormat="1" applyFont="1" applyBorder="1" applyAlignment="1">
      <alignment horizontal="center" vertical="center"/>
    </xf>
    <xf numFmtId="2" fontId="4" fillId="0" borderId="12" xfId="0" applyNumberFormat="1" applyFont="1" applyBorder="1" applyAlignment="1">
      <alignment horizontal="center" vertical="center"/>
    </xf>
    <xf numFmtId="2" fontId="4" fillId="0" borderId="113" xfId="0" applyNumberFormat="1" applyFont="1" applyBorder="1" applyAlignment="1">
      <alignment horizontal="center" vertical="center"/>
    </xf>
    <xf numFmtId="2" fontId="4" fillId="0" borderId="111" xfId="0" applyNumberFormat="1" applyFont="1" applyBorder="1" applyAlignment="1">
      <alignment horizontal="center" vertical="center"/>
    </xf>
    <xf numFmtId="0" fontId="0" fillId="0" borderId="73" xfId="0" applyFont="1" applyFill="1" applyBorder="1"/>
    <xf numFmtId="0" fontId="0" fillId="0" borderId="85" xfId="0" applyFont="1" applyFill="1" applyBorder="1"/>
    <xf numFmtId="0" fontId="2" fillId="0" borderId="77" xfId="0" applyFont="1" applyFill="1" applyBorder="1" applyAlignment="1">
      <alignment horizontal="left" vertical="center" indent="1"/>
    </xf>
    <xf numFmtId="0" fontId="2" fillId="0" borderId="69" xfId="0" applyFont="1" applyFill="1" applyBorder="1" applyAlignment="1">
      <alignment horizontal="left" vertical="center" indent="1"/>
    </xf>
    <xf numFmtId="0" fontId="2" fillId="0" borderId="79" xfId="0" applyFont="1" applyFill="1" applyBorder="1" applyAlignment="1">
      <alignment horizontal="left" vertical="center" indent="1"/>
    </xf>
    <xf numFmtId="0" fontId="13" fillId="0" borderId="12" xfId="0" applyFont="1" applyBorder="1" applyAlignment="1">
      <alignment horizontal="left" vertical="center" indent="1"/>
    </xf>
    <xf numFmtId="2" fontId="2" fillId="0" borderId="109" xfId="0" applyNumberFormat="1" applyFont="1" applyBorder="1" applyAlignment="1">
      <alignment horizontal="right" vertical="center" indent="2"/>
    </xf>
    <xf numFmtId="0" fontId="2" fillId="0" borderId="51" xfId="0" applyFont="1" applyBorder="1" applyAlignment="1">
      <alignment horizontal="left" vertical="center" indent="1"/>
    </xf>
    <xf numFmtId="2" fontId="2" fillId="0" borderId="51" xfId="0" applyNumberFormat="1" applyFont="1" applyBorder="1" applyAlignment="1">
      <alignment horizontal="right" vertical="center" indent="2"/>
    </xf>
    <xf numFmtId="0" fontId="2" fillId="0" borderId="137" xfId="0" applyFont="1" applyBorder="1" applyAlignment="1">
      <alignment horizontal="left" vertical="center" indent="1"/>
    </xf>
    <xf numFmtId="2" fontId="2" fillId="0" borderId="137" xfId="0" applyNumberFormat="1" applyFont="1" applyBorder="1" applyAlignment="1">
      <alignment horizontal="right" vertical="center" indent="2"/>
    </xf>
    <xf numFmtId="2" fontId="2" fillId="0" borderId="138" xfId="0" applyNumberFormat="1" applyFont="1" applyBorder="1" applyAlignment="1">
      <alignment horizontal="right" vertical="center" indent="2"/>
    </xf>
    <xf numFmtId="2" fontId="2" fillId="0" borderId="55" xfId="0" applyNumberFormat="1" applyFont="1" applyBorder="1" applyAlignment="1">
      <alignment horizontal="right" vertical="center" indent="2"/>
    </xf>
    <xf numFmtId="2" fontId="2" fillId="0" borderId="8" xfId="0" applyNumberFormat="1" applyFont="1" applyBorder="1" applyAlignment="1">
      <alignment horizontal="right" vertical="center" indent="2"/>
    </xf>
    <xf numFmtId="2" fontId="2" fillId="0" borderId="139" xfId="0" applyNumberFormat="1" applyFont="1" applyBorder="1" applyAlignment="1">
      <alignment horizontal="right" vertical="center" indent="2"/>
    </xf>
    <xf numFmtId="2" fontId="2" fillId="0" borderId="137" xfId="0" applyNumberFormat="1" applyFont="1" applyBorder="1" applyAlignment="1">
      <alignment horizontal="center" vertical="center"/>
    </xf>
    <xf numFmtId="2" fontId="2" fillId="0" borderId="138" xfId="0" applyNumberFormat="1" applyFont="1" applyBorder="1" applyAlignment="1">
      <alignment horizontal="center" vertical="center"/>
    </xf>
    <xf numFmtId="0" fontId="15" fillId="0" borderId="110" xfId="0" applyFont="1" applyBorder="1" applyAlignment="1">
      <alignment horizontal="left" indent="1"/>
    </xf>
    <xf numFmtId="0" fontId="13" fillId="0" borderId="1" xfId="0" applyFont="1" applyFill="1" applyBorder="1" applyAlignment="1">
      <alignment horizontal="left" vertical="center"/>
    </xf>
    <xf numFmtId="0" fontId="13" fillId="0" borderId="8" xfId="0" applyFont="1" applyFill="1" applyBorder="1" applyAlignment="1">
      <alignment horizontal="left" vertical="center"/>
    </xf>
    <xf numFmtId="0" fontId="16" fillId="0" borderId="0" xfId="0" applyFont="1" applyAlignment="1">
      <alignment horizontal="left" indent="1"/>
    </xf>
    <xf numFmtId="0" fontId="2" fillId="0" borderId="0" xfId="0" applyFont="1" applyFill="1" applyBorder="1" applyAlignment="1">
      <alignment horizontal="center" vertical="center"/>
    </xf>
    <xf numFmtId="2" fontId="2" fillId="8" borderId="1" xfId="0" applyNumberFormat="1" applyFont="1" applyFill="1" applyBorder="1" applyAlignment="1">
      <alignment horizontal="right" vertical="center" indent="2"/>
    </xf>
    <xf numFmtId="10" fontId="2" fillId="8" borderId="1" xfId="14" applyNumberFormat="1" applyFont="1" applyFill="1" applyBorder="1" applyAlignment="1">
      <alignment horizontal="right" vertical="center" indent="2"/>
    </xf>
    <xf numFmtId="10" fontId="2" fillId="8" borderId="51" xfId="14" applyNumberFormat="1" applyFont="1" applyFill="1" applyBorder="1" applyAlignment="1">
      <alignment horizontal="right" vertical="center" indent="2"/>
    </xf>
    <xf numFmtId="0" fontId="2" fillId="8" borderId="1" xfId="0" applyFont="1" applyFill="1" applyBorder="1" applyAlignment="1">
      <alignment horizontal="center" vertical="center"/>
    </xf>
    <xf numFmtId="0" fontId="2" fillId="8" borderId="28" xfId="0" applyFont="1" applyFill="1" applyBorder="1" applyAlignment="1">
      <alignment horizontal="center" vertical="center"/>
    </xf>
    <xf numFmtId="2" fontId="2" fillId="8" borderId="1" xfId="0" applyNumberFormat="1" applyFont="1" applyFill="1" applyBorder="1" applyAlignment="1">
      <alignment horizontal="center" vertical="center"/>
    </xf>
    <xf numFmtId="2" fontId="2" fillId="8" borderId="13" xfId="0" applyNumberFormat="1" applyFont="1" applyFill="1" applyBorder="1" applyAlignment="1">
      <alignment horizontal="center" vertical="center"/>
    </xf>
    <xf numFmtId="2" fontId="2" fillId="8" borderId="78" xfId="0" applyNumberFormat="1" applyFont="1" applyFill="1" applyBorder="1" applyAlignment="1">
      <alignment horizontal="center" vertical="center"/>
    </xf>
    <xf numFmtId="2" fontId="2" fillId="8" borderId="80" xfId="0" applyNumberFormat="1" applyFont="1" applyFill="1" applyBorder="1" applyAlignment="1">
      <alignment horizontal="center" vertical="center"/>
    </xf>
    <xf numFmtId="2" fontId="2" fillId="8" borderId="72" xfId="0" applyNumberFormat="1" applyFont="1" applyFill="1" applyBorder="1" applyAlignment="1">
      <alignment horizontal="center" vertical="center"/>
    </xf>
    <xf numFmtId="2" fontId="2" fillId="8" borderId="74" xfId="0" applyNumberFormat="1" applyFont="1" applyFill="1" applyBorder="1" applyAlignment="1">
      <alignment horizontal="center" vertical="center"/>
    </xf>
    <xf numFmtId="2" fontId="2" fillId="8" borderId="3" xfId="0" applyNumberFormat="1" applyFont="1" applyFill="1" applyBorder="1" applyAlignment="1">
      <alignment horizontal="center" vertical="center"/>
    </xf>
    <xf numFmtId="2" fontId="2" fillId="8" borderId="2" xfId="0" applyNumberFormat="1" applyFont="1" applyFill="1" applyBorder="1" applyAlignment="1">
      <alignment horizontal="center" vertical="center"/>
    </xf>
    <xf numFmtId="2" fontId="2" fillId="8" borderId="69" xfId="0" applyNumberFormat="1" applyFont="1" applyFill="1" applyBorder="1" applyAlignment="1">
      <alignment horizontal="center" vertical="center"/>
    </xf>
    <xf numFmtId="2" fontId="2" fillId="8" borderId="71" xfId="0" applyNumberFormat="1" applyFont="1" applyFill="1" applyBorder="1" applyAlignment="1">
      <alignment horizontal="center" vertical="center"/>
    </xf>
    <xf numFmtId="2" fontId="2" fillId="8" borderId="17" xfId="0" applyNumberFormat="1" applyFont="1" applyFill="1" applyBorder="1" applyAlignment="1">
      <alignment horizontal="center" vertical="center"/>
    </xf>
    <xf numFmtId="2" fontId="2" fillId="8" borderId="16" xfId="0" applyNumberFormat="1" applyFont="1" applyFill="1" applyBorder="1" applyAlignment="1">
      <alignment horizontal="center" vertical="center"/>
    </xf>
    <xf numFmtId="10" fontId="2" fillId="8" borderId="28" xfId="14" applyNumberFormat="1" applyFont="1" applyFill="1" applyBorder="1" applyAlignment="1">
      <alignment horizontal="right" vertical="center" indent="1"/>
    </xf>
    <xf numFmtId="10" fontId="2" fillId="8" borderId="26" xfId="14" applyNumberFormat="1" applyFont="1" applyFill="1" applyBorder="1" applyAlignment="1">
      <alignment horizontal="right" vertical="center" indent="1"/>
    </xf>
    <xf numFmtId="2" fontId="2" fillId="8" borderId="58" xfId="0" applyNumberFormat="1" applyFont="1" applyFill="1" applyBorder="1" applyAlignment="1">
      <alignment horizontal="center" vertical="center"/>
    </xf>
    <xf numFmtId="2" fontId="2" fillId="8" borderId="79" xfId="0" applyNumberFormat="1" applyFont="1" applyFill="1" applyBorder="1" applyAlignment="1">
      <alignment horizontal="center" vertical="center"/>
    </xf>
    <xf numFmtId="2" fontId="2" fillId="8" borderId="90" xfId="0" applyNumberFormat="1" applyFont="1" applyFill="1" applyBorder="1" applyAlignment="1">
      <alignment horizontal="center" vertical="center"/>
    </xf>
    <xf numFmtId="2" fontId="2" fillId="8" borderId="83" xfId="0" applyNumberFormat="1" applyFont="1" applyFill="1" applyBorder="1" applyAlignment="1">
      <alignment horizontal="center" vertical="center"/>
    </xf>
    <xf numFmtId="2" fontId="2" fillId="8" borderId="77" xfId="0" applyNumberFormat="1" applyFont="1" applyFill="1" applyBorder="1" applyAlignment="1">
      <alignment horizontal="center" vertical="center"/>
    </xf>
    <xf numFmtId="10" fontId="2" fillId="8" borderId="13" xfId="14" applyNumberFormat="1" applyFont="1" applyFill="1" applyBorder="1" applyAlignment="1">
      <alignment horizontal="right" vertical="center" indent="2"/>
    </xf>
    <xf numFmtId="2" fontId="2" fillId="8" borderId="13" xfId="0" applyNumberFormat="1" applyFont="1" applyFill="1" applyBorder="1" applyAlignment="1">
      <alignment horizontal="right" vertical="center" indent="2"/>
    </xf>
    <xf numFmtId="0" fontId="2" fillId="8" borderId="51" xfId="0" applyFont="1" applyFill="1" applyBorder="1" applyAlignment="1">
      <alignment horizontal="center" vertical="center"/>
    </xf>
    <xf numFmtId="10" fontId="2" fillId="8" borderId="146" xfId="14" applyNumberFormat="1" applyFont="1" applyFill="1" applyBorder="1" applyAlignment="1">
      <alignment horizontal="right" vertical="center" indent="2"/>
    </xf>
    <xf numFmtId="2" fontId="1" fillId="2" borderId="39" xfId="0" applyNumberFormat="1" applyFont="1" applyFill="1" applyBorder="1" applyAlignment="1">
      <alignment horizontal="right" vertical="center" indent="2"/>
    </xf>
    <xf numFmtId="10" fontId="1" fillId="2" borderId="39" xfId="14" applyNumberFormat="1" applyFont="1" applyFill="1" applyBorder="1" applyAlignment="1">
      <alignment horizontal="right" vertical="center" indent="2"/>
    </xf>
    <xf numFmtId="2" fontId="1" fillId="2" borderId="147" xfId="0" applyNumberFormat="1" applyFont="1" applyFill="1" applyBorder="1" applyAlignment="1">
      <alignment horizontal="center" vertical="center"/>
    </xf>
    <xf numFmtId="2" fontId="2" fillId="8" borderId="148" xfId="0" applyNumberFormat="1" applyFont="1" applyFill="1" applyBorder="1" applyAlignment="1">
      <alignment horizontal="center" vertical="center"/>
    </xf>
    <xf numFmtId="2" fontId="2" fillId="8" borderId="149" xfId="0" applyNumberFormat="1" applyFont="1" applyFill="1" applyBorder="1" applyAlignment="1">
      <alignment horizontal="center" vertical="center"/>
    </xf>
    <xf numFmtId="2" fontId="2" fillId="0" borderId="150" xfId="0" applyNumberFormat="1" applyFont="1" applyBorder="1" applyAlignment="1">
      <alignment horizontal="center" vertical="center"/>
    </xf>
    <xf numFmtId="10" fontId="1" fillId="5" borderId="151" xfId="14" applyNumberFormat="1" applyFont="1" applyFill="1" applyBorder="1" applyAlignment="1">
      <alignment horizontal="right" vertical="center" indent="1"/>
    </xf>
    <xf numFmtId="2" fontId="1" fillId="5" borderId="152" xfId="0" applyNumberFormat="1" applyFont="1" applyFill="1" applyBorder="1" applyAlignment="1">
      <alignment horizontal="center" vertical="center"/>
    </xf>
    <xf numFmtId="2" fontId="2" fillId="0" borderId="149" xfId="0" applyNumberFormat="1" applyFont="1" applyBorder="1" applyAlignment="1">
      <alignment horizontal="center" vertical="center"/>
    </xf>
    <xf numFmtId="2" fontId="1" fillId="5" borderId="147" xfId="0" applyNumberFormat="1" applyFont="1" applyFill="1" applyBorder="1" applyAlignment="1">
      <alignment horizontal="center" vertical="center"/>
    </xf>
    <xf numFmtId="2" fontId="2" fillId="8" borderId="153" xfId="0" applyNumberFormat="1" applyFont="1" applyFill="1" applyBorder="1" applyAlignment="1">
      <alignment horizontal="center" vertical="center"/>
    </xf>
    <xf numFmtId="0" fontId="15" fillId="0" borderId="148" xfId="0" applyFont="1" applyBorder="1" applyAlignment="1">
      <alignment horizontal="left" indent="1"/>
    </xf>
    <xf numFmtId="0" fontId="15" fillId="0" borderId="155" xfId="0" applyFont="1" applyBorder="1" applyAlignment="1">
      <alignment horizontal="left" indent="1"/>
    </xf>
    <xf numFmtId="2" fontId="2" fillId="0" borderId="148" xfId="0" applyNumberFormat="1" applyFont="1" applyBorder="1" applyAlignment="1">
      <alignment horizontal="center" vertical="center"/>
    </xf>
    <xf numFmtId="2" fontId="2" fillId="0" borderId="155" xfId="0" applyNumberFormat="1" applyFont="1" applyBorder="1" applyAlignment="1">
      <alignment horizontal="center" vertical="center"/>
    </xf>
    <xf numFmtId="2" fontId="2" fillId="0" borderId="156" xfId="0" applyNumberFormat="1" applyFont="1" applyBorder="1" applyAlignment="1">
      <alignment horizontal="center" vertical="center"/>
    </xf>
    <xf numFmtId="2" fontId="2" fillId="8" borderId="157" xfId="0" applyNumberFormat="1" applyFont="1" applyFill="1" applyBorder="1" applyAlignment="1">
      <alignment horizontal="center" vertical="center"/>
    </xf>
    <xf numFmtId="2" fontId="2" fillId="8" borderId="158" xfId="0" applyNumberFormat="1" applyFont="1" applyFill="1" applyBorder="1" applyAlignment="1">
      <alignment horizontal="center" vertical="center"/>
    </xf>
    <xf numFmtId="2" fontId="1" fillId="6" borderId="24" xfId="0" applyNumberFormat="1" applyFont="1" applyFill="1" applyBorder="1" applyAlignment="1">
      <alignment horizontal="right" vertical="center" indent="2"/>
    </xf>
    <xf numFmtId="10" fontId="1" fillId="6" borderId="24" xfId="14" applyNumberFormat="1" applyFont="1" applyFill="1" applyBorder="1" applyAlignment="1">
      <alignment horizontal="right" vertical="center" indent="2"/>
    </xf>
    <xf numFmtId="2" fontId="1" fillId="6" borderId="43" xfId="0" applyNumberFormat="1" applyFont="1" applyFill="1" applyBorder="1" applyAlignment="1">
      <alignment horizontal="right" vertical="center" indent="2"/>
    </xf>
    <xf numFmtId="2" fontId="2" fillId="0" borderId="159" xfId="0" applyNumberFormat="1" applyFont="1" applyBorder="1" applyAlignment="1">
      <alignment horizontal="center" vertical="center"/>
    </xf>
    <xf numFmtId="2" fontId="1" fillId="6" borderId="152" xfId="0" applyNumberFormat="1" applyFont="1" applyFill="1" applyBorder="1" applyAlignment="1">
      <alignment horizontal="center" vertical="center"/>
    </xf>
    <xf numFmtId="2" fontId="2" fillId="8" borderId="159" xfId="0" applyNumberFormat="1" applyFont="1" applyFill="1" applyBorder="1" applyAlignment="1">
      <alignment horizontal="center" vertical="center"/>
    </xf>
    <xf numFmtId="0" fontId="0" fillId="0" borderId="163" xfId="0" applyFill="1" applyBorder="1"/>
    <xf numFmtId="0" fontId="0" fillId="0" borderId="164" xfId="0" applyFill="1" applyBorder="1"/>
    <xf numFmtId="0" fontId="0" fillId="0" borderId="164" xfId="0" applyBorder="1"/>
    <xf numFmtId="0" fontId="0" fillId="0" borderId="163" xfId="0" applyBorder="1"/>
    <xf numFmtId="0" fontId="15" fillId="0" borderId="157" xfId="0" applyFont="1" applyBorder="1" applyAlignment="1">
      <alignment horizontal="left" indent="1"/>
    </xf>
    <xf numFmtId="0" fontId="15" fillId="0" borderId="149" xfId="0" applyFont="1" applyBorder="1" applyAlignment="1">
      <alignment horizontal="left" indent="1"/>
    </xf>
    <xf numFmtId="0" fontId="15" fillId="0" borderId="165" xfId="0" applyFont="1" applyBorder="1" applyAlignment="1">
      <alignment horizontal="left" indent="1"/>
    </xf>
    <xf numFmtId="2" fontId="2" fillId="0" borderId="165" xfId="0" applyNumberFormat="1" applyFont="1" applyBorder="1" applyAlignment="1">
      <alignment horizontal="center" vertical="center"/>
    </xf>
    <xf numFmtId="2" fontId="2" fillId="0" borderId="157" xfId="0" applyNumberFormat="1" applyFont="1" applyBorder="1" applyAlignment="1">
      <alignment horizontal="center" vertical="center"/>
    </xf>
    <xf numFmtId="0" fontId="2" fillId="3" borderId="125" xfId="0" applyFont="1" applyFill="1" applyBorder="1" applyAlignment="1">
      <alignment horizontal="center" vertical="center"/>
    </xf>
    <xf numFmtId="2" fontId="4" fillId="0" borderId="72" xfId="0" applyNumberFormat="1" applyFont="1" applyBorder="1" applyAlignment="1">
      <alignment horizontal="center" vertical="center"/>
    </xf>
    <xf numFmtId="0" fontId="0" fillId="0" borderId="167" xfId="0" applyBorder="1"/>
    <xf numFmtId="0" fontId="15" fillId="0" borderId="104" xfId="0" applyFont="1" applyBorder="1" applyAlignment="1">
      <alignment horizontal="left" indent="1"/>
    </xf>
    <xf numFmtId="2" fontId="4" fillId="0" borderId="103" xfId="0" applyNumberFormat="1" applyFont="1" applyBorder="1" applyAlignment="1">
      <alignment horizontal="center" vertical="center"/>
    </xf>
    <xf numFmtId="2" fontId="4" fillId="0" borderId="58" xfId="0" applyNumberFormat="1" applyFont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/>
    </xf>
    <xf numFmtId="2" fontId="4" fillId="0" borderId="168" xfId="0" applyNumberFormat="1" applyFont="1" applyBorder="1" applyAlignment="1">
      <alignment horizontal="center" vertical="center"/>
    </xf>
    <xf numFmtId="0" fontId="0" fillId="0" borderId="135" xfId="0" applyBorder="1"/>
    <xf numFmtId="0" fontId="0" fillId="0" borderId="172" xfId="0" applyBorder="1"/>
    <xf numFmtId="0" fontId="15" fillId="0" borderId="159" xfId="0" applyFont="1" applyBorder="1" applyAlignment="1">
      <alignment horizontal="left" indent="1"/>
    </xf>
    <xf numFmtId="2" fontId="13" fillId="0" borderId="1" xfId="0" applyNumberFormat="1" applyFont="1" applyBorder="1" applyAlignment="1">
      <alignment horizontal="center" vertical="center"/>
    </xf>
    <xf numFmtId="2" fontId="13" fillId="0" borderId="8" xfId="0" applyNumberFormat="1" applyFont="1" applyBorder="1" applyAlignment="1">
      <alignment horizontal="center" vertical="center"/>
    </xf>
    <xf numFmtId="2" fontId="13" fillId="8" borderId="8" xfId="0" applyNumberFormat="1" applyFont="1" applyFill="1" applyBorder="1" applyAlignment="1">
      <alignment horizontal="center" vertical="center"/>
    </xf>
    <xf numFmtId="2" fontId="13" fillId="0" borderId="10" xfId="0" applyNumberFormat="1" applyFont="1" applyBorder="1" applyAlignment="1">
      <alignment horizontal="center" vertical="center"/>
    </xf>
    <xf numFmtId="2" fontId="4" fillId="0" borderId="149" xfId="0" applyNumberFormat="1" applyFont="1" applyBorder="1" applyAlignment="1">
      <alignment horizontal="center" vertical="center"/>
    </xf>
    <xf numFmtId="0" fontId="15" fillId="0" borderId="174" xfId="0" applyFont="1" applyBorder="1" applyAlignment="1">
      <alignment horizontal="left" indent="1"/>
    </xf>
    <xf numFmtId="2" fontId="4" fillId="0" borderId="134" xfId="0" applyNumberFormat="1" applyFont="1" applyBorder="1" applyAlignment="1">
      <alignment horizontal="center" vertical="center"/>
    </xf>
    <xf numFmtId="2" fontId="2" fillId="0" borderId="134" xfId="0" applyNumberFormat="1" applyFont="1" applyBorder="1" applyAlignment="1">
      <alignment horizontal="center" vertical="center"/>
    </xf>
    <xf numFmtId="2" fontId="2" fillId="0" borderId="135" xfId="0" applyNumberFormat="1" applyFont="1" applyBorder="1" applyAlignment="1">
      <alignment horizontal="center" vertical="center"/>
    </xf>
    <xf numFmtId="2" fontId="2" fillId="0" borderId="174" xfId="0" applyNumberFormat="1" applyFont="1" applyBorder="1" applyAlignment="1">
      <alignment horizontal="center" vertical="center"/>
    </xf>
    <xf numFmtId="2" fontId="4" fillId="0" borderId="73" xfId="0" applyNumberFormat="1" applyFont="1" applyBorder="1" applyAlignment="1">
      <alignment horizontal="center" vertical="center"/>
    </xf>
    <xf numFmtId="2" fontId="4" fillId="0" borderId="74" xfId="0" applyNumberFormat="1" applyFont="1" applyBorder="1" applyAlignment="1">
      <alignment horizontal="center" vertical="center"/>
    </xf>
    <xf numFmtId="2" fontId="4" fillId="0" borderId="79" xfId="0" applyNumberFormat="1" applyFont="1" applyBorder="1" applyAlignment="1">
      <alignment horizontal="center" vertical="center"/>
    </xf>
    <xf numFmtId="2" fontId="4" fillId="0" borderId="24" xfId="0" applyNumberFormat="1" applyFont="1" applyBorder="1" applyAlignment="1">
      <alignment horizontal="center" vertical="center"/>
    </xf>
    <xf numFmtId="2" fontId="4" fillId="0" borderId="77" xfId="0" applyNumberFormat="1" applyFont="1" applyBorder="1" applyAlignment="1">
      <alignment horizontal="center" vertical="center"/>
    </xf>
    <xf numFmtId="2" fontId="4" fillId="0" borderId="83" xfId="0" applyNumberFormat="1" applyFont="1" applyBorder="1" applyAlignment="1">
      <alignment horizontal="center" vertical="center"/>
    </xf>
    <xf numFmtId="2" fontId="4" fillId="0" borderId="4" xfId="0" applyNumberFormat="1" applyFont="1" applyBorder="1" applyAlignment="1">
      <alignment horizontal="center" vertical="center"/>
    </xf>
    <xf numFmtId="2" fontId="4" fillId="0" borderId="105" xfId="0" applyNumberFormat="1" applyFont="1" applyBorder="1" applyAlignment="1">
      <alignment horizontal="center" vertical="center"/>
    </xf>
    <xf numFmtId="2" fontId="4" fillId="0" borderId="126" xfId="0" applyNumberFormat="1" applyFont="1" applyBorder="1" applyAlignment="1">
      <alignment horizontal="center" vertical="center"/>
    </xf>
    <xf numFmtId="2" fontId="4" fillId="0" borderId="104" xfId="0" applyNumberFormat="1" applyFont="1" applyBorder="1" applyAlignment="1">
      <alignment horizontal="center" vertical="center"/>
    </xf>
    <xf numFmtId="2" fontId="4" fillId="0" borderId="15" xfId="0" applyNumberFormat="1" applyFont="1" applyBorder="1" applyAlignment="1">
      <alignment horizontal="center" vertical="center"/>
    </xf>
    <xf numFmtId="2" fontId="4" fillId="0" borderId="6" xfId="0" applyNumberFormat="1" applyFont="1" applyBorder="1" applyAlignment="1">
      <alignment horizontal="center" vertical="center"/>
    </xf>
    <xf numFmtId="2" fontId="4" fillId="0" borderId="17" xfId="0" applyNumberFormat="1" applyFont="1" applyBorder="1" applyAlignment="1">
      <alignment horizontal="center" vertical="center"/>
    </xf>
    <xf numFmtId="2" fontId="4" fillId="0" borderId="159" xfId="0" applyNumberFormat="1" applyFont="1" applyBorder="1" applyAlignment="1">
      <alignment horizontal="center" vertical="center"/>
    </xf>
    <xf numFmtId="2" fontId="4" fillId="0" borderId="53" xfId="0" applyNumberFormat="1" applyFont="1" applyBorder="1" applyAlignment="1">
      <alignment horizontal="center" vertical="center"/>
    </xf>
    <xf numFmtId="2" fontId="4" fillId="0" borderId="165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left" indent="1"/>
    </xf>
    <xf numFmtId="0" fontId="4" fillId="0" borderId="17" xfId="0" applyFont="1" applyBorder="1" applyAlignment="1">
      <alignment horizontal="left" indent="1"/>
    </xf>
    <xf numFmtId="0" fontId="4" fillId="0" borderId="15" xfId="0" applyFont="1" applyBorder="1" applyAlignment="1">
      <alignment horizontal="left" indent="1"/>
    </xf>
    <xf numFmtId="0" fontId="4" fillId="0" borderId="69" xfId="0" applyFont="1" applyBorder="1" applyAlignment="1">
      <alignment horizontal="left" indent="1"/>
    </xf>
    <xf numFmtId="0" fontId="4" fillId="0" borderId="71" xfId="0" applyFont="1" applyBorder="1" applyAlignment="1">
      <alignment horizontal="left" indent="1"/>
    </xf>
    <xf numFmtId="0" fontId="4" fillId="0" borderId="70" xfId="0" applyFont="1" applyBorder="1" applyAlignment="1">
      <alignment horizontal="left" indent="1"/>
    </xf>
    <xf numFmtId="0" fontId="4" fillId="0" borderId="58" xfId="0" applyFont="1" applyBorder="1" applyAlignment="1">
      <alignment horizontal="left" indent="1"/>
    </xf>
    <xf numFmtId="0" fontId="4" fillId="0" borderId="60" xfId="0" applyFont="1" applyBorder="1" applyAlignment="1">
      <alignment horizontal="left" indent="1"/>
    </xf>
    <xf numFmtId="0" fontId="4" fillId="0" borderId="59" xfId="0" applyFont="1" applyBorder="1" applyAlignment="1">
      <alignment horizontal="left" indent="1"/>
    </xf>
    <xf numFmtId="0" fontId="4" fillId="0" borderId="78" xfId="0" applyFont="1" applyBorder="1" applyAlignment="1">
      <alignment horizontal="left" indent="1"/>
    </xf>
    <xf numFmtId="0" fontId="4" fillId="0" borderId="80" xfId="0" applyFont="1" applyBorder="1" applyAlignment="1">
      <alignment horizontal="left" indent="1"/>
    </xf>
    <xf numFmtId="0" fontId="4" fillId="0" borderId="79" xfId="0" applyFont="1" applyBorder="1" applyAlignment="1">
      <alignment horizontal="left" indent="1"/>
    </xf>
    <xf numFmtId="0" fontId="4" fillId="0" borderId="72" xfId="0" applyFont="1" applyBorder="1" applyAlignment="1">
      <alignment horizontal="left" indent="1"/>
    </xf>
    <xf numFmtId="0" fontId="4" fillId="0" borderId="74" xfId="0" applyFont="1" applyBorder="1" applyAlignment="1">
      <alignment horizontal="left" indent="1"/>
    </xf>
    <xf numFmtId="0" fontId="4" fillId="0" borderId="73" xfId="0" applyFont="1" applyBorder="1" applyAlignment="1">
      <alignment horizontal="left" indent="1"/>
    </xf>
    <xf numFmtId="0" fontId="4" fillId="0" borderId="3" xfId="0" applyFont="1" applyBorder="1" applyAlignment="1">
      <alignment horizontal="left" indent="1"/>
    </xf>
    <xf numFmtId="0" fontId="4" fillId="0" borderId="2" xfId="0" applyFont="1" applyBorder="1" applyAlignment="1">
      <alignment horizontal="left" indent="1"/>
    </xf>
    <xf numFmtId="0" fontId="4" fillId="0" borderId="24" xfId="0" applyFont="1" applyBorder="1" applyAlignment="1">
      <alignment horizontal="left" indent="1"/>
    </xf>
    <xf numFmtId="0" fontId="4" fillId="0" borderId="16" xfId="0" applyFont="1" applyBorder="1" applyAlignment="1">
      <alignment horizontal="left" indent="1"/>
    </xf>
    <xf numFmtId="0" fontId="4" fillId="0" borderId="49" xfId="0" applyFont="1" applyBorder="1" applyAlignment="1">
      <alignment horizontal="left" indent="1"/>
    </xf>
    <xf numFmtId="0" fontId="4" fillId="0" borderId="48" xfId="0" applyFont="1" applyBorder="1" applyAlignment="1">
      <alignment horizontal="left" indent="1"/>
    </xf>
    <xf numFmtId="0" fontId="4" fillId="0" borderId="77" xfId="0" applyFont="1" applyBorder="1" applyAlignment="1">
      <alignment horizontal="left" indent="1"/>
    </xf>
    <xf numFmtId="0" fontId="4" fillId="0" borderId="83" xfId="0" applyFont="1" applyBorder="1" applyAlignment="1">
      <alignment horizontal="left" indent="1"/>
    </xf>
    <xf numFmtId="0" fontId="4" fillId="0" borderId="4" xfId="0" applyFont="1" applyBorder="1" applyAlignment="1">
      <alignment horizontal="left" indent="1"/>
    </xf>
    <xf numFmtId="0" fontId="4" fillId="0" borderId="47" xfId="0" applyFont="1" applyBorder="1" applyAlignment="1">
      <alignment horizontal="left" indent="1"/>
    </xf>
    <xf numFmtId="0" fontId="4" fillId="0" borderId="16" xfId="0" applyFont="1" applyFill="1" applyBorder="1" applyAlignment="1">
      <alignment horizontal="left" indent="1"/>
    </xf>
    <xf numFmtId="0" fontId="4" fillId="0" borderId="36" xfId="0" applyFont="1" applyBorder="1" applyAlignment="1">
      <alignment horizontal="left" indent="1"/>
    </xf>
    <xf numFmtId="0" fontId="4" fillId="0" borderId="12" xfId="0" applyFont="1" applyBorder="1" applyAlignment="1">
      <alignment horizontal="left" indent="1"/>
    </xf>
    <xf numFmtId="0" fontId="4" fillId="0" borderId="126" xfId="0" applyFont="1" applyBorder="1" applyAlignment="1">
      <alignment horizontal="left" indent="1"/>
    </xf>
    <xf numFmtId="0" fontId="4" fillId="0" borderId="103" xfId="0" applyFont="1" applyBorder="1" applyAlignment="1">
      <alignment horizontal="left" indent="1"/>
    </xf>
    <xf numFmtId="0" fontId="4" fillId="0" borderId="105" xfId="0" applyFont="1" applyBorder="1" applyAlignment="1">
      <alignment horizontal="left" indent="1"/>
    </xf>
    <xf numFmtId="0" fontId="13" fillId="0" borderId="1" xfId="0" applyFont="1" applyBorder="1" applyAlignment="1">
      <alignment horizontal="left" vertical="center"/>
    </xf>
    <xf numFmtId="4" fontId="13" fillId="0" borderId="1" xfId="0" applyNumberFormat="1" applyFont="1" applyFill="1" applyBorder="1" applyAlignment="1">
      <alignment horizontal="center" vertical="center"/>
    </xf>
    <xf numFmtId="4" fontId="13" fillId="0" borderId="8" xfId="0" applyNumberFormat="1" applyFont="1" applyFill="1" applyBorder="1" applyAlignment="1">
      <alignment horizontal="center" vertical="center"/>
    </xf>
    <xf numFmtId="4" fontId="13" fillId="0" borderId="17" xfId="0" applyNumberFormat="1" applyFont="1" applyFill="1" applyBorder="1" applyAlignment="1">
      <alignment horizontal="center" vertical="center"/>
    </xf>
    <xf numFmtId="0" fontId="13" fillId="0" borderId="17" xfId="0" applyFont="1" applyFill="1" applyBorder="1" applyAlignment="1">
      <alignment horizontal="left" vertical="center"/>
    </xf>
    <xf numFmtId="0" fontId="18" fillId="0" borderId="1" xfId="0" applyFont="1" applyFill="1" applyBorder="1" applyAlignment="1">
      <alignment horizontal="left" vertical="center"/>
    </xf>
    <xf numFmtId="0" fontId="15" fillId="0" borderId="1" xfId="0" applyFont="1" applyFill="1" applyBorder="1" applyAlignment="1">
      <alignment horizontal="left" vertical="center"/>
    </xf>
    <xf numFmtId="0" fontId="16" fillId="0" borderId="0" xfId="0" applyFont="1" applyAlignment="1">
      <alignment horizontal="left"/>
    </xf>
    <xf numFmtId="0" fontId="15" fillId="0" borderId="28" xfId="0" applyFont="1" applyFill="1" applyBorder="1" applyAlignment="1">
      <alignment horizontal="left" vertical="center"/>
    </xf>
    <xf numFmtId="0" fontId="15" fillId="0" borderId="17" xfId="0" applyFont="1" applyFill="1" applyBorder="1" applyAlignment="1">
      <alignment horizontal="left" vertical="center"/>
    </xf>
    <xf numFmtId="0" fontId="15" fillId="0" borderId="1" xfId="0" applyFont="1" applyBorder="1" applyAlignment="1">
      <alignment horizontal="left" vertical="center"/>
    </xf>
    <xf numFmtId="0" fontId="13" fillId="0" borderId="28" xfId="0" applyFont="1" applyFill="1" applyBorder="1" applyAlignment="1">
      <alignment horizontal="left" vertical="center"/>
    </xf>
    <xf numFmtId="0" fontId="13" fillId="0" borderId="123" xfId="0" applyFont="1" applyFill="1" applyBorder="1" applyAlignment="1">
      <alignment horizontal="left" vertical="center"/>
    </xf>
    <xf numFmtId="0" fontId="15" fillId="0" borderId="62" xfId="0" applyFont="1" applyFill="1" applyBorder="1" applyAlignment="1">
      <alignment horizontal="left" vertical="center"/>
    </xf>
    <xf numFmtId="0" fontId="15" fillId="0" borderId="143" xfId="0" applyFont="1" applyFill="1" applyBorder="1" applyAlignment="1">
      <alignment horizontal="left" vertical="center"/>
    </xf>
    <xf numFmtId="0" fontId="15" fillId="0" borderId="38" xfId="0" applyFont="1" applyFill="1" applyBorder="1" applyAlignment="1">
      <alignment horizontal="left" vertical="center"/>
    </xf>
    <xf numFmtId="0" fontId="15" fillId="0" borderId="144" xfId="0" applyFont="1" applyFill="1" applyBorder="1" applyAlignment="1">
      <alignment horizontal="left" vertical="center"/>
    </xf>
    <xf numFmtId="0" fontId="15" fillId="0" borderId="37" xfId="0" applyFont="1" applyFill="1" applyBorder="1" applyAlignment="1">
      <alignment horizontal="left" vertical="center"/>
    </xf>
    <xf numFmtId="0" fontId="15" fillId="0" borderId="142" xfId="0" applyFont="1" applyFill="1" applyBorder="1" applyAlignment="1">
      <alignment horizontal="left" vertical="center"/>
    </xf>
    <xf numFmtId="0" fontId="13" fillId="0" borderId="7" xfId="0" applyFont="1" applyFill="1" applyBorder="1" applyAlignment="1">
      <alignment horizontal="left" vertical="center"/>
    </xf>
    <xf numFmtId="0" fontId="13" fillId="0" borderId="5" xfId="0" applyFont="1" applyFill="1" applyBorder="1" applyAlignment="1">
      <alignment horizontal="left" vertical="center"/>
    </xf>
    <xf numFmtId="0" fontId="13" fillId="0" borderId="127" xfId="0" applyFont="1" applyFill="1" applyBorder="1" applyAlignment="1">
      <alignment horizontal="left" vertical="center"/>
    </xf>
    <xf numFmtId="0" fontId="15" fillId="0" borderId="8" xfId="0" applyFont="1" applyFill="1" applyBorder="1" applyAlignment="1">
      <alignment horizontal="left" vertical="center"/>
    </xf>
    <xf numFmtId="0" fontId="15" fillId="0" borderId="1" xfId="0" applyFont="1" applyFill="1" applyBorder="1" applyAlignment="1">
      <alignment horizontal="left" vertical="center" wrapText="1"/>
    </xf>
    <xf numFmtId="0" fontId="15" fillId="0" borderId="8" xfId="0" applyFont="1" applyFill="1" applyBorder="1" applyAlignment="1">
      <alignment horizontal="left" vertical="center" wrapText="1"/>
    </xf>
    <xf numFmtId="0" fontId="13" fillId="0" borderId="1" xfId="0" applyFont="1" applyFill="1" applyBorder="1" applyAlignment="1">
      <alignment horizontal="left" vertical="center" wrapText="1"/>
    </xf>
    <xf numFmtId="0" fontId="13" fillId="0" borderId="28" xfId="0" applyFont="1" applyFill="1" applyBorder="1" applyAlignment="1">
      <alignment vertical="center"/>
    </xf>
    <xf numFmtId="0" fontId="13" fillId="0" borderId="17" xfId="0" applyFont="1" applyFill="1" applyBorder="1" applyAlignment="1">
      <alignment vertical="center"/>
    </xf>
    <xf numFmtId="0" fontId="13" fillId="0" borderId="1" xfId="0" applyFont="1" applyFill="1" applyBorder="1" applyAlignment="1">
      <alignment vertical="center"/>
    </xf>
    <xf numFmtId="4" fontId="13" fillId="0" borderId="9" xfId="0" applyNumberFormat="1" applyFont="1" applyFill="1" applyBorder="1" applyAlignment="1">
      <alignment horizontal="center" vertical="center"/>
    </xf>
    <xf numFmtId="4" fontId="13" fillId="0" borderId="6" xfId="0" applyNumberFormat="1" applyFont="1" applyFill="1" applyBorder="1" applyAlignment="1">
      <alignment horizontal="center" vertical="center"/>
    </xf>
    <xf numFmtId="4" fontId="13" fillId="0" borderId="28" xfId="0" applyNumberFormat="1" applyFont="1" applyFill="1" applyBorder="1" applyAlignment="1">
      <alignment horizontal="center" vertical="center"/>
    </xf>
    <xf numFmtId="4" fontId="17" fillId="0" borderId="9" xfId="0" applyNumberFormat="1" applyFont="1" applyFill="1" applyBorder="1" applyAlignment="1">
      <alignment horizontal="center" vertical="center"/>
    </xf>
    <xf numFmtId="0" fontId="15" fillId="0" borderId="17" xfId="0" applyFont="1" applyFill="1" applyBorder="1" applyAlignment="1">
      <alignment horizontal="center" vertical="center"/>
    </xf>
    <xf numFmtId="0" fontId="3" fillId="0" borderId="0" xfId="1"/>
    <xf numFmtId="0" fontId="3" fillId="0" borderId="17" xfId="1" applyFill="1" applyBorder="1" applyAlignment="1">
      <alignment horizontal="left" vertical="center"/>
    </xf>
    <xf numFmtId="4" fontId="13" fillId="0" borderId="0" xfId="0" applyNumberFormat="1" applyFont="1" applyFill="1" applyAlignment="1">
      <alignment horizontal="center"/>
    </xf>
    <xf numFmtId="4" fontId="26" fillId="9" borderId="0" xfId="0" applyNumberFormat="1" applyFont="1" applyFill="1" applyAlignment="1">
      <alignment horizontal="center"/>
    </xf>
    <xf numFmtId="43" fontId="28" fillId="0" borderId="0" xfId="17" applyFont="1" applyAlignment="1">
      <alignment horizontal="left"/>
    </xf>
    <xf numFmtId="0" fontId="15" fillId="0" borderId="1" xfId="0" applyFont="1" applyFill="1" applyBorder="1" applyAlignment="1">
      <alignment horizontal="center" vertical="center"/>
    </xf>
    <xf numFmtId="4" fontId="29" fillId="0" borderId="6" xfId="0" applyNumberFormat="1" applyFont="1" applyFill="1" applyBorder="1" applyAlignment="1">
      <alignment horizontal="center" vertical="center"/>
    </xf>
    <xf numFmtId="4" fontId="29" fillId="0" borderId="1" xfId="0" applyNumberFormat="1" applyFont="1" applyFill="1" applyBorder="1" applyAlignment="1">
      <alignment horizontal="center" vertical="center"/>
    </xf>
    <xf numFmtId="0" fontId="30" fillId="0" borderId="0" xfId="1" applyFont="1"/>
    <xf numFmtId="0" fontId="29" fillId="0" borderId="28" xfId="0" applyFont="1" applyFill="1" applyBorder="1" applyAlignment="1">
      <alignment horizontal="left" vertical="center"/>
    </xf>
    <xf numFmtId="0" fontId="31" fillId="0" borderId="0" xfId="1" applyFont="1"/>
    <xf numFmtId="0" fontId="29" fillId="0" borderId="17" xfId="0" applyFont="1" applyFill="1" applyBorder="1" applyAlignment="1">
      <alignment horizontal="left" vertical="center"/>
    </xf>
    <xf numFmtId="0" fontId="29" fillId="0" borderId="1" xfId="0" applyFont="1" applyFill="1" applyBorder="1" applyAlignment="1">
      <alignment horizontal="left" vertical="center"/>
    </xf>
    <xf numFmtId="0" fontId="29" fillId="0" borderId="8" xfId="0" applyFont="1" applyFill="1" applyBorder="1" applyAlignment="1">
      <alignment horizontal="left" vertical="center"/>
    </xf>
    <xf numFmtId="4" fontId="29" fillId="0" borderId="17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center" vertical="center"/>
    </xf>
    <xf numFmtId="2" fontId="2" fillId="8" borderId="4" xfId="0" applyNumberFormat="1" applyFont="1" applyFill="1" applyBorder="1" applyAlignment="1">
      <alignment horizontal="center" vertical="center"/>
    </xf>
    <xf numFmtId="2" fontId="2" fillId="8" borderId="165" xfId="0" applyNumberFormat="1" applyFont="1" applyFill="1" applyBorder="1" applyAlignment="1">
      <alignment horizontal="center" vertical="center"/>
    </xf>
    <xf numFmtId="2" fontId="2" fillId="8" borderId="24" xfId="0" applyNumberFormat="1" applyFont="1" applyFill="1" applyBorder="1" applyAlignment="1">
      <alignment horizontal="center" vertical="center"/>
    </xf>
    <xf numFmtId="0" fontId="15" fillId="0" borderId="36" xfId="0" applyFont="1" applyBorder="1" applyAlignment="1">
      <alignment horizontal="left" vertical="center" indent="1"/>
    </xf>
    <xf numFmtId="2" fontId="2" fillId="0" borderId="36" xfId="0" applyNumberFormat="1" applyFont="1" applyBorder="1" applyAlignment="1">
      <alignment horizontal="center" vertical="center"/>
    </xf>
    <xf numFmtId="2" fontId="4" fillId="0" borderId="148" xfId="0" applyNumberFormat="1" applyFont="1" applyBorder="1" applyAlignment="1">
      <alignment horizontal="center" vertical="center"/>
    </xf>
    <xf numFmtId="2" fontId="4" fillId="0" borderId="155" xfId="0" applyNumberFormat="1" applyFont="1" applyBorder="1" applyAlignment="1">
      <alignment horizontal="center" vertical="center"/>
    </xf>
    <xf numFmtId="2" fontId="4" fillId="0" borderId="156" xfId="0" applyNumberFormat="1" applyFont="1" applyBorder="1" applyAlignment="1">
      <alignment horizontal="center" vertical="center"/>
    </xf>
    <xf numFmtId="0" fontId="32" fillId="0" borderId="17" xfId="1" applyFont="1" applyFill="1" applyBorder="1" applyAlignment="1"/>
    <xf numFmtId="0" fontId="15" fillId="0" borderId="17" xfId="0" applyFont="1" applyFill="1" applyBorder="1" applyAlignment="1"/>
    <xf numFmtId="0" fontId="33" fillId="0" borderId="28" xfId="0" applyFont="1" applyFill="1" applyBorder="1" applyAlignment="1">
      <alignment horizontal="left" vertical="center"/>
    </xf>
    <xf numFmtId="0" fontId="33" fillId="0" borderId="17" xfId="0" applyFont="1" applyFill="1" applyBorder="1" applyAlignment="1">
      <alignment horizontal="left" vertical="center"/>
    </xf>
    <xf numFmtId="0" fontId="33" fillId="0" borderId="8" xfId="0" applyFont="1" applyFill="1" applyBorder="1" applyAlignment="1">
      <alignment horizontal="left" vertical="center"/>
    </xf>
    <xf numFmtId="0" fontId="33" fillId="0" borderId="1" xfId="0" applyFont="1" applyFill="1" applyBorder="1" applyAlignment="1">
      <alignment horizontal="left" vertical="center"/>
    </xf>
    <xf numFmtId="4" fontId="33" fillId="0" borderId="6" xfId="0" applyNumberFormat="1" applyFont="1" applyFill="1" applyBorder="1" applyAlignment="1">
      <alignment horizontal="center" vertical="center"/>
    </xf>
    <xf numFmtId="4" fontId="33" fillId="0" borderId="1" xfId="0" applyNumberFormat="1" applyFont="1" applyFill="1" applyBorder="1" applyAlignment="1">
      <alignment horizontal="center" vertical="center"/>
    </xf>
    <xf numFmtId="4" fontId="33" fillId="0" borderId="17" xfId="0" applyNumberFormat="1" applyFont="1" applyFill="1" applyBorder="1" applyAlignment="1">
      <alignment horizontal="center" vertical="center"/>
    </xf>
    <xf numFmtId="0" fontId="34" fillId="0" borderId="17" xfId="1" applyFont="1" applyFill="1" applyBorder="1" applyAlignment="1">
      <alignment horizontal="center" vertical="center"/>
    </xf>
    <xf numFmtId="4" fontId="15" fillId="0" borderId="6" xfId="0" applyNumberFormat="1" applyFont="1" applyFill="1" applyBorder="1" applyAlignment="1">
      <alignment horizontal="center" vertical="center"/>
    </xf>
    <xf numFmtId="4" fontId="15" fillId="0" borderId="1" xfId="0" applyNumberFormat="1" applyFont="1" applyFill="1" applyBorder="1" applyAlignment="1">
      <alignment horizontal="center" vertical="center"/>
    </xf>
    <xf numFmtId="4" fontId="15" fillId="0" borderId="8" xfId="0" applyNumberFormat="1" applyFont="1" applyFill="1" applyBorder="1" applyAlignment="1">
      <alignment horizontal="center" vertical="center"/>
    </xf>
    <xf numFmtId="0" fontId="36" fillId="0" borderId="0" xfId="0" applyFont="1" applyFill="1" applyAlignment="1">
      <alignment horizontal="center"/>
    </xf>
    <xf numFmtId="0" fontId="3" fillId="0" borderId="0" xfId="1" applyFill="1"/>
    <xf numFmtId="0" fontId="15" fillId="0" borderId="5" xfId="0" applyFont="1" applyFill="1" applyBorder="1" applyAlignment="1">
      <alignment horizontal="center" vertical="center"/>
    </xf>
    <xf numFmtId="0" fontId="35" fillId="0" borderId="0" xfId="1" applyFont="1" applyFill="1"/>
    <xf numFmtId="0" fontId="13" fillId="2" borderId="2" xfId="0" applyFont="1" applyFill="1" applyBorder="1" applyAlignment="1">
      <alignment horizontal="center" vertical="center" wrapText="1"/>
    </xf>
    <xf numFmtId="2" fontId="2" fillId="3" borderId="72" xfId="0" applyNumberFormat="1" applyFont="1" applyFill="1" applyBorder="1" applyAlignment="1">
      <alignment horizontal="center" vertical="center"/>
    </xf>
    <xf numFmtId="0" fontId="29" fillId="0" borderId="1" xfId="0" applyFont="1" applyFill="1" applyBorder="1" applyAlignment="1">
      <alignment horizontal="left" vertical="center" wrapText="1"/>
    </xf>
    <xf numFmtId="0" fontId="33" fillId="0" borderId="1" xfId="0" applyFont="1" applyFill="1" applyBorder="1" applyAlignment="1">
      <alignment horizontal="left" vertical="center" wrapText="1"/>
    </xf>
    <xf numFmtId="0" fontId="3" fillId="0" borderId="17" xfId="1" applyFill="1" applyBorder="1" applyAlignment="1">
      <alignment horizontal="center" vertical="center"/>
    </xf>
    <xf numFmtId="0" fontId="15" fillId="0" borderId="125" xfId="0" applyFont="1" applyFill="1" applyBorder="1" applyAlignment="1">
      <alignment horizontal="left" vertical="center"/>
    </xf>
    <xf numFmtId="0" fontId="15" fillId="0" borderId="53" xfId="0" applyFont="1" applyFill="1" applyBorder="1" applyAlignment="1">
      <alignment horizontal="left" vertical="center"/>
    </xf>
    <xf numFmtId="0" fontId="4" fillId="0" borderId="6" xfId="0" applyFont="1" applyBorder="1" applyAlignment="1">
      <alignment horizontal="left" indent="1"/>
    </xf>
    <xf numFmtId="0" fontId="2" fillId="0" borderId="1" xfId="0" applyFont="1" applyBorder="1" applyAlignment="1">
      <alignment vertical="center"/>
    </xf>
    <xf numFmtId="0" fontId="2" fillId="0" borderId="51" xfId="0" applyFont="1" applyBorder="1" applyAlignment="1">
      <alignment vertical="center"/>
    </xf>
    <xf numFmtId="0" fontId="2" fillId="0" borderId="96" xfId="0" applyFont="1" applyBorder="1" applyAlignment="1">
      <alignment vertical="center"/>
    </xf>
    <xf numFmtId="0" fontId="2" fillId="0" borderId="13" xfId="0" applyFont="1" applyBorder="1" applyAlignment="1">
      <alignment vertical="center"/>
    </xf>
    <xf numFmtId="2" fontId="2" fillId="0" borderId="83" xfId="0" applyNumberFormat="1" applyFont="1" applyBorder="1" applyAlignment="1">
      <alignment horizontal="left" vertical="center"/>
    </xf>
    <xf numFmtId="2" fontId="2" fillId="0" borderId="13" xfId="0" applyNumberFormat="1" applyFont="1" applyBorder="1" applyAlignment="1">
      <alignment horizontal="left" vertical="center"/>
    </xf>
    <xf numFmtId="2" fontId="2" fillId="0" borderId="77" xfId="0" applyNumberFormat="1" applyFont="1" applyBorder="1" applyAlignment="1">
      <alignment horizontal="left" vertical="center"/>
    </xf>
    <xf numFmtId="2" fontId="2" fillId="0" borderId="157" xfId="0" applyNumberFormat="1" applyFont="1" applyBorder="1" applyAlignment="1">
      <alignment horizontal="left" vertical="center"/>
    </xf>
    <xf numFmtId="2" fontId="2" fillId="0" borderId="149" xfId="0" applyNumberFormat="1" applyFont="1" applyBorder="1" applyAlignment="1">
      <alignment horizontal="left" vertical="center"/>
    </xf>
    <xf numFmtId="2" fontId="2" fillId="0" borderId="72" xfId="0" applyNumberFormat="1" applyFont="1" applyBorder="1" applyAlignment="1">
      <alignment horizontal="left" vertical="center"/>
    </xf>
    <xf numFmtId="2" fontId="2" fillId="0" borderId="181" xfId="0" applyNumberFormat="1" applyFont="1" applyBorder="1" applyAlignment="1">
      <alignment horizontal="left" vertical="center"/>
    </xf>
    <xf numFmtId="2" fontId="2" fillId="0" borderId="78" xfId="0" applyNumberFormat="1" applyFont="1" applyBorder="1" applyAlignment="1">
      <alignment horizontal="left" vertical="center"/>
    </xf>
    <xf numFmtId="2" fontId="2" fillId="0" borderId="16" xfId="0" applyNumberFormat="1" applyFont="1" applyBorder="1" applyAlignment="1">
      <alignment horizontal="left" vertical="center"/>
    </xf>
    <xf numFmtId="2" fontId="2" fillId="7" borderId="39" xfId="0" applyNumberFormat="1" applyFont="1" applyFill="1" applyBorder="1" applyAlignment="1">
      <alignment horizontal="right" vertical="center" indent="2"/>
    </xf>
    <xf numFmtId="10" fontId="2" fillId="7" borderId="39" xfId="14" applyNumberFormat="1" applyFont="1" applyFill="1" applyBorder="1" applyAlignment="1">
      <alignment horizontal="right" vertical="center" indent="2"/>
    </xf>
    <xf numFmtId="2" fontId="2" fillId="7" borderId="39" xfId="0" applyNumberFormat="1" applyFont="1" applyFill="1" applyBorder="1" applyAlignment="1">
      <alignment horizontal="center" vertical="center"/>
    </xf>
    <xf numFmtId="2" fontId="2" fillId="7" borderId="43" xfId="0" applyNumberFormat="1" applyFont="1" applyFill="1" applyBorder="1" applyAlignment="1">
      <alignment horizontal="right" vertical="center" indent="2"/>
    </xf>
    <xf numFmtId="2" fontId="2" fillId="7" borderId="24" xfId="0" applyNumberFormat="1" applyFont="1" applyFill="1" applyBorder="1" applyAlignment="1">
      <alignment horizontal="center" vertical="center"/>
    </xf>
    <xf numFmtId="2" fontId="2" fillId="7" borderId="2" xfId="0" applyNumberFormat="1" applyFont="1" applyFill="1" applyBorder="1" applyAlignment="1">
      <alignment horizontal="center" vertical="center"/>
    </xf>
    <xf numFmtId="2" fontId="2" fillId="7" borderId="43" xfId="0" applyNumberFormat="1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left" vertical="center" indent="1"/>
    </xf>
    <xf numFmtId="0" fontId="2" fillId="4" borderId="24" xfId="0" applyFont="1" applyFill="1" applyBorder="1" applyAlignment="1">
      <alignment horizontal="left" vertical="center" indent="1"/>
    </xf>
    <xf numFmtId="2" fontId="2" fillId="4" borderId="24" xfId="0" applyNumberFormat="1" applyFont="1" applyFill="1" applyBorder="1" applyAlignment="1">
      <alignment horizontal="center" vertical="center"/>
    </xf>
    <xf numFmtId="10" fontId="2" fillId="4" borderId="24" xfId="14" applyNumberFormat="1" applyFont="1" applyFill="1" applyBorder="1" applyAlignment="1">
      <alignment horizontal="center" vertical="center"/>
    </xf>
    <xf numFmtId="2" fontId="2" fillId="4" borderId="43" xfId="0" applyNumberFormat="1" applyFont="1" applyFill="1" applyBorder="1" applyAlignment="1">
      <alignment horizontal="center" vertical="center"/>
    </xf>
    <xf numFmtId="0" fontId="38" fillId="0" borderId="28" xfId="0" applyFont="1" applyFill="1" applyBorder="1" applyAlignment="1">
      <alignment horizontal="left" vertical="center"/>
    </xf>
    <xf numFmtId="0" fontId="38" fillId="0" borderId="17" xfId="0" applyFont="1" applyFill="1" applyBorder="1" applyAlignment="1">
      <alignment horizontal="left" vertical="center"/>
    </xf>
    <xf numFmtId="0" fontId="39" fillId="0" borderId="17" xfId="0" applyFont="1" applyFill="1" applyBorder="1" applyAlignment="1">
      <alignment horizontal="left" vertical="center"/>
    </xf>
    <xf numFmtId="0" fontId="38" fillId="0" borderId="1" xfId="0" applyFont="1" applyFill="1" applyBorder="1" applyAlignment="1">
      <alignment horizontal="left" vertical="center"/>
    </xf>
    <xf numFmtId="0" fontId="38" fillId="0" borderId="8" xfId="0" applyFont="1" applyFill="1" applyBorder="1" applyAlignment="1">
      <alignment horizontal="left" vertical="center"/>
    </xf>
    <xf numFmtId="4" fontId="38" fillId="0" borderId="6" xfId="0" applyNumberFormat="1" applyFont="1" applyFill="1" applyBorder="1" applyAlignment="1">
      <alignment horizontal="center" vertical="center"/>
    </xf>
    <xf numFmtId="4" fontId="38" fillId="0" borderId="1" xfId="0" applyNumberFormat="1" applyFont="1" applyFill="1" applyBorder="1" applyAlignment="1">
      <alignment horizontal="center" vertical="center"/>
    </xf>
    <xf numFmtId="4" fontId="38" fillId="0" borderId="17" xfId="0" applyNumberFormat="1" applyFont="1" applyFill="1" applyBorder="1" applyAlignment="1">
      <alignment horizontal="center" vertical="center"/>
    </xf>
    <xf numFmtId="0" fontId="15" fillId="0" borderId="1" xfId="0" applyFont="1" applyBorder="1" applyAlignment="1">
      <alignment vertical="center"/>
    </xf>
    <xf numFmtId="0" fontId="15" fillId="0" borderId="1" xfId="0" applyFont="1" applyBorder="1" applyAlignment="1"/>
    <xf numFmtId="0" fontId="15" fillId="0" borderId="5" xfId="0" applyFont="1" applyFill="1" applyBorder="1" applyAlignment="1">
      <alignment horizontal="left" vertical="center"/>
    </xf>
    <xf numFmtId="2" fontId="4" fillId="0" borderId="0" xfId="0" applyNumberFormat="1" applyFont="1" applyBorder="1" applyAlignment="1">
      <alignment horizontal="center" vertical="center"/>
    </xf>
    <xf numFmtId="0" fontId="15" fillId="0" borderId="120" xfId="0" applyFont="1" applyBorder="1" applyAlignment="1">
      <alignment horizontal="left" indent="1"/>
    </xf>
    <xf numFmtId="0" fontId="15" fillId="0" borderId="95" xfId="0" applyFont="1" applyBorder="1" applyAlignment="1">
      <alignment horizontal="left" indent="1"/>
    </xf>
    <xf numFmtId="0" fontId="15" fillId="0" borderId="122" xfId="0" applyFont="1" applyBorder="1" applyAlignment="1">
      <alignment horizontal="left" indent="1"/>
    </xf>
    <xf numFmtId="0" fontId="35" fillId="0" borderId="0" xfId="1" applyFont="1"/>
    <xf numFmtId="4" fontId="15" fillId="0" borderId="17" xfId="0" applyNumberFormat="1" applyFont="1" applyFill="1" applyBorder="1" applyAlignment="1">
      <alignment horizontal="center" vertical="center"/>
    </xf>
    <xf numFmtId="0" fontId="15" fillId="0" borderId="8" xfId="0" applyFont="1" applyBorder="1" applyAlignment="1">
      <alignment horizontal="left" indent="1"/>
    </xf>
    <xf numFmtId="0" fontId="15" fillId="0" borderId="10" xfId="0" applyFont="1" applyBorder="1" applyAlignment="1">
      <alignment horizontal="left" indent="1"/>
    </xf>
    <xf numFmtId="2" fontId="4" fillId="0" borderId="8" xfId="0" applyNumberFormat="1" applyFont="1" applyBorder="1" applyAlignment="1">
      <alignment horizontal="center" vertical="center"/>
    </xf>
    <xf numFmtId="0" fontId="40" fillId="0" borderId="28" xfId="0" applyFont="1" applyFill="1" applyBorder="1" applyAlignment="1">
      <alignment horizontal="left" vertical="center"/>
    </xf>
    <xf numFmtId="0" fontId="40" fillId="0" borderId="17" xfId="0" applyFont="1" applyFill="1" applyBorder="1" applyAlignment="1">
      <alignment horizontal="left" vertical="center"/>
    </xf>
    <xf numFmtId="0" fontId="40" fillId="0" borderId="1" xfId="0" applyFont="1" applyFill="1" applyBorder="1" applyAlignment="1">
      <alignment horizontal="left" vertical="center"/>
    </xf>
    <xf numFmtId="0" fontId="40" fillId="0" borderId="8" xfId="0" applyFont="1" applyFill="1" applyBorder="1" applyAlignment="1">
      <alignment horizontal="left" vertical="center"/>
    </xf>
    <xf numFmtId="4" fontId="40" fillId="0" borderId="6" xfId="0" applyNumberFormat="1" applyFont="1" applyFill="1" applyBorder="1" applyAlignment="1">
      <alignment horizontal="center" vertical="center"/>
    </xf>
    <xf numFmtId="4" fontId="40" fillId="0" borderId="1" xfId="0" applyNumberFormat="1" applyFont="1" applyFill="1" applyBorder="1" applyAlignment="1">
      <alignment horizontal="center" vertical="center"/>
    </xf>
    <xf numFmtId="4" fontId="40" fillId="0" borderId="17" xfId="0" applyNumberFormat="1" applyFont="1" applyFill="1" applyBorder="1" applyAlignment="1">
      <alignment horizontal="center" vertical="center"/>
    </xf>
    <xf numFmtId="0" fontId="13" fillId="0" borderId="8" xfId="0" applyFont="1" applyFill="1" applyBorder="1" applyAlignment="1">
      <alignment vertical="center"/>
    </xf>
    <xf numFmtId="2" fontId="13" fillId="0" borderId="0" xfId="0" applyNumberFormat="1" applyFont="1" applyBorder="1" applyAlignment="1">
      <alignment horizontal="center" vertical="center"/>
    </xf>
    <xf numFmtId="2" fontId="13" fillId="8" borderId="1" xfId="0" applyNumberFormat="1" applyFont="1" applyFill="1" applyBorder="1" applyAlignment="1">
      <alignment horizontal="center" vertical="center"/>
    </xf>
    <xf numFmtId="2" fontId="13" fillId="0" borderId="15" xfId="0" applyNumberFormat="1" applyFont="1" applyBorder="1" applyAlignment="1">
      <alignment horizontal="center" vertical="center"/>
    </xf>
    <xf numFmtId="2" fontId="13" fillId="0" borderId="12" xfId="0" applyNumberFormat="1" applyFont="1" applyBorder="1" applyAlignment="1">
      <alignment horizontal="center" vertical="center"/>
    </xf>
    <xf numFmtId="0" fontId="42" fillId="0" borderId="28" xfId="0" applyFont="1" applyFill="1" applyBorder="1" applyAlignment="1">
      <alignment horizontal="left" vertical="center"/>
    </xf>
    <xf numFmtId="0" fontId="42" fillId="0" borderId="17" xfId="0" applyFont="1" applyFill="1" applyBorder="1" applyAlignment="1">
      <alignment horizontal="left" vertical="center"/>
    </xf>
    <xf numFmtId="0" fontId="42" fillId="0" borderId="1" xfId="0" applyFont="1" applyFill="1" applyBorder="1" applyAlignment="1">
      <alignment horizontal="left" vertical="center"/>
    </xf>
    <xf numFmtId="0" fontId="42" fillId="0" borderId="8" xfId="0" applyFont="1" applyFill="1" applyBorder="1" applyAlignment="1">
      <alignment horizontal="left" vertical="center"/>
    </xf>
    <xf numFmtId="4" fontId="42" fillId="0" borderId="6" xfId="0" applyNumberFormat="1" applyFont="1" applyFill="1" applyBorder="1" applyAlignment="1">
      <alignment horizontal="center" vertical="center"/>
    </xf>
    <xf numFmtId="4" fontId="42" fillId="0" borderId="1" xfId="0" applyNumberFormat="1" applyFont="1" applyFill="1" applyBorder="1" applyAlignment="1">
      <alignment horizontal="center" vertical="center"/>
    </xf>
    <xf numFmtId="4" fontId="42" fillId="0" borderId="17" xfId="0" applyNumberFormat="1" applyFont="1" applyFill="1" applyBorder="1" applyAlignment="1">
      <alignment horizontal="center" vertical="center"/>
    </xf>
    <xf numFmtId="0" fontId="4" fillId="0" borderId="96" xfId="0" applyFont="1" applyBorder="1" applyAlignment="1">
      <alignment horizontal="left" indent="1"/>
    </xf>
    <xf numFmtId="0" fontId="4" fillId="0" borderId="140" xfId="0" applyFont="1" applyBorder="1" applyAlignment="1">
      <alignment horizontal="left" indent="1"/>
    </xf>
    <xf numFmtId="2" fontId="4" fillId="0" borderId="78" xfId="0" applyNumberFormat="1" applyFont="1" applyFill="1" applyBorder="1" applyAlignment="1">
      <alignment horizontal="center" vertical="center"/>
    </xf>
    <xf numFmtId="2" fontId="4" fillId="0" borderId="80" xfId="0" applyNumberFormat="1" applyFont="1" applyFill="1" applyBorder="1" applyAlignment="1">
      <alignment horizontal="center" vertical="center"/>
    </xf>
    <xf numFmtId="2" fontId="15" fillId="0" borderId="8" xfId="0" applyNumberFormat="1" applyFont="1" applyBorder="1" applyAlignment="1">
      <alignment horizontal="center" vertical="center"/>
    </xf>
    <xf numFmtId="2" fontId="15" fillId="0" borderId="1" xfId="0" applyNumberFormat="1" applyFont="1" applyBorder="1" applyAlignment="1">
      <alignment horizontal="center" vertical="center"/>
    </xf>
    <xf numFmtId="2" fontId="4" fillId="0" borderId="87" xfId="0" applyNumberFormat="1" applyFont="1" applyBorder="1" applyAlignment="1">
      <alignment horizontal="center" vertical="center"/>
    </xf>
    <xf numFmtId="2" fontId="4" fillId="0" borderId="88" xfId="0" applyNumberFormat="1" applyFont="1" applyBorder="1" applyAlignment="1">
      <alignment horizontal="center" vertical="center"/>
    </xf>
    <xf numFmtId="2" fontId="4" fillId="0" borderId="157" xfId="0" applyNumberFormat="1" applyFont="1" applyBorder="1" applyAlignment="1">
      <alignment horizontal="center" vertical="center"/>
    </xf>
    <xf numFmtId="2" fontId="4" fillId="0" borderId="59" xfId="0" applyNumberFormat="1" applyFont="1" applyBorder="1" applyAlignment="1">
      <alignment horizontal="center" vertical="center"/>
    </xf>
    <xf numFmtId="2" fontId="4" fillId="0" borderId="60" xfId="0" applyNumberFormat="1" applyFont="1" applyBorder="1" applyAlignment="1">
      <alignment horizontal="center" vertical="center"/>
    </xf>
    <xf numFmtId="2" fontId="4" fillId="0" borderId="94" xfId="0" applyNumberFormat="1" applyFont="1" applyBorder="1" applyAlignment="1">
      <alignment horizontal="center" vertical="center"/>
    </xf>
    <xf numFmtId="2" fontId="4" fillId="0" borderId="10" xfId="0" applyNumberFormat="1" applyFont="1" applyBorder="1" applyAlignment="1">
      <alignment horizontal="center" vertical="center"/>
    </xf>
    <xf numFmtId="2" fontId="4" fillId="0" borderId="101" xfId="0" applyNumberFormat="1" applyFont="1" applyBorder="1" applyAlignment="1">
      <alignment horizontal="center" vertical="center"/>
    </xf>
    <xf numFmtId="2" fontId="4" fillId="0" borderId="135" xfId="0" applyNumberFormat="1" applyFont="1" applyBorder="1" applyAlignment="1">
      <alignment horizontal="center" vertical="center"/>
    </xf>
    <xf numFmtId="2" fontId="4" fillId="0" borderId="133" xfId="0" applyNumberFormat="1" applyFont="1" applyBorder="1" applyAlignment="1">
      <alignment horizontal="center" vertical="center"/>
    </xf>
    <xf numFmtId="2" fontId="4" fillId="0" borderId="36" xfId="0" applyNumberFormat="1" applyFont="1" applyBorder="1" applyAlignment="1">
      <alignment horizontal="center" vertical="center"/>
    </xf>
    <xf numFmtId="2" fontId="4" fillId="0" borderId="16" xfId="0" applyNumberFormat="1" applyFont="1" applyBorder="1" applyAlignment="1">
      <alignment horizontal="center" vertical="center"/>
    </xf>
    <xf numFmtId="2" fontId="4" fillId="0" borderId="48" xfId="0" applyNumberFormat="1" applyFont="1" applyBorder="1" applyAlignment="1">
      <alignment horizontal="center" vertical="center"/>
    </xf>
    <xf numFmtId="2" fontId="4" fillId="0" borderId="47" xfId="0" applyNumberFormat="1" applyFont="1" applyBorder="1" applyAlignment="1">
      <alignment horizontal="center" vertical="center"/>
    </xf>
    <xf numFmtId="2" fontId="4" fillId="0" borderId="90" xfId="0" applyNumberFormat="1" applyFont="1" applyBorder="1" applyAlignment="1">
      <alignment horizontal="center" vertical="center"/>
    </xf>
    <xf numFmtId="2" fontId="4" fillId="0" borderId="51" xfId="0" applyNumberFormat="1" applyFont="1" applyBorder="1" applyAlignment="1">
      <alignment horizontal="center" vertical="center"/>
    </xf>
    <xf numFmtId="2" fontId="4" fillId="0" borderId="56" xfId="0" applyNumberFormat="1" applyFont="1" applyBorder="1" applyAlignment="1">
      <alignment horizontal="center" vertical="center"/>
    </xf>
    <xf numFmtId="2" fontId="4" fillId="0" borderId="55" xfId="0" applyNumberFormat="1" applyFont="1" applyBorder="1" applyAlignment="1">
      <alignment horizontal="center" vertical="center"/>
    </xf>
    <xf numFmtId="2" fontId="4" fillId="0" borderId="95" xfId="0" applyNumberFormat="1" applyFont="1" applyBorder="1" applyAlignment="1">
      <alignment horizontal="center" vertical="center"/>
    </xf>
    <xf numFmtId="2" fontId="4" fillId="0" borderId="122" xfId="0" applyNumberFormat="1" applyFont="1" applyBorder="1" applyAlignment="1">
      <alignment horizontal="center" vertical="center"/>
    </xf>
    <xf numFmtId="2" fontId="4" fillId="0" borderId="120" xfId="0" applyNumberFormat="1" applyFont="1" applyBorder="1" applyAlignment="1">
      <alignment horizontal="center" vertical="center"/>
    </xf>
    <xf numFmtId="2" fontId="4" fillId="0" borderId="121" xfId="0" applyNumberFormat="1" applyFont="1" applyBorder="1" applyAlignment="1">
      <alignment horizontal="center" vertical="center"/>
    </xf>
    <xf numFmtId="2" fontId="4" fillId="0" borderId="70" xfId="0" applyNumberFormat="1" applyFont="1" applyBorder="1" applyAlignment="1">
      <alignment horizontal="center" vertical="center"/>
    </xf>
    <xf numFmtId="0" fontId="43" fillId="0" borderId="17" xfId="1" applyFont="1" applyFill="1" applyBorder="1" applyAlignment="1">
      <alignment horizontal="left" vertical="center"/>
    </xf>
    <xf numFmtId="0" fontId="32" fillId="0" borderId="17" xfId="1" applyFont="1" applyFill="1" applyBorder="1" applyAlignment="1">
      <alignment horizontal="left" vertical="center"/>
    </xf>
    <xf numFmtId="2" fontId="4" fillId="0" borderId="79" xfId="0" applyNumberFormat="1" applyFont="1" applyFill="1" applyBorder="1" applyAlignment="1">
      <alignment horizontal="center" vertical="center"/>
    </xf>
    <xf numFmtId="0" fontId="15" fillId="0" borderId="96" xfId="0" applyFont="1" applyBorder="1" applyAlignment="1">
      <alignment horizontal="left" indent="1"/>
    </xf>
    <xf numFmtId="0" fontId="15" fillId="0" borderId="140" xfId="0" applyFont="1" applyBorder="1" applyAlignment="1">
      <alignment horizontal="left" indent="1"/>
    </xf>
    <xf numFmtId="2" fontId="2" fillId="0" borderId="140" xfId="0" applyNumberFormat="1" applyFont="1" applyBorder="1" applyAlignment="1">
      <alignment horizontal="center" vertical="center"/>
    </xf>
    <xf numFmtId="2" fontId="2" fillId="0" borderId="109" xfId="0" applyNumberFormat="1" applyFont="1" applyBorder="1" applyAlignment="1">
      <alignment horizontal="center" vertical="center"/>
    </xf>
    <xf numFmtId="0" fontId="4" fillId="0" borderId="1" xfId="0" applyFont="1" applyFill="1" applyBorder="1" applyAlignment="1">
      <alignment vertical="center"/>
    </xf>
    <xf numFmtId="0" fontId="44" fillId="0" borderId="17" xfId="0" applyFont="1" applyFill="1" applyBorder="1" applyAlignment="1">
      <alignment horizontal="left" vertical="center"/>
    </xf>
    <xf numFmtId="0" fontId="44" fillId="0" borderId="1" xfId="0" applyFont="1" applyFill="1" applyBorder="1" applyAlignment="1">
      <alignment horizontal="left" vertical="center"/>
    </xf>
    <xf numFmtId="2" fontId="2" fillId="3" borderId="149" xfId="0" applyNumberFormat="1" applyFont="1" applyFill="1" applyBorder="1" applyAlignment="1">
      <alignment horizontal="center" vertical="center"/>
    </xf>
    <xf numFmtId="2" fontId="2" fillId="3" borderId="78" xfId="0" applyNumberFormat="1" applyFont="1" applyFill="1" applyBorder="1" applyAlignment="1">
      <alignment horizontal="center" vertical="center"/>
    </xf>
    <xf numFmtId="2" fontId="2" fillId="3" borderId="80" xfId="0" applyNumberFormat="1" applyFont="1" applyFill="1" applyBorder="1" applyAlignment="1">
      <alignment horizontal="center" vertical="center"/>
    </xf>
    <xf numFmtId="2" fontId="2" fillId="8" borderId="49" xfId="0" applyNumberFormat="1" applyFont="1" applyFill="1" applyBorder="1" applyAlignment="1">
      <alignment horizontal="center" vertical="center"/>
    </xf>
    <xf numFmtId="0" fontId="15" fillId="0" borderId="101" xfId="0" applyFont="1" applyBorder="1" applyAlignment="1">
      <alignment horizontal="left" indent="1"/>
    </xf>
    <xf numFmtId="0" fontId="45" fillId="0" borderId="28" xfId="0" applyFont="1" applyFill="1" applyBorder="1" applyAlignment="1">
      <alignment horizontal="left" vertical="center"/>
    </xf>
    <xf numFmtId="0" fontId="45" fillId="0" borderId="17" xfId="0" applyFont="1" applyFill="1" applyBorder="1" applyAlignment="1">
      <alignment horizontal="left" vertical="center"/>
    </xf>
    <xf numFmtId="0" fontId="45" fillId="0" borderId="1" xfId="0" applyFont="1" applyFill="1" applyBorder="1" applyAlignment="1">
      <alignment horizontal="left" vertical="center"/>
    </xf>
    <xf numFmtId="0" fontId="45" fillId="0" borderId="8" xfId="0" applyFont="1" applyFill="1" applyBorder="1" applyAlignment="1">
      <alignment horizontal="left" vertical="center"/>
    </xf>
    <xf numFmtId="4" fontId="45" fillId="0" borderId="6" xfId="0" applyNumberFormat="1" applyFont="1" applyFill="1" applyBorder="1" applyAlignment="1">
      <alignment horizontal="center" vertical="center"/>
    </xf>
    <xf numFmtId="4" fontId="45" fillId="0" borderId="1" xfId="0" applyNumberFormat="1" applyFont="1" applyFill="1" applyBorder="1" applyAlignment="1">
      <alignment horizontal="center" vertical="center"/>
    </xf>
    <xf numFmtId="4" fontId="45" fillId="0" borderId="17" xfId="0" applyNumberFormat="1" applyFont="1" applyFill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47" fillId="0" borderId="1" xfId="0" applyFont="1" applyFill="1" applyBorder="1" applyAlignment="1">
      <alignment horizontal="center" vertical="center"/>
    </xf>
    <xf numFmtId="0" fontId="46" fillId="0" borderId="17" xfId="0" applyFont="1" applyFill="1" applyBorder="1" applyAlignment="1">
      <alignment horizontal="center" vertical="center"/>
    </xf>
    <xf numFmtId="0" fontId="15" fillId="0" borderId="15" xfId="0" applyFont="1" applyFill="1" applyBorder="1" applyAlignment="1">
      <alignment horizontal="center" vertical="center"/>
    </xf>
    <xf numFmtId="0" fontId="46" fillId="0" borderId="17" xfId="0" applyFont="1" applyFill="1" applyBorder="1" applyAlignment="1">
      <alignment horizontal="left" vertical="center"/>
    </xf>
    <xf numFmtId="0" fontId="48" fillId="0" borderId="1" xfId="0" applyFont="1" applyBorder="1"/>
    <xf numFmtId="0" fontId="13" fillId="0" borderId="15" xfId="0" applyFont="1" applyBorder="1" applyAlignment="1">
      <alignment horizontal="center" vertical="center"/>
    </xf>
    <xf numFmtId="0" fontId="13" fillId="0" borderId="7" xfId="0" applyFont="1" applyBorder="1" applyAlignment="1">
      <alignment vertical="center"/>
    </xf>
    <xf numFmtId="0" fontId="13" fillId="0" borderId="15" xfId="0" applyFont="1" applyFill="1" applyBorder="1" applyAlignment="1">
      <alignment horizontal="center" vertical="center"/>
    </xf>
    <xf numFmtId="2" fontId="2" fillId="8" borderId="47" xfId="0" applyNumberFormat="1" applyFont="1" applyFill="1" applyBorder="1" applyAlignment="1">
      <alignment horizontal="center" vertical="center"/>
    </xf>
    <xf numFmtId="2" fontId="2" fillId="0" borderId="185" xfId="0" applyNumberFormat="1" applyFont="1" applyBorder="1" applyAlignment="1">
      <alignment horizontal="center" vertical="center"/>
    </xf>
    <xf numFmtId="0" fontId="2" fillId="0" borderId="17" xfId="0" applyFont="1" applyBorder="1" applyAlignment="1">
      <alignment vertical="center"/>
    </xf>
    <xf numFmtId="2" fontId="2" fillId="3" borderId="79" xfId="0" applyNumberFormat="1" applyFont="1" applyFill="1" applyBorder="1" applyAlignment="1">
      <alignment horizontal="center" vertical="center"/>
    </xf>
    <xf numFmtId="0" fontId="49" fillId="0" borderId="28" xfId="0" applyFont="1" applyFill="1" applyBorder="1" applyAlignment="1">
      <alignment horizontal="left" vertical="center"/>
    </xf>
    <xf numFmtId="0" fontId="49" fillId="0" borderId="17" xfId="0" applyFont="1" applyFill="1" applyBorder="1" applyAlignment="1">
      <alignment horizontal="left" vertical="center"/>
    </xf>
    <xf numFmtId="0" fontId="49" fillId="0" borderId="1" xfId="0" applyFont="1" applyFill="1" applyBorder="1" applyAlignment="1">
      <alignment horizontal="left" vertical="center"/>
    </xf>
    <xf numFmtId="0" fontId="49" fillId="0" borderId="8" xfId="0" applyFont="1" applyFill="1" applyBorder="1" applyAlignment="1">
      <alignment horizontal="left" vertical="center"/>
    </xf>
    <xf numFmtId="4" fontId="49" fillId="0" borderId="6" xfId="0" applyNumberFormat="1" applyFont="1" applyFill="1" applyBorder="1" applyAlignment="1">
      <alignment horizontal="center" vertical="center"/>
    </xf>
    <xf numFmtId="4" fontId="49" fillId="0" borderId="1" xfId="0" applyNumberFormat="1" applyFont="1" applyFill="1" applyBorder="1" applyAlignment="1">
      <alignment horizontal="center" vertical="center"/>
    </xf>
    <xf numFmtId="4" fontId="49" fillId="0" borderId="17" xfId="0" applyNumberFormat="1" applyFont="1" applyFill="1" applyBorder="1" applyAlignment="1">
      <alignment horizontal="center" vertical="center"/>
    </xf>
    <xf numFmtId="0" fontId="13" fillId="0" borderId="72" xfId="0" applyFont="1" applyBorder="1" applyAlignment="1">
      <alignment horizontal="left" indent="1"/>
    </xf>
    <xf numFmtId="0" fontId="15" fillId="0" borderId="124" xfId="0" applyFont="1" applyBorder="1" applyAlignment="1">
      <alignment horizontal="left" indent="1"/>
    </xf>
    <xf numFmtId="0" fontId="15" fillId="0" borderId="127" xfId="0" applyFont="1" applyBorder="1" applyAlignment="1">
      <alignment horizontal="left" indent="1"/>
    </xf>
    <xf numFmtId="2" fontId="2" fillId="0" borderId="8" xfId="0" applyNumberFormat="1" applyFont="1" applyBorder="1" applyAlignment="1">
      <alignment horizontal="center" vertical="center"/>
    </xf>
    <xf numFmtId="2" fontId="2" fillId="0" borderId="10" xfId="0" applyNumberFormat="1" applyFont="1" applyBorder="1" applyAlignment="1">
      <alignment horizontal="center" vertical="center"/>
    </xf>
    <xf numFmtId="2" fontId="2" fillId="0" borderId="7" xfId="0" applyNumberFormat="1" applyFont="1" applyBorder="1" applyAlignment="1">
      <alignment horizontal="center" vertical="center"/>
    </xf>
    <xf numFmtId="2" fontId="1" fillId="4" borderId="147" xfId="0" applyNumberFormat="1" applyFont="1" applyFill="1" applyBorder="1" applyAlignment="1">
      <alignment horizontal="center" vertical="center"/>
    </xf>
    <xf numFmtId="0" fontId="15" fillId="0" borderId="185" xfId="0" applyFont="1" applyBorder="1" applyAlignment="1">
      <alignment horizontal="left" indent="1"/>
    </xf>
    <xf numFmtId="2" fontId="2" fillId="0" borderId="134" xfId="0" applyNumberFormat="1" applyFont="1" applyBorder="1" applyAlignment="1">
      <alignment horizontal="left" vertical="center"/>
    </xf>
    <xf numFmtId="2" fontId="2" fillId="0" borderId="133" xfId="0" applyNumberFormat="1" applyFont="1" applyBorder="1" applyAlignment="1">
      <alignment horizontal="left" vertical="center"/>
    </xf>
    <xf numFmtId="2" fontId="2" fillId="0" borderId="77" xfId="0" applyNumberFormat="1" applyFont="1" applyBorder="1" applyAlignment="1">
      <alignment horizontal="center" vertical="center"/>
    </xf>
    <xf numFmtId="2" fontId="2" fillId="0" borderId="3" xfId="0" applyNumberFormat="1" applyFont="1" applyBorder="1" applyAlignment="1">
      <alignment horizontal="left" vertical="center"/>
    </xf>
    <xf numFmtId="2" fontId="2" fillId="0" borderId="4" xfId="0" applyNumberFormat="1" applyFont="1" applyBorder="1" applyAlignment="1">
      <alignment horizontal="left" vertical="center"/>
    </xf>
    <xf numFmtId="0" fontId="15" fillId="0" borderId="146" xfId="0" applyFont="1" applyBorder="1" applyAlignment="1">
      <alignment horizontal="left" indent="1"/>
    </xf>
    <xf numFmtId="0" fontId="15" fillId="0" borderId="158" xfId="0" applyFont="1" applyBorder="1" applyAlignment="1">
      <alignment horizontal="left" indent="1"/>
    </xf>
    <xf numFmtId="0" fontId="15" fillId="0" borderId="72" xfId="0" applyFont="1" applyBorder="1" applyAlignment="1">
      <alignment horizontal="left" vertical="center" indent="1"/>
    </xf>
    <xf numFmtId="0" fontId="15" fillId="0" borderId="83" xfId="0" applyFont="1" applyFill="1" applyBorder="1" applyAlignment="1">
      <alignment horizontal="left" vertical="center" indent="1"/>
    </xf>
    <xf numFmtId="0" fontId="15" fillId="0" borderId="72" xfId="0" applyFont="1" applyFill="1" applyBorder="1" applyAlignment="1">
      <alignment horizontal="left" vertical="center" indent="1"/>
    </xf>
    <xf numFmtId="2" fontId="2" fillId="0" borderId="12" xfId="0" applyNumberFormat="1" applyFont="1" applyBorder="1" applyAlignment="1">
      <alignment horizontal="left" vertical="center"/>
    </xf>
    <xf numFmtId="2" fontId="2" fillId="3" borderId="12" xfId="0" applyNumberFormat="1" applyFont="1" applyFill="1" applyBorder="1" applyAlignment="1">
      <alignment horizontal="center" vertical="center"/>
    </xf>
    <xf numFmtId="2" fontId="4" fillId="0" borderId="12" xfId="0" applyNumberFormat="1" applyFont="1" applyBorder="1" applyAlignment="1">
      <alignment horizontal="left" vertical="center"/>
    </xf>
    <xf numFmtId="2" fontId="4" fillId="0" borderId="78" xfId="0" applyNumberFormat="1" applyFont="1" applyBorder="1" applyAlignment="1">
      <alignment horizontal="left" vertical="center"/>
    </xf>
    <xf numFmtId="2" fontId="4" fillId="0" borderId="72" xfId="0" applyNumberFormat="1" applyFont="1" applyBorder="1" applyAlignment="1">
      <alignment horizontal="left" vertical="center"/>
    </xf>
    <xf numFmtId="2" fontId="4" fillId="0" borderId="149" xfId="0" applyNumberFormat="1" applyFont="1" applyBorder="1" applyAlignment="1">
      <alignment horizontal="left" vertical="center"/>
    </xf>
    <xf numFmtId="2" fontId="2" fillId="0" borderId="65" xfId="0" applyNumberFormat="1" applyFont="1" applyBorder="1" applyAlignment="1">
      <alignment horizontal="center" vertical="center"/>
    </xf>
    <xf numFmtId="2" fontId="1" fillId="5" borderId="43" xfId="0" applyNumberFormat="1" applyFont="1" applyFill="1" applyBorder="1" applyAlignment="1">
      <alignment horizontal="center" vertical="center"/>
    </xf>
    <xf numFmtId="0" fontId="4" fillId="0" borderId="149" xfId="0" applyFont="1" applyBorder="1" applyAlignment="1">
      <alignment horizontal="left" indent="1"/>
    </xf>
    <xf numFmtId="2" fontId="4" fillId="0" borderId="148" xfId="0" applyNumberFormat="1" applyFont="1" applyFill="1" applyBorder="1" applyAlignment="1">
      <alignment horizontal="center" vertical="center"/>
    </xf>
    <xf numFmtId="2" fontId="4" fillId="0" borderId="154" xfId="0" applyNumberFormat="1" applyFont="1" applyFill="1" applyBorder="1" applyAlignment="1">
      <alignment horizontal="center" vertical="center"/>
    </xf>
    <xf numFmtId="0" fontId="4" fillId="0" borderId="13" xfId="0" applyFont="1" applyBorder="1" applyAlignment="1">
      <alignment horizontal="left" indent="1"/>
    </xf>
    <xf numFmtId="0" fontId="4" fillId="0" borderId="41" xfId="0" applyFont="1" applyBorder="1" applyAlignment="1">
      <alignment horizontal="left" indent="1"/>
    </xf>
    <xf numFmtId="0" fontId="4" fillId="0" borderId="40" xfId="0" applyFont="1" applyBorder="1" applyAlignment="1">
      <alignment horizontal="left" indent="1"/>
    </xf>
    <xf numFmtId="0" fontId="4" fillId="0" borderId="134" xfId="0" applyFont="1" applyBorder="1" applyAlignment="1">
      <alignment horizontal="left" indent="1"/>
    </xf>
    <xf numFmtId="0" fontId="4" fillId="0" borderId="174" xfId="0" applyFont="1" applyBorder="1" applyAlignment="1">
      <alignment horizontal="left" indent="1"/>
    </xf>
    <xf numFmtId="2" fontId="2" fillId="0" borderId="133" xfId="0" applyNumberFormat="1" applyFont="1" applyBorder="1" applyAlignment="1">
      <alignment horizontal="center" vertical="center"/>
    </xf>
    <xf numFmtId="0" fontId="13" fillId="0" borderId="0" xfId="0" applyFont="1" applyFill="1" applyBorder="1" applyAlignment="1">
      <alignment horizontal="left" vertical="center"/>
    </xf>
    <xf numFmtId="0" fontId="4" fillId="0" borderId="0" xfId="1" applyFont="1" applyBorder="1" applyAlignment="1">
      <alignment horizontal="left" vertical="center"/>
    </xf>
    <xf numFmtId="0" fontId="13" fillId="0" borderId="0" xfId="0" applyFont="1" applyFill="1" applyBorder="1" applyAlignment="1">
      <alignment horizontal="left" vertical="center" wrapText="1"/>
    </xf>
    <xf numFmtId="0" fontId="3" fillId="0" borderId="0" xfId="1" applyBorder="1"/>
    <xf numFmtId="0" fontId="35" fillId="0" borderId="0" xfId="1" applyFont="1" applyFill="1" applyBorder="1"/>
    <xf numFmtId="2" fontId="2" fillId="3" borderId="157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left" vertical="center" indent="1"/>
    </xf>
    <xf numFmtId="0" fontId="1" fillId="4" borderId="3" xfId="0" applyFont="1" applyFill="1" applyBorder="1" applyAlignment="1">
      <alignment horizontal="left" vertical="center" indent="1"/>
    </xf>
    <xf numFmtId="0" fontId="1" fillId="5" borderId="3" xfId="0" applyFont="1" applyFill="1" applyBorder="1" applyAlignment="1">
      <alignment horizontal="left" vertical="center" indent="1"/>
    </xf>
    <xf numFmtId="0" fontId="1" fillId="5" borderId="1" xfId="0" applyFont="1" applyFill="1" applyBorder="1" applyAlignment="1">
      <alignment horizontal="left" vertical="center" indent="1"/>
    </xf>
    <xf numFmtId="0" fontId="1" fillId="5" borderId="51" xfId="0" applyFont="1" applyFill="1" applyBorder="1" applyAlignment="1">
      <alignment horizontal="left" vertical="center" indent="1"/>
    </xf>
    <xf numFmtId="0" fontId="1" fillId="5" borderId="95" xfId="0" applyFont="1" applyFill="1" applyBorder="1" applyAlignment="1">
      <alignment horizontal="left" vertical="center" indent="1"/>
    </xf>
    <xf numFmtId="0" fontId="1" fillId="5" borderId="1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left" vertical="center" indent="1"/>
    </xf>
    <xf numFmtId="0" fontId="1" fillId="6" borderId="1" xfId="0" applyFont="1" applyFill="1" applyBorder="1" applyAlignment="1">
      <alignment horizontal="left" vertical="center" indent="1"/>
    </xf>
    <xf numFmtId="0" fontId="1" fillId="6" borderId="8" xfId="0" applyFont="1" applyFill="1" applyBorder="1" applyAlignment="1">
      <alignment horizontal="left" vertical="center" indent="1"/>
    </xf>
    <xf numFmtId="0" fontId="1" fillId="6" borderId="17" xfId="0" applyFont="1" applyFill="1" applyBorder="1" applyAlignment="1">
      <alignment horizontal="left" vertical="center" indent="1"/>
    </xf>
    <xf numFmtId="0" fontId="2" fillId="7" borderId="1" xfId="0" applyFont="1" applyFill="1" applyBorder="1" applyAlignment="1">
      <alignment horizontal="left" vertical="center" indent="1"/>
    </xf>
    <xf numFmtId="0" fontId="4" fillId="0" borderId="181" xfId="0" applyFont="1" applyBorder="1" applyAlignment="1">
      <alignment horizontal="left" indent="1"/>
    </xf>
    <xf numFmtId="0" fontId="1" fillId="5" borderId="9" xfId="0" applyFont="1" applyFill="1" applyBorder="1" applyAlignment="1">
      <alignment horizontal="left" vertical="center" indent="1"/>
    </xf>
    <xf numFmtId="0" fontId="2" fillId="7" borderId="8" xfId="0" applyFont="1" applyFill="1" applyBorder="1" applyAlignment="1">
      <alignment horizontal="left" vertical="center" indent="1"/>
    </xf>
    <xf numFmtId="2" fontId="2" fillId="0" borderId="71" xfId="0" applyNumberFormat="1" applyFont="1" applyBorder="1" applyAlignment="1">
      <alignment horizontal="left" vertical="center"/>
    </xf>
    <xf numFmtId="2" fontId="2" fillId="0" borderId="90" xfId="0" applyNumberFormat="1" applyFont="1" applyBorder="1" applyAlignment="1">
      <alignment horizontal="left" vertical="center"/>
    </xf>
    <xf numFmtId="0" fontId="15" fillId="10" borderId="78" xfId="0" applyFont="1" applyFill="1" applyBorder="1" applyAlignment="1">
      <alignment horizontal="left" indent="1"/>
    </xf>
    <xf numFmtId="2" fontId="2" fillId="10" borderId="78" xfId="0" applyNumberFormat="1" applyFont="1" applyFill="1" applyBorder="1" applyAlignment="1">
      <alignment horizontal="center" vertical="center"/>
    </xf>
    <xf numFmtId="2" fontId="2" fillId="10" borderId="79" xfId="0" applyNumberFormat="1" applyFont="1" applyFill="1" applyBorder="1" applyAlignment="1">
      <alignment horizontal="center" vertical="center"/>
    </xf>
    <xf numFmtId="2" fontId="2" fillId="10" borderId="80" xfId="0" applyNumberFormat="1" applyFont="1" applyFill="1" applyBorder="1" applyAlignment="1">
      <alignment horizontal="center" vertical="center"/>
    </xf>
    <xf numFmtId="0" fontId="15" fillId="10" borderId="115" xfId="0" applyFont="1" applyFill="1" applyBorder="1" applyAlignment="1">
      <alignment horizontal="left" indent="1"/>
    </xf>
    <xf numFmtId="0" fontId="15" fillId="10" borderId="114" xfId="0" applyFont="1" applyFill="1" applyBorder="1" applyAlignment="1">
      <alignment horizontal="left" indent="1"/>
    </xf>
    <xf numFmtId="0" fontId="15" fillId="10" borderId="111" xfId="0" applyFont="1" applyFill="1" applyBorder="1" applyAlignment="1">
      <alignment horizontal="left" indent="1"/>
    </xf>
    <xf numFmtId="2" fontId="2" fillId="10" borderId="148" xfId="0" applyNumberFormat="1" applyFont="1" applyFill="1" applyBorder="1" applyAlignment="1">
      <alignment horizontal="center" vertical="center"/>
    </xf>
    <xf numFmtId="2" fontId="2" fillId="10" borderId="115" xfId="0" applyNumberFormat="1" applyFont="1" applyFill="1" applyBorder="1" applyAlignment="1">
      <alignment horizontal="center" vertical="center"/>
    </xf>
    <xf numFmtId="2" fontId="2" fillId="10" borderId="116" xfId="0" applyNumberFormat="1" applyFont="1" applyFill="1" applyBorder="1" applyAlignment="1">
      <alignment horizontal="center" vertical="center"/>
    </xf>
    <xf numFmtId="2" fontId="2" fillId="10" borderId="150" xfId="0" applyNumberFormat="1" applyFont="1" applyFill="1" applyBorder="1" applyAlignment="1">
      <alignment horizontal="center" vertical="center"/>
    </xf>
    <xf numFmtId="0" fontId="15" fillId="10" borderId="1" xfId="0" applyFont="1" applyFill="1" applyBorder="1" applyAlignment="1">
      <alignment horizontal="left" indent="1"/>
    </xf>
    <xf numFmtId="0" fontId="15" fillId="10" borderId="28" xfId="0" applyFont="1" applyFill="1" applyBorder="1" applyAlignment="1">
      <alignment horizontal="left" indent="1"/>
    </xf>
    <xf numFmtId="0" fontId="15" fillId="10" borderId="15" xfId="0" applyFont="1" applyFill="1" applyBorder="1" applyAlignment="1">
      <alignment horizontal="left" indent="1"/>
    </xf>
    <xf numFmtId="0" fontId="15" fillId="10" borderId="70" xfId="0" applyFont="1" applyFill="1" applyBorder="1" applyAlignment="1">
      <alignment horizontal="left" indent="1"/>
    </xf>
    <xf numFmtId="2" fontId="2" fillId="10" borderId="1" xfId="0" applyNumberFormat="1" applyFont="1" applyFill="1" applyBorder="1" applyAlignment="1">
      <alignment horizontal="center" vertical="center"/>
    </xf>
    <xf numFmtId="2" fontId="2" fillId="10" borderId="17" xfId="0" applyNumberFormat="1" applyFont="1" applyFill="1" applyBorder="1" applyAlignment="1">
      <alignment horizontal="center" vertical="center"/>
    </xf>
    <xf numFmtId="2" fontId="2" fillId="10" borderId="15" xfId="0" applyNumberFormat="1" applyFont="1" applyFill="1" applyBorder="1" applyAlignment="1">
      <alignment horizontal="center" vertical="center"/>
    </xf>
    <xf numFmtId="0" fontId="15" fillId="10" borderId="88" xfId="0" applyFont="1" applyFill="1" applyBorder="1" applyAlignment="1">
      <alignment horizontal="left" indent="1"/>
    </xf>
    <xf numFmtId="0" fontId="15" fillId="10" borderId="79" xfId="0" applyFont="1" applyFill="1" applyBorder="1" applyAlignment="1">
      <alignment horizontal="left" indent="1"/>
    </xf>
    <xf numFmtId="0" fontId="15" fillId="10" borderId="149" xfId="0" applyFont="1" applyFill="1" applyBorder="1" applyAlignment="1">
      <alignment horizontal="left" indent="1"/>
    </xf>
    <xf numFmtId="0" fontId="15" fillId="10" borderId="101" xfId="0" applyFont="1" applyFill="1" applyBorder="1" applyAlignment="1">
      <alignment horizontal="left" indent="1"/>
    </xf>
    <xf numFmtId="0" fontId="15" fillId="10" borderId="165" xfId="0" applyFont="1" applyFill="1" applyBorder="1" applyAlignment="1">
      <alignment horizontal="left" indent="1"/>
    </xf>
    <xf numFmtId="2" fontId="2" fillId="10" borderId="149" xfId="0" applyNumberFormat="1" applyFont="1" applyFill="1" applyBorder="1" applyAlignment="1">
      <alignment horizontal="center" vertical="center"/>
    </xf>
    <xf numFmtId="2" fontId="2" fillId="10" borderId="159" xfId="0" applyNumberFormat="1" applyFont="1" applyFill="1" applyBorder="1" applyAlignment="1">
      <alignment horizontal="center" vertical="center"/>
    </xf>
    <xf numFmtId="2" fontId="2" fillId="10" borderId="165" xfId="0" applyNumberFormat="1" applyFont="1" applyFill="1" applyBorder="1" applyAlignment="1">
      <alignment horizontal="center" vertical="center"/>
    </xf>
    <xf numFmtId="0" fontId="15" fillId="10" borderId="12" xfId="0" applyFont="1" applyFill="1" applyBorder="1" applyAlignment="1">
      <alignment horizontal="left" indent="1"/>
    </xf>
    <xf numFmtId="0" fontId="15" fillId="10" borderId="130" xfId="0" applyFont="1" applyFill="1" applyBorder="1" applyAlignment="1">
      <alignment horizontal="left" indent="1"/>
    </xf>
    <xf numFmtId="0" fontId="15" fillId="10" borderId="0" xfId="0" applyFont="1" applyFill="1" applyBorder="1" applyAlignment="1">
      <alignment horizontal="left" indent="1"/>
    </xf>
    <xf numFmtId="2" fontId="2" fillId="10" borderId="12" xfId="0" applyNumberFormat="1" applyFont="1" applyFill="1" applyBorder="1" applyAlignment="1">
      <alignment horizontal="center" vertical="center"/>
    </xf>
    <xf numFmtId="2" fontId="2" fillId="10" borderId="0" xfId="0" applyNumberFormat="1" applyFont="1" applyFill="1" applyBorder="1" applyAlignment="1">
      <alignment horizontal="center" vertical="center"/>
    </xf>
    <xf numFmtId="2" fontId="2" fillId="10" borderId="11" xfId="0" applyNumberFormat="1" applyFont="1" applyFill="1" applyBorder="1" applyAlignment="1">
      <alignment horizontal="center" vertical="center"/>
    </xf>
    <xf numFmtId="0" fontId="15" fillId="10" borderId="157" xfId="0" applyFont="1" applyFill="1" applyBorder="1" applyAlignment="1">
      <alignment horizontal="left" indent="1"/>
    </xf>
    <xf numFmtId="0" fontId="15" fillId="10" borderId="158" xfId="0" applyFont="1" applyFill="1" applyBorder="1" applyAlignment="1">
      <alignment horizontal="left" indent="1"/>
    </xf>
    <xf numFmtId="0" fontId="15" fillId="10" borderId="16" xfId="0" applyFont="1" applyFill="1" applyBorder="1" applyAlignment="1">
      <alignment horizontal="left" indent="1"/>
    </xf>
    <xf numFmtId="0" fontId="15" fillId="10" borderId="146" xfId="0" applyFont="1" applyFill="1" applyBorder="1" applyAlignment="1">
      <alignment horizontal="left" indent="1"/>
    </xf>
    <xf numFmtId="0" fontId="15" fillId="10" borderId="48" xfId="0" applyFont="1" applyFill="1" applyBorder="1" applyAlignment="1">
      <alignment horizontal="left" indent="1"/>
    </xf>
    <xf numFmtId="2" fontId="2" fillId="10" borderId="16" xfId="0" applyNumberFormat="1" applyFont="1" applyFill="1" applyBorder="1" applyAlignment="1">
      <alignment horizontal="center" vertical="center"/>
    </xf>
    <xf numFmtId="2" fontId="2" fillId="10" borderId="49" xfId="0" applyNumberFormat="1" applyFont="1" applyFill="1" applyBorder="1" applyAlignment="1">
      <alignment horizontal="center" vertical="center"/>
    </xf>
    <xf numFmtId="2" fontId="2" fillId="10" borderId="48" xfId="0" applyNumberFormat="1" applyFont="1" applyFill="1" applyBorder="1" applyAlignment="1">
      <alignment horizontal="center" vertical="center"/>
    </xf>
    <xf numFmtId="2" fontId="2" fillId="10" borderId="78" xfId="0" applyNumberFormat="1" applyFont="1" applyFill="1" applyBorder="1" applyAlignment="1">
      <alignment horizontal="left" vertical="center"/>
    </xf>
    <xf numFmtId="2" fontId="2" fillId="10" borderId="77" xfId="0" applyNumberFormat="1" applyFont="1" applyFill="1" applyBorder="1" applyAlignment="1">
      <alignment horizontal="left" vertical="center"/>
    </xf>
    <xf numFmtId="0" fontId="15" fillId="10" borderId="69" xfId="0" applyFont="1" applyFill="1" applyBorder="1" applyAlignment="1">
      <alignment horizontal="left" indent="1"/>
    </xf>
    <xf numFmtId="2" fontId="2" fillId="10" borderId="3" xfId="0" applyNumberFormat="1" applyFont="1" applyFill="1" applyBorder="1" applyAlignment="1">
      <alignment horizontal="center" vertical="center"/>
    </xf>
    <xf numFmtId="2" fontId="2" fillId="10" borderId="4" xfId="0" applyNumberFormat="1" applyFont="1" applyFill="1" applyBorder="1" applyAlignment="1">
      <alignment horizontal="center" vertical="center"/>
    </xf>
    <xf numFmtId="2" fontId="2" fillId="10" borderId="2" xfId="0" applyNumberFormat="1" applyFont="1" applyFill="1" applyBorder="1" applyAlignment="1">
      <alignment horizontal="center" vertical="center"/>
    </xf>
    <xf numFmtId="2" fontId="2" fillId="10" borderId="13" xfId="0" applyNumberFormat="1" applyFont="1" applyFill="1" applyBorder="1" applyAlignment="1">
      <alignment horizontal="left" vertical="center"/>
    </xf>
    <xf numFmtId="2" fontId="2" fillId="10" borderId="47" xfId="0" applyNumberFormat="1" applyFont="1" applyFill="1" applyBorder="1" applyAlignment="1">
      <alignment horizontal="center" vertical="center"/>
    </xf>
    <xf numFmtId="2" fontId="2" fillId="10" borderId="40" xfId="0" applyNumberFormat="1" applyFont="1" applyFill="1" applyBorder="1" applyAlignment="1">
      <alignment horizontal="center" vertical="center"/>
    </xf>
    <xf numFmtId="2" fontId="2" fillId="10" borderId="13" xfId="0" applyNumberFormat="1" applyFont="1" applyFill="1" applyBorder="1" applyAlignment="1">
      <alignment horizontal="center" vertical="center"/>
    </xf>
    <xf numFmtId="2" fontId="2" fillId="10" borderId="41" xfId="0" applyNumberFormat="1" applyFont="1" applyFill="1" applyBorder="1" applyAlignment="1">
      <alignment horizontal="center" vertical="center"/>
    </xf>
    <xf numFmtId="0" fontId="15" fillId="10" borderId="17" xfId="0" applyFont="1" applyFill="1" applyBorder="1" applyAlignment="1">
      <alignment horizontal="left" indent="1"/>
    </xf>
    <xf numFmtId="0" fontId="15" fillId="10" borderId="73" xfId="0" applyFont="1" applyFill="1" applyBorder="1" applyAlignment="1">
      <alignment horizontal="left" indent="1"/>
    </xf>
    <xf numFmtId="2" fontId="4" fillId="10" borderId="1" xfId="0" applyNumberFormat="1" applyFont="1" applyFill="1" applyBorder="1" applyAlignment="1">
      <alignment horizontal="center" vertical="center"/>
    </xf>
    <xf numFmtId="2" fontId="4" fillId="10" borderId="15" xfId="0" applyNumberFormat="1" applyFont="1" applyFill="1" applyBorder="1" applyAlignment="1">
      <alignment horizontal="center" vertical="center"/>
    </xf>
    <xf numFmtId="2" fontId="4" fillId="10" borderId="17" xfId="0" applyNumberFormat="1" applyFont="1" applyFill="1" applyBorder="1" applyAlignment="1">
      <alignment horizontal="center" vertical="center"/>
    </xf>
    <xf numFmtId="2" fontId="4" fillId="10" borderId="28" xfId="0" applyNumberFormat="1" applyFont="1" applyFill="1" applyBorder="1" applyAlignment="1">
      <alignment horizontal="center" vertical="center"/>
    </xf>
    <xf numFmtId="0" fontId="15" fillId="10" borderId="11" xfId="0" applyFont="1" applyFill="1" applyBorder="1" applyAlignment="1">
      <alignment horizontal="left" indent="1"/>
    </xf>
    <xf numFmtId="2" fontId="4" fillId="10" borderId="78" xfId="0" applyNumberFormat="1" applyFont="1" applyFill="1" applyBorder="1" applyAlignment="1">
      <alignment horizontal="center" vertical="center"/>
    </xf>
    <xf numFmtId="2" fontId="4" fillId="10" borderId="79" xfId="0" applyNumberFormat="1" applyFont="1" applyFill="1" applyBorder="1" applyAlignment="1">
      <alignment horizontal="center" vertical="center"/>
    </xf>
    <xf numFmtId="2" fontId="4" fillId="10" borderId="80" xfId="0" applyNumberFormat="1" applyFont="1" applyFill="1" applyBorder="1" applyAlignment="1">
      <alignment horizontal="center" vertical="center"/>
    </xf>
    <xf numFmtId="2" fontId="4" fillId="10" borderId="88" xfId="0" applyNumberFormat="1" applyFont="1" applyFill="1" applyBorder="1" applyAlignment="1">
      <alignment horizontal="center" vertical="center"/>
    </xf>
    <xf numFmtId="2" fontId="4" fillId="10" borderId="12" xfId="0" applyNumberFormat="1" applyFont="1" applyFill="1" applyBorder="1" applyAlignment="1">
      <alignment horizontal="center" vertical="center"/>
    </xf>
    <xf numFmtId="2" fontId="4" fillId="10" borderId="0" xfId="0" applyNumberFormat="1" applyFont="1" applyFill="1" applyBorder="1" applyAlignment="1">
      <alignment horizontal="center" vertical="center"/>
    </xf>
    <xf numFmtId="2" fontId="4" fillId="10" borderId="11" xfId="0" applyNumberFormat="1" applyFont="1" applyFill="1" applyBorder="1" applyAlignment="1">
      <alignment horizontal="center" vertical="center"/>
    </xf>
    <xf numFmtId="2" fontId="4" fillId="10" borderId="130" xfId="0" applyNumberFormat="1" applyFont="1" applyFill="1" applyBorder="1" applyAlignment="1">
      <alignment horizontal="center" vertical="center"/>
    </xf>
    <xf numFmtId="0" fontId="15" fillId="10" borderId="3" xfId="0" applyFont="1" applyFill="1" applyBorder="1" applyAlignment="1">
      <alignment horizontal="left" indent="1"/>
    </xf>
    <xf numFmtId="0" fontId="15" fillId="10" borderId="2" xfId="0" applyFont="1" applyFill="1" applyBorder="1" applyAlignment="1">
      <alignment horizontal="left" indent="1"/>
    </xf>
    <xf numFmtId="0" fontId="15" fillId="10" borderId="24" xfId="0" applyFont="1" applyFill="1" applyBorder="1" applyAlignment="1">
      <alignment horizontal="left" indent="1"/>
    </xf>
    <xf numFmtId="2" fontId="4" fillId="10" borderId="58" xfId="0" applyNumberFormat="1" applyFont="1" applyFill="1" applyBorder="1" applyAlignment="1">
      <alignment horizontal="center" vertical="center"/>
    </xf>
    <xf numFmtId="2" fontId="4" fillId="10" borderId="59" xfId="0" applyNumberFormat="1" applyFont="1" applyFill="1" applyBorder="1" applyAlignment="1">
      <alignment horizontal="center" vertical="center"/>
    </xf>
    <xf numFmtId="2" fontId="4" fillId="10" borderId="60" xfId="0" applyNumberFormat="1" applyFont="1" applyFill="1" applyBorder="1" applyAlignment="1">
      <alignment horizontal="center" vertical="center"/>
    </xf>
    <xf numFmtId="2" fontId="4" fillId="10" borderId="94" xfId="0" applyNumberFormat="1" applyFont="1" applyFill="1" applyBorder="1" applyAlignment="1">
      <alignment horizontal="center" vertical="center"/>
    </xf>
    <xf numFmtId="2" fontId="4" fillId="10" borderId="3" xfId="0" applyNumberFormat="1" applyFont="1" applyFill="1" applyBorder="1" applyAlignment="1">
      <alignment horizontal="center" vertical="center"/>
    </xf>
    <xf numFmtId="2" fontId="4" fillId="10" borderId="24" xfId="0" applyNumberFormat="1" applyFont="1" applyFill="1" applyBorder="1" applyAlignment="1">
      <alignment horizontal="center" vertical="center"/>
    </xf>
    <xf numFmtId="2" fontId="4" fillId="10" borderId="2" xfId="0" applyNumberFormat="1" applyFont="1" applyFill="1" applyBorder="1" applyAlignment="1">
      <alignment horizontal="center" vertical="center"/>
    </xf>
    <xf numFmtId="2" fontId="4" fillId="10" borderId="65" xfId="0" applyNumberFormat="1" applyFont="1" applyFill="1" applyBorder="1" applyAlignment="1">
      <alignment horizontal="center" vertical="center"/>
    </xf>
    <xf numFmtId="0" fontId="15" fillId="10" borderId="8" xfId="0" applyFont="1" applyFill="1" applyBorder="1" applyAlignment="1">
      <alignment horizontal="left" indent="1"/>
    </xf>
    <xf numFmtId="0" fontId="15" fillId="10" borderId="7" xfId="0" applyFont="1" applyFill="1" applyBorder="1" applyAlignment="1">
      <alignment horizontal="left" indent="1"/>
    </xf>
    <xf numFmtId="0" fontId="15" fillId="10" borderId="10" xfId="0" applyFont="1" applyFill="1" applyBorder="1" applyAlignment="1">
      <alignment horizontal="left" indent="1"/>
    </xf>
    <xf numFmtId="2" fontId="2" fillId="10" borderId="8" xfId="0" applyNumberFormat="1" applyFont="1" applyFill="1" applyBorder="1" applyAlignment="1">
      <alignment horizontal="center" vertical="center"/>
    </xf>
    <xf numFmtId="2" fontId="4" fillId="10" borderId="8" xfId="0" applyNumberFormat="1" applyFont="1" applyFill="1" applyBorder="1" applyAlignment="1">
      <alignment horizontal="center" vertical="center"/>
    </xf>
    <xf numFmtId="2" fontId="4" fillId="10" borderId="10" xfId="0" applyNumberFormat="1" applyFont="1" applyFill="1" applyBorder="1" applyAlignment="1">
      <alignment horizontal="center" vertical="center"/>
    </xf>
    <xf numFmtId="2" fontId="4" fillId="10" borderId="7" xfId="0" applyNumberFormat="1" applyFont="1" applyFill="1" applyBorder="1" applyAlignment="1">
      <alignment horizontal="center" vertical="center"/>
    </xf>
    <xf numFmtId="2" fontId="4" fillId="10" borderId="127" xfId="0" applyNumberFormat="1" applyFont="1" applyFill="1" applyBorder="1" applyAlignment="1">
      <alignment horizontal="center" vertical="center"/>
    </xf>
    <xf numFmtId="0" fontId="15" fillId="10" borderId="80" xfId="0" applyFont="1" applyFill="1" applyBorder="1" applyAlignment="1">
      <alignment horizontal="left" indent="1"/>
    </xf>
    <xf numFmtId="2" fontId="2" fillId="10" borderId="72" xfId="0" applyNumberFormat="1" applyFont="1" applyFill="1" applyBorder="1" applyAlignment="1">
      <alignment horizontal="center" vertical="center"/>
    </xf>
    <xf numFmtId="0" fontId="15" fillId="10" borderId="159" xfId="0" applyFont="1" applyFill="1" applyBorder="1" applyAlignment="1">
      <alignment horizontal="left" indent="1"/>
    </xf>
    <xf numFmtId="2" fontId="4" fillId="10" borderId="149" xfId="0" applyNumberFormat="1" applyFont="1" applyFill="1" applyBorder="1" applyAlignment="1">
      <alignment horizontal="center" vertical="center"/>
    </xf>
    <xf numFmtId="2" fontId="4" fillId="10" borderId="165" xfId="0" applyNumberFormat="1" applyFont="1" applyFill="1" applyBorder="1" applyAlignment="1">
      <alignment horizontal="center" vertical="center"/>
    </xf>
    <xf numFmtId="2" fontId="4" fillId="10" borderId="159" xfId="0" applyNumberFormat="1" applyFont="1" applyFill="1" applyBorder="1" applyAlignment="1">
      <alignment horizontal="center" vertical="center"/>
    </xf>
    <xf numFmtId="2" fontId="4" fillId="10" borderId="101" xfId="0" applyNumberFormat="1" applyFont="1" applyFill="1" applyBorder="1" applyAlignment="1">
      <alignment horizontal="center" vertical="center"/>
    </xf>
    <xf numFmtId="0" fontId="15" fillId="10" borderId="134" xfId="0" applyFont="1" applyFill="1" applyBorder="1" applyAlignment="1">
      <alignment horizontal="left" indent="1"/>
    </xf>
    <xf numFmtId="0" fontId="15" fillId="10" borderId="174" xfId="0" applyFont="1" applyFill="1" applyBorder="1" applyAlignment="1">
      <alignment horizontal="left" indent="1"/>
    </xf>
    <xf numFmtId="0" fontId="15" fillId="10" borderId="133" xfId="0" applyFont="1" applyFill="1" applyBorder="1" applyAlignment="1">
      <alignment horizontal="left" indent="1"/>
    </xf>
    <xf numFmtId="2" fontId="4" fillId="10" borderId="134" xfId="0" applyNumberFormat="1" applyFont="1" applyFill="1" applyBorder="1" applyAlignment="1">
      <alignment horizontal="center" vertical="center"/>
    </xf>
    <xf numFmtId="2" fontId="4" fillId="10" borderId="135" xfId="0" applyNumberFormat="1" applyFont="1" applyFill="1" applyBorder="1" applyAlignment="1">
      <alignment horizontal="center" vertical="center"/>
    </xf>
    <xf numFmtId="2" fontId="4" fillId="10" borderId="174" xfId="0" applyNumberFormat="1" applyFont="1" applyFill="1" applyBorder="1" applyAlignment="1">
      <alignment horizontal="center" vertical="center"/>
    </xf>
    <xf numFmtId="2" fontId="4" fillId="10" borderId="133" xfId="0" applyNumberFormat="1" applyFont="1" applyFill="1" applyBorder="1" applyAlignment="1">
      <alignment horizontal="center" vertical="center"/>
    </xf>
    <xf numFmtId="2" fontId="4" fillId="10" borderId="175" xfId="0" applyNumberFormat="1" applyFont="1" applyFill="1" applyBorder="1" applyAlignment="1">
      <alignment horizontal="center" vertical="center"/>
    </xf>
    <xf numFmtId="0" fontId="15" fillId="10" borderId="72" xfId="0" applyFont="1" applyFill="1" applyBorder="1" applyAlignment="1">
      <alignment horizontal="left" indent="1"/>
    </xf>
    <xf numFmtId="0" fontId="15" fillId="10" borderId="74" xfId="0" applyFont="1" applyFill="1" applyBorder="1" applyAlignment="1">
      <alignment horizontal="left" indent="1"/>
    </xf>
    <xf numFmtId="2" fontId="4" fillId="10" borderId="72" xfId="0" applyNumberFormat="1" applyFont="1" applyFill="1" applyBorder="1" applyAlignment="1">
      <alignment horizontal="center" vertical="center"/>
    </xf>
    <xf numFmtId="2" fontId="4" fillId="10" borderId="73" xfId="0" applyNumberFormat="1" applyFont="1" applyFill="1" applyBorder="1" applyAlignment="1">
      <alignment horizontal="center" vertical="center"/>
    </xf>
    <xf numFmtId="2" fontId="4" fillId="10" borderId="74" xfId="0" applyNumberFormat="1" applyFont="1" applyFill="1" applyBorder="1" applyAlignment="1">
      <alignment horizontal="center" vertical="center"/>
    </xf>
    <xf numFmtId="2" fontId="4" fillId="10" borderId="87" xfId="0" applyNumberFormat="1" applyFont="1" applyFill="1" applyBorder="1" applyAlignment="1">
      <alignment horizontal="center" vertical="center"/>
    </xf>
    <xf numFmtId="0" fontId="15" fillId="10" borderId="103" xfId="0" applyFont="1" applyFill="1" applyBorder="1" applyAlignment="1">
      <alignment horizontal="left" indent="1"/>
    </xf>
    <xf numFmtId="0" fontId="15" fillId="10" borderId="104" xfId="0" applyFont="1" applyFill="1" applyBorder="1" applyAlignment="1">
      <alignment horizontal="left" indent="1"/>
    </xf>
    <xf numFmtId="0" fontId="15" fillId="10" borderId="105" xfId="0" applyFont="1" applyFill="1" applyBorder="1" applyAlignment="1">
      <alignment horizontal="left" indent="1"/>
    </xf>
    <xf numFmtId="2" fontId="4" fillId="10" borderId="168" xfId="0" applyNumberFormat="1" applyFont="1" applyFill="1" applyBorder="1" applyAlignment="1">
      <alignment horizontal="center" vertical="center"/>
    </xf>
    <xf numFmtId="2" fontId="4" fillId="10" borderId="106" xfId="0" applyNumberFormat="1" applyFont="1" applyFill="1" applyBorder="1" applyAlignment="1">
      <alignment horizontal="center" vertical="center"/>
    </xf>
    <xf numFmtId="2" fontId="4" fillId="10" borderId="169" xfId="0" applyNumberFormat="1" applyFont="1" applyFill="1" applyBorder="1" applyAlignment="1">
      <alignment horizontal="center" vertical="center"/>
    </xf>
    <xf numFmtId="2" fontId="4" fillId="10" borderId="104" xfId="0" applyNumberFormat="1" applyFont="1" applyFill="1" applyBorder="1" applyAlignment="1">
      <alignment horizontal="center" vertical="center"/>
    </xf>
    <xf numFmtId="0" fontId="15" fillId="10" borderId="135" xfId="0" applyFont="1" applyFill="1" applyBorder="1" applyAlignment="1">
      <alignment horizontal="left" indent="1"/>
    </xf>
    <xf numFmtId="2" fontId="2" fillId="10" borderId="134" xfId="0" applyNumberFormat="1" applyFont="1" applyFill="1" applyBorder="1" applyAlignment="1">
      <alignment horizontal="center" vertical="center"/>
    </xf>
    <xf numFmtId="2" fontId="4" fillId="10" borderId="185" xfId="0" applyNumberFormat="1" applyFont="1" applyFill="1" applyBorder="1" applyAlignment="1">
      <alignment horizontal="center" vertical="center"/>
    </xf>
    <xf numFmtId="2" fontId="4" fillId="10" borderId="171" xfId="0" applyNumberFormat="1" applyFont="1" applyFill="1" applyBorder="1" applyAlignment="1">
      <alignment horizontal="center" vertical="center"/>
    </xf>
    <xf numFmtId="2" fontId="4" fillId="10" borderId="180" xfId="0" applyNumberFormat="1" applyFont="1" applyFill="1" applyBorder="1" applyAlignment="1">
      <alignment horizontal="center" vertical="center"/>
    </xf>
    <xf numFmtId="0" fontId="13" fillId="10" borderId="3" xfId="0" applyFont="1" applyFill="1" applyBorder="1" applyAlignment="1">
      <alignment horizontal="left" vertical="center" indent="1"/>
    </xf>
    <xf numFmtId="0" fontId="13" fillId="10" borderId="2" xfId="0" applyFont="1" applyFill="1" applyBorder="1" applyAlignment="1">
      <alignment horizontal="left" vertical="center" indent="1"/>
    </xf>
    <xf numFmtId="0" fontId="13" fillId="10" borderId="24" xfId="0" applyFont="1" applyFill="1" applyBorder="1" applyAlignment="1">
      <alignment horizontal="left" vertical="center" indent="1"/>
    </xf>
    <xf numFmtId="0" fontId="13" fillId="10" borderId="108" xfId="0" applyFont="1" applyFill="1" applyBorder="1" applyAlignment="1">
      <alignment horizontal="left" vertical="center" indent="1"/>
    </xf>
    <xf numFmtId="0" fontId="15" fillId="10" borderId="108" xfId="0" applyFont="1" applyFill="1" applyBorder="1" applyAlignment="1">
      <alignment horizontal="left" indent="1"/>
    </xf>
    <xf numFmtId="2" fontId="4" fillId="10" borderId="108" xfId="0" applyNumberFormat="1" applyFont="1" applyFill="1" applyBorder="1" applyAlignment="1">
      <alignment horizontal="center" vertical="center"/>
    </xf>
    <xf numFmtId="0" fontId="13" fillId="10" borderId="193" xfId="0" applyFont="1" applyFill="1" applyBorder="1" applyAlignment="1">
      <alignment horizontal="left" vertical="center" indent="1"/>
    </xf>
    <xf numFmtId="0" fontId="15" fillId="10" borderId="193" xfId="0" applyFont="1" applyFill="1" applyBorder="1" applyAlignment="1">
      <alignment horizontal="left" indent="1"/>
    </xf>
    <xf numFmtId="2" fontId="4" fillId="10" borderId="193" xfId="0" applyNumberFormat="1" applyFont="1" applyFill="1" applyBorder="1" applyAlignment="1">
      <alignment horizontal="center" vertical="center"/>
    </xf>
    <xf numFmtId="0" fontId="13" fillId="10" borderId="78" xfId="0" applyFont="1" applyFill="1" applyBorder="1" applyAlignment="1">
      <alignment horizontal="left" vertical="center" indent="1"/>
    </xf>
    <xf numFmtId="0" fontId="13" fillId="10" borderId="80" xfId="0" applyFont="1" applyFill="1" applyBorder="1" applyAlignment="1">
      <alignment horizontal="left" vertical="center" indent="1"/>
    </xf>
    <xf numFmtId="2" fontId="4" fillId="10" borderId="92" xfId="0" applyNumberFormat="1" applyFont="1" applyFill="1" applyBorder="1" applyAlignment="1">
      <alignment horizontal="center" vertical="center"/>
    </xf>
    <xf numFmtId="0" fontId="13" fillId="10" borderId="72" xfId="0" applyFont="1" applyFill="1" applyBorder="1" applyAlignment="1">
      <alignment horizontal="left" vertical="center" indent="1"/>
    </xf>
    <xf numFmtId="0" fontId="13" fillId="10" borderId="87" xfId="0" applyFont="1" applyFill="1" applyBorder="1" applyAlignment="1">
      <alignment horizontal="left" vertical="center" indent="1"/>
    </xf>
    <xf numFmtId="0" fontId="15" fillId="10" borderId="98" xfId="0" applyFont="1" applyFill="1" applyBorder="1" applyAlignment="1">
      <alignment horizontal="left" indent="1"/>
    </xf>
    <xf numFmtId="2" fontId="4" fillId="10" borderId="98" xfId="0" applyNumberFormat="1" applyFont="1" applyFill="1" applyBorder="1" applyAlignment="1">
      <alignment horizontal="center" vertical="center"/>
    </xf>
    <xf numFmtId="0" fontId="13" fillId="10" borderId="57" xfId="0" applyFont="1" applyFill="1" applyBorder="1" applyAlignment="1">
      <alignment horizontal="left" vertical="center" indent="1"/>
    </xf>
    <xf numFmtId="0" fontId="15" fillId="10" borderId="57" xfId="0" applyFont="1" applyFill="1" applyBorder="1" applyAlignment="1">
      <alignment horizontal="left" indent="1"/>
    </xf>
    <xf numFmtId="2" fontId="2" fillId="10" borderId="153" xfId="0" applyNumberFormat="1" applyFont="1" applyFill="1" applyBorder="1" applyAlignment="1">
      <alignment horizontal="center" vertical="center"/>
    </xf>
    <xf numFmtId="2" fontId="2" fillId="10" borderId="170" xfId="0" applyNumberFormat="1" applyFont="1" applyFill="1" applyBorder="1" applyAlignment="1">
      <alignment horizontal="center" vertical="center"/>
    </xf>
    <xf numFmtId="2" fontId="2" fillId="10" borderId="155" xfId="0" applyNumberFormat="1" applyFont="1" applyFill="1" applyBorder="1" applyAlignment="1">
      <alignment horizontal="center" vertical="center"/>
    </xf>
    <xf numFmtId="2" fontId="2" fillId="10" borderId="161" xfId="0" applyNumberFormat="1" applyFont="1" applyFill="1" applyBorder="1" applyAlignment="1">
      <alignment horizontal="center" vertical="center"/>
    </xf>
    <xf numFmtId="2" fontId="2" fillId="10" borderId="57" xfId="0" applyNumberFormat="1" applyFont="1" applyFill="1" applyBorder="1" applyAlignment="1">
      <alignment horizontal="center" vertical="center"/>
    </xf>
    <xf numFmtId="0" fontId="15" fillId="10" borderId="148" xfId="0" applyFont="1" applyFill="1" applyBorder="1" applyAlignment="1">
      <alignment horizontal="left" indent="1"/>
    </xf>
    <xf numFmtId="0" fontId="15" fillId="10" borderId="155" xfId="0" applyFont="1" applyFill="1" applyBorder="1" applyAlignment="1">
      <alignment horizontal="left" indent="1"/>
    </xf>
    <xf numFmtId="2" fontId="2" fillId="10" borderId="156" xfId="0" applyNumberFormat="1" applyFont="1" applyFill="1" applyBorder="1" applyAlignment="1">
      <alignment horizontal="center" vertical="center"/>
    </xf>
    <xf numFmtId="0" fontId="15" fillId="10" borderId="6" xfId="0" applyFont="1" applyFill="1" applyBorder="1" applyAlignment="1">
      <alignment horizontal="left" indent="1"/>
    </xf>
    <xf numFmtId="2" fontId="2" fillId="10" borderId="24" xfId="0" applyNumberFormat="1" applyFont="1" applyFill="1" applyBorder="1" applyAlignment="1">
      <alignment horizontal="center" vertical="center"/>
    </xf>
    <xf numFmtId="0" fontId="15" fillId="10" borderId="55" xfId="0" applyFont="1" applyFill="1" applyBorder="1" applyAlignment="1">
      <alignment horizontal="left" indent="1"/>
    </xf>
    <xf numFmtId="0" fontId="15" fillId="10" borderId="51" xfId="0" applyFont="1" applyFill="1" applyBorder="1" applyAlignment="1">
      <alignment horizontal="left" indent="1"/>
    </xf>
    <xf numFmtId="0" fontId="15" fillId="10" borderId="56" xfId="0" applyFont="1" applyFill="1" applyBorder="1" applyAlignment="1">
      <alignment horizontal="left" indent="1"/>
    </xf>
    <xf numFmtId="2" fontId="2" fillId="10" borderId="51" xfId="0" applyNumberFormat="1" applyFont="1" applyFill="1" applyBorder="1" applyAlignment="1">
      <alignment horizontal="center" vertical="center"/>
    </xf>
    <xf numFmtId="2" fontId="2" fillId="10" borderId="56" xfId="0" applyNumberFormat="1" applyFont="1" applyFill="1" applyBorder="1" applyAlignment="1">
      <alignment horizontal="center" vertical="center"/>
    </xf>
    <xf numFmtId="2" fontId="2" fillId="10" borderId="53" xfId="0" applyNumberFormat="1" applyFont="1" applyFill="1" applyBorder="1" applyAlignment="1">
      <alignment horizontal="center" vertical="center"/>
    </xf>
    <xf numFmtId="0" fontId="15" fillId="10" borderId="36" xfId="0" applyFont="1" applyFill="1" applyBorder="1" applyAlignment="1">
      <alignment horizontal="left" indent="1"/>
    </xf>
    <xf numFmtId="0" fontId="15" fillId="10" borderId="47" xfId="0" applyFont="1" applyFill="1" applyBorder="1" applyAlignment="1">
      <alignment horizontal="left" indent="1"/>
    </xf>
    <xf numFmtId="0" fontId="15" fillId="10" borderId="71" xfId="0" applyFont="1" applyFill="1" applyBorder="1" applyAlignment="1">
      <alignment horizontal="left" indent="1"/>
    </xf>
    <xf numFmtId="0" fontId="15" fillId="10" borderId="96" xfId="0" applyFont="1" applyFill="1" applyBorder="1" applyAlignment="1">
      <alignment horizontal="left" indent="1"/>
    </xf>
    <xf numFmtId="0" fontId="15" fillId="10" borderId="140" xfId="0" applyFont="1" applyFill="1" applyBorder="1" applyAlignment="1">
      <alignment horizontal="left" indent="1"/>
    </xf>
    <xf numFmtId="0" fontId="15" fillId="10" borderId="110" xfId="0" applyFont="1" applyFill="1" applyBorder="1" applyAlignment="1">
      <alignment horizontal="left" indent="1"/>
    </xf>
    <xf numFmtId="2" fontId="2" fillId="10" borderId="140" xfId="0" applyNumberFormat="1" applyFont="1" applyFill="1" applyBorder="1" applyAlignment="1">
      <alignment horizontal="center" vertical="center"/>
    </xf>
    <xf numFmtId="2" fontId="2" fillId="10" borderId="109" xfId="0" applyNumberFormat="1" applyFont="1" applyFill="1" applyBorder="1" applyAlignment="1">
      <alignment horizontal="center" vertical="center"/>
    </xf>
    <xf numFmtId="0" fontId="15" fillId="10" borderId="77" xfId="0" applyFont="1" applyFill="1" applyBorder="1" applyAlignment="1">
      <alignment horizontal="left" indent="1"/>
    </xf>
    <xf numFmtId="2" fontId="4" fillId="10" borderId="77" xfId="0" applyNumberFormat="1" applyFont="1" applyFill="1" applyBorder="1" applyAlignment="1">
      <alignment horizontal="center" vertical="center"/>
    </xf>
    <xf numFmtId="0" fontId="15" fillId="10" borderId="83" xfId="0" applyFont="1" applyFill="1" applyBorder="1" applyAlignment="1">
      <alignment horizontal="left" indent="1"/>
    </xf>
    <xf numFmtId="2" fontId="4" fillId="10" borderId="83" xfId="0" applyNumberFormat="1" applyFont="1" applyFill="1" applyBorder="1" applyAlignment="1">
      <alignment horizontal="center" vertical="center"/>
    </xf>
    <xf numFmtId="0" fontId="15" fillId="10" borderId="4" xfId="0" applyFont="1" applyFill="1" applyBorder="1" applyAlignment="1">
      <alignment horizontal="left" indent="1"/>
    </xf>
    <xf numFmtId="2" fontId="4" fillId="10" borderId="4" xfId="0" applyNumberFormat="1" applyFont="1" applyFill="1" applyBorder="1" applyAlignment="1">
      <alignment horizontal="center" vertical="center"/>
    </xf>
    <xf numFmtId="2" fontId="4" fillId="10" borderId="6" xfId="0" applyNumberFormat="1" applyFont="1" applyFill="1" applyBorder="1" applyAlignment="1">
      <alignment horizontal="center" vertical="center"/>
    </xf>
    <xf numFmtId="2" fontId="4" fillId="10" borderId="36" xfId="0" applyNumberFormat="1" applyFont="1" applyFill="1" applyBorder="1" applyAlignment="1">
      <alignment horizontal="center" vertical="center"/>
    </xf>
    <xf numFmtId="0" fontId="15" fillId="10" borderId="154" xfId="0" applyFont="1" applyFill="1" applyBorder="1" applyAlignment="1">
      <alignment horizontal="left" indent="1"/>
    </xf>
    <xf numFmtId="2" fontId="4" fillId="10" borderId="148" xfId="0" applyNumberFormat="1" applyFont="1" applyFill="1" applyBorder="1" applyAlignment="1">
      <alignment horizontal="center" vertical="center"/>
    </xf>
    <xf numFmtId="2" fontId="4" fillId="10" borderId="155" xfId="0" applyNumberFormat="1" applyFont="1" applyFill="1" applyBorder="1" applyAlignment="1">
      <alignment horizontal="center" vertical="center"/>
    </xf>
    <xf numFmtId="2" fontId="4" fillId="10" borderId="154" xfId="0" applyNumberFormat="1" applyFont="1" applyFill="1" applyBorder="1" applyAlignment="1">
      <alignment horizontal="center" vertical="center"/>
    </xf>
    <xf numFmtId="2" fontId="4" fillId="10" borderId="156" xfId="0" applyNumberFormat="1" applyFont="1" applyFill="1" applyBorder="1" applyAlignment="1">
      <alignment horizontal="center" vertical="center"/>
    </xf>
    <xf numFmtId="2" fontId="4" fillId="10" borderId="16" xfId="0" applyNumberFormat="1" applyFont="1" applyFill="1" applyBorder="1" applyAlignment="1">
      <alignment horizontal="center" vertical="center"/>
    </xf>
    <xf numFmtId="2" fontId="4" fillId="10" borderId="48" xfId="0" applyNumberFormat="1" applyFont="1" applyFill="1" applyBorder="1" applyAlignment="1">
      <alignment horizontal="center" vertical="center"/>
    </xf>
    <xf numFmtId="2" fontId="4" fillId="10" borderId="47" xfId="0" applyNumberFormat="1" applyFont="1" applyFill="1" applyBorder="1" applyAlignment="1">
      <alignment horizontal="center" vertical="center"/>
    </xf>
    <xf numFmtId="0" fontId="6" fillId="10" borderId="90" xfId="0" applyFont="1" applyFill="1" applyBorder="1" applyAlignment="1">
      <alignment horizontal="left" indent="1"/>
    </xf>
    <xf numFmtId="0" fontId="15" fillId="10" borderId="86" xfId="0" applyFont="1" applyFill="1" applyBorder="1" applyAlignment="1">
      <alignment horizontal="left" indent="1"/>
    </xf>
    <xf numFmtId="2" fontId="4" fillId="10" borderId="71" xfId="0" applyNumberFormat="1" applyFont="1" applyFill="1" applyBorder="1" applyAlignment="1">
      <alignment horizontal="center" vertical="center"/>
    </xf>
    <xf numFmtId="2" fontId="4" fillId="10" borderId="69" xfId="0" applyNumberFormat="1" applyFont="1" applyFill="1" applyBorder="1" applyAlignment="1">
      <alignment horizontal="center" vertical="center"/>
    </xf>
    <xf numFmtId="2" fontId="2" fillId="10" borderId="69" xfId="0" applyNumberFormat="1" applyFont="1" applyFill="1" applyBorder="1" applyAlignment="1">
      <alignment horizontal="center" vertical="center"/>
    </xf>
    <xf numFmtId="2" fontId="2" fillId="10" borderId="70" xfId="0" applyNumberFormat="1" applyFont="1" applyFill="1" applyBorder="1" applyAlignment="1">
      <alignment horizontal="center" vertical="center"/>
    </xf>
    <xf numFmtId="2" fontId="2" fillId="10" borderId="71" xfId="0" applyNumberFormat="1" applyFont="1" applyFill="1" applyBorder="1" applyAlignment="1">
      <alignment horizontal="center" vertical="center"/>
    </xf>
    <xf numFmtId="0" fontId="6" fillId="10" borderId="112" xfId="0" applyFont="1" applyFill="1" applyBorder="1" applyAlignment="1">
      <alignment horizontal="left" indent="1"/>
    </xf>
    <xf numFmtId="2" fontId="4" fillId="10" borderId="113" xfId="0" applyNumberFormat="1" applyFont="1" applyFill="1" applyBorder="1" applyAlignment="1">
      <alignment horizontal="center" vertical="center"/>
    </xf>
    <xf numFmtId="2" fontId="4" fillId="10" borderId="111" xfId="0" applyNumberFormat="1" applyFont="1" applyFill="1" applyBorder="1" applyAlignment="1">
      <alignment horizontal="center" vertical="center"/>
    </xf>
    <xf numFmtId="2" fontId="2" fillId="10" borderId="111" xfId="0" applyNumberFormat="1" applyFont="1" applyFill="1" applyBorder="1" applyAlignment="1">
      <alignment horizontal="center" vertical="center"/>
    </xf>
    <xf numFmtId="2" fontId="2" fillId="10" borderId="114" xfId="0" applyNumberFormat="1" applyFont="1" applyFill="1" applyBorder="1" applyAlignment="1">
      <alignment horizontal="center" vertical="center"/>
    </xf>
    <xf numFmtId="2" fontId="2" fillId="10" borderId="113" xfId="0" applyNumberFormat="1" applyFont="1" applyFill="1" applyBorder="1" applyAlignment="1">
      <alignment horizontal="center" vertical="center"/>
    </xf>
    <xf numFmtId="2" fontId="4" fillId="10" borderId="51" xfId="0" applyNumberFormat="1" applyFont="1" applyFill="1" applyBorder="1" applyAlignment="1">
      <alignment horizontal="center" vertical="center"/>
    </xf>
    <xf numFmtId="2" fontId="4" fillId="10" borderId="56" xfId="0" applyNumberFormat="1" applyFont="1" applyFill="1" applyBorder="1" applyAlignment="1">
      <alignment horizontal="center" vertical="center"/>
    </xf>
    <xf numFmtId="2" fontId="4" fillId="10" borderId="55" xfId="0" applyNumberFormat="1" applyFont="1" applyFill="1" applyBorder="1" applyAlignment="1">
      <alignment horizontal="center" vertical="center"/>
    </xf>
    <xf numFmtId="2" fontId="4" fillId="10" borderId="53" xfId="0" applyNumberFormat="1" applyFont="1" applyFill="1" applyBorder="1" applyAlignment="1">
      <alignment horizontal="center" vertical="center"/>
    </xf>
    <xf numFmtId="0" fontId="15" fillId="10" borderId="120" xfId="0" applyFont="1" applyFill="1" applyBorder="1" applyAlignment="1">
      <alignment horizontal="left" indent="1"/>
    </xf>
    <xf numFmtId="0" fontId="15" fillId="10" borderId="95" xfId="0" applyFont="1" applyFill="1" applyBorder="1" applyAlignment="1">
      <alignment horizontal="left" indent="1"/>
    </xf>
    <xf numFmtId="0" fontId="15" fillId="10" borderId="122" xfId="0" applyFont="1" applyFill="1" applyBorder="1" applyAlignment="1">
      <alignment horizontal="left" indent="1"/>
    </xf>
    <xf numFmtId="2" fontId="4" fillId="10" borderId="95" xfId="0" applyNumberFormat="1" applyFont="1" applyFill="1" applyBorder="1" applyAlignment="1">
      <alignment horizontal="center" vertical="center"/>
    </xf>
    <xf numFmtId="2" fontId="4" fillId="10" borderId="122" xfId="0" applyNumberFormat="1" applyFont="1" applyFill="1" applyBorder="1" applyAlignment="1">
      <alignment horizontal="center" vertical="center"/>
    </xf>
    <xf numFmtId="2" fontId="4" fillId="10" borderId="120" xfId="0" applyNumberFormat="1" applyFont="1" applyFill="1" applyBorder="1" applyAlignment="1">
      <alignment horizontal="center" vertical="center"/>
    </xf>
    <xf numFmtId="2" fontId="4" fillId="10" borderId="121" xfId="0" applyNumberFormat="1" applyFont="1" applyFill="1" applyBorder="1" applyAlignment="1">
      <alignment horizontal="center" vertical="center"/>
    </xf>
    <xf numFmtId="2" fontId="2" fillId="10" borderId="77" xfId="0" applyNumberFormat="1" applyFont="1" applyFill="1" applyBorder="1" applyAlignment="1">
      <alignment horizontal="center" vertical="center"/>
    </xf>
    <xf numFmtId="2" fontId="2" fillId="10" borderId="83" xfId="0" applyNumberFormat="1" applyFont="1" applyFill="1" applyBorder="1" applyAlignment="1">
      <alignment horizontal="center" vertical="center"/>
    </xf>
    <xf numFmtId="2" fontId="2" fillId="10" borderId="157" xfId="0" applyNumberFormat="1" applyFont="1" applyFill="1" applyBorder="1" applyAlignment="1">
      <alignment horizontal="center" vertical="center"/>
    </xf>
    <xf numFmtId="0" fontId="4" fillId="10" borderId="78" xfId="0" applyFont="1" applyFill="1" applyBorder="1" applyAlignment="1">
      <alignment horizontal="left" indent="1"/>
    </xf>
    <xf numFmtId="0" fontId="4" fillId="10" borderId="80" xfId="0" applyFont="1" applyFill="1" applyBorder="1" applyAlignment="1">
      <alignment horizontal="left" indent="1"/>
    </xf>
    <xf numFmtId="0" fontId="4" fillId="10" borderId="79" xfId="0" applyFont="1" applyFill="1" applyBorder="1" applyAlignment="1">
      <alignment horizontal="left" indent="1"/>
    </xf>
    <xf numFmtId="0" fontId="4" fillId="10" borderId="72" xfId="0" applyFont="1" applyFill="1" applyBorder="1" applyAlignment="1">
      <alignment horizontal="left" indent="1"/>
    </xf>
    <xf numFmtId="0" fontId="4" fillId="10" borderId="74" xfId="0" applyFont="1" applyFill="1" applyBorder="1" applyAlignment="1">
      <alignment horizontal="left" indent="1"/>
    </xf>
    <xf numFmtId="0" fontId="4" fillId="10" borderId="73" xfId="0" applyFont="1" applyFill="1" applyBorder="1" applyAlignment="1">
      <alignment horizontal="left" indent="1"/>
    </xf>
    <xf numFmtId="2" fontId="2" fillId="10" borderId="73" xfId="0" applyNumberFormat="1" applyFont="1" applyFill="1" applyBorder="1" applyAlignment="1">
      <alignment horizontal="center" vertical="center"/>
    </xf>
    <xf numFmtId="2" fontId="2" fillId="10" borderId="74" xfId="0" applyNumberFormat="1" applyFont="1" applyFill="1" applyBorder="1" applyAlignment="1">
      <alignment horizontal="center" vertical="center"/>
    </xf>
    <xf numFmtId="0" fontId="4" fillId="10" borderId="134" xfId="0" applyFont="1" applyFill="1" applyBorder="1" applyAlignment="1">
      <alignment horizontal="left" indent="1"/>
    </xf>
    <xf numFmtId="0" fontId="4" fillId="10" borderId="174" xfId="0" applyFont="1" applyFill="1" applyBorder="1" applyAlignment="1">
      <alignment horizontal="left" indent="1"/>
    </xf>
    <xf numFmtId="2" fontId="2" fillId="10" borderId="135" xfId="0" applyNumberFormat="1" applyFont="1" applyFill="1" applyBorder="1" applyAlignment="1">
      <alignment horizontal="center" vertical="center"/>
    </xf>
    <xf numFmtId="2" fontId="2" fillId="10" borderId="133" xfId="0" applyNumberFormat="1" applyFont="1" applyFill="1" applyBorder="1" applyAlignment="1">
      <alignment horizontal="center" vertical="center"/>
    </xf>
    <xf numFmtId="2" fontId="2" fillId="10" borderId="174" xfId="0" applyNumberFormat="1" applyFont="1" applyFill="1" applyBorder="1" applyAlignment="1">
      <alignment horizontal="center" vertical="center"/>
    </xf>
    <xf numFmtId="0" fontId="4" fillId="10" borderId="3" xfId="0" applyFont="1" applyFill="1" applyBorder="1" applyAlignment="1">
      <alignment horizontal="left" indent="1"/>
    </xf>
    <xf numFmtId="0" fontId="4" fillId="10" borderId="2" xfId="0" applyFont="1" applyFill="1" applyBorder="1" applyAlignment="1">
      <alignment horizontal="left" indent="1"/>
    </xf>
    <xf numFmtId="0" fontId="4" fillId="10" borderId="24" xfId="0" applyFont="1" applyFill="1" applyBorder="1" applyAlignment="1">
      <alignment horizontal="left" indent="1"/>
    </xf>
    <xf numFmtId="0" fontId="4" fillId="10" borderId="13" xfId="0" applyFont="1" applyFill="1" applyBorder="1" applyAlignment="1">
      <alignment horizontal="left" indent="1"/>
    </xf>
    <xf numFmtId="0" fontId="4" fillId="10" borderId="41" xfId="0" applyFont="1" applyFill="1" applyBorder="1" applyAlignment="1">
      <alignment horizontal="left" indent="1"/>
    </xf>
    <xf numFmtId="0" fontId="4" fillId="10" borderId="40" xfId="0" applyFont="1" applyFill="1" applyBorder="1" applyAlignment="1">
      <alignment horizontal="left" indent="1"/>
    </xf>
    <xf numFmtId="2" fontId="4" fillId="10" borderId="117" xfId="0" applyNumberFormat="1" applyFont="1" applyFill="1" applyBorder="1" applyAlignment="1">
      <alignment horizontal="center" vertical="center"/>
    </xf>
    <xf numFmtId="2" fontId="4" fillId="10" borderId="91" xfId="0" applyNumberFormat="1" applyFont="1" applyFill="1" applyBorder="1" applyAlignment="1">
      <alignment horizontal="center" vertical="center"/>
    </xf>
    <xf numFmtId="2" fontId="4" fillId="10" borderId="124" xfId="0" applyNumberFormat="1" applyFont="1" applyFill="1" applyBorder="1" applyAlignment="1">
      <alignment horizontal="center" vertical="center"/>
    </xf>
    <xf numFmtId="0" fontId="15" fillId="10" borderId="1" xfId="0" applyFont="1" applyFill="1" applyBorder="1" applyAlignment="1">
      <alignment horizontal="left" vertical="center" indent="1"/>
    </xf>
    <xf numFmtId="0" fontId="15" fillId="10" borderId="15" xfId="0" applyFont="1" applyFill="1" applyBorder="1" applyAlignment="1">
      <alignment horizontal="left" vertical="center" indent="1"/>
    </xf>
    <xf numFmtId="0" fontId="13" fillId="10" borderId="1" xfId="0" applyFont="1" applyFill="1" applyBorder="1" applyAlignment="1">
      <alignment horizontal="left" vertical="center" indent="1"/>
    </xf>
    <xf numFmtId="0" fontId="15" fillId="10" borderId="8" xfId="0" applyFont="1" applyFill="1" applyBorder="1" applyAlignment="1">
      <alignment horizontal="left" vertical="center" indent="1"/>
    </xf>
    <xf numFmtId="0" fontId="15" fillId="10" borderId="10" xfId="0" applyFont="1" applyFill="1" applyBorder="1" applyAlignment="1">
      <alignment horizontal="left" vertical="center" indent="1"/>
    </xf>
    <xf numFmtId="0" fontId="13" fillId="10" borderId="8" xfId="0" applyFont="1" applyFill="1" applyBorder="1" applyAlignment="1">
      <alignment horizontal="left" vertical="center" indent="1"/>
    </xf>
    <xf numFmtId="0" fontId="13" fillId="10" borderId="12" xfId="0" applyFont="1" applyFill="1" applyBorder="1" applyAlignment="1">
      <alignment horizontal="left" vertical="center" indent="1"/>
    </xf>
    <xf numFmtId="0" fontId="13" fillId="10" borderId="0" xfId="0" applyFont="1" applyFill="1" applyBorder="1" applyAlignment="1">
      <alignment horizontal="left" vertical="center" indent="1"/>
    </xf>
    <xf numFmtId="0" fontId="15" fillId="10" borderId="12" xfId="0" applyFont="1" applyFill="1" applyBorder="1" applyAlignment="1">
      <alignment horizontal="left" vertical="center" indent="1"/>
    </xf>
    <xf numFmtId="0" fontId="15" fillId="10" borderId="0" xfId="0" applyFont="1" applyFill="1" applyBorder="1" applyAlignment="1">
      <alignment horizontal="left" vertical="center" indent="1"/>
    </xf>
    <xf numFmtId="0" fontId="13" fillId="10" borderId="79" xfId="0" applyFont="1" applyFill="1" applyBorder="1" applyAlignment="1">
      <alignment horizontal="left" vertical="center" indent="1"/>
    </xf>
    <xf numFmtId="0" fontId="13" fillId="10" borderId="134" xfId="0" applyFont="1" applyFill="1" applyBorder="1" applyAlignment="1">
      <alignment horizontal="left" vertical="center" indent="1"/>
    </xf>
    <xf numFmtId="0" fontId="13" fillId="10" borderId="135" xfId="0" applyFont="1" applyFill="1" applyBorder="1" applyAlignment="1">
      <alignment horizontal="left" vertical="center" indent="1"/>
    </xf>
    <xf numFmtId="0" fontId="13" fillId="10" borderId="140" xfId="0" applyFont="1" applyFill="1" applyBorder="1" applyAlignment="1">
      <alignment horizontal="left" vertical="center" indent="1"/>
    </xf>
    <xf numFmtId="0" fontId="13" fillId="10" borderId="96" xfId="0" applyFont="1" applyFill="1" applyBorder="1" applyAlignment="1">
      <alignment horizontal="left" vertical="center" indent="1"/>
    </xf>
    <xf numFmtId="2" fontId="4" fillId="10" borderId="49" xfId="0" applyNumberFormat="1" applyFont="1" applyFill="1" applyBorder="1" applyAlignment="1">
      <alignment horizontal="center" vertical="center"/>
    </xf>
    <xf numFmtId="2" fontId="4" fillId="10" borderId="110" xfId="0" applyNumberFormat="1" applyFont="1" applyFill="1" applyBorder="1" applyAlignment="1">
      <alignment horizontal="center" vertical="center"/>
    </xf>
    <xf numFmtId="2" fontId="4" fillId="10" borderId="140" xfId="0" applyNumberFormat="1" applyFont="1" applyFill="1" applyBorder="1" applyAlignment="1">
      <alignment horizontal="center" vertical="center"/>
    </xf>
    <xf numFmtId="2" fontId="4" fillId="10" borderId="96" xfId="0" applyNumberFormat="1" applyFont="1" applyFill="1" applyBorder="1" applyAlignment="1">
      <alignment horizontal="center" vertical="center"/>
    </xf>
    <xf numFmtId="2" fontId="4" fillId="10" borderId="109" xfId="0" applyNumberFormat="1" applyFont="1" applyFill="1" applyBorder="1" applyAlignment="1">
      <alignment horizontal="center" vertical="center"/>
    </xf>
    <xf numFmtId="2" fontId="4" fillId="10" borderId="157" xfId="0" applyNumberFormat="1" applyFont="1" applyFill="1" applyBorder="1" applyAlignment="1">
      <alignment horizontal="center" vertical="center"/>
    </xf>
    <xf numFmtId="0" fontId="15" fillId="10" borderId="93" xfId="0" applyFont="1" applyFill="1" applyBorder="1" applyAlignment="1">
      <alignment horizontal="left" indent="1"/>
    </xf>
    <xf numFmtId="0" fontId="15" fillId="10" borderId="58" xfId="0" applyFont="1" applyFill="1" applyBorder="1" applyAlignment="1">
      <alignment horizontal="left" indent="1"/>
    </xf>
    <xf numFmtId="0" fontId="15" fillId="10" borderId="59" xfId="0" applyFont="1" applyFill="1" applyBorder="1" applyAlignment="1">
      <alignment horizontal="left" indent="1"/>
    </xf>
    <xf numFmtId="0" fontId="13" fillId="10" borderId="4" xfId="0" applyFont="1" applyFill="1" applyBorder="1" applyAlignment="1">
      <alignment horizontal="left" vertical="center" indent="1"/>
    </xf>
    <xf numFmtId="0" fontId="13" fillId="10" borderId="101" xfId="0" applyFont="1" applyFill="1" applyBorder="1" applyAlignment="1">
      <alignment horizontal="left" vertical="center" indent="1"/>
    </xf>
    <xf numFmtId="0" fontId="13" fillId="10" borderId="83" xfId="0" applyFont="1" applyFill="1" applyBorder="1" applyAlignment="1">
      <alignment horizontal="left" vertical="center" indent="1"/>
    </xf>
    <xf numFmtId="0" fontId="13" fillId="10" borderId="92" xfId="0" applyFont="1" applyFill="1" applyBorder="1" applyAlignment="1">
      <alignment horizontal="left" vertical="center" indent="1"/>
    </xf>
    <xf numFmtId="0" fontId="13" fillId="10" borderId="145" xfId="0" applyFont="1" applyFill="1" applyBorder="1" applyAlignment="1">
      <alignment horizontal="left" vertical="center" indent="1"/>
    </xf>
    <xf numFmtId="0" fontId="13" fillId="10" borderId="61" xfId="0" applyFont="1" applyFill="1" applyBorder="1" applyAlignment="1">
      <alignment horizontal="left" vertical="center" indent="1"/>
    </xf>
    <xf numFmtId="0" fontId="13" fillId="10" borderId="45" xfId="0" applyFont="1" applyFill="1" applyBorder="1" applyAlignment="1">
      <alignment horizontal="left" vertical="center" indent="1"/>
    </xf>
    <xf numFmtId="0" fontId="13" fillId="10" borderId="136" xfId="0" applyFont="1" applyFill="1" applyBorder="1" applyAlignment="1">
      <alignment horizontal="left" vertical="center" indent="1"/>
    </xf>
    <xf numFmtId="0" fontId="13" fillId="10" borderId="102" xfId="0" applyFont="1" applyFill="1" applyBorder="1" applyAlignment="1">
      <alignment horizontal="left" vertical="center" indent="1"/>
    </xf>
    <xf numFmtId="0" fontId="13" fillId="10" borderId="187" xfId="0" applyFont="1" applyFill="1" applyBorder="1" applyAlignment="1">
      <alignment horizontal="left" vertical="center" indent="1"/>
    </xf>
    <xf numFmtId="0" fontId="13" fillId="10" borderId="188" xfId="0" applyFont="1" applyFill="1" applyBorder="1" applyAlignment="1">
      <alignment horizontal="left" vertical="center" indent="1"/>
    </xf>
    <xf numFmtId="0" fontId="13" fillId="10" borderId="107" xfId="0" applyFont="1" applyFill="1" applyBorder="1" applyAlignment="1">
      <alignment horizontal="left" vertical="center" indent="1"/>
    </xf>
    <xf numFmtId="0" fontId="13" fillId="10" borderId="179" xfId="0" applyFont="1" applyFill="1" applyBorder="1" applyAlignment="1">
      <alignment horizontal="left" vertical="center" indent="1"/>
    </xf>
    <xf numFmtId="0" fontId="15" fillId="10" borderId="102" xfId="0" applyFont="1" applyFill="1" applyBorder="1" applyAlignment="1">
      <alignment horizontal="left" indent="1"/>
    </xf>
    <xf numFmtId="0" fontId="15" fillId="10" borderId="61" xfId="0" applyFont="1" applyFill="1" applyBorder="1" applyAlignment="1">
      <alignment horizontal="left" indent="1"/>
    </xf>
    <xf numFmtId="0" fontId="13" fillId="10" borderId="141" xfId="0" applyFont="1" applyFill="1" applyBorder="1" applyAlignment="1">
      <alignment horizontal="left" vertical="center" indent="1"/>
    </xf>
    <xf numFmtId="2" fontId="2" fillId="10" borderId="28" xfId="0" applyNumberFormat="1" applyFont="1" applyFill="1" applyBorder="1" applyAlignment="1">
      <alignment horizontal="center" vertical="center"/>
    </xf>
    <xf numFmtId="2" fontId="2" fillId="10" borderId="88" xfId="0" applyNumberFormat="1" applyFont="1" applyFill="1" applyBorder="1" applyAlignment="1">
      <alignment horizontal="center" vertical="center"/>
    </xf>
    <xf numFmtId="0" fontId="15" fillId="10" borderId="60" xfId="0" applyFont="1" applyFill="1" applyBorder="1" applyAlignment="1">
      <alignment horizontal="left" indent="1"/>
    </xf>
    <xf numFmtId="2" fontId="2" fillId="10" borderId="101" xfId="0" applyNumberFormat="1" applyFont="1" applyFill="1" applyBorder="1" applyAlignment="1">
      <alignment horizontal="center" vertical="center"/>
    </xf>
    <xf numFmtId="0" fontId="15" fillId="10" borderId="173" xfId="0" applyFont="1" applyFill="1" applyBorder="1" applyAlignment="1">
      <alignment horizontal="left" indent="1"/>
    </xf>
    <xf numFmtId="0" fontId="13" fillId="10" borderId="52" xfId="0" applyFont="1" applyFill="1" applyBorder="1" applyAlignment="1">
      <alignment horizontal="left" vertical="center" indent="1"/>
    </xf>
    <xf numFmtId="0" fontId="15" fillId="10" borderId="54" xfId="0" applyFont="1" applyFill="1" applyBorder="1" applyAlignment="1">
      <alignment horizontal="left" vertical="center" indent="1"/>
    </xf>
    <xf numFmtId="0" fontId="15" fillId="10" borderId="171" xfId="0" applyFont="1" applyFill="1" applyBorder="1" applyAlignment="1">
      <alignment horizontal="left" indent="1"/>
    </xf>
    <xf numFmtId="0" fontId="15" fillId="10" borderId="36" xfId="0" applyFont="1" applyFill="1" applyBorder="1" applyAlignment="1">
      <alignment horizontal="left" vertical="center" indent="1"/>
    </xf>
    <xf numFmtId="2" fontId="2" fillId="10" borderId="130" xfId="0" applyNumberFormat="1" applyFont="1" applyFill="1" applyBorder="1" applyAlignment="1">
      <alignment horizontal="center" vertical="center"/>
    </xf>
    <xf numFmtId="2" fontId="2" fillId="10" borderId="36" xfId="0" applyNumberFormat="1" applyFont="1" applyFill="1" applyBorder="1" applyAlignment="1">
      <alignment horizontal="center" vertical="center"/>
    </xf>
    <xf numFmtId="0" fontId="15" fillId="10" borderId="108" xfId="0" applyFont="1" applyFill="1" applyBorder="1" applyAlignment="1">
      <alignment horizontal="left" vertical="center" indent="1"/>
    </xf>
    <xf numFmtId="0" fontId="15" fillId="10" borderId="79" xfId="0" applyFont="1" applyFill="1" applyBorder="1" applyAlignment="1">
      <alignment horizontal="left" vertical="center" indent="1"/>
    </xf>
    <xf numFmtId="0" fontId="13" fillId="10" borderId="130" xfId="0" applyFont="1" applyFill="1" applyBorder="1" applyAlignment="1">
      <alignment horizontal="left" vertical="center" indent="1"/>
    </xf>
    <xf numFmtId="0" fontId="15" fillId="10" borderId="197" xfId="0" applyFont="1" applyFill="1" applyBorder="1" applyAlignment="1">
      <alignment horizontal="left" vertical="center" indent="1"/>
    </xf>
    <xf numFmtId="0" fontId="13" fillId="10" borderId="77" xfId="0" applyFont="1" applyFill="1" applyBorder="1" applyAlignment="1">
      <alignment horizontal="left" vertical="center" indent="1"/>
    </xf>
    <xf numFmtId="0" fontId="13" fillId="10" borderId="165" xfId="0" applyFont="1" applyFill="1" applyBorder="1" applyAlignment="1">
      <alignment horizontal="left" vertical="center" indent="1"/>
    </xf>
    <xf numFmtId="0" fontId="15" fillId="10" borderId="45" xfId="0" applyFont="1" applyFill="1" applyBorder="1" applyAlignment="1">
      <alignment horizontal="left" indent="1"/>
    </xf>
    <xf numFmtId="0" fontId="13" fillId="10" borderId="98" xfId="0" applyFont="1" applyFill="1" applyBorder="1" applyAlignment="1">
      <alignment horizontal="left" vertical="center" indent="1"/>
    </xf>
    <xf numFmtId="0" fontId="13" fillId="10" borderId="91" xfId="0" applyFont="1" applyFill="1" applyBorder="1" applyAlignment="1">
      <alignment horizontal="left" vertical="center" indent="1"/>
    </xf>
    <xf numFmtId="0" fontId="15" fillId="10" borderId="73" xfId="0" applyFont="1" applyFill="1" applyBorder="1" applyAlignment="1">
      <alignment horizontal="left" vertical="center" indent="1"/>
    </xf>
    <xf numFmtId="0" fontId="15" fillId="10" borderId="80" xfId="0" applyFont="1" applyFill="1" applyBorder="1" applyAlignment="1">
      <alignment horizontal="left" vertical="center" indent="1"/>
    </xf>
    <xf numFmtId="0" fontId="13" fillId="10" borderId="88" xfId="0" applyFont="1" applyFill="1" applyBorder="1" applyAlignment="1">
      <alignment horizontal="left" vertical="center" indent="1"/>
    </xf>
    <xf numFmtId="0" fontId="13" fillId="10" borderId="185" xfId="0" applyFont="1" applyFill="1" applyBorder="1" applyAlignment="1">
      <alignment horizontal="left" vertical="center" indent="1"/>
    </xf>
    <xf numFmtId="0" fontId="13" fillId="10" borderId="180" xfId="0" applyFont="1" applyFill="1" applyBorder="1" applyAlignment="1">
      <alignment horizontal="left" vertical="center" indent="1"/>
    </xf>
    <xf numFmtId="2" fontId="2" fillId="10" borderId="185" xfId="0" applyNumberFormat="1" applyFont="1" applyFill="1" applyBorder="1" applyAlignment="1">
      <alignment horizontal="center" vertical="center"/>
    </xf>
    <xf numFmtId="0" fontId="13" fillId="10" borderId="146" xfId="0" applyFont="1" applyFill="1" applyBorder="1" applyAlignment="1">
      <alignment horizontal="left" vertical="center" indent="1"/>
    </xf>
    <xf numFmtId="0" fontId="13" fillId="10" borderId="196" xfId="0" applyFont="1" applyFill="1" applyBorder="1" applyAlignment="1">
      <alignment horizontal="left" vertical="center" indent="1"/>
    </xf>
    <xf numFmtId="0" fontId="15" fillId="10" borderId="49" xfId="0" applyFont="1" applyFill="1" applyBorder="1" applyAlignment="1">
      <alignment horizontal="left" indent="1"/>
    </xf>
    <xf numFmtId="2" fontId="2" fillId="10" borderId="146" xfId="0" applyNumberFormat="1" applyFont="1" applyFill="1" applyBorder="1" applyAlignment="1">
      <alignment horizontal="center" vertical="center"/>
    </xf>
    <xf numFmtId="0" fontId="15" fillId="10" borderId="198" xfId="0" applyFont="1" applyFill="1" applyBorder="1" applyAlignment="1">
      <alignment horizontal="left" indent="1"/>
    </xf>
    <xf numFmtId="0" fontId="15" fillId="10" borderId="65" xfId="0" applyFont="1" applyFill="1" applyBorder="1" applyAlignment="1">
      <alignment horizontal="left" indent="1"/>
    </xf>
    <xf numFmtId="0" fontId="15" fillId="10" borderId="197" xfId="0" applyFont="1" applyFill="1" applyBorder="1" applyAlignment="1">
      <alignment horizontal="left" indent="1"/>
    </xf>
    <xf numFmtId="0" fontId="15" fillId="10" borderId="136" xfId="0" applyFont="1" applyFill="1" applyBorder="1" applyAlignment="1">
      <alignment horizontal="left" indent="1"/>
    </xf>
    <xf numFmtId="0" fontId="15" fillId="10" borderId="194" xfId="0" applyFont="1" applyFill="1" applyBorder="1" applyAlignment="1">
      <alignment horizontal="left" indent="1"/>
    </xf>
    <xf numFmtId="0" fontId="15" fillId="10" borderId="195" xfId="0" applyFont="1" applyFill="1" applyBorder="1" applyAlignment="1">
      <alignment horizontal="left" indent="1"/>
    </xf>
    <xf numFmtId="0" fontId="15" fillId="10" borderId="190" xfId="0" applyFont="1" applyFill="1" applyBorder="1" applyAlignment="1">
      <alignment horizontal="left" indent="1"/>
    </xf>
    <xf numFmtId="0" fontId="15" fillId="10" borderId="145" xfId="0" applyFont="1" applyFill="1" applyBorder="1" applyAlignment="1">
      <alignment horizontal="left" indent="1"/>
    </xf>
    <xf numFmtId="0" fontId="15" fillId="10" borderId="116" xfId="0" applyFont="1" applyFill="1" applyBorder="1" applyAlignment="1">
      <alignment horizontal="left" indent="1"/>
    </xf>
    <xf numFmtId="0" fontId="15" fillId="10" borderId="162" xfId="0" applyFont="1" applyFill="1" applyBorder="1" applyAlignment="1">
      <alignment horizontal="left" indent="1"/>
    </xf>
    <xf numFmtId="0" fontId="15" fillId="10" borderId="100" xfId="0" applyFont="1" applyFill="1" applyBorder="1" applyAlignment="1">
      <alignment horizontal="left" indent="1"/>
    </xf>
    <xf numFmtId="2" fontId="2" fillId="10" borderId="158" xfId="0" applyNumberFormat="1" applyFont="1" applyFill="1" applyBorder="1" applyAlignment="1">
      <alignment horizontal="center" vertical="center"/>
    </xf>
    <xf numFmtId="0" fontId="15" fillId="10" borderId="62" xfId="0" applyFont="1" applyFill="1" applyBorder="1" applyAlignment="1">
      <alignment horizontal="left" indent="1"/>
    </xf>
    <xf numFmtId="0" fontId="15" fillId="10" borderId="63" xfId="0" applyFont="1" applyFill="1" applyBorder="1" applyAlignment="1">
      <alignment horizontal="left" indent="1"/>
    </xf>
    <xf numFmtId="0" fontId="15" fillId="10" borderId="64" xfId="0" applyFont="1" applyFill="1" applyBorder="1" applyAlignment="1">
      <alignment horizontal="left" indent="1"/>
    </xf>
    <xf numFmtId="2" fontId="2" fillId="10" borderId="160" xfId="0" applyNumberFormat="1" applyFont="1" applyFill="1" applyBorder="1" applyAlignment="1">
      <alignment horizontal="center" vertical="center"/>
    </xf>
    <xf numFmtId="0" fontId="15" fillId="10" borderId="92" xfId="0" applyFont="1" applyFill="1" applyBorder="1" applyAlignment="1">
      <alignment horizontal="left" indent="1"/>
    </xf>
    <xf numFmtId="2" fontId="4" fillId="10" borderId="182" xfId="0" applyNumberFormat="1" applyFont="1" applyFill="1" applyBorder="1" applyAlignment="1">
      <alignment horizontal="center" vertical="center"/>
    </xf>
    <xf numFmtId="2" fontId="4" fillId="10" borderId="183" xfId="0" applyNumberFormat="1" applyFont="1" applyFill="1" applyBorder="1" applyAlignment="1">
      <alignment horizontal="center" vertical="center"/>
    </xf>
    <xf numFmtId="2" fontId="4" fillId="10" borderId="184" xfId="0" applyNumberFormat="1" applyFont="1" applyFill="1" applyBorder="1" applyAlignment="1">
      <alignment horizontal="center" vertical="center"/>
    </xf>
    <xf numFmtId="2" fontId="2" fillId="10" borderId="191" xfId="0" applyNumberFormat="1" applyFont="1" applyFill="1" applyBorder="1" applyAlignment="1">
      <alignment horizontal="center" vertical="center"/>
    </xf>
    <xf numFmtId="2" fontId="2" fillId="10" borderId="192" xfId="0" applyNumberFormat="1" applyFont="1" applyFill="1" applyBorder="1" applyAlignment="1">
      <alignment horizontal="center" vertical="center"/>
    </xf>
    <xf numFmtId="0" fontId="15" fillId="10" borderId="189" xfId="0" applyFont="1" applyFill="1" applyBorder="1" applyAlignment="1">
      <alignment horizontal="left" indent="1"/>
    </xf>
    <xf numFmtId="0" fontId="15" fillId="10" borderId="186" xfId="0" applyFont="1" applyFill="1" applyBorder="1" applyAlignment="1">
      <alignment horizontal="left" indent="1"/>
    </xf>
    <xf numFmtId="0" fontId="15" fillId="10" borderId="89" xfId="0" applyFont="1" applyFill="1" applyBorder="1" applyAlignment="1">
      <alignment horizontal="left" indent="1"/>
    </xf>
    <xf numFmtId="0" fontId="4" fillId="10" borderId="1" xfId="0" applyFont="1" applyFill="1" applyBorder="1" applyAlignment="1">
      <alignment horizontal="left" indent="1"/>
    </xf>
    <xf numFmtId="0" fontId="4" fillId="10" borderId="17" xfId="0" applyFont="1" applyFill="1" applyBorder="1" applyAlignment="1">
      <alignment horizontal="left" indent="1"/>
    </xf>
    <xf numFmtId="0" fontId="4" fillId="10" borderId="15" xfId="0" applyFont="1" applyFill="1" applyBorder="1" applyAlignment="1">
      <alignment horizontal="left" indent="1"/>
    </xf>
    <xf numFmtId="2" fontId="2" fillId="10" borderId="71" xfId="0" applyNumberFormat="1" applyFont="1" applyFill="1" applyBorder="1" applyAlignment="1">
      <alignment horizontal="left" vertical="center"/>
    </xf>
    <xf numFmtId="0" fontId="4" fillId="10" borderId="16" xfId="0" applyFont="1" applyFill="1" applyBorder="1" applyAlignment="1">
      <alignment horizontal="left" indent="1"/>
    </xf>
    <xf numFmtId="0" fontId="4" fillId="10" borderId="49" xfId="0" applyFont="1" applyFill="1" applyBorder="1" applyAlignment="1">
      <alignment horizontal="left" indent="1"/>
    </xf>
    <xf numFmtId="0" fontId="4" fillId="10" borderId="48" xfId="0" applyFont="1" applyFill="1" applyBorder="1" applyAlignment="1">
      <alignment horizontal="left" indent="1"/>
    </xf>
    <xf numFmtId="2" fontId="2" fillId="10" borderId="90" xfId="0" applyNumberFormat="1" applyFont="1" applyFill="1" applyBorder="1" applyAlignment="1">
      <alignment horizontal="left" vertical="center"/>
    </xf>
    <xf numFmtId="2" fontId="2" fillId="10" borderId="149" xfId="0" applyNumberFormat="1" applyFont="1" applyFill="1" applyBorder="1" applyAlignment="1">
      <alignment horizontal="left" vertical="center"/>
    </xf>
    <xf numFmtId="2" fontId="2" fillId="10" borderId="16" xfId="0" applyNumberFormat="1" applyFont="1" applyFill="1" applyBorder="1" applyAlignment="1">
      <alignment horizontal="left" vertical="center"/>
    </xf>
    <xf numFmtId="0" fontId="4" fillId="10" borderId="83" xfId="0" applyFont="1" applyFill="1" applyBorder="1" applyAlignment="1">
      <alignment horizontal="left" indent="1"/>
    </xf>
    <xf numFmtId="0" fontId="4" fillId="10" borderId="70" xfId="0" applyFont="1" applyFill="1" applyBorder="1" applyAlignment="1">
      <alignment horizontal="left" indent="1"/>
    </xf>
    <xf numFmtId="0" fontId="4" fillId="10" borderId="47" xfId="0" applyFont="1" applyFill="1" applyBorder="1" applyAlignment="1">
      <alignment horizontal="left" indent="1"/>
    </xf>
    <xf numFmtId="0" fontId="4" fillId="10" borderId="4" xfId="0" applyFont="1" applyFill="1" applyBorder="1" applyAlignment="1">
      <alignment horizontal="left" indent="1"/>
    </xf>
    <xf numFmtId="0" fontId="4" fillId="10" borderId="149" xfId="0" applyFont="1" applyFill="1" applyBorder="1" applyAlignment="1">
      <alignment horizontal="left" indent="1"/>
    </xf>
    <xf numFmtId="0" fontId="4" fillId="10" borderId="6" xfId="0" applyFont="1" applyFill="1" applyBorder="1" applyAlignment="1">
      <alignment horizontal="left" indent="1"/>
    </xf>
    <xf numFmtId="0" fontId="4" fillId="10" borderId="77" xfId="0" applyFont="1" applyFill="1" applyBorder="1" applyAlignment="1">
      <alignment horizontal="left" indent="1"/>
    </xf>
    <xf numFmtId="0" fontId="4" fillId="10" borderId="36" xfId="0" applyFont="1" applyFill="1" applyBorder="1" applyAlignment="1">
      <alignment horizontal="left" indent="1"/>
    </xf>
    <xf numFmtId="0" fontId="4" fillId="10" borderId="12" xfId="0" applyFont="1" applyFill="1" applyBorder="1" applyAlignment="1">
      <alignment horizontal="left" indent="1"/>
    </xf>
    <xf numFmtId="0" fontId="4" fillId="10" borderId="11" xfId="0" applyFont="1" applyFill="1" applyBorder="1" applyAlignment="1">
      <alignment horizontal="left" indent="1"/>
    </xf>
    <xf numFmtId="0" fontId="4" fillId="10" borderId="96" xfId="0" applyFont="1" applyFill="1" applyBorder="1" applyAlignment="1">
      <alignment horizontal="left" indent="1"/>
    </xf>
    <xf numFmtId="0" fontId="4" fillId="10" borderId="140" xfId="0" applyFont="1" applyFill="1" applyBorder="1" applyAlignment="1">
      <alignment horizontal="left" indent="1"/>
    </xf>
    <xf numFmtId="0" fontId="4" fillId="10" borderId="109" xfId="0" applyFont="1" applyFill="1" applyBorder="1" applyAlignment="1">
      <alignment horizontal="left" indent="1"/>
    </xf>
    <xf numFmtId="0" fontId="2" fillId="11" borderId="1" xfId="0" applyFont="1" applyFill="1" applyBorder="1" applyAlignment="1">
      <alignment horizontal="center" vertical="center"/>
    </xf>
    <xf numFmtId="0" fontId="2" fillId="11" borderId="28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vertical="center"/>
    </xf>
    <xf numFmtId="0" fontId="50" fillId="11" borderId="1" xfId="0" applyFont="1" applyFill="1" applyBorder="1" applyAlignment="1">
      <alignment horizontal="center" vertical="center"/>
    </xf>
    <xf numFmtId="0" fontId="51" fillId="11" borderId="1" xfId="0" applyFont="1" applyFill="1" applyBorder="1" applyAlignment="1">
      <alignment horizontal="center" vertical="center"/>
    </xf>
    <xf numFmtId="0" fontId="52" fillId="11" borderId="1" xfId="0" applyFont="1" applyFill="1" applyBorder="1" applyAlignment="1">
      <alignment horizontal="center" vertical="center"/>
    </xf>
    <xf numFmtId="0" fontId="53" fillId="11" borderId="1" xfId="0" applyFont="1" applyFill="1" applyBorder="1" applyAlignment="1">
      <alignment horizontal="center" vertical="center"/>
    </xf>
    <xf numFmtId="0" fontId="54" fillId="11" borderId="1" xfId="0" applyFont="1" applyFill="1" applyBorder="1" applyAlignment="1">
      <alignment horizontal="center" vertical="center"/>
    </xf>
    <xf numFmtId="0" fontId="56" fillId="11" borderId="1" xfId="0" applyFont="1" applyFill="1" applyBorder="1" applyAlignment="1">
      <alignment horizontal="center" vertical="center"/>
    </xf>
    <xf numFmtId="0" fontId="0" fillId="0" borderId="0" xfId="0" applyAlignment="1"/>
    <xf numFmtId="0" fontId="2" fillId="11" borderId="8" xfId="0" applyFont="1" applyFill="1" applyBorder="1" applyAlignment="1">
      <alignment vertical="center"/>
    </xf>
    <xf numFmtId="0" fontId="2" fillId="11" borderId="8" xfId="0" applyFont="1" applyFill="1" applyBorder="1" applyAlignment="1">
      <alignment horizontal="center" vertical="center"/>
    </xf>
    <xf numFmtId="0" fontId="2" fillId="11" borderId="127" xfId="0" applyFont="1" applyFill="1" applyBorder="1" applyAlignment="1">
      <alignment horizontal="center" vertical="center"/>
    </xf>
    <xf numFmtId="0" fontId="51" fillId="11" borderId="8" xfId="0" applyFont="1" applyFill="1" applyBorder="1" applyAlignment="1">
      <alignment horizontal="center" vertical="center"/>
    </xf>
    <xf numFmtId="0" fontId="52" fillId="11" borderId="8" xfId="0" applyFont="1" applyFill="1" applyBorder="1" applyAlignment="1">
      <alignment horizontal="center" vertical="center"/>
    </xf>
    <xf numFmtId="0" fontId="50" fillId="11" borderId="8" xfId="0" applyFont="1" applyFill="1" applyBorder="1" applyAlignment="1">
      <alignment horizontal="center" vertical="center"/>
    </xf>
    <xf numFmtId="0" fontId="53" fillId="11" borderId="8" xfId="0" applyFont="1" applyFill="1" applyBorder="1" applyAlignment="1">
      <alignment horizontal="center" vertical="center"/>
    </xf>
    <xf numFmtId="0" fontId="54" fillId="11" borderId="8" xfId="0" applyFont="1" applyFill="1" applyBorder="1" applyAlignment="1">
      <alignment horizontal="center" vertical="center"/>
    </xf>
    <xf numFmtId="0" fontId="56" fillId="11" borderId="8" xfId="0" applyFont="1" applyFill="1" applyBorder="1" applyAlignment="1">
      <alignment horizontal="center" vertical="center"/>
    </xf>
    <xf numFmtId="0" fontId="15" fillId="0" borderId="203" xfId="0" applyFont="1" applyBorder="1" applyAlignment="1"/>
    <xf numFmtId="2" fontId="2" fillId="8" borderId="203" xfId="0" applyNumberFormat="1" applyFont="1" applyFill="1" applyBorder="1" applyAlignment="1">
      <alignment horizontal="center" vertical="center"/>
    </xf>
    <xf numFmtId="2" fontId="2" fillId="0" borderId="203" xfId="0" applyNumberFormat="1" applyFont="1" applyBorder="1" applyAlignment="1">
      <alignment horizontal="center" vertical="center"/>
    </xf>
    <xf numFmtId="2" fontId="4" fillId="0" borderId="203" xfId="0" applyNumberFormat="1" applyFont="1" applyBorder="1" applyAlignment="1">
      <alignment horizontal="center" vertical="center"/>
    </xf>
    <xf numFmtId="2" fontId="2" fillId="0" borderId="203" xfId="0" applyNumberFormat="1" applyFont="1" applyBorder="1" applyAlignment="1">
      <alignment vertical="center"/>
    </xf>
    <xf numFmtId="2" fontId="2" fillId="3" borderId="203" xfId="0" applyNumberFormat="1" applyFont="1" applyFill="1" applyBorder="1" applyAlignment="1">
      <alignment horizontal="center" vertical="center"/>
    </xf>
    <xf numFmtId="0" fontId="13" fillId="0" borderId="203" xfId="0" applyFont="1" applyBorder="1" applyAlignment="1">
      <alignment vertical="center"/>
    </xf>
    <xf numFmtId="2" fontId="2" fillId="0" borderId="203" xfId="0" applyNumberFormat="1" applyFont="1" applyFill="1" applyBorder="1" applyAlignment="1">
      <alignment horizontal="center" vertical="center"/>
    </xf>
    <xf numFmtId="0" fontId="15" fillId="0" borderId="203" xfId="0" applyFont="1" applyFill="1" applyBorder="1" applyAlignment="1"/>
    <xf numFmtId="2" fontId="4" fillId="0" borderId="203" xfId="0" applyNumberFormat="1" applyFont="1" applyFill="1" applyBorder="1" applyAlignment="1">
      <alignment horizontal="center" vertical="center"/>
    </xf>
    <xf numFmtId="0" fontId="4" fillId="0" borderId="203" xfId="0" applyFont="1" applyBorder="1" applyAlignment="1"/>
    <xf numFmtId="0" fontId="15" fillId="0" borderId="203" xfId="0" applyFont="1" applyFill="1" applyBorder="1" applyAlignment="1">
      <alignment vertical="center"/>
    </xf>
    <xf numFmtId="0" fontId="2" fillId="0" borderId="203" xfId="0" applyFont="1" applyFill="1" applyBorder="1" applyAlignment="1">
      <alignment vertical="center"/>
    </xf>
    <xf numFmtId="0" fontId="57" fillId="0" borderId="24" xfId="0" applyFont="1" applyBorder="1" applyAlignment="1">
      <alignment horizontal="center" vertical="center"/>
    </xf>
    <xf numFmtId="0" fontId="59" fillId="0" borderId="24" xfId="0" applyFont="1" applyBorder="1" applyAlignment="1">
      <alignment horizontal="left" vertical="center"/>
    </xf>
    <xf numFmtId="2" fontId="55" fillId="3" borderId="203" xfId="0" applyNumberFormat="1" applyFont="1" applyFill="1" applyBorder="1" applyAlignment="1">
      <alignment horizontal="center" vertical="center"/>
    </xf>
    <xf numFmtId="2" fontId="55" fillId="8" borderId="203" xfId="0" applyNumberFormat="1" applyFont="1" applyFill="1" applyBorder="1" applyAlignment="1">
      <alignment horizontal="center" vertical="center"/>
    </xf>
    <xf numFmtId="0" fontId="2" fillId="11" borderId="7" xfId="0" applyFont="1" applyFill="1" applyBorder="1" applyAlignment="1">
      <alignment vertical="center"/>
    </xf>
    <xf numFmtId="0" fontId="15" fillId="0" borderId="204" xfId="0" applyFont="1" applyBorder="1" applyAlignment="1"/>
    <xf numFmtId="0" fontId="15" fillId="0" borderId="204" xfId="0" applyFont="1" applyFill="1" applyBorder="1" applyAlignment="1">
      <alignment vertical="center"/>
    </xf>
    <xf numFmtId="2" fontId="4" fillId="0" borderId="204" xfId="0" applyNumberFormat="1" applyFont="1" applyBorder="1" applyAlignment="1">
      <alignment vertical="center"/>
    </xf>
    <xf numFmtId="0" fontId="4" fillId="0" borderId="204" xfId="0" applyFont="1" applyBorder="1" applyAlignment="1"/>
    <xf numFmtId="0" fontId="15" fillId="0" borderId="204" xfId="0" applyFont="1" applyFill="1" applyBorder="1" applyAlignment="1"/>
    <xf numFmtId="2" fontId="2" fillId="0" borderId="204" xfId="0" applyNumberFormat="1" applyFont="1" applyBorder="1" applyAlignment="1">
      <alignment vertical="center"/>
    </xf>
    <xf numFmtId="0" fontId="13" fillId="0" borderId="204" xfId="0" applyFont="1" applyBorder="1" applyAlignment="1">
      <alignment vertical="center"/>
    </xf>
    <xf numFmtId="0" fontId="2" fillId="0" borderId="204" xfId="0" applyFont="1" applyFill="1" applyBorder="1" applyAlignment="1">
      <alignment vertical="center"/>
    </xf>
    <xf numFmtId="0" fontId="13" fillId="0" borderId="204" xfId="0" applyFont="1" applyBorder="1" applyAlignment="1"/>
    <xf numFmtId="0" fontId="6" fillId="0" borderId="204" xfId="0" applyFont="1" applyBorder="1" applyAlignment="1"/>
    <xf numFmtId="0" fontId="15" fillId="0" borderId="204" xfId="0" applyFont="1" applyBorder="1" applyAlignment="1">
      <alignment vertical="center"/>
    </xf>
    <xf numFmtId="0" fontId="0" fillId="0" borderId="203" xfId="0" applyBorder="1" applyAlignment="1">
      <alignment horizontal="center"/>
    </xf>
    <xf numFmtId="0" fontId="2" fillId="0" borderId="203" xfId="0" applyFont="1" applyBorder="1" applyAlignment="1">
      <alignment horizontal="center"/>
    </xf>
    <xf numFmtId="0" fontId="55" fillId="0" borderId="203" xfId="0" applyFont="1" applyBorder="1" applyAlignment="1">
      <alignment horizontal="center"/>
    </xf>
    <xf numFmtId="0" fontId="0" fillId="0" borderId="203" xfId="0" applyBorder="1" applyAlignment="1">
      <alignment horizontal="center" vertical="center"/>
    </xf>
    <xf numFmtId="0" fontId="60" fillId="0" borderId="203" xfId="0" applyFont="1" applyBorder="1" applyAlignment="1">
      <alignment horizontal="center"/>
    </xf>
    <xf numFmtId="0" fontId="32" fillId="0" borderId="17" xfId="1" applyFont="1" applyFill="1" applyBorder="1" applyAlignment="1">
      <alignment horizontal="center" vertical="center"/>
    </xf>
    <xf numFmtId="0" fontId="61" fillId="0" borderId="28" xfId="0" applyFont="1" applyFill="1" applyBorder="1" applyAlignment="1">
      <alignment horizontal="left" vertical="center"/>
    </xf>
    <xf numFmtId="0" fontId="61" fillId="0" borderId="17" xfId="0" applyFont="1" applyFill="1" applyBorder="1" applyAlignment="1">
      <alignment horizontal="left" vertical="center"/>
    </xf>
    <xf numFmtId="0" fontId="61" fillId="0" borderId="1" xfId="0" applyFont="1" applyFill="1" applyBorder="1" applyAlignment="1">
      <alignment horizontal="left" vertical="center"/>
    </xf>
    <xf numFmtId="0" fontId="61" fillId="0" borderId="8" xfId="0" applyFont="1" applyFill="1" applyBorder="1" applyAlignment="1">
      <alignment horizontal="left" vertical="center"/>
    </xf>
    <xf numFmtId="4" fontId="61" fillId="0" borderId="6" xfId="0" applyNumberFormat="1" applyFont="1" applyFill="1" applyBorder="1" applyAlignment="1">
      <alignment horizontal="center" vertical="center"/>
    </xf>
    <xf numFmtId="4" fontId="61" fillId="0" borderId="1" xfId="0" applyNumberFormat="1" applyFont="1" applyFill="1" applyBorder="1" applyAlignment="1">
      <alignment horizontal="center" vertical="center"/>
    </xf>
    <xf numFmtId="4" fontId="61" fillId="0" borderId="17" xfId="0" applyNumberFormat="1" applyFont="1" applyFill="1" applyBorder="1" applyAlignment="1">
      <alignment horizontal="center" vertical="center"/>
    </xf>
    <xf numFmtId="0" fontId="61" fillId="0" borderId="1" xfId="0" applyFont="1" applyBorder="1" applyAlignment="1">
      <alignment horizontal="center" vertical="center"/>
    </xf>
    <xf numFmtId="0" fontId="15" fillId="0" borderId="17" xfId="0" applyFont="1" applyFill="1" applyBorder="1" applyAlignment="1">
      <alignment vertical="center"/>
    </xf>
    <xf numFmtId="0" fontId="15" fillId="0" borderId="1" xfId="0" applyFont="1" applyFill="1" applyBorder="1" applyAlignment="1">
      <alignment vertical="center"/>
    </xf>
    <xf numFmtId="0" fontId="47" fillId="0" borderId="15" xfId="0" applyFont="1" applyBorder="1" applyAlignment="1">
      <alignment horizontal="center" vertical="center"/>
    </xf>
    <xf numFmtId="0" fontId="47" fillId="0" borderId="28" xfId="0" applyFont="1" applyFill="1" applyBorder="1" applyAlignment="1">
      <alignment horizontal="left" vertical="center"/>
    </xf>
    <xf numFmtId="0" fontId="47" fillId="0" borderId="17" xfId="0" applyFont="1" applyFill="1" applyBorder="1" applyAlignment="1">
      <alignment horizontal="left" vertical="center"/>
    </xf>
    <xf numFmtId="0" fontId="47" fillId="0" borderId="1" xfId="0" applyFont="1" applyFill="1" applyBorder="1" applyAlignment="1">
      <alignment horizontal="left" vertical="center"/>
    </xf>
    <xf numFmtId="0" fontId="47" fillId="0" borderId="8" xfId="0" applyFont="1" applyFill="1" applyBorder="1" applyAlignment="1">
      <alignment horizontal="left" vertical="center"/>
    </xf>
    <xf numFmtId="4" fontId="47" fillId="0" borderId="6" xfId="0" applyNumberFormat="1" applyFont="1" applyFill="1" applyBorder="1" applyAlignment="1">
      <alignment horizontal="center" vertical="center"/>
    </xf>
    <xf numFmtId="4" fontId="47" fillId="0" borderId="1" xfId="0" applyNumberFormat="1" applyFont="1" applyFill="1" applyBorder="1" applyAlignment="1">
      <alignment horizontal="center" vertical="center"/>
    </xf>
    <xf numFmtId="0" fontId="62" fillId="0" borderId="17" xfId="1" applyFont="1" applyFill="1" applyBorder="1" applyAlignment="1">
      <alignment horizontal="center" vertical="center"/>
    </xf>
    <xf numFmtId="4" fontId="47" fillId="0" borderId="17" xfId="0" applyNumberFormat="1" applyFont="1" applyFill="1" applyBorder="1" applyAlignment="1">
      <alignment horizontal="center" vertical="center"/>
    </xf>
    <xf numFmtId="0" fontId="63" fillId="0" borderId="0" xfId="0" applyFont="1" applyFill="1" applyAlignment="1">
      <alignment horizontal="center"/>
    </xf>
    <xf numFmtId="0" fontId="64" fillId="0" borderId="15" xfId="0" applyFont="1" applyBorder="1" applyAlignment="1">
      <alignment horizontal="center" vertical="center"/>
    </xf>
    <xf numFmtId="0" fontId="64" fillId="0" borderId="28" xfId="0" applyFont="1" applyFill="1" applyBorder="1" applyAlignment="1">
      <alignment horizontal="left" vertical="center"/>
    </xf>
    <xf numFmtId="0" fontId="64" fillId="0" borderId="17" xfId="0" applyFont="1" applyFill="1" applyBorder="1" applyAlignment="1">
      <alignment horizontal="left" vertical="center"/>
    </xf>
    <xf numFmtId="0" fontId="64" fillId="0" borderId="1" xfId="0" applyFont="1" applyFill="1" applyBorder="1" applyAlignment="1">
      <alignment horizontal="left" vertical="center"/>
    </xf>
    <xf numFmtId="0" fontId="64" fillId="0" borderId="8" xfId="0" applyFont="1" applyFill="1" applyBorder="1" applyAlignment="1">
      <alignment horizontal="left" vertical="center"/>
    </xf>
    <xf numFmtId="0" fontId="65" fillId="0" borderId="1" xfId="0" applyFont="1" applyFill="1" applyBorder="1" applyAlignment="1">
      <alignment horizontal="center" vertical="center"/>
    </xf>
    <xf numFmtId="4" fontId="64" fillId="0" borderId="6" xfId="0" applyNumberFormat="1" applyFont="1" applyFill="1" applyBorder="1" applyAlignment="1">
      <alignment horizontal="center" vertical="center"/>
    </xf>
    <xf numFmtId="4" fontId="64" fillId="0" borderId="1" xfId="0" applyNumberFormat="1" applyFont="1" applyFill="1" applyBorder="1" applyAlignment="1">
      <alignment horizontal="center" vertical="center"/>
    </xf>
    <xf numFmtId="0" fontId="66" fillId="0" borderId="17" xfId="1" applyFont="1" applyFill="1" applyBorder="1" applyAlignment="1">
      <alignment horizontal="center" vertical="center"/>
    </xf>
    <xf numFmtId="4" fontId="64" fillId="0" borderId="17" xfId="0" applyNumberFormat="1" applyFont="1" applyFill="1" applyBorder="1" applyAlignment="1">
      <alignment horizontal="center" vertical="center"/>
    </xf>
    <xf numFmtId="0" fontId="61" fillId="0" borderId="1" xfId="0" applyFont="1" applyFill="1" applyBorder="1" applyAlignment="1">
      <alignment horizontal="center" vertical="center"/>
    </xf>
    <xf numFmtId="0" fontId="15" fillId="0" borderId="9" xfId="0" applyFont="1" applyBorder="1" applyAlignment="1">
      <alignment horizontal="left" indent="1"/>
    </xf>
    <xf numFmtId="2" fontId="2" fillId="0" borderId="9" xfId="0" applyNumberFormat="1" applyFont="1" applyBorder="1" applyAlignment="1">
      <alignment horizontal="center" vertical="center"/>
    </xf>
    <xf numFmtId="0" fontId="64" fillId="12" borderId="15" xfId="0" applyFont="1" applyFill="1" applyBorder="1" applyAlignment="1">
      <alignment horizontal="center" vertical="center"/>
    </xf>
    <xf numFmtId="0" fontId="45" fillId="0" borderId="7" xfId="0" applyFont="1" applyFill="1" applyBorder="1" applyAlignment="1">
      <alignment horizontal="left" vertical="center"/>
    </xf>
    <xf numFmtId="0" fontId="13" fillId="0" borderId="8" xfId="0" applyFont="1" applyFill="1" applyBorder="1" applyAlignment="1">
      <alignment horizontal="left" vertical="center" wrapText="1"/>
    </xf>
    <xf numFmtId="4" fontId="45" fillId="0" borderId="9" xfId="0" applyNumberFormat="1" applyFont="1" applyFill="1" applyBorder="1" applyAlignment="1">
      <alignment horizontal="center" vertical="center"/>
    </xf>
    <xf numFmtId="4" fontId="45" fillId="0" borderId="8" xfId="0" applyNumberFormat="1" applyFont="1" applyFill="1" applyBorder="1" applyAlignment="1">
      <alignment horizontal="center" vertical="center"/>
    </xf>
    <xf numFmtId="0" fontId="35" fillId="0" borderId="0" xfId="1" applyFont="1" applyBorder="1"/>
    <xf numFmtId="0" fontId="3" fillId="0" borderId="0" xfId="1" applyFill="1" applyBorder="1"/>
    <xf numFmtId="0" fontId="26" fillId="0" borderId="15" xfId="0" applyFont="1" applyBorder="1" applyAlignment="1">
      <alignment horizontal="center" vertical="center"/>
    </xf>
    <xf numFmtId="0" fontId="13" fillId="10" borderId="5" xfId="0" applyFont="1" applyFill="1" applyBorder="1" applyAlignment="1">
      <alignment horizontal="center" vertical="center"/>
    </xf>
    <xf numFmtId="0" fontId="13" fillId="10" borderId="28" xfId="0" applyFont="1" applyFill="1" applyBorder="1" applyAlignment="1">
      <alignment horizontal="left" vertical="center"/>
    </xf>
    <xf numFmtId="0" fontId="13" fillId="10" borderId="17" xfId="0" applyFont="1" applyFill="1" applyBorder="1" applyAlignment="1">
      <alignment horizontal="left" vertical="center"/>
    </xf>
    <xf numFmtId="0" fontId="13" fillId="10" borderId="1" xfId="0" applyFont="1" applyFill="1" applyBorder="1" applyAlignment="1">
      <alignment horizontal="left" vertical="center"/>
    </xf>
    <xf numFmtId="0" fontId="13" fillId="10" borderId="8" xfId="0" applyFont="1" applyFill="1" applyBorder="1" applyAlignment="1">
      <alignment horizontal="left" vertical="center"/>
    </xf>
    <xf numFmtId="0" fontId="15" fillId="10" borderId="1" xfId="0" applyFont="1" applyFill="1" applyBorder="1" applyAlignment="1">
      <alignment horizontal="center" vertical="center"/>
    </xf>
    <xf numFmtId="0" fontId="13" fillId="10" borderId="1" xfId="0" applyFont="1" applyFill="1" applyBorder="1" applyAlignment="1">
      <alignment horizontal="left" vertical="center" wrapText="1"/>
    </xf>
    <xf numFmtId="4" fontId="13" fillId="10" borderId="6" xfId="0" applyNumberFormat="1" applyFont="1" applyFill="1" applyBorder="1" applyAlignment="1">
      <alignment horizontal="center" vertical="center"/>
    </xf>
    <xf numFmtId="4" fontId="13" fillId="10" borderId="1" xfId="0" applyNumberFormat="1" applyFont="1" applyFill="1" applyBorder="1" applyAlignment="1">
      <alignment horizontal="center" vertical="center"/>
    </xf>
    <xf numFmtId="0" fontId="3" fillId="10" borderId="0" xfId="1" applyFill="1"/>
    <xf numFmtId="0" fontId="42" fillId="10" borderId="28" xfId="0" applyFont="1" applyFill="1" applyBorder="1" applyAlignment="1">
      <alignment horizontal="left" vertical="center"/>
    </xf>
    <xf numFmtId="0" fontId="42" fillId="10" borderId="17" xfId="0" applyFont="1" applyFill="1" applyBorder="1" applyAlignment="1">
      <alignment horizontal="left" vertical="center"/>
    </xf>
    <xf numFmtId="0" fontId="13" fillId="10" borderId="17" xfId="0" applyFont="1" applyFill="1" applyBorder="1" applyAlignment="1">
      <alignment vertical="center"/>
    </xf>
    <xf numFmtId="0" fontId="13" fillId="10" borderId="1" xfId="0" applyFont="1" applyFill="1" applyBorder="1" applyAlignment="1">
      <alignment vertical="center"/>
    </xf>
    <xf numFmtId="0" fontId="42" fillId="10" borderId="8" xfId="0" applyFont="1" applyFill="1" applyBorder="1" applyAlignment="1">
      <alignment horizontal="left" vertical="center"/>
    </xf>
    <xf numFmtId="0" fontId="42" fillId="10" borderId="1" xfId="0" applyFont="1" applyFill="1" applyBorder="1" applyAlignment="1">
      <alignment horizontal="left" vertical="center"/>
    </xf>
    <xf numFmtId="4" fontId="42" fillId="10" borderId="6" xfId="0" applyNumberFormat="1" applyFont="1" applyFill="1" applyBorder="1" applyAlignment="1">
      <alignment horizontal="center" vertical="center"/>
    </xf>
    <xf numFmtId="4" fontId="42" fillId="10" borderId="1" xfId="0" applyNumberFormat="1" applyFont="1" applyFill="1" applyBorder="1" applyAlignment="1">
      <alignment horizontal="center" vertical="center"/>
    </xf>
    <xf numFmtId="0" fontId="45" fillId="10" borderId="28" xfId="0" applyFont="1" applyFill="1" applyBorder="1" applyAlignment="1">
      <alignment horizontal="left" vertical="center"/>
    </xf>
    <xf numFmtId="0" fontId="45" fillId="10" borderId="17" xfId="0" applyFont="1" applyFill="1" applyBorder="1" applyAlignment="1">
      <alignment horizontal="left" vertical="center"/>
    </xf>
    <xf numFmtId="0" fontId="45" fillId="10" borderId="8" xfId="0" applyFont="1" applyFill="1" applyBorder="1" applyAlignment="1">
      <alignment horizontal="left" vertical="center"/>
    </xf>
    <xf numFmtId="0" fontId="45" fillId="10" borderId="1" xfId="0" applyFont="1" applyFill="1" applyBorder="1" applyAlignment="1">
      <alignment horizontal="left" vertical="center"/>
    </xf>
    <xf numFmtId="4" fontId="45" fillId="10" borderId="6" xfId="0" applyNumberFormat="1" applyFont="1" applyFill="1" applyBorder="1" applyAlignment="1">
      <alignment horizontal="center" vertical="center"/>
    </xf>
    <xf numFmtId="4" fontId="45" fillId="10" borderId="1" xfId="0" applyNumberFormat="1" applyFont="1" applyFill="1" applyBorder="1" applyAlignment="1">
      <alignment horizontal="center" vertical="center"/>
    </xf>
    <xf numFmtId="0" fontId="13" fillId="10" borderId="15" xfId="0" applyFont="1" applyFill="1" applyBorder="1" applyAlignment="1">
      <alignment horizontal="center" vertical="center"/>
    </xf>
    <xf numFmtId="0" fontId="13" fillId="0" borderId="178" xfId="0" applyFont="1" applyBorder="1" applyAlignment="1">
      <alignment horizontal="center" vertical="center"/>
    </xf>
    <xf numFmtId="0" fontId="46" fillId="0" borderId="10" xfId="0" applyFont="1" applyFill="1" applyBorder="1" applyAlignment="1">
      <alignment horizontal="center" vertical="center"/>
    </xf>
    <xf numFmtId="0" fontId="26" fillId="0" borderId="28" xfId="0" applyFont="1" applyFill="1" applyBorder="1" applyAlignment="1">
      <alignment horizontal="left" vertical="center"/>
    </xf>
    <xf numFmtId="0" fontId="13" fillId="0" borderId="176" xfId="0" applyFont="1" applyFill="1" applyBorder="1" applyAlignment="1">
      <alignment horizontal="left" vertical="center"/>
    </xf>
    <xf numFmtId="0" fontId="45" fillId="0" borderId="127" xfId="0" applyFont="1" applyFill="1" applyBorder="1" applyAlignment="1">
      <alignment horizontal="left" vertical="center"/>
    </xf>
    <xf numFmtId="0" fontId="26" fillId="0" borderId="17" xfId="0" applyFont="1" applyFill="1" applyBorder="1" applyAlignment="1">
      <alignment horizontal="left" vertical="center"/>
    </xf>
    <xf numFmtId="0" fontId="15" fillId="10" borderId="1" xfId="0" applyFont="1" applyFill="1" applyBorder="1" applyAlignment="1">
      <alignment horizontal="left" vertical="center"/>
    </xf>
    <xf numFmtId="0" fontId="26" fillId="0" borderId="1" xfId="0" applyFont="1" applyFill="1" applyBorder="1" applyAlignment="1">
      <alignment horizontal="left" vertical="center"/>
    </xf>
    <xf numFmtId="0" fontId="26" fillId="0" borderId="8" xfId="0" applyFont="1" applyFill="1" applyBorder="1" applyAlignment="1">
      <alignment horizontal="left" vertical="center"/>
    </xf>
    <xf numFmtId="0" fontId="26" fillId="0" borderId="1" xfId="0" applyFont="1" applyFill="1" applyBorder="1" applyAlignment="1">
      <alignment horizontal="center" vertical="center"/>
    </xf>
    <xf numFmtId="0" fontId="13" fillId="0" borderId="176" xfId="0" applyFont="1" applyFill="1" applyBorder="1" applyAlignment="1">
      <alignment horizontal="center" vertical="center"/>
    </xf>
    <xf numFmtId="0" fontId="47" fillId="0" borderId="8" xfId="0" applyFont="1" applyFill="1" applyBorder="1" applyAlignment="1">
      <alignment horizontal="center" vertical="center"/>
    </xf>
    <xf numFmtId="4" fontId="13" fillId="10" borderId="9" xfId="0" applyNumberFormat="1" applyFont="1" applyFill="1" applyBorder="1" applyAlignment="1">
      <alignment horizontal="center" vertical="center"/>
    </xf>
    <xf numFmtId="4" fontId="26" fillId="0" borderId="6" xfId="0" applyNumberFormat="1" applyFont="1" applyFill="1" applyBorder="1" applyAlignment="1">
      <alignment horizontal="center" vertical="center"/>
    </xf>
    <xf numFmtId="4" fontId="13" fillId="0" borderId="177" xfId="0" applyNumberFormat="1" applyFont="1" applyFill="1" applyBorder="1" applyAlignment="1">
      <alignment horizontal="center" vertical="center"/>
    </xf>
    <xf numFmtId="4" fontId="26" fillId="0" borderId="1" xfId="0" applyNumberFormat="1" applyFont="1" applyFill="1" applyBorder="1" applyAlignment="1">
      <alignment horizontal="center" vertical="center"/>
    </xf>
    <xf numFmtId="0" fontId="27" fillId="0" borderId="17" xfId="0" applyFont="1" applyFill="1" applyBorder="1" applyAlignment="1">
      <alignment horizontal="center" vertical="center"/>
    </xf>
    <xf numFmtId="0" fontId="15" fillId="0" borderId="176" xfId="0" applyFont="1" applyFill="1" applyBorder="1" applyAlignment="1"/>
    <xf numFmtId="0" fontId="46" fillId="0" borderId="7" xfId="0" applyFont="1" applyFill="1" applyBorder="1" applyAlignment="1">
      <alignment horizontal="center" vertical="center"/>
    </xf>
    <xf numFmtId="4" fontId="45" fillId="10" borderId="17" xfId="0" applyNumberFormat="1" applyFont="1" applyFill="1" applyBorder="1" applyAlignment="1">
      <alignment horizontal="center" vertical="center"/>
    </xf>
    <xf numFmtId="4" fontId="26" fillId="0" borderId="17" xfId="0" applyNumberFormat="1" applyFont="1" applyFill="1" applyBorder="1" applyAlignment="1">
      <alignment horizontal="center" vertical="center"/>
    </xf>
    <xf numFmtId="4" fontId="45" fillId="0" borderId="7" xfId="0" applyNumberFormat="1" applyFont="1" applyFill="1" applyBorder="1" applyAlignment="1">
      <alignment horizontal="center" vertical="center"/>
    </xf>
    <xf numFmtId="0" fontId="15" fillId="13" borderId="1" xfId="0" applyFont="1" applyFill="1" applyBorder="1" applyAlignment="1">
      <alignment horizontal="left" vertical="center"/>
    </xf>
    <xf numFmtId="0" fontId="15" fillId="13" borderId="1" xfId="0" applyFont="1" applyFill="1" applyBorder="1" applyAlignment="1">
      <alignment horizontal="center" vertical="center"/>
    </xf>
    <xf numFmtId="0" fontId="15" fillId="13" borderId="5" xfId="0" applyFont="1" applyFill="1" applyBorder="1" applyAlignment="1">
      <alignment horizontal="center" vertical="center"/>
    </xf>
    <xf numFmtId="0" fontId="15" fillId="13" borderId="28" xfId="0" applyFont="1" applyFill="1" applyBorder="1" applyAlignment="1">
      <alignment horizontal="left" vertical="center"/>
    </xf>
    <xf numFmtId="0" fontId="15" fillId="13" borderId="17" xfId="0" applyFont="1" applyFill="1" applyBorder="1" applyAlignment="1">
      <alignment horizontal="left" vertical="center"/>
    </xf>
    <xf numFmtId="0" fontId="15" fillId="13" borderId="1" xfId="0" applyFont="1" applyFill="1" applyBorder="1" applyAlignment="1">
      <alignment horizontal="left" vertical="center" wrapText="1"/>
    </xf>
    <xf numFmtId="4" fontId="15" fillId="13" borderId="9" xfId="0" applyNumberFormat="1" applyFont="1" applyFill="1" applyBorder="1" applyAlignment="1">
      <alignment horizontal="center" vertical="center"/>
    </xf>
    <xf numFmtId="4" fontId="15" fillId="13" borderId="1" xfId="0" applyNumberFormat="1" applyFont="1" applyFill="1" applyBorder="1" applyAlignment="1">
      <alignment horizontal="center" vertical="center"/>
    </xf>
    <xf numFmtId="0" fontId="35" fillId="13" borderId="0" xfId="1" applyFont="1" applyFill="1"/>
    <xf numFmtId="0" fontId="36" fillId="13" borderId="0" xfId="0" applyFont="1" applyFill="1" applyAlignment="1">
      <alignment horizontal="center"/>
    </xf>
    <xf numFmtId="0" fontId="13" fillId="0" borderId="6" xfId="0" applyFont="1" applyFill="1" applyBorder="1" applyAlignment="1">
      <alignment horizontal="center" vertical="center"/>
    </xf>
    <xf numFmtId="4" fontId="13" fillId="0" borderId="10" xfId="0" applyNumberFormat="1" applyFont="1" applyFill="1" applyBorder="1" applyAlignment="1">
      <alignment horizontal="center" vertical="center"/>
    </xf>
    <xf numFmtId="0" fontId="13" fillId="0" borderId="12" xfId="0" applyFont="1" applyFill="1" applyBorder="1" applyAlignment="1">
      <alignment horizontal="left" vertical="center"/>
    </xf>
    <xf numFmtId="0" fontId="13" fillId="0" borderId="205" xfId="0" applyFont="1" applyFill="1" applyBorder="1" applyAlignment="1">
      <alignment horizontal="left" vertical="center" wrapText="1"/>
    </xf>
    <xf numFmtId="0" fontId="13" fillId="0" borderId="206" xfId="0" applyFont="1" applyFill="1" applyBorder="1" applyAlignment="1">
      <alignment horizontal="left" vertical="center" wrapText="1"/>
    </xf>
    <xf numFmtId="0" fontId="1" fillId="17" borderId="208" xfId="0" applyFont="1" applyFill="1" applyBorder="1"/>
    <xf numFmtId="0" fontId="0" fillId="14" borderId="208" xfId="0" applyFont="1" applyFill="1" applyBorder="1"/>
    <xf numFmtId="2" fontId="2" fillId="8" borderId="133" xfId="0" applyNumberFormat="1" applyFont="1" applyFill="1" applyBorder="1" applyAlignment="1">
      <alignment horizontal="center" vertical="center"/>
    </xf>
    <xf numFmtId="0" fontId="0" fillId="0" borderId="208" xfId="0" applyFont="1" applyBorder="1"/>
    <xf numFmtId="2" fontId="2" fillId="8" borderId="9" xfId="0" applyNumberFormat="1" applyFont="1" applyFill="1" applyBorder="1" applyAlignment="1">
      <alignment horizontal="center" vertical="center"/>
    </xf>
    <xf numFmtId="2" fontId="2" fillId="3" borderId="9" xfId="0" applyNumberFormat="1" applyFont="1" applyFill="1" applyBorder="1" applyAlignment="1">
      <alignment horizontal="center" vertical="center"/>
    </xf>
    <xf numFmtId="2" fontId="2" fillId="8" borderId="154" xfId="0" applyNumberFormat="1" applyFont="1" applyFill="1" applyBorder="1" applyAlignment="1">
      <alignment horizontal="center" vertical="center"/>
    </xf>
    <xf numFmtId="0" fontId="15" fillId="18" borderId="133" xfId="0" applyFont="1" applyFill="1" applyBorder="1" applyAlignment="1">
      <alignment horizontal="left" indent="1"/>
    </xf>
    <xf numFmtId="2" fontId="2" fillId="19" borderId="133" xfId="0" applyNumberFormat="1" applyFont="1" applyFill="1" applyBorder="1" applyAlignment="1">
      <alignment horizontal="center" vertical="center"/>
    </xf>
    <xf numFmtId="2" fontId="4" fillId="18" borderId="133" xfId="0" applyNumberFormat="1" applyFont="1" applyFill="1" applyBorder="1" applyAlignment="1">
      <alignment horizontal="center" vertical="center"/>
    </xf>
    <xf numFmtId="0" fontId="15" fillId="19" borderId="133" xfId="0" applyFont="1" applyFill="1" applyBorder="1" applyAlignment="1">
      <alignment horizontal="left" indent="1"/>
    </xf>
    <xf numFmtId="2" fontId="4" fillId="19" borderId="133" xfId="0" applyNumberFormat="1" applyFont="1" applyFill="1" applyBorder="1" applyAlignment="1">
      <alignment horizontal="center" vertical="center"/>
    </xf>
    <xf numFmtId="0" fontId="13" fillId="18" borderId="133" xfId="0" applyFont="1" applyFill="1" applyBorder="1" applyAlignment="1">
      <alignment horizontal="left" vertical="center" indent="1"/>
    </xf>
    <xf numFmtId="0" fontId="13" fillId="19" borderId="9" xfId="0" applyFont="1" applyFill="1" applyBorder="1" applyAlignment="1">
      <alignment horizontal="left" vertical="center" indent="1"/>
    </xf>
    <xf numFmtId="0" fontId="15" fillId="19" borderId="9" xfId="0" applyFont="1" applyFill="1" applyBorder="1" applyAlignment="1">
      <alignment horizontal="left" indent="1"/>
    </xf>
    <xf numFmtId="2" fontId="2" fillId="19" borderId="9" xfId="0" applyNumberFormat="1" applyFont="1" applyFill="1" applyBorder="1" applyAlignment="1">
      <alignment horizontal="center" vertical="center"/>
    </xf>
    <xf numFmtId="0" fontId="15" fillId="18" borderId="210" xfId="0" applyFont="1" applyFill="1" applyBorder="1" applyAlignment="1">
      <alignment horizontal="left" indent="1"/>
    </xf>
    <xf numFmtId="2" fontId="4" fillId="18" borderId="9" xfId="0" applyNumberFormat="1" applyFont="1" applyFill="1" applyBorder="1" applyAlignment="1">
      <alignment horizontal="center" vertical="center"/>
    </xf>
    <xf numFmtId="2" fontId="4" fillId="18" borderId="210" xfId="0" applyNumberFormat="1" applyFont="1" applyFill="1" applyBorder="1" applyAlignment="1">
      <alignment horizontal="center" vertical="center"/>
    </xf>
    <xf numFmtId="0" fontId="15" fillId="18" borderId="9" xfId="0" applyFont="1" applyFill="1" applyBorder="1" applyAlignment="1">
      <alignment horizontal="left" indent="1"/>
    </xf>
    <xf numFmtId="2" fontId="4" fillId="18" borderId="209" xfId="0" applyNumberFormat="1" applyFont="1" applyFill="1" applyBorder="1" applyAlignment="1">
      <alignment horizontal="center" vertical="center"/>
    </xf>
    <xf numFmtId="2" fontId="4" fillId="19" borderId="9" xfId="0" applyNumberFormat="1" applyFont="1" applyFill="1" applyBorder="1" applyAlignment="1">
      <alignment horizontal="center" vertical="center"/>
    </xf>
    <xf numFmtId="0" fontId="15" fillId="18" borderId="212" xfId="0" applyFont="1" applyFill="1" applyBorder="1" applyAlignment="1">
      <alignment horizontal="left" indent="1"/>
    </xf>
    <xf numFmtId="2" fontId="4" fillId="19" borderId="212" xfId="0" applyNumberFormat="1" applyFont="1" applyFill="1" applyBorder="1" applyAlignment="1">
      <alignment horizontal="center" vertical="center"/>
    </xf>
    <xf numFmtId="2" fontId="4" fillId="19" borderId="213" xfId="0" applyNumberFormat="1" applyFont="1" applyFill="1" applyBorder="1" applyAlignment="1">
      <alignment horizontal="center" vertical="center"/>
    </xf>
    <xf numFmtId="0" fontId="15" fillId="18" borderId="215" xfId="0" applyFont="1" applyFill="1" applyBorder="1" applyAlignment="1">
      <alignment horizontal="left" indent="1"/>
    </xf>
    <xf numFmtId="2" fontId="4" fillId="18" borderId="215" xfId="0" applyNumberFormat="1" applyFont="1" applyFill="1" applyBorder="1" applyAlignment="1">
      <alignment horizontal="center" vertical="center"/>
    </xf>
    <xf numFmtId="0" fontId="15" fillId="17" borderId="9" xfId="0" applyFont="1" applyFill="1" applyBorder="1" applyAlignment="1">
      <alignment horizontal="left" indent="1"/>
    </xf>
    <xf numFmtId="0" fontId="15" fillId="17" borderId="212" xfId="0" applyFont="1" applyFill="1" applyBorder="1" applyAlignment="1">
      <alignment horizontal="left" indent="1"/>
    </xf>
    <xf numFmtId="2" fontId="1" fillId="8" borderId="9" xfId="0" applyNumberFormat="1" applyFont="1" applyFill="1" applyBorder="1" applyAlignment="1">
      <alignment horizontal="center" vertical="center"/>
    </xf>
    <xf numFmtId="2" fontId="4" fillId="17" borderId="9" xfId="0" applyNumberFormat="1" applyFont="1" applyFill="1" applyBorder="1" applyAlignment="1">
      <alignment horizontal="center" vertical="center"/>
    </xf>
    <xf numFmtId="2" fontId="4" fillId="17" borderId="212" xfId="0" applyNumberFormat="1" applyFont="1" applyFill="1" applyBorder="1" applyAlignment="1">
      <alignment horizontal="center" vertical="center"/>
    </xf>
    <xf numFmtId="0" fontId="0" fillId="14" borderId="217" xfId="0" applyFont="1" applyFill="1" applyBorder="1"/>
    <xf numFmtId="0" fontId="0" fillId="0" borderId="217" xfId="0" applyFont="1" applyBorder="1"/>
    <xf numFmtId="2" fontId="2" fillId="3" borderId="133" xfId="0" applyNumberFormat="1" applyFont="1" applyFill="1" applyBorder="1" applyAlignment="1">
      <alignment horizontal="center" vertical="center"/>
    </xf>
    <xf numFmtId="2" fontId="4" fillId="18" borderId="8" xfId="0" applyNumberFormat="1" applyFont="1" applyFill="1" applyBorder="1" applyAlignment="1">
      <alignment horizontal="center" vertical="center"/>
    </xf>
    <xf numFmtId="2" fontId="4" fillId="19" borderId="134" xfId="0" applyNumberFormat="1" applyFont="1" applyFill="1" applyBorder="1" applyAlignment="1">
      <alignment horizontal="center" vertical="center"/>
    </xf>
    <xf numFmtId="2" fontId="4" fillId="18" borderId="134" xfId="0" applyNumberFormat="1" applyFont="1" applyFill="1" applyBorder="1" applyAlignment="1">
      <alignment horizontal="center" vertical="center"/>
    </xf>
    <xf numFmtId="2" fontId="4" fillId="19" borderId="8" xfId="0" applyNumberFormat="1" applyFont="1" applyFill="1" applyBorder="1" applyAlignment="1">
      <alignment horizontal="center" vertical="center"/>
    </xf>
    <xf numFmtId="2" fontId="4" fillId="18" borderId="35" xfId="0" applyNumberFormat="1" applyFont="1" applyFill="1" applyBorder="1" applyAlignment="1">
      <alignment horizontal="center" vertical="center"/>
    </xf>
    <xf numFmtId="0" fontId="13" fillId="19" borderId="218" xfId="0" applyFont="1" applyFill="1" applyBorder="1" applyAlignment="1">
      <alignment horizontal="left" vertical="center" indent="1"/>
    </xf>
    <xf numFmtId="2" fontId="4" fillId="19" borderId="218" xfId="0" applyNumberFormat="1" applyFont="1" applyFill="1" applyBorder="1" applyAlignment="1">
      <alignment horizontal="center" vertical="center"/>
    </xf>
    <xf numFmtId="0" fontId="15" fillId="19" borderId="9" xfId="0" applyFont="1" applyFill="1" applyBorder="1" applyAlignment="1">
      <alignment horizontal="left" vertical="center" indent="1"/>
    </xf>
    <xf numFmtId="0" fontId="15" fillId="18" borderId="9" xfId="0" applyFont="1" applyFill="1" applyBorder="1" applyAlignment="1">
      <alignment horizontal="left" vertical="center" indent="1"/>
    </xf>
    <xf numFmtId="0" fontId="0" fillId="14" borderId="207" xfId="0" applyFont="1" applyFill="1" applyBorder="1"/>
    <xf numFmtId="2" fontId="4" fillId="17" borderId="221" xfId="0" applyNumberFormat="1" applyFont="1" applyFill="1" applyBorder="1" applyAlignment="1">
      <alignment horizontal="center" vertical="center"/>
    </xf>
    <xf numFmtId="2" fontId="2" fillId="8" borderId="173" xfId="0" applyNumberFormat="1" applyFont="1" applyFill="1" applyBorder="1" applyAlignment="1">
      <alignment horizontal="center" vertical="center"/>
    </xf>
    <xf numFmtId="0" fontId="10" fillId="0" borderId="0" xfId="0" applyFont="1" applyFill="1"/>
    <xf numFmtId="0" fontId="13" fillId="14" borderId="224" xfId="0" applyFont="1" applyFill="1" applyBorder="1" applyAlignment="1">
      <alignment horizontal="center" vertical="center"/>
    </xf>
    <xf numFmtId="0" fontId="15" fillId="14" borderId="9" xfId="0" applyFont="1" applyFill="1" applyBorder="1" applyAlignment="1">
      <alignment horizontal="left" vertical="center"/>
    </xf>
    <xf numFmtId="0" fontId="15" fillId="14" borderId="215" xfId="0" applyFont="1" applyFill="1" applyBorder="1" applyAlignment="1">
      <alignment horizontal="left" vertical="center"/>
    </xf>
    <xf numFmtId="0" fontId="13" fillId="14" borderId="9" xfId="0" applyFont="1" applyFill="1" applyBorder="1" applyAlignment="1">
      <alignment horizontal="left" vertical="center"/>
    </xf>
    <xf numFmtId="0" fontId="13" fillId="14" borderId="9" xfId="0" applyFont="1" applyFill="1" applyBorder="1" applyAlignment="1">
      <alignment horizontal="center" vertical="center"/>
    </xf>
    <xf numFmtId="0" fontId="13" fillId="14" borderId="9" xfId="0" applyFont="1" applyFill="1" applyBorder="1" applyAlignment="1">
      <alignment horizontal="left" vertical="center" wrapText="1"/>
    </xf>
    <xf numFmtId="4" fontId="13" fillId="14" borderId="9" xfId="0" applyNumberFormat="1" applyFont="1" applyFill="1" applyBorder="1" applyAlignment="1">
      <alignment horizontal="center" vertical="center"/>
    </xf>
    <xf numFmtId="0" fontId="3" fillId="14" borderId="9" xfId="1" applyFont="1" applyFill="1" applyBorder="1" applyAlignment="1">
      <alignment horizontal="left" vertical="center"/>
    </xf>
    <xf numFmtId="0" fontId="13" fillId="0" borderId="224" xfId="0" applyFont="1" applyBorder="1" applyAlignment="1">
      <alignment horizontal="center" vertical="center"/>
    </xf>
    <xf numFmtId="0" fontId="15" fillId="0" borderId="9" xfId="0" applyFont="1" applyBorder="1" applyAlignment="1">
      <alignment horizontal="left" vertical="center"/>
    </xf>
    <xf numFmtId="0" fontId="15" fillId="0" borderId="215" xfId="0" applyFont="1" applyBorder="1" applyAlignment="1">
      <alignment horizontal="left" vertical="center"/>
    </xf>
    <xf numFmtId="0" fontId="13" fillId="0" borderId="9" xfId="0" applyFont="1" applyBorder="1" applyAlignment="1">
      <alignment horizontal="left" vertical="center"/>
    </xf>
    <xf numFmtId="0" fontId="13" fillId="0" borderId="9" xfId="0" applyFont="1" applyBorder="1" applyAlignment="1">
      <alignment horizontal="center" vertical="center"/>
    </xf>
    <xf numFmtId="0" fontId="15" fillId="0" borderId="9" xfId="0" applyFont="1" applyBorder="1" applyAlignment="1">
      <alignment horizontal="left" vertical="center" wrapText="1"/>
    </xf>
    <xf numFmtId="4" fontId="13" fillId="0" borderId="9" xfId="0" applyNumberFormat="1" applyFont="1" applyBorder="1" applyAlignment="1">
      <alignment horizontal="center" vertical="center"/>
    </xf>
    <xf numFmtId="0" fontId="3" fillId="0" borderId="9" xfId="1" applyFont="1" applyBorder="1"/>
    <xf numFmtId="0" fontId="15" fillId="14" borderId="9" xfId="0" applyFont="1" applyFill="1" applyBorder="1" applyAlignment="1">
      <alignment horizontal="left" vertical="center" wrapText="1"/>
    </xf>
    <xf numFmtId="0" fontId="3" fillId="14" borderId="212" xfId="1" applyFont="1" applyFill="1" applyBorder="1"/>
    <xf numFmtId="0" fontId="3" fillId="0" borderId="212" xfId="1" applyFont="1" applyBorder="1"/>
    <xf numFmtId="0" fontId="13" fillId="14" borderId="215" xfId="0" applyFont="1" applyFill="1" applyBorder="1" applyAlignment="1">
      <alignment horizontal="left" vertical="center"/>
    </xf>
    <xf numFmtId="0" fontId="13" fillId="0" borderId="9" xfId="0" applyFont="1" applyBorder="1" applyAlignment="1">
      <alignment vertical="center"/>
    </xf>
    <xf numFmtId="0" fontId="13" fillId="0" borderId="215" xfId="0" applyFont="1" applyBorder="1" applyAlignment="1">
      <alignment vertical="center"/>
    </xf>
    <xf numFmtId="0" fontId="13" fillId="14" borderId="9" xfId="0" applyFont="1" applyFill="1" applyBorder="1" applyAlignment="1">
      <alignment vertical="center"/>
    </xf>
    <xf numFmtId="0" fontId="13" fillId="0" borderId="215" xfId="0" applyFont="1" applyBorder="1" applyAlignment="1">
      <alignment horizontal="left" vertical="center"/>
    </xf>
    <xf numFmtId="0" fontId="13" fillId="16" borderId="224" xfId="0" applyFont="1" applyFill="1" applyBorder="1" applyAlignment="1">
      <alignment horizontal="center" vertical="center"/>
    </xf>
    <xf numFmtId="0" fontId="13" fillId="16" borderId="9" xfId="0" applyFont="1" applyFill="1" applyBorder="1" applyAlignment="1">
      <alignment horizontal="left" vertical="center"/>
    </xf>
    <xf numFmtId="0" fontId="13" fillId="16" borderId="215" xfId="0" applyFont="1" applyFill="1" applyBorder="1" applyAlignment="1">
      <alignment horizontal="left" vertical="center"/>
    </xf>
    <xf numFmtId="0" fontId="15" fillId="16" borderId="9" xfId="0" applyFont="1" applyFill="1" applyBorder="1" applyAlignment="1">
      <alignment horizontal="left" vertical="center"/>
    </xf>
    <xf numFmtId="0" fontId="15" fillId="16" borderId="9" xfId="0" applyFont="1" applyFill="1" applyBorder="1" applyAlignment="1">
      <alignment horizontal="center" vertical="center"/>
    </xf>
    <xf numFmtId="4" fontId="13" fillId="16" borderId="9" xfId="0" applyNumberFormat="1" applyFont="1" applyFill="1" applyBorder="1" applyAlignment="1">
      <alignment horizontal="center" vertical="center"/>
    </xf>
    <xf numFmtId="0" fontId="3" fillId="16" borderId="212" xfId="1" applyFont="1" applyFill="1" applyBorder="1"/>
    <xf numFmtId="0" fontId="15" fillId="0" borderId="9" xfId="0" applyFont="1" applyBorder="1" applyAlignment="1">
      <alignment horizontal="center" vertical="center"/>
    </xf>
    <xf numFmtId="0" fontId="15" fillId="14" borderId="9" xfId="0" applyFont="1" applyFill="1" applyBorder="1" applyAlignment="1">
      <alignment horizontal="center" vertical="center"/>
    </xf>
    <xf numFmtId="0" fontId="15" fillId="0" borderId="210" xfId="0" applyFont="1" applyBorder="1" applyAlignment="1">
      <alignment horizontal="left" vertical="center"/>
    </xf>
    <xf numFmtId="0" fontId="15" fillId="14" borderId="210" xfId="0" applyFont="1" applyFill="1" applyBorder="1" applyAlignment="1">
      <alignment horizontal="left" vertical="center"/>
    </xf>
    <xf numFmtId="0" fontId="15" fillId="16" borderId="9" xfId="0" applyFont="1" applyFill="1" applyBorder="1" applyAlignment="1">
      <alignment horizontal="left" vertical="center" wrapText="1"/>
    </xf>
    <xf numFmtId="0" fontId="13" fillId="15" borderId="224" xfId="0" applyFont="1" applyFill="1" applyBorder="1" applyAlignment="1">
      <alignment horizontal="center" vertical="center"/>
    </xf>
    <xf numFmtId="0" fontId="15" fillId="15" borderId="9" xfId="0" applyFont="1" applyFill="1" applyBorder="1" applyAlignment="1">
      <alignment horizontal="left" vertical="center"/>
    </xf>
    <xf numFmtId="0" fontId="15" fillId="15" borderId="215" xfId="0" applyFont="1" applyFill="1" applyBorder="1" applyAlignment="1">
      <alignment horizontal="left" vertical="center"/>
    </xf>
    <xf numFmtId="0" fontId="13" fillId="15" borderId="9" xfId="0" applyFont="1" applyFill="1" applyBorder="1" applyAlignment="1">
      <alignment horizontal="left" vertical="center"/>
    </xf>
    <xf numFmtId="0" fontId="15" fillId="15" borderId="9" xfId="0" applyFont="1" applyFill="1" applyBorder="1" applyAlignment="1">
      <alignment horizontal="center" vertical="center"/>
    </xf>
    <xf numFmtId="0" fontId="15" fillId="15" borderId="9" xfId="0" applyFont="1" applyFill="1" applyBorder="1" applyAlignment="1">
      <alignment horizontal="left" vertical="center" wrapText="1"/>
    </xf>
    <xf numFmtId="4" fontId="13" fillId="15" borderId="9" xfId="0" applyNumberFormat="1" applyFont="1" applyFill="1" applyBorder="1" applyAlignment="1">
      <alignment horizontal="center" vertical="center"/>
    </xf>
    <xf numFmtId="0" fontId="3" fillId="15" borderId="212" xfId="1" applyFont="1" applyFill="1" applyBorder="1"/>
    <xf numFmtId="0" fontId="2" fillId="14" borderId="9" xfId="0" applyFont="1" applyFill="1" applyBorder="1" applyAlignment="1">
      <alignment horizontal="left" vertical="center"/>
    </xf>
    <xf numFmtId="4" fontId="15" fillId="0" borderId="9" xfId="0" applyNumberFormat="1" applyFont="1" applyBorder="1" applyAlignment="1">
      <alignment horizontal="center" vertical="center"/>
    </xf>
    <xf numFmtId="0" fontId="35" fillId="0" borderId="212" xfId="1" applyFont="1" applyBorder="1"/>
    <xf numFmtId="4" fontId="15" fillId="14" borderId="9" xfId="0" applyNumberFormat="1" applyFont="1" applyFill="1" applyBorder="1" applyAlignment="1">
      <alignment horizontal="center" vertical="center"/>
    </xf>
    <xf numFmtId="0" fontId="35" fillId="14" borderId="212" xfId="1" applyFont="1" applyFill="1" applyBorder="1"/>
    <xf numFmtId="0" fontId="13" fillId="0" borderId="9" xfId="0" applyFont="1" applyBorder="1" applyAlignment="1">
      <alignment horizontal="left" vertical="center" wrapText="1"/>
    </xf>
    <xf numFmtId="0" fontId="13" fillId="15" borderId="215" xfId="0" applyFont="1" applyFill="1" applyBorder="1" applyAlignment="1">
      <alignment horizontal="left" vertical="center"/>
    </xf>
    <xf numFmtId="0" fontId="13" fillId="15" borderId="9" xfId="0" applyFont="1" applyFill="1" applyBorder="1" applyAlignment="1">
      <alignment horizontal="left" vertical="center" wrapText="1"/>
    </xf>
    <xf numFmtId="0" fontId="13" fillId="16" borderId="9" xfId="0" applyFont="1" applyFill="1" applyBorder="1" applyAlignment="1">
      <alignment horizontal="left" vertical="center" wrapText="1"/>
    </xf>
    <xf numFmtId="0" fontId="13" fillId="10" borderId="224" xfId="0" applyFont="1" applyFill="1" applyBorder="1" applyAlignment="1">
      <alignment horizontal="center" vertical="center"/>
    </xf>
    <xf numFmtId="0" fontId="13" fillId="10" borderId="9" xfId="0" applyFont="1" applyFill="1" applyBorder="1" applyAlignment="1">
      <alignment horizontal="left" vertical="center"/>
    </xf>
    <xf numFmtId="0" fontId="13" fillId="10" borderId="215" xfId="0" applyFont="1" applyFill="1" applyBorder="1" applyAlignment="1">
      <alignment horizontal="left" vertical="center"/>
    </xf>
    <xf numFmtId="0" fontId="15" fillId="10" borderId="9" xfId="0" applyFont="1" applyFill="1" applyBorder="1" applyAlignment="1">
      <alignment horizontal="left" vertical="center"/>
    </xf>
    <xf numFmtId="0" fontId="15" fillId="10" borderId="9" xfId="0" applyFont="1" applyFill="1" applyBorder="1" applyAlignment="1">
      <alignment horizontal="center" vertical="center"/>
    </xf>
    <xf numFmtId="0" fontId="13" fillId="10" borderId="9" xfId="0" applyFont="1" applyFill="1" applyBorder="1" applyAlignment="1">
      <alignment horizontal="left" vertical="center" wrapText="1"/>
    </xf>
    <xf numFmtId="0" fontId="3" fillId="10" borderId="212" xfId="1" applyFont="1" applyFill="1" applyBorder="1"/>
    <xf numFmtId="0" fontId="4" fillId="15" borderId="9" xfId="1" applyFont="1" applyFill="1" applyBorder="1" applyAlignment="1">
      <alignment horizontal="left" vertical="center"/>
    </xf>
    <xf numFmtId="0" fontId="30" fillId="14" borderId="212" xfId="1" applyFont="1" applyFill="1" applyBorder="1"/>
    <xf numFmtId="0" fontId="15" fillId="16" borderId="215" xfId="0" applyFont="1" applyFill="1" applyBorder="1" applyAlignment="1">
      <alignment horizontal="left" vertical="center"/>
    </xf>
    <xf numFmtId="0" fontId="13" fillId="16" borderId="9" xfId="0" applyFont="1" applyFill="1" applyBorder="1" applyAlignment="1">
      <alignment horizontal="center" vertical="center"/>
    </xf>
    <xf numFmtId="0" fontId="30" fillId="16" borderId="212" xfId="1" applyFont="1" applyFill="1" applyBorder="1"/>
    <xf numFmtId="0" fontId="13" fillId="15" borderId="9" xfId="0" applyFont="1" applyFill="1" applyBorder="1" applyAlignment="1">
      <alignment horizontal="center" vertical="center"/>
    </xf>
    <xf numFmtId="0" fontId="30" fillId="15" borderId="212" xfId="1" applyFont="1" applyFill="1" applyBorder="1"/>
    <xf numFmtId="0" fontId="30" fillId="0" borderId="212" xfId="1" applyFont="1" applyBorder="1"/>
    <xf numFmtId="0" fontId="15" fillId="13" borderId="224" xfId="0" applyFont="1" applyFill="1" applyBorder="1" applyAlignment="1">
      <alignment horizontal="center" vertical="center"/>
    </xf>
    <xf numFmtId="0" fontId="15" fillId="13" borderId="9" xfId="0" applyFont="1" applyFill="1" applyBorder="1" applyAlignment="1">
      <alignment horizontal="left" vertical="center"/>
    </xf>
    <xf numFmtId="0" fontId="15" fillId="13" borderId="215" xfId="0" applyFont="1" applyFill="1" applyBorder="1" applyAlignment="1">
      <alignment horizontal="left" vertical="center"/>
    </xf>
    <xf numFmtId="0" fontId="15" fillId="13" borderId="9" xfId="0" applyFont="1" applyFill="1" applyBorder="1" applyAlignment="1">
      <alignment horizontal="center" vertical="center"/>
    </xf>
    <xf numFmtId="0" fontId="15" fillId="13" borderId="9" xfId="0" applyFont="1" applyFill="1" applyBorder="1" applyAlignment="1">
      <alignment horizontal="left" vertical="center" wrapText="1"/>
    </xf>
    <xf numFmtId="0" fontId="35" fillId="13" borderId="212" xfId="1" applyFont="1" applyFill="1" applyBorder="1"/>
    <xf numFmtId="0" fontId="31" fillId="14" borderId="212" xfId="1" applyFont="1" applyFill="1" applyBorder="1"/>
    <xf numFmtId="0" fontId="13" fillId="0" borderId="225" xfId="0" applyFont="1" applyBorder="1" applyAlignment="1">
      <alignment horizontal="left" vertical="center" wrapText="1"/>
    </xf>
    <xf numFmtId="4" fontId="13" fillId="0" borderId="226" xfId="0" applyNumberFormat="1" applyFont="1" applyBorder="1" applyAlignment="1">
      <alignment horizontal="center" vertical="center"/>
    </xf>
    <xf numFmtId="0" fontId="13" fillId="14" borderId="226" xfId="0" applyFont="1" applyFill="1" applyBorder="1" applyAlignment="1">
      <alignment horizontal="left" vertical="center" wrapText="1"/>
    </xf>
    <xf numFmtId="4" fontId="13" fillId="14" borderId="226" xfId="0" applyNumberFormat="1" applyFont="1" applyFill="1" applyBorder="1" applyAlignment="1">
      <alignment horizontal="center" vertical="center"/>
    </xf>
    <xf numFmtId="0" fontId="13" fillId="0" borderId="227" xfId="0" applyFont="1" applyBorder="1" applyAlignment="1">
      <alignment horizontal="left" vertical="center"/>
    </xf>
    <xf numFmtId="4" fontId="17" fillId="0" borderId="9" xfId="0" applyNumberFormat="1" applyFont="1" applyBorder="1" applyAlignment="1">
      <alignment horizontal="center" vertical="center"/>
    </xf>
    <xf numFmtId="0" fontId="18" fillId="15" borderId="9" xfId="0" applyFont="1" applyFill="1" applyBorder="1" applyAlignment="1">
      <alignment horizontal="left" vertical="center"/>
    </xf>
    <xf numFmtId="0" fontId="18" fillId="16" borderId="9" xfId="0" applyFont="1" applyFill="1" applyBorder="1" applyAlignment="1">
      <alignment horizontal="left" vertical="center"/>
    </xf>
    <xf numFmtId="0" fontId="18" fillId="14" borderId="9" xfId="0" applyFont="1" applyFill="1" applyBorder="1" applyAlignment="1">
      <alignment horizontal="left" vertical="center"/>
    </xf>
    <xf numFmtId="0" fontId="18" fillId="0" borderId="9" xfId="0" applyFont="1" applyBorder="1" applyAlignment="1">
      <alignment horizontal="left" vertical="center"/>
    </xf>
    <xf numFmtId="0" fontId="3" fillId="0" borderId="9" xfId="1" applyFont="1" applyBorder="1" applyAlignment="1">
      <alignment horizontal="center" vertical="center"/>
    </xf>
    <xf numFmtId="0" fontId="3" fillId="14" borderId="9" xfId="1" applyFont="1" applyFill="1" applyBorder="1"/>
    <xf numFmtId="0" fontId="32" fillId="16" borderId="9" xfId="1" applyFont="1" applyFill="1" applyBorder="1" applyAlignment="1"/>
    <xf numFmtId="0" fontId="32" fillId="15" borderId="9" xfId="1" applyFont="1" applyFill="1" applyBorder="1" applyAlignment="1"/>
    <xf numFmtId="0" fontId="32" fillId="0" borderId="9" xfId="1" applyFont="1" applyBorder="1" applyAlignment="1"/>
    <xf numFmtId="0" fontId="32" fillId="14" borderId="9" xfId="1" applyFont="1" applyFill="1" applyBorder="1" applyAlignment="1"/>
    <xf numFmtId="0" fontId="32" fillId="0" borderId="9" xfId="1" applyFont="1" applyBorder="1" applyAlignment="1">
      <alignment horizontal="center" vertical="center"/>
    </xf>
    <xf numFmtId="0" fontId="15" fillId="16" borderId="9" xfId="0" applyFont="1" applyFill="1" applyBorder="1" applyAlignment="1">
      <alignment vertical="center"/>
    </xf>
    <xf numFmtId="0" fontId="15" fillId="15" borderId="9" xfId="0" applyFont="1" applyFill="1" applyBorder="1"/>
    <xf numFmtId="0" fontId="15" fillId="14" borderId="9" xfId="0" applyFont="1" applyFill="1" applyBorder="1"/>
    <xf numFmtId="0" fontId="15" fillId="14" borderId="224" xfId="0" applyFont="1" applyFill="1" applyBorder="1" applyAlignment="1">
      <alignment horizontal="center" vertical="center"/>
    </xf>
    <xf numFmtId="0" fontId="15" fillId="0" borderId="9" xfId="0" applyFont="1" applyBorder="1"/>
    <xf numFmtId="4" fontId="15" fillId="16" borderId="9" xfId="0" applyNumberFormat="1" applyFont="1" applyFill="1" applyBorder="1" applyAlignment="1">
      <alignment horizontal="center" vertical="center"/>
    </xf>
    <xf numFmtId="4" fontId="15" fillId="15" borderId="9" xfId="0" applyNumberFormat="1" applyFont="1" applyFill="1" applyBorder="1" applyAlignment="1">
      <alignment horizontal="center" vertical="center"/>
    </xf>
    <xf numFmtId="0" fontId="35" fillId="15" borderId="212" xfId="1" applyFont="1" applyFill="1" applyBorder="1"/>
    <xf numFmtId="0" fontId="35" fillId="16" borderId="212" xfId="1" applyFont="1" applyFill="1" applyBorder="1"/>
    <xf numFmtId="0" fontId="32" fillId="0" borderId="9" xfId="1" applyFont="1" applyBorder="1" applyAlignment="1">
      <alignment horizontal="left" vertical="center"/>
    </xf>
    <xf numFmtId="0" fontId="32" fillId="14" borderId="9" xfId="1" applyFont="1" applyFill="1" applyBorder="1" applyAlignment="1">
      <alignment horizontal="left" vertical="center"/>
    </xf>
    <xf numFmtId="0" fontId="32" fillId="15" borderId="9" xfId="1" applyFont="1" applyFill="1" applyBorder="1" applyAlignment="1">
      <alignment horizontal="left" vertical="center"/>
    </xf>
    <xf numFmtId="0" fontId="2" fillId="0" borderId="9" xfId="0" applyFont="1" applyBorder="1" applyAlignment="1">
      <alignment vertical="center"/>
    </xf>
    <xf numFmtId="0" fontId="15" fillId="0" borderId="224" xfId="0" applyFont="1" applyBorder="1" applyAlignment="1">
      <alignment horizontal="center" vertical="center"/>
    </xf>
    <xf numFmtId="0" fontId="4" fillId="0" borderId="9" xfId="0" applyFont="1" applyBorder="1" applyAlignment="1">
      <alignment vertical="center"/>
    </xf>
    <xf numFmtId="0" fontId="35" fillId="0" borderId="9" xfId="1" applyFont="1" applyBorder="1"/>
    <xf numFmtId="0" fontId="13" fillId="10" borderId="9" xfId="0" applyFont="1" applyFill="1" applyBorder="1" applyAlignment="1">
      <alignment vertical="center"/>
    </xf>
    <xf numFmtId="0" fontId="13" fillId="16" borderId="9" xfId="0" applyFont="1" applyFill="1" applyBorder="1" applyAlignment="1">
      <alignment vertical="center"/>
    </xf>
    <xf numFmtId="0" fontId="13" fillId="15" borderId="9" xfId="0" applyFont="1" applyFill="1" applyBorder="1" applyAlignment="1">
      <alignment vertical="center"/>
    </xf>
    <xf numFmtId="0" fontId="2" fillId="14" borderId="9" xfId="0" applyFont="1" applyFill="1" applyBorder="1" applyAlignment="1">
      <alignment vertical="center"/>
    </xf>
    <xf numFmtId="0" fontId="15" fillId="16" borderId="224" xfId="0" applyFont="1" applyFill="1" applyBorder="1" applyAlignment="1">
      <alignment horizontal="center" vertical="center"/>
    </xf>
    <xf numFmtId="0" fontId="15" fillId="16" borderId="9" xfId="0" applyFont="1" applyFill="1" applyBorder="1"/>
    <xf numFmtId="0" fontId="48" fillId="14" borderId="9" xfId="0" applyFont="1" applyFill="1" applyBorder="1"/>
    <xf numFmtId="0" fontId="2" fillId="16" borderId="9" xfId="0" applyFont="1" applyFill="1" applyBorder="1" applyAlignment="1">
      <alignment vertical="center"/>
    </xf>
    <xf numFmtId="0" fontId="15" fillId="14" borderId="9" xfId="0" applyFont="1" applyFill="1" applyBorder="1" applyAlignment="1">
      <alignment vertical="center"/>
    </xf>
    <xf numFmtId="0" fontId="47" fillId="0" borderId="224" xfId="0" applyFont="1" applyBorder="1" applyAlignment="1">
      <alignment horizontal="center" vertical="center"/>
    </xf>
    <xf numFmtId="0" fontId="47" fillId="0" borderId="9" xfId="0" applyFont="1" applyBorder="1" applyAlignment="1">
      <alignment horizontal="left" vertical="center"/>
    </xf>
    <xf numFmtId="0" fontId="47" fillId="0" borderId="215" xfId="0" applyFont="1" applyBorder="1" applyAlignment="1">
      <alignment horizontal="left" vertical="center"/>
    </xf>
    <xf numFmtId="0" fontId="47" fillId="0" borderId="9" xfId="0" applyFont="1" applyBorder="1" applyAlignment="1">
      <alignment horizontal="center" vertical="center"/>
    </xf>
    <xf numFmtId="4" fontId="47" fillId="0" borderId="9" xfId="0" applyNumberFormat="1" applyFont="1" applyBorder="1" applyAlignment="1">
      <alignment horizontal="center" vertical="center"/>
    </xf>
    <xf numFmtId="0" fontId="62" fillId="0" borderId="9" xfId="1" applyFont="1" applyBorder="1" applyAlignment="1">
      <alignment horizontal="center" vertical="center"/>
    </xf>
    <xf numFmtId="0" fontId="13" fillId="10" borderId="9" xfId="0" applyFont="1" applyFill="1" applyBorder="1" applyAlignment="1">
      <alignment horizontal="center" vertical="center"/>
    </xf>
    <xf numFmtId="0" fontId="15" fillId="14" borderId="215" xfId="0" applyFont="1" applyFill="1" applyBorder="1" applyAlignment="1">
      <alignment vertical="center"/>
    </xf>
    <xf numFmtId="0" fontId="13" fillId="12" borderId="9" xfId="0" applyFont="1" applyFill="1" applyBorder="1" applyAlignment="1">
      <alignment horizontal="center" vertical="center"/>
    </xf>
    <xf numFmtId="4" fontId="13" fillId="0" borderId="229" xfId="0" applyNumberFormat="1" applyFont="1" applyBorder="1" applyAlignment="1">
      <alignment horizontal="center" vertical="center"/>
    </xf>
    <xf numFmtId="0" fontId="17" fillId="2" borderId="230" xfId="0" applyFont="1" applyFill="1" applyBorder="1" applyAlignment="1">
      <alignment horizontal="center" vertical="center" wrapText="1"/>
    </xf>
    <xf numFmtId="0" fontId="17" fillId="2" borderId="36" xfId="0" applyFont="1" applyFill="1" applyBorder="1" applyAlignment="1">
      <alignment horizontal="center" vertical="center"/>
    </xf>
    <xf numFmtId="4" fontId="13" fillId="20" borderId="9" xfId="0" applyNumberFormat="1" applyFont="1" applyFill="1" applyBorder="1" applyAlignment="1">
      <alignment horizontal="center" vertical="center"/>
    </xf>
    <xf numFmtId="2" fontId="4" fillId="8" borderId="133" xfId="0" applyNumberFormat="1" applyFont="1" applyFill="1" applyBorder="1" applyAlignment="1">
      <alignment horizontal="center" vertical="center"/>
    </xf>
    <xf numFmtId="2" fontId="4" fillId="8" borderId="9" xfId="0" applyNumberFormat="1" applyFont="1" applyFill="1" applyBorder="1" applyAlignment="1">
      <alignment horizontal="center" vertical="center"/>
    </xf>
    <xf numFmtId="2" fontId="4" fillId="8" borderId="212" xfId="0" applyNumberFormat="1" applyFont="1" applyFill="1" applyBorder="1" applyAlignment="1">
      <alignment horizontal="center" vertical="center"/>
    </xf>
    <xf numFmtId="2" fontId="2" fillId="8" borderId="179" xfId="0" applyNumberFormat="1" applyFont="1" applyFill="1" applyBorder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2" fontId="71" fillId="0" borderId="16" xfId="0" applyNumberFormat="1" applyFont="1" applyBorder="1" applyAlignment="1">
      <alignment horizontal="center" vertical="center"/>
    </xf>
    <xf numFmtId="2" fontId="71" fillId="0" borderId="12" xfId="0" applyNumberFormat="1" applyFont="1" applyBorder="1" applyAlignment="1">
      <alignment horizontal="center" vertical="center"/>
    </xf>
    <xf numFmtId="4" fontId="13" fillId="14" borderId="8" xfId="0" applyNumberFormat="1" applyFont="1" applyFill="1" applyBorder="1" applyAlignment="1">
      <alignment horizontal="center" vertical="center"/>
    </xf>
    <xf numFmtId="4" fontId="13" fillId="0" borderId="8" xfId="0" applyNumberFormat="1" applyFont="1" applyBorder="1" applyAlignment="1">
      <alignment horizontal="center" vertical="center"/>
    </xf>
    <xf numFmtId="4" fontId="13" fillId="15" borderId="8" xfId="0" applyNumberFormat="1" applyFont="1" applyFill="1" applyBorder="1" applyAlignment="1">
      <alignment horizontal="center" vertical="center"/>
    </xf>
    <xf numFmtId="4" fontId="13" fillId="16" borderId="8" xfId="0" applyNumberFormat="1" applyFont="1" applyFill="1" applyBorder="1" applyAlignment="1">
      <alignment horizontal="center" vertical="center"/>
    </xf>
    <xf numFmtId="4" fontId="15" fillId="0" borderId="8" xfId="0" applyNumberFormat="1" applyFont="1" applyBorder="1" applyAlignment="1">
      <alignment horizontal="center" vertical="center"/>
    </xf>
    <xf numFmtId="4" fontId="15" fillId="14" borderId="8" xfId="0" applyNumberFormat="1" applyFont="1" applyFill="1" applyBorder="1" applyAlignment="1">
      <alignment horizontal="center" vertical="center"/>
    </xf>
    <xf numFmtId="4" fontId="13" fillId="14" borderId="7" xfId="0" applyNumberFormat="1" applyFont="1" applyFill="1" applyBorder="1" applyAlignment="1">
      <alignment horizontal="center" vertical="center"/>
    </xf>
    <xf numFmtId="4" fontId="13" fillId="0" borderId="7" xfId="0" applyNumberFormat="1" applyFont="1" applyBorder="1" applyAlignment="1">
      <alignment horizontal="center" vertical="center"/>
    </xf>
    <xf numFmtId="4" fontId="13" fillId="14" borderId="223" xfId="0" applyNumberFormat="1" applyFont="1" applyFill="1" applyBorder="1" applyAlignment="1">
      <alignment horizontal="center" vertical="center"/>
    </xf>
    <xf numFmtId="4" fontId="13" fillId="0" borderId="223" xfId="0" applyNumberFormat="1" applyFont="1" applyBorder="1" applyAlignment="1">
      <alignment horizontal="center" vertical="center"/>
    </xf>
    <xf numFmtId="4" fontId="13" fillId="15" borderId="223" xfId="0" applyNumberFormat="1" applyFont="1" applyFill="1" applyBorder="1" applyAlignment="1">
      <alignment horizontal="center" vertical="center"/>
    </xf>
    <xf numFmtId="4" fontId="13" fillId="10" borderId="8" xfId="0" applyNumberFormat="1" applyFont="1" applyFill="1" applyBorder="1" applyAlignment="1">
      <alignment horizontal="center" vertical="center"/>
    </xf>
    <xf numFmtId="4" fontId="13" fillId="16" borderId="223" xfId="0" applyNumberFormat="1" applyFont="1" applyFill="1" applyBorder="1" applyAlignment="1">
      <alignment horizontal="center" vertical="center"/>
    </xf>
    <xf numFmtId="4" fontId="18" fillId="21" borderId="232" xfId="0" applyNumberFormat="1" applyFont="1" applyFill="1" applyBorder="1" applyAlignment="1">
      <alignment horizontal="center" vertical="center"/>
    </xf>
    <xf numFmtId="4" fontId="15" fillId="13" borderId="8" xfId="0" applyNumberFormat="1" applyFont="1" applyFill="1" applyBorder="1" applyAlignment="1">
      <alignment horizontal="center" vertical="center"/>
    </xf>
    <xf numFmtId="4" fontId="18" fillId="21" borderId="8" xfId="0" applyNumberFormat="1" applyFont="1" applyFill="1" applyBorder="1" applyAlignment="1">
      <alignment horizontal="center" vertical="center"/>
    </xf>
    <xf numFmtId="4" fontId="15" fillId="14" borderId="7" xfId="0" applyNumberFormat="1" applyFont="1" applyFill="1" applyBorder="1" applyAlignment="1">
      <alignment horizontal="center" vertical="center"/>
    </xf>
    <xf numFmtId="4" fontId="15" fillId="0" borderId="7" xfId="0" applyNumberFormat="1" applyFont="1" applyBorder="1" applyAlignment="1">
      <alignment horizontal="center" vertical="center"/>
    </xf>
    <xf numFmtId="4" fontId="15" fillId="14" borderId="223" xfId="0" applyNumberFormat="1" applyFont="1" applyFill="1" applyBorder="1" applyAlignment="1">
      <alignment horizontal="center" vertical="center"/>
    </xf>
    <xf numFmtId="4" fontId="13" fillId="16" borderId="7" xfId="0" applyNumberFormat="1" applyFont="1" applyFill="1" applyBorder="1" applyAlignment="1">
      <alignment horizontal="center" vertical="center"/>
    </xf>
    <xf numFmtId="4" fontId="15" fillId="15" borderId="8" xfId="0" applyNumberFormat="1" applyFont="1" applyFill="1" applyBorder="1" applyAlignment="1">
      <alignment horizontal="center" vertical="center"/>
    </xf>
    <xf numFmtId="4" fontId="13" fillId="10" borderId="7" xfId="0" applyNumberFormat="1" applyFont="1" applyFill="1" applyBorder="1" applyAlignment="1">
      <alignment horizontal="center" vertical="center"/>
    </xf>
    <xf numFmtId="4" fontId="13" fillId="15" borderId="7" xfId="0" applyNumberFormat="1" applyFont="1" applyFill="1" applyBorder="1" applyAlignment="1">
      <alignment horizontal="center" vertical="center"/>
    </xf>
    <xf numFmtId="4" fontId="15" fillId="16" borderId="223" xfId="0" applyNumberFormat="1" applyFont="1" applyFill="1" applyBorder="1" applyAlignment="1">
      <alignment horizontal="center" vertical="center"/>
    </xf>
    <xf numFmtId="4" fontId="47" fillId="0" borderId="7" xfId="0" applyNumberFormat="1" applyFont="1" applyBorder="1" applyAlignment="1">
      <alignment horizontal="center" vertical="center"/>
    </xf>
    <xf numFmtId="4" fontId="13" fillId="10" borderId="223" xfId="0" applyNumberFormat="1" applyFont="1" applyFill="1" applyBorder="1" applyAlignment="1">
      <alignment horizontal="center" vertical="center"/>
    </xf>
    <xf numFmtId="0" fontId="3" fillId="14" borderId="233" xfId="1" applyFont="1" applyFill="1" applyBorder="1"/>
    <xf numFmtId="4" fontId="18" fillId="14" borderId="9" xfId="0" applyNumberFormat="1" applyFont="1" applyFill="1" applyBorder="1" applyAlignment="1">
      <alignment horizontal="center" vertical="center"/>
    </xf>
    <xf numFmtId="0" fontId="3" fillId="0" borderId="233" xfId="1" applyFont="1" applyBorder="1"/>
    <xf numFmtId="4" fontId="18" fillId="0" borderId="9" xfId="0" applyNumberFormat="1" applyFont="1" applyBorder="1" applyAlignment="1">
      <alignment horizontal="center" vertical="center"/>
    </xf>
    <xf numFmtId="0" fontId="13" fillId="0" borderId="229" xfId="0" applyFont="1" applyBorder="1" applyAlignment="1">
      <alignment horizontal="center" vertical="center"/>
    </xf>
    <xf numFmtId="0" fontId="13" fillId="0" borderId="229" xfId="0" applyFont="1" applyBorder="1" applyAlignment="1">
      <alignment horizontal="left" vertical="center"/>
    </xf>
    <xf numFmtId="0" fontId="13" fillId="0" borderId="231" xfId="0" applyFont="1" applyBorder="1" applyAlignment="1">
      <alignment horizontal="left" vertical="center"/>
    </xf>
    <xf numFmtId="0" fontId="15" fillId="0" borderId="229" xfId="0" applyFont="1" applyBorder="1" applyAlignment="1">
      <alignment horizontal="center" vertical="center"/>
    </xf>
    <xf numFmtId="0" fontId="3" fillId="0" borderId="234" xfId="1" applyFont="1" applyBorder="1"/>
    <xf numFmtId="0" fontId="17" fillId="2" borderId="12" xfId="0" applyFont="1" applyFill="1" applyBorder="1" applyAlignment="1">
      <alignment horizontal="center" vertical="center"/>
    </xf>
    <xf numFmtId="4" fontId="47" fillId="10" borderId="229" xfId="0" applyNumberFormat="1" applyFont="1" applyFill="1" applyBorder="1" applyAlignment="1">
      <alignment horizontal="center" vertical="center"/>
    </xf>
    <xf numFmtId="4" fontId="47" fillId="10" borderId="228" xfId="0" applyNumberFormat="1" applyFont="1" applyFill="1" applyBorder="1" applyAlignment="1">
      <alignment horizontal="center" vertical="center"/>
    </xf>
    <xf numFmtId="0" fontId="9" fillId="0" borderId="27" xfId="0" applyFont="1" applyBorder="1"/>
    <xf numFmtId="2" fontId="20" fillId="5" borderId="59" xfId="0" applyNumberFormat="1" applyFont="1" applyFill="1" applyBorder="1" applyAlignment="1">
      <alignment horizontal="right" vertical="center" indent="2"/>
    </xf>
    <xf numFmtId="0" fontId="0" fillId="0" borderId="201" xfId="0" applyBorder="1"/>
    <xf numFmtId="0" fontId="15" fillId="0" borderId="133" xfId="0" applyFont="1" applyFill="1" applyBorder="1" applyAlignment="1">
      <alignment horizontal="left" indent="1"/>
    </xf>
    <xf numFmtId="0" fontId="15" fillId="0" borderId="9" xfId="0" applyFont="1" applyFill="1" applyBorder="1" applyAlignment="1">
      <alignment horizontal="left" indent="1"/>
    </xf>
    <xf numFmtId="0" fontId="15" fillId="0" borderId="210" xfId="0" applyFont="1" applyFill="1" applyBorder="1" applyAlignment="1">
      <alignment horizontal="left" indent="1"/>
    </xf>
    <xf numFmtId="0" fontId="15" fillId="0" borderId="212" xfId="0" applyFont="1" applyFill="1" applyBorder="1" applyAlignment="1">
      <alignment horizontal="left" indent="1"/>
    </xf>
    <xf numFmtId="0" fontId="13" fillId="0" borderId="212" xfId="0" applyFont="1" applyFill="1" applyBorder="1" applyAlignment="1">
      <alignment horizontal="left" vertical="center" indent="1"/>
    </xf>
    <xf numFmtId="0" fontId="13" fillId="0" borderId="215" xfId="0" applyFont="1" applyFill="1" applyBorder="1" applyAlignment="1">
      <alignment horizontal="left" vertical="center" indent="1"/>
    </xf>
    <xf numFmtId="0" fontId="13" fillId="0" borderId="173" xfId="0" applyFont="1" applyFill="1" applyBorder="1" applyAlignment="1">
      <alignment horizontal="left" vertical="center" indent="1"/>
    </xf>
    <xf numFmtId="0" fontId="13" fillId="0" borderId="133" xfId="0" applyFont="1" applyFill="1" applyBorder="1" applyAlignment="1">
      <alignment horizontal="left" vertical="center" indent="1"/>
    </xf>
    <xf numFmtId="0" fontId="13" fillId="0" borderId="162" xfId="0" applyFont="1" applyFill="1" applyBorder="1" applyAlignment="1">
      <alignment horizontal="left" vertical="center" indent="1"/>
    </xf>
    <xf numFmtId="2" fontId="4" fillId="0" borderId="133" xfId="0" applyNumberFormat="1" applyFont="1" applyFill="1" applyBorder="1" applyAlignment="1">
      <alignment horizontal="center" vertical="center"/>
    </xf>
    <xf numFmtId="2" fontId="2" fillId="0" borderId="175" xfId="0" applyNumberFormat="1" applyFont="1" applyFill="1" applyBorder="1" applyAlignment="1">
      <alignment horizontal="center" vertical="center"/>
    </xf>
    <xf numFmtId="2" fontId="4" fillId="0" borderId="175" xfId="0" applyNumberFormat="1" applyFont="1" applyFill="1" applyBorder="1" applyAlignment="1">
      <alignment horizontal="center" vertical="center"/>
    </xf>
    <xf numFmtId="2" fontId="4" fillId="0" borderId="9" xfId="0" applyNumberFormat="1" applyFont="1" applyFill="1" applyBorder="1" applyAlignment="1">
      <alignment horizontal="center" vertical="center"/>
    </xf>
    <xf numFmtId="2" fontId="4" fillId="0" borderId="209" xfId="0" applyNumberFormat="1" applyFont="1" applyFill="1" applyBorder="1" applyAlignment="1">
      <alignment horizontal="center" vertical="center"/>
    </xf>
    <xf numFmtId="2" fontId="4" fillId="0" borderId="210" xfId="0" applyNumberFormat="1" applyFont="1" applyFill="1" applyBorder="1" applyAlignment="1">
      <alignment horizontal="center" vertical="center"/>
    </xf>
    <xf numFmtId="2" fontId="4" fillId="0" borderId="211" xfId="0" applyNumberFormat="1" applyFont="1" applyFill="1" applyBorder="1" applyAlignment="1">
      <alignment horizontal="center" vertical="center"/>
    </xf>
    <xf numFmtId="2" fontId="4" fillId="0" borderId="212" xfId="0" applyNumberFormat="1" applyFont="1" applyFill="1" applyBorder="1" applyAlignment="1">
      <alignment horizontal="center" vertical="center"/>
    </xf>
    <xf numFmtId="2" fontId="4" fillId="0" borderId="213" xfId="0" applyNumberFormat="1" applyFont="1" applyFill="1" applyBorder="1" applyAlignment="1">
      <alignment horizontal="center" vertical="center"/>
    </xf>
    <xf numFmtId="2" fontId="4" fillId="0" borderId="173" xfId="0" applyNumberFormat="1" applyFont="1" applyFill="1" applyBorder="1" applyAlignment="1">
      <alignment horizontal="center" vertical="center"/>
    </xf>
    <xf numFmtId="2" fontId="4" fillId="0" borderId="214" xfId="0" applyNumberFormat="1" applyFont="1" applyFill="1" applyBorder="1" applyAlignment="1">
      <alignment horizontal="center" vertical="center"/>
    </xf>
    <xf numFmtId="2" fontId="4" fillId="0" borderId="215" xfId="0" applyNumberFormat="1" applyFont="1" applyFill="1" applyBorder="1" applyAlignment="1">
      <alignment horizontal="center" vertical="center"/>
    </xf>
    <xf numFmtId="2" fontId="4" fillId="0" borderId="216" xfId="0" applyNumberFormat="1" applyFont="1" applyFill="1" applyBorder="1" applyAlignment="1">
      <alignment horizontal="center" vertical="center"/>
    </xf>
    <xf numFmtId="2" fontId="4" fillId="0" borderId="171" xfId="0" applyNumberFormat="1" applyFont="1" applyFill="1" applyBorder="1" applyAlignment="1">
      <alignment horizontal="center" vertical="center"/>
    </xf>
    <xf numFmtId="2" fontId="2" fillId="0" borderId="179" xfId="0" applyNumberFormat="1" applyFont="1" applyFill="1" applyBorder="1" applyAlignment="1">
      <alignment horizontal="center" vertical="center"/>
    </xf>
    <xf numFmtId="2" fontId="2" fillId="0" borderId="154" xfId="0" applyNumberFormat="1" applyFont="1" applyFill="1" applyBorder="1" applyAlignment="1">
      <alignment horizontal="center" vertical="center"/>
    </xf>
    <xf numFmtId="2" fontId="2" fillId="0" borderId="162" xfId="0" applyNumberFormat="1" applyFont="1" applyFill="1" applyBorder="1" applyAlignment="1">
      <alignment horizontal="center" vertical="center"/>
    </xf>
    <xf numFmtId="2" fontId="2" fillId="0" borderId="116" xfId="0" applyNumberFormat="1" applyFont="1" applyFill="1" applyBorder="1" applyAlignment="1">
      <alignment horizontal="center" vertical="center"/>
    </xf>
    <xf numFmtId="0" fontId="0" fillId="0" borderId="235" xfId="0" applyBorder="1"/>
    <xf numFmtId="0" fontId="13" fillId="18" borderId="36" xfId="0" applyFont="1" applyFill="1" applyBorder="1" applyAlignment="1">
      <alignment horizontal="left" vertical="center" indent="1"/>
    </xf>
    <xf numFmtId="2" fontId="2" fillId="19" borderId="36" xfId="0" applyNumberFormat="1" applyFont="1" applyFill="1" applyBorder="1" applyAlignment="1">
      <alignment horizontal="center" vertical="center"/>
    </xf>
    <xf numFmtId="2" fontId="4" fillId="18" borderId="36" xfId="0" applyNumberFormat="1" applyFont="1" applyFill="1" applyBorder="1" applyAlignment="1">
      <alignment horizontal="center" vertical="center"/>
    </xf>
    <xf numFmtId="2" fontId="4" fillId="18" borderId="12" xfId="0" applyNumberFormat="1" applyFont="1" applyFill="1" applyBorder="1" applyAlignment="1">
      <alignment horizontal="center" vertical="center"/>
    </xf>
    <xf numFmtId="0" fontId="13" fillId="19" borderId="83" xfId="0" applyFont="1" applyFill="1" applyBorder="1" applyAlignment="1">
      <alignment horizontal="left" vertical="center" indent="1"/>
    </xf>
    <xf numFmtId="2" fontId="2" fillId="19" borderId="83" xfId="0" applyNumberFormat="1" applyFont="1" applyFill="1" applyBorder="1" applyAlignment="1">
      <alignment horizontal="center" vertical="center"/>
    </xf>
    <xf numFmtId="2" fontId="4" fillId="19" borderId="83" xfId="0" applyNumberFormat="1" applyFont="1" applyFill="1" applyBorder="1" applyAlignment="1">
      <alignment horizontal="center" vertical="center"/>
    </xf>
    <xf numFmtId="0" fontId="13" fillId="19" borderId="36" xfId="0" applyFont="1" applyFill="1" applyBorder="1" applyAlignment="1">
      <alignment horizontal="left" vertical="center" indent="1"/>
    </xf>
    <xf numFmtId="2" fontId="4" fillId="19" borderId="36" xfId="0" applyNumberFormat="1" applyFont="1" applyFill="1" applyBorder="1" applyAlignment="1">
      <alignment horizontal="center" vertical="center"/>
    </xf>
    <xf numFmtId="2" fontId="4" fillId="19" borderId="12" xfId="0" applyNumberFormat="1" applyFont="1" applyFill="1" applyBorder="1" applyAlignment="1">
      <alignment horizontal="center" vertical="center"/>
    </xf>
    <xf numFmtId="0" fontId="13" fillId="18" borderId="83" xfId="0" applyFont="1" applyFill="1" applyBorder="1" applyAlignment="1">
      <alignment horizontal="left" vertical="center" indent="1"/>
    </xf>
    <xf numFmtId="2" fontId="4" fillId="18" borderId="83" xfId="0" applyNumberFormat="1" applyFont="1" applyFill="1" applyBorder="1" applyAlignment="1">
      <alignment horizontal="center" vertical="center"/>
    </xf>
    <xf numFmtId="2" fontId="4" fillId="18" borderId="72" xfId="0" applyNumberFormat="1" applyFont="1" applyFill="1" applyBorder="1" applyAlignment="1">
      <alignment horizontal="center" vertical="center"/>
    </xf>
    <xf numFmtId="0" fontId="15" fillId="18" borderId="83" xfId="0" applyFont="1" applyFill="1" applyBorder="1" applyAlignment="1">
      <alignment horizontal="left" vertical="center" indent="1"/>
    </xf>
    <xf numFmtId="0" fontId="15" fillId="19" borderId="83" xfId="0" applyFont="1" applyFill="1" applyBorder="1" applyAlignment="1">
      <alignment horizontal="left" vertical="center" indent="1"/>
    </xf>
    <xf numFmtId="2" fontId="4" fillId="19" borderId="72" xfId="0" applyNumberFormat="1" applyFont="1" applyFill="1" applyBorder="1" applyAlignment="1">
      <alignment horizontal="center" vertical="center"/>
    </xf>
    <xf numFmtId="0" fontId="13" fillId="19" borderId="96" xfId="0" applyFont="1" applyFill="1" applyBorder="1" applyAlignment="1">
      <alignment horizontal="left" vertical="center" indent="1"/>
    </xf>
    <xf numFmtId="2" fontId="2" fillId="19" borderId="77" xfId="0" applyNumberFormat="1" applyFont="1" applyFill="1" applyBorder="1" applyAlignment="1">
      <alignment horizontal="center" vertical="center"/>
    </xf>
    <xf numFmtId="2" fontId="4" fillId="19" borderId="47" xfId="0" applyNumberFormat="1" applyFont="1" applyFill="1" applyBorder="1" applyAlignment="1">
      <alignment horizontal="center" vertical="center"/>
    </xf>
    <xf numFmtId="2" fontId="4" fillId="19" borderId="96" xfId="0" applyNumberFormat="1" applyFont="1" applyFill="1" applyBorder="1" applyAlignment="1">
      <alignment horizontal="center" vertical="center"/>
    </xf>
    <xf numFmtId="2" fontId="4" fillId="19" borderId="140" xfId="0" applyNumberFormat="1" applyFont="1" applyFill="1" applyBorder="1" applyAlignment="1">
      <alignment horizontal="center" vertical="center"/>
    </xf>
    <xf numFmtId="0" fontId="15" fillId="18" borderId="36" xfId="0" applyFont="1" applyFill="1" applyBorder="1" applyAlignment="1">
      <alignment horizontal="left" indent="1"/>
    </xf>
    <xf numFmtId="0" fontId="15" fillId="19" borderId="83" xfId="0" applyFont="1" applyFill="1" applyBorder="1" applyAlignment="1">
      <alignment horizontal="left" indent="1"/>
    </xf>
    <xf numFmtId="0" fontId="15" fillId="18" borderId="83" xfId="0" applyFont="1" applyFill="1" applyBorder="1" applyAlignment="1">
      <alignment horizontal="left" indent="1"/>
    </xf>
    <xf numFmtId="0" fontId="15" fillId="18" borderId="72" xfId="0" applyFont="1" applyFill="1" applyBorder="1" applyAlignment="1">
      <alignment horizontal="left" indent="1"/>
    </xf>
    <xf numFmtId="0" fontId="15" fillId="19" borderId="72" xfId="0" applyFont="1" applyFill="1" applyBorder="1" applyAlignment="1">
      <alignment horizontal="left" indent="1"/>
    </xf>
    <xf numFmtId="2" fontId="4" fillId="19" borderId="135" xfId="0" applyNumberFormat="1" applyFont="1" applyFill="1" applyBorder="1" applyAlignment="1">
      <alignment horizontal="center" vertical="center"/>
    </xf>
    <xf numFmtId="2" fontId="2" fillId="19" borderId="148" xfId="0" applyNumberFormat="1" applyFont="1" applyFill="1" applyBorder="1" applyAlignment="1">
      <alignment horizontal="center" vertical="center"/>
    </xf>
    <xf numFmtId="2" fontId="4" fillId="18" borderId="78" xfId="0" applyNumberFormat="1" applyFont="1" applyFill="1" applyBorder="1" applyAlignment="1">
      <alignment horizontal="center" vertical="center"/>
    </xf>
    <xf numFmtId="2" fontId="4" fillId="19" borderId="73" xfId="0" applyNumberFormat="1" applyFont="1" applyFill="1" applyBorder="1" applyAlignment="1">
      <alignment horizontal="center" vertical="center"/>
    </xf>
    <xf numFmtId="2" fontId="2" fillId="19" borderId="72" xfId="0" applyNumberFormat="1" applyFont="1" applyFill="1" applyBorder="1" applyAlignment="1">
      <alignment horizontal="center" vertical="center"/>
    </xf>
    <xf numFmtId="0" fontId="15" fillId="0" borderId="133" xfId="0" applyFont="1" applyFill="1" applyBorder="1" applyAlignment="1">
      <alignment horizontal="left" vertical="center" indent="1"/>
    </xf>
    <xf numFmtId="0" fontId="15" fillId="0" borderId="210" xfId="0" applyFont="1" applyFill="1" applyBorder="1" applyAlignment="1">
      <alignment horizontal="left" vertical="center" indent="1"/>
    </xf>
    <xf numFmtId="0" fontId="13" fillId="0" borderId="210" xfId="0" applyFont="1" applyFill="1" applyBorder="1" applyAlignment="1">
      <alignment horizontal="left" vertical="center" indent="1"/>
    </xf>
    <xf numFmtId="0" fontId="13" fillId="0" borderId="9" xfId="0" applyFont="1" applyFill="1" applyBorder="1" applyAlignment="1">
      <alignment horizontal="left" vertical="center" indent="1"/>
    </xf>
    <xf numFmtId="0" fontId="15" fillId="0" borderId="218" xfId="0" applyFont="1" applyFill="1" applyBorder="1" applyAlignment="1">
      <alignment horizontal="left" indent="1"/>
    </xf>
    <xf numFmtId="2" fontId="4" fillId="0" borderId="8" xfId="0" applyNumberFormat="1" applyFont="1" applyFill="1" applyBorder="1" applyAlignment="1">
      <alignment horizontal="center" vertical="center"/>
    </xf>
    <xf numFmtId="2" fontId="4" fillId="0" borderId="134" xfId="0" applyNumberFormat="1" applyFont="1" applyFill="1" applyBorder="1" applyAlignment="1">
      <alignment horizontal="center" vertical="center"/>
    </xf>
    <xf numFmtId="2" fontId="4" fillId="0" borderId="219" xfId="0" applyNumberFormat="1" applyFont="1" applyFill="1" applyBorder="1" applyAlignment="1">
      <alignment horizontal="center" vertical="center"/>
    </xf>
    <xf numFmtId="2" fontId="4" fillId="0" borderId="111" xfId="0" applyNumberFormat="1" applyFont="1" applyFill="1" applyBorder="1" applyAlignment="1">
      <alignment horizontal="center" vertical="center"/>
    </xf>
    <xf numFmtId="0" fontId="15" fillId="0" borderId="212" xfId="0" applyFont="1" applyFill="1" applyBorder="1" applyAlignment="1">
      <alignment horizontal="left" vertical="center" indent="1"/>
    </xf>
    <xf numFmtId="0" fontId="13" fillId="0" borderId="136" xfId="0" applyFont="1" applyFill="1" applyBorder="1" applyAlignment="1">
      <alignment horizontal="left" vertical="center" indent="1"/>
    </xf>
    <xf numFmtId="2" fontId="2" fillId="8" borderId="36" xfId="0" applyNumberFormat="1" applyFont="1" applyFill="1" applyBorder="1" applyAlignment="1">
      <alignment horizontal="center" vertical="center"/>
    </xf>
    <xf numFmtId="2" fontId="4" fillId="0" borderId="36" xfId="0" applyNumberFormat="1" applyFont="1" applyFill="1" applyBorder="1" applyAlignment="1">
      <alignment horizontal="center" vertical="center"/>
    </xf>
    <xf numFmtId="2" fontId="4" fillId="0" borderId="12" xfId="0" applyNumberFormat="1" applyFont="1" applyFill="1" applyBorder="1" applyAlignment="1">
      <alignment horizontal="center" vertical="center"/>
    </xf>
    <xf numFmtId="0" fontId="13" fillId="0" borderId="236" xfId="0" applyFont="1" applyFill="1" applyBorder="1" applyAlignment="1">
      <alignment horizontal="left" vertical="center" indent="1"/>
    </xf>
    <xf numFmtId="0" fontId="13" fillId="0" borderId="237" xfId="0" applyFont="1" applyFill="1" applyBorder="1" applyAlignment="1">
      <alignment horizontal="left" vertical="center" indent="1"/>
    </xf>
    <xf numFmtId="2" fontId="4" fillId="0" borderId="83" xfId="0" applyNumberFormat="1" applyFont="1" applyFill="1" applyBorder="1" applyAlignment="1">
      <alignment horizontal="center" vertical="center"/>
    </xf>
    <xf numFmtId="0" fontId="13" fillId="0" borderId="98" xfId="0" applyFont="1" applyFill="1" applyBorder="1" applyAlignment="1">
      <alignment horizontal="left" vertical="center" indent="1"/>
    </xf>
    <xf numFmtId="0" fontId="13" fillId="0" borderId="171" xfId="0" applyFont="1" applyFill="1" applyBorder="1" applyAlignment="1">
      <alignment horizontal="left" vertical="center" indent="1"/>
    </xf>
    <xf numFmtId="0" fontId="13" fillId="0" borderId="124" xfId="0" applyFont="1" applyFill="1" applyBorder="1" applyAlignment="1">
      <alignment horizontal="left" vertical="center" indent="1"/>
    </xf>
    <xf numFmtId="2" fontId="2" fillId="8" borderId="135" xfId="0" applyNumberFormat="1" applyFont="1" applyFill="1" applyBorder="1" applyAlignment="1">
      <alignment horizontal="center" vertical="center"/>
    </xf>
    <xf numFmtId="0" fontId="13" fillId="0" borderId="238" xfId="0" applyFont="1" applyFill="1" applyBorder="1" applyAlignment="1">
      <alignment horizontal="left" vertical="center" indent="1"/>
    </xf>
    <xf numFmtId="0" fontId="13" fillId="0" borderId="117" xfId="0" applyFont="1" applyFill="1" applyBorder="1" applyAlignment="1">
      <alignment horizontal="left" vertical="center" indent="1"/>
    </xf>
    <xf numFmtId="0" fontId="13" fillId="0" borderId="90" xfId="0" applyFont="1" applyFill="1" applyBorder="1" applyAlignment="1">
      <alignment horizontal="left" vertical="center" indent="1"/>
    </xf>
    <xf numFmtId="0" fontId="13" fillId="0" borderId="69" xfId="0" applyFont="1" applyFill="1" applyBorder="1" applyAlignment="1">
      <alignment horizontal="left" vertical="center" indent="1"/>
    </xf>
    <xf numFmtId="0" fontId="13" fillId="0" borderId="36" xfId="0" applyFont="1" applyFill="1" applyBorder="1" applyAlignment="1">
      <alignment horizontal="left" vertical="center" indent="1"/>
    </xf>
    <xf numFmtId="0" fontId="13" fillId="0" borderId="87" xfId="0" applyFont="1" applyFill="1" applyBorder="1" applyAlignment="1">
      <alignment horizontal="left" vertical="center" indent="1"/>
    </xf>
    <xf numFmtId="0" fontId="15" fillId="0" borderId="134" xfId="0" applyFont="1" applyFill="1" applyBorder="1" applyAlignment="1">
      <alignment horizontal="left" indent="1"/>
    </xf>
    <xf numFmtId="0" fontId="15" fillId="0" borderId="98" xfId="0" applyFont="1" applyFill="1" applyBorder="1" applyAlignment="1">
      <alignment horizontal="left" indent="1"/>
    </xf>
    <xf numFmtId="0" fontId="15" fillId="0" borderId="36" xfId="0" applyFont="1" applyFill="1" applyBorder="1" applyAlignment="1">
      <alignment horizontal="left" indent="1"/>
    </xf>
    <xf numFmtId="0" fontId="15" fillId="0" borderId="239" xfId="0" applyFont="1" applyFill="1" applyBorder="1" applyAlignment="1">
      <alignment horizontal="left" indent="1"/>
    </xf>
    <xf numFmtId="0" fontId="15" fillId="0" borderId="181" xfId="0" applyFont="1" applyFill="1" applyBorder="1" applyAlignment="1">
      <alignment horizontal="left" indent="1"/>
    </xf>
    <xf numFmtId="0" fontId="15" fillId="0" borderId="181" xfId="0" applyFont="1" applyFill="1" applyBorder="1" applyAlignment="1">
      <alignment horizontal="left" vertical="center" indent="1"/>
    </xf>
    <xf numFmtId="0" fontId="15" fillId="0" borderId="149" xfId="0" applyFont="1" applyFill="1" applyBorder="1" applyAlignment="1">
      <alignment horizontal="left" indent="1"/>
    </xf>
    <xf numFmtId="2" fontId="4" fillId="0" borderId="127" xfId="0" applyNumberFormat="1" applyFont="1" applyFill="1" applyBorder="1" applyAlignment="1">
      <alignment horizontal="center" vertical="center"/>
    </xf>
    <xf numFmtId="2" fontId="4" fillId="0" borderId="87" xfId="0" applyNumberFormat="1" applyFont="1" applyFill="1" applyBorder="1" applyAlignment="1">
      <alignment horizontal="center" vertical="center"/>
    </xf>
    <xf numFmtId="2" fontId="4" fillId="0" borderId="130" xfId="0" applyNumberFormat="1" applyFont="1" applyFill="1" applyBorder="1" applyAlignment="1">
      <alignment horizontal="center" vertical="center"/>
    </xf>
    <xf numFmtId="2" fontId="4" fillId="0" borderId="185" xfId="0" applyNumberFormat="1" applyFont="1" applyFill="1" applyBorder="1" applyAlignment="1">
      <alignment horizontal="center" vertical="center"/>
    </xf>
    <xf numFmtId="0" fontId="15" fillId="0" borderId="173" xfId="0" applyFont="1" applyFill="1" applyBorder="1" applyAlignment="1">
      <alignment horizontal="left" indent="1"/>
    </xf>
    <xf numFmtId="0" fontId="15" fillId="0" borderId="215" xfId="0" applyFont="1" applyFill="1" applyBorder="1" applyAlignment="1">
      <alignment horizontal="left" indent="1"/>
    </xf>
    <xf numFmtId="2" fontId="2" fillId="0" borderId="133" xfId="0" applyNumberFormat="1" applyFont="1" applyFill="1" applyBorder="1" applyAlignment="1">
      <alignment horizontal="center" vertical="center"/>
    </xf>
    <xf numFmtId="2" fontId="2" fillId="0" borderId="35" xfId="0" applyNumberFormat="1" applyFont="1" applyFill="1" applyBorder="1" applyAlignment="1">
      <alignment horizontal="center" vertical="center"/>
    </xf>
    <xf numFmtId="2" fontId="2" fillId="0" borderId="134" xfId="0" applyNumberFormat="1" applyFont="1" applyFill="1" applyBorder="1" applyAlignment="1">
      <alignment horizontal="center" vertical="center"/>
    </xf>
    <xf numFmtId="2" fontId="2" fillId="0" borderId="9" xfId="0" applyNumberFormat="1" applyFont="1" applyFill="1" applyBorder="1" applyAlignment="1">
      <alignment horizontal="center" vertical="center"/>
    </xf>
    <xf numFmtId="2" fontId="2" fillId="0" borderId="8" xfId="0" applyNumberFormat="1" applyFont="1" applyFill="1" applyBorder="1" applyAlignment="1">
      <alignment horizontal="center" vertical="center"/>
    </xf>
    <xf numFmtId="2" fontId="2" fillId="0" borderId="212" xfId="0" applyNumberFormat="1" applyFont="1" applyFill="1" applyBorder="1" applyAlignment="1">
      <alignment horizontal="center" vertical="center"/>
    </xf>
    <xf numFmtId="2" fontId="2" fillId="0" borderId="219" xfId="0" applyNumberFormat="1" applyFont="1" applyFill="1" applyBorder="1" applyAlignment="1">
      <alignment horizontal="center" vertical="center"/>
    </xf>
    <xf numFmtId="2" fontId="2" fillId="8" borderId="10" xfId="0" applyNumberFormat="1" applyFont="1" applyFill="1" applyBorder="1" applyAlignment="1">
      <alignment horizontal="center" vertical="center"/>
    </xf>
    <xf numFmtId="0" fontId="15" fillId="0" borderId="136" xfId="0" applyFont="1" applyFill="1" applyBorder="1" applyAlignment="1">
      <alignment horizontal="left" indent="1"/>
    </xf>
    <xf numFmtId="0" fontId="15" fillId="0" borderId="237" xfId="0" applyFont="1" applyFill="1" applyBorder="1" applyAlignment="1">
      <alignment horizontal="left" indent="1"/>
    </xf>
    <xf numFmtId="0" fontId="15" fillId="0" borderId="124" xfId="0" applyFont="1" applyFill="1" applyBorder="1" applyAlignment="1">
      <alignment horizontal="left" indent="1"/>
    </xf>
    <xf numFmtId="0" fontId="15" fillId="0" borderId="87" xfId="0" applyFont="1" applyFill="1" applyBorder="1" applyAlignment="1">
      <alignment horizontal="left" indent="1"/>
    </xf>
    <xf numFmtId="2" fontId="2" fillId="0" borderId="36" xfId="0" applyNumberFormat="1" applyFont="1" applyFill="1" applyBorder="1" applyAlignment="1">
      <alignment horizontal="center" vertical="center"/>
    </xf>
    <xf numFmtId="2" fontId="2" fillId="0" borderId="12" xfId="0" applyNumberFormat="1" applyFont="1" applyFill="1" applyBorder="1" applyAlignment="1">
      <alignment horizontal="center" vertical="center"/>
    </xf>
    <xf numFmtId="2" fontId="2" fillId="0" borderId="83" xfId="0" applyNumberFormat="1" applyFont="1" applyFill="1" applyBorder="1" applyAlignment="1">
      <alignment horizontal="center" vertical="center"/>
    </xf>
    <xf numFmtId="2" fontId="2" fillId="8" borderId="8" xfId="0" applyNumberFormat="1" applyFont="1" applyFill="1" applyBorder="1" applyAlignment="1">
      <alignment horizontal="center" vertical="center"/>
    </xf>
    <xf numFmtId="2" fontId="2" fillId="8" borderId="134" xfId="0" applyNumberFormat="1" applyFont="1" applyFill="1" applyBorder="1" applyAlignment="1">
      <alignment horizontal="center" vertical="center"/>
    </xf>
    <xf numFmtId="0" fontId="15" fillId="0" borderId="145" xfId="0" applyFont="1" applyFill="1" applyBorder="1" applyAlignment="1">
      <alignment horizontal="left" indent="1"/>
    </xf>
    <xf numFmtId="0" fontId="15" fillId="0" borderId="117" xfId="0" applyFont="1" applyFill="1" applyBorder="1" applyAlignment="1">
      <alignment horizontal="left" indent="1"/>
    </xf>
    <xf numFmtId="0" fontId="15" fillId="0" borderId="6" xfId="0" applyFont="1" applyFill="1" applyBorder="1" applyAlignment="1">
      <alignment horizontal="left" indent="1"/>
    </xf>
    <xf numFmtId="0" fontId="15" fillId="0" borderId="1" xfId="0" applyFont="1" applyFill="1" applyBorder="1" applyAlignment="1">
      <alignment horizontal="left" indent="1"/>
    </xf>
    <xf numFmtId="2" fontId="2" fillId="0" borderId="79" xfId="0" applyNumberFormat="1" applyFont="1" applyFill="1" applyBorder="1" applyAlignment="1">
      <alignment horizontal="center" vertical="center"/>
    </xf>
    <xf numFmtId="2" fontId="2" fillId="0" borderId="77" xfId="0" applyNumberFormat="1" applyFont="1" applyFill="1" applyBorder="1" applyAlignment="1">
      <alignment horizontal="center" vertical="center"/>
    </xf>
    <xf numFmtId="2" fontId="2" fillId="0" borderId="78" xfId="0" applyNumberFormat="1" applyFont="1" applyFill="1" applyBorder="1" applyAlignment="1">
      <alignment horizontal="center" vertical="center"/>
    </xf>
    <xf numFmtId="2" fontId="2" fillId="0" borderId="6" xfId="0" applyNumberFormat="1" applyFont="1" applyFill="1" applyBorder="1" applyAlignment="1">
      <alignment horizontal="center" vertical="center"/>
    </xf>
    <xf numFmtId="2" fontId="2" fillId="0" borderId="1" xfId="0" applyNumberFormat="1" applyFont="1" applyFill="1" applyBorder="1" applyAlignment="1">
      <alignment horizontal="center" vertical="center"/>
    </xf>
    <xf numFmtId="2" fontId="2" fillId="0" borderId="135" xfId="0" applyNumberFormat="1" applyFont="1" applyFill="1" applyBorder="1" applyAlignment="1">
      <alignment horizontal="center" vertical="center"/>
    </xf>
    <xf numFmtId="0" fontId="13" fillId="0" borderId="28" xfId="0" applyFont="1" applyFill="1" applyBorder="1" applyAlignment="1">
      <alignment horizontal="left" vertical="center" indent="1"/>
    </xf>
    <xf numFmtId="0" fontId="13" fillId="0" borderId="240" xfId="0" applyFont="1" applyFill="1" applyBorder="1" applyAlignment="1">
      <alignment horizontal="left" vertical="center" indent="1"/>
    </xf>
    <xf numFmtId="2" fontId="2" fillId="8" borderId="6" xfId="0" applyNumberFormat="1" applyFont="1" applyFill="1" applyBorder="1" applyAlignment="1">
      <alignment horizontal="center" vertical="center"/>
    </xf>
    <xf numFmtId="0" fontId="15" fillId="0" borderId="74" xfId="0" applyFont="1" applyFill="1" applyBorder="1" applyAlignment="1">
      <alignment horizontal="left" indent="1"/>
    </xf>
    <xf numFmtId="0" fontId="15" fillId="0" borderId="174" xfId="0" applyFont="1" applyFill="1" applyBorder="1" applyAlignment="1">
      <alignment horizontal="left" indent="1"/>
    </xf>
    <xf numFmtId="0" fontId="15" fillId="0" borderId="175" xfId="0" applyFont="1" applyFill="1" applyBorder="1" applyAlignment="1">
      <alignment horizontal="left" indent="1"/>
    </xf>
    <xf numFmtId="0" fontId="15" fillId="0" borderId="158" xfId="0" applyFont="1" applyFill="1" applyBorder="1" applyAlignment="1">
      <alignment horizontal="left" indent="1"/>
    </xf>
    <xf numFmtId="0" fontId="15" fillId="0" borderId="214" xfId="0" applyFont="1" applyFill="1" applyBorder="1" applyAlignment="1">
      <alignment horizontal="left" indent="1"/>
    </xf>
    <xf numFmtId="2" fontId="2" fillId="0" borderId="173" xfId="0" applyNumberFormat="1" applyFont="1" applyFill="1" applyBorder="1" applyAlignment="1">
      <alignment horizontal="center" vertical="center"/>
    </xf>
    <xf numFmtId="2" fontId="2" fillId="0" borderId="218" xfId="0" applyNumberFormat="1" applyFont="1" applyFill="1" applyBorder="1" applyAlignment="1">
      <alignment horizontal="center" vertical="center"/>
    </xf>
    <xf numFmtId="2" fontId="2" fillId="0" borderId="215" xfId="0" applyNumberFormat="1" applyFont="1" applyFill="1" applyBorder="1" applyAlignment="1">
      <alignment horizontal="center" vertical="center"/>
    </xf>
    <xf numFmtId="2" fontId="2" fillId="0" borderId="148" xfId="0" applyNumberFormat="1" applyFont="1" applyFill="1" applyBorder="1" applyAlignment="1">
      <alignment horizontal="center" vertical="center"/>
    </xf>
    <xf numFmtId="0" fontId="15" fillId="0" borderId="90" xfId="0" applyFont="1" applyFill="1" applyBorder="1" applyAlignment="1">
      <alignment horizontal="left" indent="1"/>
    </xf>
    <xf numFmtId="0" fontId="15" fillId="0" borderId="69" xfId="0" applyFont="1" applyFill="1" applyBorder="1" applyAlignment="1">
      <alignment horizontal="left" indent="1"/>
    </xf>
    <xf numFmtId="2" fontId="4" fillId="0" borderId="90" xfId="0" applyNumberFormat="1" applyFont="1" applyFill="1" applyBorder="1" applyAlignment="1">
      <alignment horizontal="center" vertical="center"/>
    </xf>
    <xf numFmtId="2" fontId="2" fillId="0" borderId="90" xfId="0" applyNumberFormat="1" applyFont="1" applyFill="1" applyBorder="1" applyAlignment="1">
      <alignment horizontal="center" vertical="center"/>
    </xf>
    <xf numFmtId="2" fontId="2" fillId="0" borderId="69" xfId="0" applyNumberFormat="1" applyFont="1" applyFill="1" applyBorder="1" applyAlignment="1">
      <alignment horizontal="center" vertical="center"/>
    </xf>
    <xf numFmtId="2" fontId="2" fillId="0" borderId="136" xfId="0" applyNumberFormat="1" applyFont="1" applyFill="1" applyBorder="1" applyAlignment="1">
      <alignment horizontal="center" vertical="center"/>
    </xf>
    <xf numFmtId="2" fontId="2" fillId="0" borderId="237" xfId="0" applyNumberFormat="1" applyFont="1" applyFill="1" applyBorder="1" applyAlignment="1">
      <alignment horizontal="center" vertical="center"/>
    </xf>
    <xf numFmtId="2" fontId="2" fillId="8" borderId="73" xfId="0" applyNumberFormat="1" applyFont="1" applyFill="1" applyBorder="1" applyAlignment="1">
      <alignment horizontal="center" vertical="center"/>
    </xf>
    <xf numFmtId="0" fontId="15" fillId="0" borderId="136" xfId="0" applyFont="1" applyFill="1" applyBorder="1" applyAlignment="1">
      <alignment horizontal="left" vertical="center" indent="1"/>
    </xf>
    <xf numFmtId="0" fontId="13" fillId="0" borderId="72" xfId="0" applyFont="1" applyFill="1" applyBorder="1" applyAlignment="1">
      <alignment horizontal="left" vertical="center" indent="1"/>
    </xf>
    <xf numFmtId="0" fontId="15" fillId="0" borderId="242" xfId="0" applyFont="1" applyFill="1" applyBorder="1" applyAlignment="1">
      <alignment horizontal="left" indent="1"/>
    </xf>
    <xf numFmtId="0" fontId="15" fillId="0" borderId="241" xfId="0" applyFont="1" applyFill="1" applyBorder="1" applyAlignment="1">
      <alignment horizontal="left" indent="1"/>
    </xf>
    <xf numFmtId="0" fontId="13" fillId="0" borderId="175" xfId="0" applyFont="1" applyFill="1" applyBorder="1" applyAlignment="1">
      <alignment horizontal="left" vertical="center" indent="1"/>
    </xf>
    <xf numFmtId="0" fontId="13" fillId="0" borderId="195" xfId="0" applyFont="1" applyFill="1" applyBorder="1" applyAlignment="1">
      <alignment horizontal="left" vertical="center" indent="1"/>
    </xf>
    <xf numFmtId="0" fontId="13" fillId="0" borderId="193" xfId="0" applyFont="1" applyFill="1" applyBorder="1" applyAlignment="1">
      <alignment horizontal="left" vertical="center" indent="1"/>
    </xf>
    <xf numFmtId="0" fontId="13" fillId="0" borderId="47" xfId="0" applyFont="1" applyFill="1" applyBorder="1" applyAlignment="1">
      <alignment horizontal="left" vertical="center" indent="1"/>
    </xf>
    <xf numFmtId="0" fontId="13" fillId="0" borderId="88" xfId="0" applyFont="1" applyFill="1" applyBorder="1" applyAlignment="1">
      <alignment horizontal="left" vertical="center" indent="1"/>
    </xf>
    <xf numFmtId="0" fontId="13" fillId="0" borderId="83" xfId="0" applyFont="1" applyFill="1" applyBorder="1" applyAlignment="1">
      <alignment horizontal="left" vertical="center" indent="1"/>
    </xf>
    <xf numFmtId="2" fontId="4" fillId="0" borderId="77" xfId="0" applyNumberFormat="1" applyFont="1" applyFill="1" applyBorder="1" applyAlignment="1">
      <alignment horizontal="center" vertical="center"/>
    </xf>
    <xf numFmtId="0" fontId="2" fillId="0" borderId="133" xfId="0" applyFont="1" applyFill="1" applyBorder="1" applyAlignment="1">
      <alignment horizontal="left" vertical="center" indent="1"/>
    </xf>
    <xf numFmtId="0" fontId="2" fillId="0" borderId="9" xfId="0" applyFont="1" applyFill="1" applyBorder="1" applyAlignment="1">
      <alignment horizontal="left" vertical="center" indent="1"/>
    </xf>
    <xf numFmtId="0" fontId="15" fillId="0" borderId="112" xfId="0" applyFont="1" applyFill="1" applyBorder="1" applyAlignment="1">
      <alignment horizontal="left" indent="1"/>
    </xf>
    <xf numFmtId="0" fontId="15" fillId="0" borderId="162" xfId="0" applyFont="1" applyFill="1" applyBorder="1" applyAlignment="1">
      <alignment horizontal="left" indent="1"/>
    </xf>
    <xf numFmtId="2" fontId="2" fillId="0" borderId="3" xfId="0" applyNumberFormat="1" applyFont="1" applyFill="1" applyBorder="1" applyAlignment="1">
      <alignment horizontal="center" vertical="center"/>
    </xf>
    <xf numFmtId="0" fontId="15" fillId="0" borderId="243" xfId="0" applyFont="1" applyFill="1" applyBorder="1" applyAlignment="1">
      <alignment horizontal="left" indent="1"/>
    </xf>
    <xf numFmtId="0" fontId="15" fillId="0" borderId="220" xfId="0" applyFont="1" applyFill="1" applyBorder="1" applyAlignment="1">
      <alignment horizontal="left" indent="1"/>
    </xf>
    <xf numFmtId="0" fontId="15" fillId="0" borderId="244" xfId="0" applyFont="1" applyFill="1" applyBorder="1" applyAlignment="1">
      <alignment horizontal="left" indent="1"/>
    </xf>
    <xf numFmtId="2" fontId="2" fillId="0" borderId="4" xfId="0" applyNumberFormat="1" applyFont="1" applyFill="1" applyBorder="1" applyAlignment="1">
      <alignment horizontal="center" vertical="center"/>
    </xf>
    <xf numFmtId="2" fontId="4" fillId="0" borderId="222" xfId="0" applyNumberFormat="1" applyFont="1" applyFill="1" applyBorder="1" applyAlignment="1">
      <alignment horizontal="center" vertical="center"/>
    </xf>
    <xf numFmtId="2" fontId="4" fillId="0" borderId="223" xfId="0" applyNumberFormat="1" applyFont="1" applyFill="1" applyBorder="1" applyAlignment="1">
      <alignment horizontal="center" vertical="center"/>
    </xf>
    <xf numFmtId="0" fontId="15" fillId="0" borderId="102" xfId="0" applyFont="1" applyFill="1" applyBorder="1" applyAlignment="1">
      <alignment horizontal="left" indent="1"/>
    </xf>
    <xf numFmtId="0" fontId="15" fillId="0" borderId="101" xfId="0" applyFont="1" applyFill="1" applyBorder="1" applyAlignment="1">
      <alignment horizontal="left" indent="1"/>
    </xf>
    <xf numFmtId="2" fontId="4" fillId="0" borderId="72" xfId="0" applyNumberFormat="1" applyFont="1" applyFill="1" applyBorder="1" applyAlignment="1">
      <alignment horizontal="center" vertical="center"/>
    </xf>
    <xf numFmtId="2" fontId="4" fillId="0" borderId="149" xfId="0" applyNumberFormat="1" applyFont="1" applyFill="1" applyBorder="1" applyAlignment="1">
      <alignment horizontal="center" vertical="center"/>
    </xf>
    <xf numFmtId="0" fontId="15" fillId="0" borderId="171" xfId="0" applyFont="1" applyFill="1" applyBorder="1" applyAlignment="1">
      <alignment horizontal="left" indent="1"/>
    </xf>
    <xf numFmtId="0" fontId="15" fillId="0" borderId="245" xfId="0" applyFont="1" applyFill="1" applyBorder="1" applyAlignment="1">
      <alignment horizontal="left" indent="1"/>
    </xf>
    <xf numFmtId="0" fontId="15" fillId="0" borderId="185" xfId="0" applyFont="1" applyFill="1" applyBorder="1" applyAlignment="1">
      <alignment horizontal="left" indent="1"/>
    </xf>
    <xf numFmtId="0" fontId="13" fillId="0" borderId="185" xfId="0" applyFont="1" applyFill="1" applyBorder="1" applyAlignment="1">
      <alignment horizontal="left" vertical="center" indent="1"/>
    </xf>
    <xf numFmtId="0" fontId="15" fillId="0" borderId="170" xfId="0" applyFont="1" applyFill="1" applyBorder="1" applyAlignment="1">
      <alignment horizontal="left" indent="1"/>
    </xf>
    <xf numFmtId="0" fontId="0" fillId="0" borderId="246" xfId="0" applyBorder="1"/>
    <xf numFmtId="0" fontId="73" fillId="2" borderId="24" xfId="0" applyFont="1" applyFill="1" applyBorder="1" applyAlignment="1">
      <alignment horizontal="center" vertical="center"/>
    </xf>
    <xf numFmtId="2" fontId="73" fillId="2" borderId="24" xfId="0" applyNumberFormat="1" applyFont="1" applyFill="1" applyBorder="1" applyAlignment="1">
      <alignment horizontal="center" vertical="center"/>
    </xf>
    <xf numFmtId="2" fontId="73" fillId="2" borderId="24" xfId="0" applyNumberFormat="1" applyFont="1" applyFill="1" applyBorder="1" applyAlignment="1">
      <alignment horizontal="right" vertical="center" indent="2"/>
    </xf>
    <xf numFmtId="0" fontId="9" fillId="0" borderId="0" xfId="0" applyFont="1" applyBorder="1"/>
    <xf numFmtId="0" fontId="15" fillId="0" borderId="157" xfId="0" applyFont="1" applyFill="1" applyBorder="1" applyAlignment="1">
      <alignment horizontal="left" indent="1"/>
    </xf>
    <xf numFmtId="2" fontId="4" fillId="0" borderId="165" xfId="0" applyNumberFormat="1" applyFont="1" applyFill="1" applyBorder="1" applyAlignment="1">
      <alignment horizontal="center" vertical="center"/>
    </xf>
    <xf numFmtId="2" fontId="4" fillId="0" borderId="157" xfId="0" applyNumberFormat="1" applyFont="1" applyFill="1" applyBorder="1" applyAlignment="1">
      <alignment horizontal="center" vertical="center"/>
    </xf>
    <xf numFmtId="2" fontId="4" fillId="0" borderId="159" xfId="0" applyNumberFormat="1" applyFont="1" applyFill="1" applyBorder="1" applyAlignment="1">
      <alignment horizontal="center" vertical="center"/>
    </xf>
    <xf numFmtId="0" fontId="4" fillId="0" borderId="28" xfId="0" applyFont="1" applyBorder="1" applyAlignment="1">
      <alignment horizontal="left" indent="1"/>
    </xf>
    <xf numFmtId="0" fontId="4" fillId="0" borderId="65" xfId="0" applyFont="1" applyBorder="1" applyAlignment="1">
      <alignment horizontal="left" indent="1"/>
    </xf>
    <xf numFmtId="0" fontId="4" fillId="0" borderId="88" xfId="0" applyFont="1" applyBorder="1" applyAlignment="1">
      <alignment horizontal="left" indent="1"/>
    </xf>
    <xf numFmtId="0" fontId="4" fillId="0" borderId="130" xfId="0" applyFont="1" applyBorder="1" applyAlignment="1">
      <alignment horizontal="left" indent="1"/>
    </xf>
    <xf numFmtId="0" fontId="4" fillId="0" borderId="86" xfId="0" applyFont="1" applyBorder="1" applyAlignment="1">
      <alignment horizontal="left" indent="1"/>
    </xf>
    <xf numFmtId="0" fontId="4" fillId="0" borderId="111" xfId="0" applyFont="1" applyBorder="1" applyAlignment="1">
      <alignment horizontal="left" indent="1"/>
    </xf>
    <xf numFmtId="0" fontId="4" fillId="0" borderId="115" xfId="0" applyFont="1" applyBorder="1" applyAlignment="1">
      <alignment horizontal="left" indent="1"/>
    </xf>
    <xf numFmtId="0" fontId="4" fillId="0" borderId="9" xfId="0" applyFont="1" applyBorder="1" applyAlignment="1">
      <alignment horizontal="left" indent="1"/>
    </xf>
    <xf numFmtId="0" fontId="4" fillId="0" borderId="90" xfId="0" applyFont="1" applyBorder="1" applyAlignment="1">
      <alignment horizontal="left" indent="1"/>
    </xf>
    <xf numFmtId="0" fontId="4" fillId="0" borderId="112" xfId="0" applyFont="1" applyBorder="1" applyAlignment="1">
      <alignment horizontal="left" indent="1"/>
    </xf>
    <xf numFmtId="0" fontId="0" fillId="0" borderId="133" xfId="0" applyBorder="1"/>
    <xf numFmtId="0" fontId="4" fillId="0" borderId="51" xfId="0" applyFont="1" applyBorder="1" applyAlignment="1">
      <alignment horizontal="left" vertical="center" indent="1"/>
    </xf>
    <xf numFmtId="0" fontId="4" fillId="0" borderId="1" xfId="0" applyFont="1" applyBorder="1" applyAlignment="1">
      <alignment horizontal="left" vertical="center" indent="1"/>
    </xf>
    <xf numFmtId="0" fontId="4" fillId="0" borderId="6" xfId="0" applyFont="1" applyBorder="1" applyAlignment="1">
      <alignment horizontal="left" vertical="center" indent="1"/>
    </xf>
    <xf numFmtId="0" fontId="2" fillId="11" borderId="247" xfId="0" applyFont="1" applyFill="1" applyBorder="1" applyAlignment="1">
      <alignment vertical="center"/>
    </xf>
    <xf numFmtId="0" fontId="2" fillId="11" borderId="247" xfId="0" applyFont="1" applyFill="1" applyBorder="1" applyAlignment="1">
      <alignment horizontal="center" vertical="center"/>
    </xf>
    <xf numFmtId="0" fontId="2" fillId="11" borderId="247" xfId="0" applyFont="1" applyFill="1" applyBorder="1" applyAlignment="1">
      <alignment horizontal="center" vertical="center" wrapText="1"/>
    </xf>
    <xf numFmtId="0" fontId="55" fillId="11" borderId="247" xfId="0" applyFont="1" applyFill="1" applyBorder="1" applyAlignment="1">
      <alignment horizontal="center" vertical="center" wrapText="1"/>
    </xf>
    <xf numFmtId="0" fontId="4" fillId="22" borderId="247" xfId="0" applyFont="1" applyFill="1" applyBorder="1" applyAlignment="1">
      <alignment horizontal="center" vertical="center" wrapText="1"/>
    </xf>
    <xf numFmtId="0" fontId="2" fillId="3" borderId="247" xfId="0" applyFont="1" applyFill="1" applyBorder="1" applyAlignment="1">
      <alignment horizontal="center" vertical="center"/>
    </xf>
    <xf numFmtId="2" fontId="2" fillId="8" borderId="247" xfId="0" applyNumberFormat="1" applyFont="1" applyFill="1" applyBorder="1" applyAlignment="1">
      <alignment horizontal="center" vertical="center"/>
    </xf>
    <xf numFmtId="2" fontId="55" fillId="8" borderId="247" xfId="0" applyNumberFormat="1" applyFont="1" applyFill="1" applyBorder="1" applyAlignment="1">
      <alignment horizontal="center" vertical="center"/>
    </xf>
    <xf numFmtId="2" fontId="4" fillId="22" borderId="247" xfId="0" applyNumberFormat="1" applyFont="1" applyFill="1" applyBorder="1" applyAlignment="1">
      <alignment horizontal="center" vertical="center"/>
    </xf>
    <xf numFmtId="2" fontId="2" fillId="0" borderId="247" xfId="0" applyNumberFormat="1" applyFont="1" applyBorder="1" applyAlignment="1">
      <alignment horizontal="center" vertical="center"/>
    </xf>
    <xf numFmtId="2" fontId="4" fillId="8" borderId="247" xfId="0" applyNumberFormat="1" applyFont="1" applyFill="1" applyBorder="1" applyAlignment="1">
      <alignment horizontal="center" vertical="center"/>
    </xf>
    <xf numFmtId="2" fontId="4" fillId="0" borderId="247" xfId="0" applyNumberFormat="1" applyFont="1" applyFill="1" applyBorder="1" applyAlignment="1">
      <alignment horizontal="center" vertical="center"/>
    </xf>
    <xf numFmtId="2" fontId="2" fillId="0" borderId="247" xfId="0" applyNumberFormat="1" applyFont="1" applyFill="1" applyBorder="1" applyAlignment="1">
      <alignment horizontal="center" vertical="center"/>
    </xf>
    <xf numFmtId="2" fontId="4" fillId="0" borderId="247" xfId="0" applyNumberFormat="1" applyFont="1" applyBorder="1" applyAlignment="1">
      <alignment horizontal="center" vertical="center"/>
    </xf>
    <xf numFmtId="2" fontId="2" fillId="3" borderId="247" xfId="0" applyNumberFormat="1" applyFont="1" applyFill="1" applyBorder="1" applyAlignment="1">
      <alignment horizontal="center" vertical="center"/>
    </xf>
    <xf numFmtId="2" fontId="55" fillId="3" borderId="247" xfId="0" applyNumberFormat="1" applyFont="1" applyFill="1" applyBorder="1" applyAlignment="1">
      <alignment horizontal="center" vertical="center"/>
    </xf>
    <xf numFmtId="2" fontId="2" fillId="0" borderId="247" xfId="0" applyNumberFormat="1" applyFont="1" applyBorder="1" applyAlignment="1">
      <alignment vertical="center"/>
    </xf>
    <xf numFmtId="0" fontId="15" fillId="0" borderId="247" xfId="0" applyFont="1" applyFill="1" applyBorder="1" applyAlignment="1"/>
    <xf numFmtId="0" fontId="13" fillId="0" borderId="247" xfId="0" applyFont="1" applyFill="1" applyBorder="1" applyAlignment="1">
      <alignment vertical="center"/>
    </xf>
    <xf numFmtId="0" fontId="15" fillId="0" borderId="247" xfId="0" applyFont="1" applyBorder="1" applyAlignment="1"/>
    <xf numFmtId="0" fontId="4" fillId="0" borderId="247" xfId="0" applyFont="1" applyBorder="1" applyAlignment="1"/>
    <xf numFmtId="0" fontId="13" fillId="0" borderId="247" xfId="0" applyFont="1" applyBorder="1" applyAlignment="1">
      <alignment vertical="center"/>
    </xf>
    <xf numFmtId="0" fontId="0" fillId="11" borderId="247" xfId="0" applyFont="1" applyFill="1" applyBorder="1" applyAlignment="1">
      <alignment horizontal="center" vertical="center"/>
    </xf>
    <xf numFmtId="0" fontId="0" fillId="0" borderId="24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5" fillId="0" borderId="247" xfId="0" applyFont="1" applyBorder="1" applyAlignment="1">
      <alignment horizontal="center"/>
    </xf>
    <xf numFmtId="0" fontId="4" fillId="0" borderId="247" xfId="0" applyFont="1" applyBorder="1" applyAlignment="1">
      <alignment horizontal="center"/>
    </xf>
    <xf numFmtId="0" fontId="0" fillId="0" borderId="0" xfId="0" applyAlignment="1">
      <alignment horizontal="center"/>
    </xf>
    <xf numFmtId="0" fontId="73" fillId="0" borderId="247" xfId="0" applyFont="1" applyBorder="1" applyAlignment="1">
      <alignment horizontal="center" vertical="center"/>
    </xf>
    <xf numFmtId="0" fontId="73" fillId="0" borderId="247" xfId="0" applyFont="1" applyFill="1" applyBorder="1" applyAlignment="1">
      <alignment horizontal="center" vertical="center"/>
    </xf>
    <xf numFmtId="0" fontId="73" fillId="11" borderId="247" xfId="0" applyFont="1" applyFill="1" applyBorder="1" applyAlignment="1">
      <alignment horizontal="center" vertical="center"/>
    </xf>
    <xf numFmtId="0" fontId="2" fillId="11" borderId="247" xfId="0" applyFont="1" applyFill="1" applyBorder="1" applyAlignment="1">
      <alignment horizontal="center" vertical="center"/>
    </xf>
    <xf numFmtId="0" fontId="15" fillId="10" borderId="247" xfId="0" applyFont="1" applyFill="1" applyBorder="1" applyAlignment="1"/>
    <xf numFmtId="0" fontId="15" fillId="10" borderId="247" xfId="0" applyFont="1" applyFill="1" applyBorder="1" applyAlignment="1">
      <alignment horizontal="center"/>
    </xf>
    <xf numFmtId="2" fontId="2" fillId="10" borderId="247" xfId="0" applyNumberFormat="1" applyFont="1" applyFill="1" applyBorder="1" applyAlignment="1">
      <alignment horizontal="center" vertical="center"/>
    </xf>
    <xf numFmtId="2" fontId="55" fillId="10" borderId="247" xfId="0" applyNumberFormat="1" applyFont="1" applyFill="1" applyBorder="1" applyAlignment="1">
      <alignment horizontal="center" vertical="center"/>
    </xf>
    <xf numFmtId="0" fontId="2" fillId="10" borderId="25" xfId="0" applyFont="1" applyFill="1" applyBorder="1"/>
    <xf numFmtId="0" fontId="2" fillId="11" borderId="247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Font="1" applyFill="1"/>
    <xf numFmtId="0" fontId="2" fillId="0" borderId="247" xfId="0" applyFont="1" applyFill="1" applyBorder="1" applyAlignment="1">
      <alignment horizontal="center" vertical="center"/>
    </xf>
    <xf numFmtId="0" fontId="0" fillId="11" borderId="247" xfId="0" applyFont="1" applyFill="1" applyBorder="1"/>
    <xf numFmtId="0" fontId="15" fillId="18" borderId="247" xfId="0" applyFont="1" applyFill="1" applyBorder="1" applyAlignment="1"/>
    <xf numFmtId="0" fontId="15" fillId="18" borderId="247" xfId="0" applyFont="1" applyFill="1" applyBorder="1" applyAlignment="1">
      <alignment horizontal="center"/>
    </xf>
    <xf numFmtId="2" fontId="2" fillId="22" borderId="247" xfId="0" applyNumberFormat="1" applyFont="1" applyFill="1" applyBorder="1" applyAlignment="1">
      <alignment horizontal="center" vertical="center"/>
    </xf>
    <xf numFmtId="2" fontId="4" fillId="18" borderId="247" xfId="0" applyNumberFormat="1" applyFont="1" applyFill="1" applyBorder="1" applyAlignment="1">
      <alignment horizontal="center" vertical="center"/>
    </xf>
    <xf numFmtId="0" fontId="15" fillId="19" borderId="247" xfId="0" applyFont="1" applyFill="1" applyBorder="1" applyAlignment="1"/>
    <xf numFmtId="2" fontId="4" fillId="19" borderId="247" xfId="0" applyNumberFormat="1" applyFont="1" applyFill="1" applyBorder="1" applyAlignment="1">
      <alignment horizontal="center" vertical="center"/>
    </xf>
    <xf numFmtId="0" fontId="13" fillId="19" borderId="247" xfId="0" applyFont="1" applyFill="1" applyBorder="1" applyAlignment="1">
      <alignment vertical="center"/>
    </xf>
    <xf numFmtId="0" fontId="15" fillId="19" borderId="247" xfId="0" applyFont="1" applyFill="1" applyBorder="1" applyAlignment="1">
      <alignment vertical="center"/>
    </xf>
    <xf numFmtId="0" fontId="15" fillId="18" borderId="247" xfId="0" applyFont="1" applyFill="1" applyBorder="1" applyAlignment="1">
      <alignment vertical="center"/>
    </xf>
    <xf numFmtId="0" fontId="13" fillId="18" borderId="247" xfId="0" applyFont="1" applyFill="1" applyBorder="1" applyAlignment="1">
      <alignment vertical="center"/>
    </xf>
    <xf numFmtId="0" fontId="15" fillId="0" borderId="247" xfId="0" applyFont="1" applyFill="1" applyBorder="1" applyAlignment="1">
      <alignment horizontal="center"/>
    </xf>
    <xf numFmtId="0" fontId="15" fillId="0" borderId="247" xfId="0" applyFont="1" applyFill="1" applyBorder="1" applyAlignment="1">
      <alignment vertical="center"/>
    </xf>
    <xf numFmtId="0" fontId="2" fillId="0" borderId="247" xfId="0" applyFont="1" applyFill="1" applyBorder="1" applyAlignment="1">
      <alignment vertical="center"/>
    </xf>
    <xf numFmtId="0" fontId="2" fillId="11" borderId="247" xfId="0" applyFont="1" applyFill="1" applyBorder="1" applyAlignment="1">
      <alignment horizontal="left" vertical="center"/>
    </xf>
    <xf numFmtId="0" fontId="15" fillId="0" borderId="247" xfId="0" applyFont="1" applyFill="1" applyBorder="1" applyAlignment="1">
      <alignment horizontal="left"/>
    </xf>
    <xf numFmtId="0" fontId="15" fillId="18" borderId="247" xfId="0" applyFont="1" applyFill="1" applyBorder="1" applyAlignment="1">
      <alignment horizontal="left"/>
    </xf>
    <xf numFmtId="0" fontId="2" fillId="0" borderId="247" xfId="0" applyFont="1" applyFill="1" applyBorder="1" applyAlignment="1">
      <alignment horizontal="left" vertical="center"/>
    </xf>
    <xf numFmtId="0" fontId="0" fillId="0" borderId="247" xfId="0" applyBorder="1" applyAlignment="1">
      <alignment horizontal="center"/>
    </xf>
    <xf numFmtId="0" fontId="2" fillId="11" borderId="247" xfId="0" applyFont="1" applyFill="1" applyBorder="1" applyAlignment="1">
      <alignment horizontal="center" vertical="center"/>
    </xf>
    <xf numFmtId="0" fontId="73" fillId="11" borderId="247" xfId="0" applyFont="1" applyFill="1" applyBorder="1" applyAlignment="1">
      <alignment horizontal="center"/>
    </xf>
    <xf numFmtId="0" fontId="73" fillId="0" borderId="247" xfId="0" applyFont="1" applyBorder="1" applyAlignment="1">
      <alignment horizontal="center"/>
    </xf>
    <xf numFmtId="0" fontId="73" fillId="0" borderId="247" xfId="0" applyFont="1" applyFill="1" applyBorder="1" applyAlignment="1">
      <alignment horizontal="center"/>
    </xf>
    <xf numFmtId="0" fontId="73" fillId="0" borderId="0" xfId="0" applyFont="1" applyAlignment="1">
      <alignment horizontal="center"/>
    </xf>
    <xf numFmtId="2" fontId="2" fillId="0" borderId="247" xfId="0" applyNumberFormat="1" applyFont="1" applyBorder="1" applyAlignment="1">
      <alignment horizontal="left" vertical="center"/>
    </xf>
    <xf numFmtId="2" fontId="71" fillId="0" borderId="247" xfId="0" applyNumberFormat="1" applyFont="1" applyBorder="1" applyAlignment="1">
      <alignment horizontal="center" vertical="center"/>
    </xf>
    <xf numFmtId="0" fontId="60" fillId="0" borderId="0" xfId="0" applyFont="1"/>
    <xf numFmtId="0" fontId="0" fillId="0" borderId="0" xfId="0" applyAlignment="1">
      <alignment horizontal="center" vertical="center"/>
    </xf>
    <xf numFmtId="2" fontId="4" fillId="0" borderId="247" xfId="0" applyNumberFormat="1" applyFont="1" applyBorder="1" applyAlignment="1">
      <alignment vertical="center"/>
    </xf>
    <xf numFmtId="0" fontId="4" fillId="0" borderId="247" xfId="0" applyFont="1" applyFill="1" applyBorder="1" applyAlignment="1"/>
    <xf numFmtId="0" fontId="4" fillId="0" borderId="247" xfId="0" applyFont="1" applyBorder="1" applyAlignment="1">
      <alignment horizontal="left"/>
    </xf>
    <xf numFmtId="0" fontId="73" fillId="0" borderId="0" xfId="0" applyFont="1" applyAlignment="1">
      <alignment horizontal="center" vertical="center"/>
    </xf>
    <xf numFmtId="0" fontId="73" fillId="22" borderId="247" xfId="0" applyFont="1" applyFill="1" applyBorder="1" applyAlignment="1">
      <alignment horizontal="center" vertical="center" wrapText="1"/>
    </xf>
    <xf numFmtId="0" fontId="73" fillId="22" borderId="247" xfId="0" applyFont="1" applyFill="1" applyBorder="1" applyAlignment="1">
      <alignment horizontal="center" vertical="center"/>
    </xf>
    <xf numFmtId="0" fontId="2" fillId="22" borderId="247" xfId="0" applyFont="1" applyFill="1" applyBorder="1" applyAlignment="1">
      <alignment horizontal="center" vertical="center" wrapText="1"/>
    </xf>
    <xf numFmtId="0" fontId="2" fillId="11" borderId="251" xfId="0" applyFont="1" applyFill="1" applyBorder="1" applyAlignment="1">
      <alignment horizontal="center" vertical="center"/>
    </xf>
    <xf numFmtId="2" fontId="2" fillId="0" borderId="251" xfId="0" applyNumberFormat="1" applyFont="1" applyBorder="1" applyAlignment="1">
      <alignment horizontal="center" vertical="center"/>
    </xf>
    <xf numFmtId="2" fontId="4" fillId="0" borderId="251" xfId="0" applyNumberFormat="1" applyFont="1" applyBorder="1" applyAlignment="1">
      <alignment horizontal="center" vertical="center"/>
    </xf>
    <xf numFmtId="0" fontId="2" fillId="10" borderId="0" xfId="0" applyFont="1" applyFill="1"/>
    <xf numFmtId="0" fontId="2" fillId="10" borderId="73" xfId="0" applyFont="1" applyFill="1" applyBorder="1"/>
    <xf numFmtId="0" fontId="2" fillId="10" borderId="79" xfId="0" applyFont="1" applyFill="1" applyBorder="1"/>
    <xf numFmtId="0" fontId="2" fillId="10" borderId="0" xfId="0" applyFont="1" applyFill="1" applyBorder="1"/>
    <xf numFmtId="0" fontId="4" fillId="11" borderId="247" xfId="0" applyFont="1" applyFill="1" applyBorder="1" applyAlignment="1">
      <alignment horizontal="center" vertical="center" wrapText="1"/>
    </xf>
    <xf numFmtId="0" fontId="4" fillId="22" borderId="247" xfId="0" applyFont="1" applyFill="1" applyBorder="1" applyAlignment="1">
      <alignment horizontal="center"/>
    </xf>
    <xf numFmtId="1" fontId="4" fillId="22" borderId="247" xfId="0" applyNumberFormat="1" applyFont="1" applyFill="1" applyBorder="1" applyAlignment="1">
      <alignment horizontal="center" vertical="center"/>
    </xf>
    <xf numFmtId="1" fontId="73" fillId="22" borderId="247" xfId="0" applyNumberFormat="1" applyFont="1" applyFill="1" applyBorder="1" applyAlignment="1">
      <alignment horizontal="center" vertical="center"/>
    </xf>
    <xf numFmtId="0" fontId="15" fillId="0" borderId="36" xfId="0" applyFont="1" applyFill="1" applyBorder="1" applyAlignment="1">
      <alignment horizontal="left" vertical="center" indent="1"/>
    </xf>
    <xf numFmtId="0" fontId="13" fillId="19" borderId="212" xfId="0" applyFont="1" applyFill="1" applyBorder="1" applyAlignment="1">
      <alignment horizontal="left" vertical="center" indent="1"/>
    </xf>
    <xf numFmtId="0" fontId="4" fillId="0" borderId="12" xfId="0" applyFont="1" applyFill="1" applyBorder="1" applyAlignment="1">
      <alignment horizontal="left" vertical="center" indent="1"/>
    </xf>
    <xf numFmtId="0" fontId="4" fillId="0" borderId="36" xfId="0" applyFont="1" applyFill="1" applyBorder="1" applyAlignment="1">
      <alignment horizontal="left" vertical="center" indent="1"/>
    </xf>
    <xf numFmtId="0" fontId="2" fillId="11" borderId="247" xfId="0" applyFont="1" applyFill="1" applyBorder="1" applyAlignment="1">
      <alignment horizontal="center" vertical="center"/>
    </xf>
    <xf numFmtId="0" fontId="15" fillId="0" borderId="8" xfId="0" applyFont="1" applyBorder="1" applyAlignment="1">
      <alignment horizontal="left" vertical="center" wrapText="1" indent="1"/>
    </xf>
    <xf numFmtId="0" fontId="15" fillId="0" borderId="1" xfId="0" applyFont="1" applyBorder="1" applyAlignment="1">
      <alignment horizontal="left" vertical="center" wrapText="1" indent="1"/>
    </xf>
    <xf numFmtId="2" fontId="1" fillId="2" borderId="2" xfId="0" applyNumberFormat="1" applyFont="1" applyFill="1" applyBorder="1" applyAlignment="1">
      <alignment horizontal="center" vertical="center"/>
    </xf>
    <xf numFmtId="0" fontId="4" fillId="0" borderId="13" xfId="0" applyFont="1" applyBorder="1" applyAlignment="1">
      <alignment horizontal="left" vertical="center" indent="1"/>
    </xf>
    <xf numFmtId="0" fontId="4" fillId="0" borderId="14" xfId="0" applyFont="1" applyBorder="1" applyAlignment="1">
      <alignment horizontal="left" vertical="center" indent="1"/>
    </xf>
    <xf numFmtId="0" fontId="15" fillId="0" borderId="13" xfId="0" applyFont="1" applyBorder="1" applyAlignment="1">
      <alignment horizontal="left" vertical="center" wrapText="1" indent="1"/>
    </xf>
    <xf numFmtId="2" fontId="13" fillId="8" borderId="13" xfId="0" applyNumberFormat="1" applyFont="1" applyFill="1" applyBorder="1" applyAlignment="1">
      <alignment horizontal="center" vertical="center"/>
    </xf>
    <xf numFmtId="2" fontId="15" fillId="0" borderId="13" xfId="0" applyNumberFormat="1" applyFont="1" applyBorder="1" applyAlignment="1">
      <alignment horizontal="center" vertical="center"/>
    </xf>
    <xf numFmtId="2" fontId="13" fillId="0" borderId="13" xfId="0" applyNumberFormat="1" applyFont="1" applyBorder="1" applyAlignment="1">
      <alignment horizontal="center" vertical="center"/>
    </xf>
    <xf numFmtId="2" fontId="13" fillId="0" borderId="40" xfId="0" applyNumberFormat="1" applyFont="1" applyBorder="1" applyAlignment="1">
      <alignment horizontal="center" vertical="center"/>
    </xf>
    <xf numFmtId="0" fontId="8" fillId="0" borderId="22" xfId="0" applyFont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/>
    </xf>
    <xf numFmtId="0" fontId="8" fillId="0" borderId="68" xfId="0" applyFont="1" applyBorder="1" applyAlignment="1">
      <alignment horizontal="center"/>
    </xf>
    <xf numFmtId="0" fontId="2" fillId="7" borderId="1" xfId="0" applyFont="1" applyFill="1" applyBorder="1" applyAlignment="1">
      <alignment horizontal="left" vertical="center" indent="1"/>
    </xf>
    <xf numFmtId="0" fontId="2" fillId="7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left" vertical="center" indent="1"/>
    </xf>
    <xf numFmtId="0" fontId="1" fillId="5" borderId="51" xfId="0" applyFont="1" applyFill="1" applyBorder="1" applyAlignment="1">
      <alignment horizontal="left" vertical="center" indent="1"/>
    </xf>
    <xf numFmtId="0" fontId="1" fillId="5" borderId="95" xfId="0" applyFont="1" applyFill="1" applyBorder="1" applyAlignment="1">
      <alignment horizontal="left" vertical="center" indent="1"/>
    </xf>
    <xf numFmtId="0" fontId="1" fillId="5" borderId="28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left" vertical="center" indent="1"/>
    </xf>
    <xf numFmtId="0" fontId="8" fillId="0" borderId="20" xfId="0" applyFont="1" applyBorder="1" applyAlignment="1">
      <alignment horizontal="center" vertical="center"/>
    </xf>
    <xf numFmtId="0" fontId="1" fillId="6" borderId="6" xfId="0" applyFont="1" applyFill="1" applyBorder="1" applyAlignment="1">
      <alignment horizontal="left" vertical="center" indent="1"/>
    </xf>
    <xf numFmtId="0" fontId="1" fillId="6" borderId="17" xfId="0" applyFont="1" applyFill="1" applyBorder="1" applyAlignment="1">
      <alignment horizontal="left" vertical="center" indent="1"/>
    </xf>
    <xf numFmtId="0" fontId="1" fillId="6" borderId="6" xfId="0" applyFont="1" applyFill="1" applyBorder="1" applyAlignment="1">
      <alignment horizontal="center" vertical="center"/>
    </xf>
    <xf numFmtId="0" fontId="1" fillId="6" borderId="17" xfId="0" applyFont="1" applyFill="1" applyBorder="1" applyAlignment="1">
      <alignment horizontal="center" vertical="center"/>
    </xf>
    <xf numFmtId="0" fontId="1" fillId="6" borderId="8" xfId="0" applyFont="1" applyFill="1" applyBorder="1" applyAlignment="1">
      <alignment horizontal="left" vertical="center" indent="1"/>
    </xf>
    <xf numFmtId="0" fontId="1" fillId="5" borderId="8" xfId="0" applyFont="1" applyFill="1" applyBorder="1" applyAlignment="1">
      <alignment horizontal="left" vertical="center" indent="1"/>
    </xf>
    <xf numFmtId="0" fontId="8" fillId="0" borderId="66" xfId="0" applyFont="1" applyBorder="1" applyAlignment="1">
      <alignment horizontal="center"/>
    </xf>
    <xf numFmtId="0" fontId="8" fillId="0" borderId="67" xfId="0" applyFont="1" applyBorder="1" applyAlignment="1">
      <alignment horizontal="center"/>
    </xf>
    <xf numFmtId="0" fontId="1" fillId="5" borderId="120" xfId="0" applyFont="1" applyFill="1" applyBorder="1" applyAlignment="1">
      <alignment horizontal="center" vertical="center"/>
    </xf>
    <xf numFmtId="0" fontId="1" fillId="5" borderId="121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0" fontId="1" fillId="5" borderId="17" xfId="0" applyFont="1" applyFill="1" applyBorder="1" applyAlignment="1">
      <alignment horizontal="center" vertical="center"/>
    </xf>
    <xf numFmtId="0" fontId="1" fillId="5" borderId="35" xfId="0" applyFont="1" applyFill="1" applyBorder="1" applyAlignment="1">
      <alignment horizontal="left" vertical="center" indent="1"/>
    </xf>
    <xf numFmtId="0" fontId="1" fillId="5" borderId="58" xfId="0" applyFont="1" applyFill="1" applyBorder="1" applyAlignment="1">
      <alignment horizontal="left" vertical="center" indent="1"/>
    </xf>
    <xf numFmtId="0" fontId="1" fillId="5" borderId="3" xfId="0" applyFont="1" applyFill="1" applyBorder="1" applyAlignment="1">
      <alignment horizontal="left" vertical="center" indent="1"/>
    </xf>
    <xf numFmtId="0" fontId="1" fillId="5" borderId="95" xfId="0" applyFont="1" applyFill="1" applyBorder="1" applyAlignment="1">
      <alignment horizontal="center" vertical="center"/>
    </xf>
    <xf numFmtId="0" fontId="8" fillId="0" borderId="199" xfId="0" applyFont="1" applyBorder="1" applyAlignment="1">
      <alignment horizontal="center" vertical="center"/>
    </xf>
    <xf numFmtId="0" fontId="8" fillId="0" borderId="21" xfId="0" applyFont="1" applyBorder="1" applyAlignment="1">
      <alignment horizontal="center"/>
    </xf>
    <xf numFmtId="0" fontId="8" fillId="0" borderId="201" xfId="0" applyFont="1" applyBorder="1" applyAlignment="1">
      <alignment horizontal="center"/>
    </xf>
    <xf numFmtId="0" fontId="8" fillId="0" borderId="202" xfId="0" applyFont="1" applyBorder="1" applyAlignment="1">
      <alignment horizontal="center"/>
    </xf>
    <xf numFmtId="0" fontId="1" fillId="5" borderId="166" xfId="0" applyFont="1" applyFill="1" applyBorder="1" applyAlignment="1">
      <alignment horizontal="center" vertical="center"/>
    </xf>
    <xf numFmtId="0" fontId="8" fillId="0" borderId="200" xfId="0" applyFont="1" applyBorder="1" applyAlignment="1">
      <alignment horizontal="center"/>
    </xf>
    <xf numFmtId="0" fontId="1" fillId="5" borderId="3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left" vertical="center" indent="1"/>
    </xf>
    <xf numFmtId="0" fontId="1" fillId="4" borderId="1" xfId="0" applyFont="1" applyFill="1" applyBorder="1" applyAlignment="1">
      <alignment horizontal="left" vertical="center" indent="1"/>
    </xf>
    <xf numFmtId="0" fontId="2" fillId="0" borderId="20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/>
    </xf>
    <xf numFmtId="0" fontId="2" fillId="0" borderId="68" xfId="0" applyFont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1" fillId="4" borderId="28" xfId="0" applyFont="1" applyFill="1" applyBorder="1" applyAlignment="1">
      <alignment horizontal="center" vertical="center"/>
    </xf>
    <xf numFmtId="0" fontId="58" fillId="0" borderId="0" xfId="0" applyFont="1" applyAlignment="1">
      <alignment horizontal="center"/>
    </xf>
    <xf numFmtId="0" fontId="57" fillId="0" borderId="0" xfId="0" applyFont="1" applyBorder="1" applyAlignment="1">
      <alignment horizontal="center" vertical="center"/>
    </xf>
    <xf numFmtId="0" fontId="57" fillId="0" borderId="24" xfId="0" applyFont="1" applyBorder="1" applyAlignment="1">
      <alignment horizontal="center" vertical="center"/>
    </xf>
    <xf numFmtId="0" fontId="8" fillId="0" borderId="66" xfId="0" applyFont="1" applyBorder="1" applyAlignment="1">
      <alignment horizontal="center" vertical="center"/>
    </xf>
    <xf numFmtId="0" fontId="8" fillId="0" borderId="67" xfId="0" applyFont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left" vertical="center" indent="1"/>
    </xf>
    <xf numFmtId="0" fontId="1" fillId="2" borderId="1" xfId="0" applyFont="1" applyFill="1" applyBorder="1" applyAlignment="1">
      <alignment horizontal="left" vertical="center" indent="1"/>
    </xf>
    <xf numFmtId="0" fontId="1" fillId="2" borderId="35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120" xfId="0" applyFont="1" applyFill="1" applyBorder="1" applyAlignment="1">
      <alignment horizontal="center" vertical="center"/>
    </xf>
    <xf numFmtId="0" fontId="1" fillId="2" borderId="122" xfId="0" applyFont="1" applyFill="1" applyBorder="1" applyAlignment="1">
      <alignment horizontal="center" vertical="center"/>
    </xf>
    <xf numFmtId="0" fontId="1" fillId="2" borderId="12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8" xfId="0" applyFont="1" applyFill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left" vertical="center" indent="1"/>
    </xf>
    <xf numFmtId="0" fontId="2" fillId="4" borderId="35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15" xfId="0" applyFont="1" applyFill="1" applyBorder="1" applyAlignment="1">
      <alignment horizontal="center" vertical="center"/>
    </xf>
    <xf numFmtId="0" fontId="2" fillId="4" borderId="123" xfId="0" applyFont="1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 wrapText="1"/>
    </xf>
    <xf numFmtId="0" fontId="1" fillId="5" borderId="122" xfId="0" applyFont="1" applyFill="1" applyBorder="1" applyAlignment="1">
      <alignment horizontal="center" vertical="center"/>
    </xf>
    <xf numFmtId="0" fontId="1" fillId="5" borderId="44" xfId="0" applyFont="1" applyFill="1" applyBorder="1" applyAlignment="1">
      <alignment horizontal="center" vertical="center"/>
    </xf>
    <xf numFmtId="0" fontId="74" fillId="0" borderId="0" xfId="0" applyFont="1" applyAlignment="1">
      <alignment horizontal="center"/>
    </xf>
    <xf numFmtId="0" fontId="74" fillId="0" borderId="0" xfId="0" applyFont="1" applyBorder="1" applyAlignment="1">
      <alignment horizontal="center"/>
    </xf>
    <xf numFmtId="0" fontId="2" fillId="11" borderId="247" xfId="0" applyFont="1" applyFill="1" applyBorder="1" applyAlignment="1">
      <alignment horizontal="center" vertical="center"/>
    </xf>
    <xf numFmtId="0" fontId="74" fillId="0" borderId="0" xfId="0" applyFont="1" applyAlignment="1">
      <alignment horizontal="left"/>
    </xf>
    <xf numFmtId="0" fontId="1" fillId="6" borderId="3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left" vertical="center" indent="1"/>
    </xf>
    <xf numFmtId="0" fontId="1" fillId="6" borderId="12" xfId="0" applyFont="1" applyFill="1" applyBorder="1" applyAlignment="1">
      <alignment horizontal="center" vertical="center" wrapText="1"/>
    </xf>
    <xf numFmtId="0" fontId="1" fillId="6" borderId="120" xfId="0" applyFont="1" applyFill="1" applyBorder="1" applyAlignment="1">
      <alignment horizontal="center" vertical="center"/>
    </xf>
    <xf numFmtId="0" fontId="1" fillId="6" borderId="122" xfId="0" applyFont="1" applyFill="1" applyBorder="1" applyAlignment="1">
      <alignment horizontal="center" vertical="center"/>
    </xf>
    <xf numFmtId="0" fontId="1" fillId="6" borderId="121" xfId="0" applyFont="1" applyFill="1" applyBorder="1" applyAlignment="1">
      <alignment horizontal="center" vertical="center"/>
    </xf>
    <xf numFmtId="0" fontId="75" fillId="0" borderId="0" xfId="0" applyFont="1" applyBorder="1" applyAlignment="1">
      <alignment horizontal="center" vertical="center"/>
    </xf>
    <xf numFmtId="0" fontId="75" fillId="0" borderId="248" xfId="0" applyFont="1" applyBorder="1" applyAlignment="1">
      <alignment horizontal="center" vertical="center"/>
    </xf>
    <xf numFmtId="0" fontId="75" fillId="0" borderId="249" xfId="0" applyFont="1" applyBorder="1" applyAlignment="1">
      <alignment horizontal="center"/>
    </xf>
    <xf numFmtId="0" fontId="75" fillId="0" borderId="0" xfId="0" applyFont="1" applyBorder="1" applyAlignment="1">
      <alignment horizontal="left" vertical="center"/>
    </xf>
    <xf numFmtId="0" fontId="75" fillId="0" borderId="248" xfId="0" applyFont="1" applyBorder="1" applyAlignment="1">
      <alignment horizontal="left" vertical="center"/>
    </xf>
    <xf numFmtId="0" fontId="0" fillId="0" borderId="11" xfId="0" applyBorder="1" applyAlignment="1">
      <alignment horizontal="center"/>
    </xf>
    <xf numFmtId="0" fontId="2" fillId="0" borderId="30" xfId="0" applyFont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left" vertical="center" indent="1"/>
    </xf>
    <xf numFmtId="0" fontId="2" fillId="7" borderId="12" xfId="0" applyFont="1" applyFill="1" applyBorder="1" applyAlignment="1">
      <alignment horizontal="center" vertical="center" wrapText="1"/>
    </xf>
    <xf numFmtId="0" fontId="2" fillId="7" borderId="120" xfId="0" applyFont="1" applyFill="1" applyBorder="1" applyAlignment="1">
      <alignment horizontal="center" vertical="center"/>
    </xf>
    <xf numFmtId="0" fontId="2" fillId="7" borderId="122" xfId="0" applyFont="1" applyFill="1" applyBorder="1" applyAlignment="1">
      <alignment horizontal="center" vertical="center"/>
    </xf>
    <xf numFmtId="0" fontId="2" fillId="7" borderId="121" xfId="0" applyFont="1" applyFill="1" applyBorder="1" applyAlignment="1">
      <alignment horizontal="center" vertical="center"/>
    </xf>
    <xf numFmtId="0" fontId="75" fillId="0" borderId="250" xfId="0" applyFont="1" applyBorder="1" applyAlignment="1">
      <alignment horizontal="center"/>
    </xf>
  </cellXfs>
  <cellStyles count="18">
    <cellStyle name="Comma" xfId="17" builtinId="3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5" builtinId="9" hidden="1"/>
    <cellStyle name="Followed Hyperlink" xfId="16" builtinId="9" hidden="1"/>
    <cellStyle name="Hyperlink" xfId="1" builtinId="8"/>
    <cellStyle name="Normal" xfId="0" builtinId="0"/>
    <cellStyle name="Percent" xfId="14" builtinId="5"/>
  </cellStyles>
  <dxfs count="2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4" formatCode="#,##0.00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4" formatCode="#,##0.00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4" formatCode="#,##0.00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4" formatCode="#,##0.00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4" formatCode="#,##0.00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4" formatCode="#,##0.00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4" formatCode="#,##0.00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4" formatCode="#,##0.00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4" formatCode="#,##0.00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1"/>
        </left>
        <right/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border outline="0">
        <top style="thin">
          <color theme="4" tint="0.3999755851924192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fill>
        <patternFill patternType="solid">
          <fgColor indexed="64"/>
          <bgColor theme="4" tint="-0.249977111117893"/>
        </patternFill>
      </fill>
      <alignment horizontal="center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indexed="64"/>
          <bgColor theme="4" tint="-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strike val="0"/>
        <outline val="0"/>
        <shadow val="0"/>
        <vertAlign val="baseline"/>
        <sz val="11"/>
        <name val="Calibri"/>
        <scheme val="none"/>
      </font>
      <numFmt numFmtId="4" formatCode="#,##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auto="1"/>
        </top>
        <bottom style="thin">
          <color auto="1"/>
        </bottom>
      </border>
    </dxf>
    <dxf>
      <font>
        <b/>
        <strike val="0"/>
        <outline val="0"/>
        <shadow val="0"/>
        <vertAlign val="baseline"/>
        <sz val="11"/>
        <name val="Calibri"/>
        <scheme val="none"/>
      </font>
      <numFmt numFmtId="4" formatCode="#,##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vertAlign val="baseline"/>
        <sz val="11"/>
        <color auto="1"/>
        <name val="Calibri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vertAlign val="baseline"/>
        <sz val="11"/>
        <name val="Calibri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vertAlign val="baseline"/>
        <sz val="11"/>
        <name val="Calibri"/>
        <scheme val="none"/>
      </font>
      <numFmt numFmtId="4" formatCode="#,##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vertAlign val="baseline"/>
        <sz val="11"/>
        <name val="Calibri"/>
        <scheme val="none"/>
      </font>
      <numFmt numFmtId="4" formatCode="#,##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vertAlign val="baseline"/>
        <sz val="11"/>
        <name val="Calibri"/>
        <scheme val="none"/>
      </font>
      <numFmt numFmtId="4" formatCode="#,##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vertAlign val="baseline"/>
        <sz val="11"/>
        <name val="Calibri"/>
        <scheme val="none"/>
      </font>
      <numFmt numFmtId="4" formatCode="#,##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4" formatCode="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4" formatCode="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strike val="0"/>
        <outline val="0"/>
        <shadow val="0"/>
        <vertAlign val="baseline"/>
        <sz val="11"/>
        <name val="Calibri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vertAlign val="baseline"/>
        <sz val="11"/>
        <name val="Calibri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/>
        <strike val="0"/>
        <outline val="0"/>
        <shadow val="0"/>
        <vertAlign val="baseline"/>
        <sz val="11"/>
        <name val="Calibri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vertAlign val="baseline"/>
        <sz val="11"/>
        <name val="Calibri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vertAlign val="baseline"/>
        <sz val="11"/>
        <name val="Calibri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vertAlign val="baseline"/>
        <sz val="11"/>
        <name val="Calibri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vertAlign val="baseline"/>
        <sz val="11"/>
        <name val="Calibri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theme="1"/>
        </right>
        <top style="thin">
          <color auto="1"/>
        </top>
        <bottom style="thin">
          <color auto="1"/>
        </bottom>
      </border>
    </dxf>
    <dxf>
      <font>
        <b/>
        <strike val="0"/>
        <outline val="0"/>
        <shadow val="0"/>
        <vertAlign val="baseline"/>
        <sz val="11"/>
        <name val="Calibri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vertAlign val="baseline"/>
        <sz val="11"/>
        <name val="Calibri"/>
        <scheme val="none"/>
      </font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strike val="0"/>
        <outline val="0"/>
        <shadow val="0"/>
        <vertAlign val="baseline"/>
        <sz val="11"/>
        <name val="Calibri"/>
        <scheme val="none"/>
      </font>
      <fill>
        <patternFill patternType="solid">
          <fgColor indexed="64"/>
          <bgColor theme="4" tint="-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933"/>
      <color rgb="FF2F75B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C0000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C00000"/>
                </a:solidFill>
              </a:rPr>
              <a:t>Cumulative Weight Numbers vs. Author Ranks | CAS</a:t>
            </a:r>
          </a:p>
          <a:p>
            <a:pPr>
              <a:defRPr b="1">
                <a:solidFill>
                  <a:srgbClr val="C00000"/>
                </a:solidFill>
              </a:defRPr>
            </a:pPr>
            <a:r>
              <a:rPr lang="en-US" b="1">
                <a:solidFill>
                  <a:srgbClr val="C00000"/>
                </a:solidFill>
              </a:rPr>
              <a:t>2019.01.01 - 2019.12.31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C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 - Cum Charts_V2.0'!$K$4</c:f>
              <c:strCache>
                <c:ptCount val="1"/>
                <c:pt idx="0">
                  <c:v>Cumulative Weight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'CAS - Cum Charts_V2.0'!$K$5:$K$71</c:f>
              <c:numCache>
                <c:formatCode>0.00</c:formatCode>
                <c:ptCount val="67"/>
                <c:pt idx="0">
                  <c:v>10</c:v>
                </c:pt>
                <c:pt idx="1">
                  <c:v>14.5</c:v>
                </c:pt>
                <c:pt idx="2">
                  <c:v>18.833333333333332</c:v>
                </c:pt>
                <c:pt idx="3">
                  <c:v>22.866666666666667</c:v>
                </c:pt>
                <c:pt idx="4">
                  <c:v>26.9</c:v>
                </c:pt>
                <c:pt idx="5">
                  <c:v>30.9</c:v>
                </c:pt>
                <c:pt idx="6">
                  <c:v>33.93333333333333</c:v>
                </c:pt>
                <c:pt idx="7">
                  <c:v>36.93333333333333</c:v>
                </c:pt>
                <c:pt idx="8">
                  <c:v>39.43333333333333</c:v>
                </c:pt>
                <c:pt idx="9">
                  <c:v>41.93333333333333</c:v>
                </c:pt>
                <c:pt idx="10">
                  <c:v>44.266666666666666</c:v>
                </c:pt>
                <c:pt idx="11">
                  <c:v>46.266666666666666</c:v>
                </c:pt>
                <c:pt idx="12">
                  <c:v>48.266666666666666</c:v>
                </c:pt>
                <c:pt idx="13">
                  <c:v>50.266666666666666</c:v>
                </c:pt>
                <c:pt idx="14">
                  <c:v>52.266666666666666</c:v>
                </c:pt>
                <c:pt idx="15">
                  <c:v>54.266666666666666</c:v>
                </c:pt>
                <c:pt idx="16">
                  <c:v>56.266666666666666</c:v>
                </c:pt>
                <c:pt idx="17">
                  <c:v>58.266666666666666</c:v>
                </c:pt>
                <c:pt idx="18">
                  <c:v>60.1</c:v>
                </c:pt>
                <c:pt idx="19">
                  <c:v>61.6</c:v>
                </c:pt>
                <c:pt idx="20">
                  <c:v>63.1</c:v>
                </c:pt>
                <c:pt idx="21">
                  <c:v>64.433333333333337</c:v>
                </c:pt>
                <c:pt idx="22">
                  <c:v>65.766666666666666</c:v>
                </c:pt>
                <c:pt idx="23">
                  <c:v>66.766666666666666</c:v>
                </c:pt>
                <c:pt idx="24">
                  <c:v>67.766666666666666</c:v>
                </c:pt>
                <c:pt idx="25">
                  <c:v>68.766666666666666</c:v>
                </c:pt>
                <c:pt idx="26">
                  <c:v>69.766666666666666</c:v>
                </c:pt>
                <c:pt idx="27">
                  <c:v>70.766666666666666</c:v>
                </c:pt>
                <c:pt idx="28">
                  <c:v>71.766666666666666</c:v>
                </c:pt>
                <c:pt idx="29">
                  <c:v>72.766666666666666</c:v>
                </c:pt>
                <c:pt idx="30">
                  <c:v>73.766666666666666</c:v>
                </c:pt>
                <c:pt idx="31">
                  <c:v>74.766666666666666</c:v>
                </c:pt>
                <c:pt idx="32">
                  <c:v>75.766666666666666</c:v>
                </c:pt>
                <c:pt idx="33">
                  <c:v>76.766666666666666</c:v>
                </c:pt>
                <c:pt idx="34">
                  <c:v>77.766666666666666</c:v>
                </c:pt>
                <c:pt idx="35">
                  <c:v>78.766666666666666</c:v>
                </c:pt>
                <c:pt idx="36">
                  <c:v>79.766666666666666</c:v>
                </c:pt>
                <c:pt idx="37">
                  <c:v>80.766666666666666</c:v>
                </c:pt>
                <c:pt idx="38">
                  <c:v>81.766666666666666</c:v>
                </c:pt>
                <c:pt idx="39">
                  <c:v>82.766666666666666</c:v>
                </c:pt>
                <c:pt idx="40">
                  <c:v>83.766666666666666</c:v>
                </c:pt>
                <c:pt idx="41">
                  <c:v>84.766666666666666</c:v>
                </c:pt>
                <c:pt idx="42">
                  <c:v>85.766666666666666</c:v>
                </c:pt>
                <c:pt idx="43">
                  <c:v>86.766666666666666</c:v>
                </c:pt>
                <c:pt idx="44">
                  <c:v>87.766666666666666</c:v>
                </c:pt>
                <c:pt idx="45">
                  <c:v>88.766666666666666</c:v>
                </c:pt>
                <c:pt idx="46">
                  <c:v>89.766666666666666</c:v>
                </c:pt>
                <c:pt idx="47">
                  <c:v>90.766666666666666</c:v>
                </c:pt>
                <c:pt idx="48">
                  <c:v>91.766666666666666</c:v>
                </c:pt>
                <c:pt idx="49">
                  <c:v>92.766666666666666</c:v>
                </c:pt>
                <c:pt idx="50">
                  <c:v>93.766666666666666</c:v>
                </c:pt>
                <c:pt idx="51">
                  <c:v>94.766666666666666</c:v>
                </c:pt>
                <c:pt idx="52">
                  <c:v>95.766666666666666</c:v>
                </c:pt>
                <c:pt idx="53">
                  <c:v>96.766666666666666</c:v>
                </c:pt>
                <c:pt idx="54">
                  <c:v>97.266666666666666</c:v>
                </c:pt>
                <c:pt idx="55">
                  <c:v>97.766666666666666</c:v>
                </c:pt>
                <c:pt idx="56">
                  <c:v>98.266666666666666</c:v>
                </c:pt>
                <c:pt idx="57">
                  <c:v>98.766666666666666</c:v>
                </c:pt>
                <c:pt idx="58">
                  <c:v>99.266666666666666</c:v>
                </c:pt>
                <c:pt idx="59">
                  <c:v>99.766666666666666</c:v>
                </c:pt>
                <c:pt idx="60">
                  <c:v>100.1</c:v>
                </c:pt>
                <c:pt idx="61">
                  <c:v>100.43333333333332</c:v>
                </c:pt>
                <c:pt idx="62">
                  <c:v>100.76666666666665</c:v>
                </c:pt>
                <c:pt idx="63">
                  <c:v>100.96666666666665</c:v>
                </c:pt>
                <c:pt idx="64">
                  <c:v>101.16666666666666</c:v>
                </c:pt>
                <c:pt idx="65">
                  <c:v>101.36666666666666</c:v>
                </c:pt>
                <c:pt idx="66">
                  <c:v>101.56666666666666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FA-42F9-BF73-DBF8498D9A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5221296"/>
        <c:axId val="992787664"/>
      </c:lineChart>
      <c:catAx>
        <c:axId val="995221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Author Ranks</a:t>
                </a:r>
              </a:p>
            </c:rich>
          </c:tx>
          <c:layout>
            <c:manualLayout>
              <c:xMode val="edge"/>
              <c:yMode val="edge"/>
              <c:x val="0.4638649557253815"/>
              <c:y val="0.932678112598549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787664"/>
        <c:crosses val="autoZero"/>
        <c:auto val="1"/>
        <c:lblAlgn val="ctr"/>
        <c:lblOffset val="100"/>
        <c:noMultiLvlLbl val="0"/>
      </c:catAx>
      <c:valAx>
        <c:axId val="992787664"/>
        <c:scaling>
          <c:orientation val="minMax"/>
          <c:max val="10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Cumulative Weight Numbers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5221296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C0000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C00000"/>
                </a:solidFill>
              </a:rPr>
              <a:t>Cumulative Weight Numbers vs. Author Ranks</a:t>
            </a:r>
            <a:r>
              <a:rPr lang="en-US" b="1" baseline="0">
                <a:solidFill>
                  <a:srgbClr val="C00000"/>
                </a:solidFill>
              </a:rPr>
              <a:t> | CEN</a:t>
            </a:r>
          </a:p>
          <a:p>
            <a:pPr>
              <a:defRPr b="1">
                <a:solidFill>
                  <a:srgbClr val="C00000"/>
                </a:solidFill>
              </a:defRPr>
            </a:pPr>
            <a:r>
              <a:rPr lang="en-US" b="1" baseline="0">
                <a:solidFill>
                  <a:srgbClr val="C00000"/>
                </a:solidFill>
              </a:rPr>
              <a:t>2019.01.01 - 2019.12.31</a:t>
            </a:r>
            <a:endParaRPr lang="en-US" b="1">
              <a:solidFill>
                <a:srgbClr val="C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C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'CEN - Cum Charts V2.0'!$K$4</c:f>
              <c:strCache>
                <c:ptCount val="1"/>
                <c:pt idx="0">
                  <c:v>Cumulative Weight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'CEN - Cum Charts V2.0'!$K$5:$K$100</c:f>
              <c:numCache>
                <c:formatCode>0.00</c:formatCode>
                <c:ptCount val="96"/>
                <c:pt idx="0">
                  <c:v>5.5</c:v>
                </c:pt>
                <c:pt idx="1">
                  <c:v>11</c:v>
                </c:pt>
                <c:pt idx="2">
                  <c:v>16</c:v>
                </c:pt>
                <c:pt idx="3">
                  <c:v>21</c:v>
                </c:pt>
                <c:pt idx="4">
                  <c:v>26</c:v>
                </c:pt>
                <c:pt idx="5">
                  <c:v>30.333333333333332</c:v>
                </c:pt>
                <c:pt idx="6">
                  <c:v>34.333333333333329</c:v>
                </c:pt>
                <c:pt idx="7">
                  <c:v>38.333333333333329</c:v>
                </c:pt>
                <c:pt idx="8">
                  <c:v>42.333333333333329</c:v>
                </c:pt>
                <c:pt idx="9">
                  <c:v>45.999999999999993</c:v>
                </c:pt>
                <c:pt idx="10">
                  <c:v>49.666666666666657</c:v>
                </c:pt>
                <c:pt idx="11">
                  <c:v>53.166666666666657</c:v>
                </c:pt>
                <c:pt idx="12">
                  <c:v>56.499999999999993</c:v>
                </c:pt>
                <c:pt idx="13">
                  <c:v>59.583333333333329</c:v>
                </c:pt>
                <c:pt idx="14">
                  <c:v>62.583333333333329</c:v>
                </c:pt>
                <c:pt idx="15">
                  <c:v>65.583333333333329</c:v>
                </c:pt>
                <c:pt idx="16">
                  <c:v>68.583333333333329</c:v>
                </c:pt>
                <c:pt idx="17">
                  <c:v>71.416666666666657</c:v>
                </c:pt>
                <c:pt idx="18">
                  <c:v>74.249999999999986</c:v>
                </c:pt>
                <c:pt idx="19">
                  <c:v>76.749999999999986</c:v>
                </c:pt>
                <c:pt idx="20">
                  <c:v>79.249999999999986</c:v>
                </c:pt>
                <c:pt idx="21">
                  <c:v>81.583333333333314</c:v>
                </c:pt>
                <c:pt idx="22">
                  <c:v>83.916666666666643</c:v>
                </c:pt>
                <c:pt idx="23">
                  <c:v>86.249999999999972</c:v>
                </c:pt>
                <c:pt idx="24">
                  <c:v>88.416666666666643</c:v>
                </c:pt>
                <c:pt idx="25">
                  <c:v>90.583333333333314</c:v>
                </c:pt>
                <c:pt idx="26">
                  <c:v>92.583333333333314</c:v>
                </c:pt>
                <c:pt idx="27">
                  <c:v>94.583333333333314</c:v>
                </c:pt>
                <c:pt idx="28">
                  <c:v>96.583333333333314</c:v>
                </c:pt>
                <c:pt idx="29">
                  <c:v>98.583333333333314</c:v>
                </c:pt>
                <c:pt idx="30">
                  <c:v>100.58333333333331</c:v>
                </c:pt>
                <c:pt idx="31">
                  <c:v>102.58333333333331</c:v>
                </c:pt>
                <c:pt idx="32">
                  <c:v>104.41666666666664</c:v>
                </c:pt>
                <c:pt idx="33">
                  <c:v>106.16666666666664</c:v>
                </c:pt>
                <c:pt idx="34">
                  <c:v>107.83333333333331</c:v>
                </c:pt>
                <c:pt idx="35">
                  <c:v>109.49999999999999</c:v>
                </c:pt>
                <c:pt idx="36">
                  <c:v>111.16666666666666</c:v>
                </c:pt>
                <c:pt idx="37">
                  <c:v>112.83333333333333</c:v>
                </c:pt>
                <c:pt idx="38">
                  <c:v>114.41666666666666</c:v>
                </c:pt>
                <c:pt idx="39">
                  <c:v>115.91666666666666</c:v>
                </c:pt>
                <c:pt idx="40">
                  <c:v>117.41666666666666</c:v>
                </c:pt>
                <c:pt idx="41">
                  <c:v>118.91666666666666</c:v>
                </c:pt>
                <c:pt idx="42">
                  <c:v>120.24999999999999</c:v>
                </c:pt>
                <c:pt idx="43">
                  <c:v>121.58333333333331</c:v>
                </c:pt>
                <c:pt idx="44">
                  <c:v>122.74999999999999</c:v>
                </c:pt>
                <c:pt idx="45">
                  <c:v>123.91666666666666</c:v>
                </c:pt>
                <c:pt idx="46">
                  <c:v>124.91666666666666</c:v>
                </c:pt>
                <c:pt idx="47">
                  <c:v>125.91666666666666</c:v>
                </c:pt>
                <c:pt idx="48">
                  <c:v>126.91666666666666</c:v>
                </c:pt>
                <c:pt idx="49">
                  <c:v>127.91666666666666</c:v>
                </c:pt>
                <c:pt idx="50">
                  <c:v>128.91666666666666</c:v>
                </c:pt>
                <c:pt idx="51">
                  <c:v>129.91666666666666</c:v>
                </c:pt>
                <c:pt idx="52">
                  <c:v>130.91666666666666</c:v>
                </c:pt>
                <c:pt idx="53">
                  <c:v>131.91666666666666</c:v>
                </c:pt>
                <c:pt idx="54">
                  <c:v>132.91666666666666</c:v>
                </c:pt>
                <c:pt idx="55">
                  <c:v>133.91666666666666</c:v>
                </c:pt>
                <c:pt idx="56">
                  <c:v>134.91666666666666</c:v>
                </c:pt>
                <c:pt idx="57">
                  <c:v>135.91666666666666</c:v>
                </c:pt>
                <c:pt idx="58">
                  <c:v>136.91666666666666</c:v>
                </c:pt>
                <c:pt idx="59">
                  <c:v>137.91666666666666</c:v>
                </c:pt>
                <c:pt idx="60">
                  <c:v>138.91666666666666</c:v>
                </c:pt>
                <c:pt idx="61">
                  <c:v>139.91666666666666</c:v>
                </c:pt>
                <c:pt idx="62">
                  <c:v>140.91666666666666</c:v>
                </c:pt>
                <c:pt idx="63">
                  <c:v>141.91666666666666</c:v>
                </c:pt>
                <c:pt idx="64">
                  <c:v>142.91666666666666</c:v>
                </c:pt>
                <c:pt idx="65">
                  <c:v>143.91666666666666</c:v>
                </c:pt>
                <c:pt idx="66">
                  <c:v>144.91666666666666</c:v>
                </c:pt>
                <c:pt idx="67">
                  <c:v>145.75</c:v>
                </c:pt>
                <c:pt idx="68">
                  <c:v>146.58333333333334</c:v>
                </c:pt>
                <c:pt idx="69">
                  <c:v>147.25</c:v>
                </c:pt>
                <c:pt idx="70">
                  <c:v>147.91666666666666</c:v>
                </c:pt>
                <c:pt idx="71">
                  <c:v>148.58333333333331</c:v>
                </c:pt>
                <c:pt idx="72">
                  <c:v>149.24999999999997</c:v>
                </c:pt>
                <c:pt idx="73">
                  <c:v>149.74999999999997</c:v>
                </c:pt>
                <c:pt idx="74">
                  <c:v>150.24999999999997</c:v>
                </c:pt>
                <c:pt idx="75">
                  <c:v>150.74999999999997</c:v>
                </c:pt>
                <c:pt idx="76">
                  <c:v>151.24999999999997</c:v>
                </c:pt>
                <c:pt idx="77">
                  <c:v>151.74999999999997</c:v>
                </c:pt>
                <c:pt idx="78">
                  <c:v>152.24999999999997</c:v>
                </c:pt>
                <c:pt idx="79">
                  <c:v>152.74999999999997</c:v>
                </c:pt>
                <c:pt idx="80">
                  <c:v>153.24999999999997</c:v>
                </c:pt>
                <c:pt idx="81">
                  <c:v>153.74999999999997</c:v>
                </c:pt>
                <c:pt idx="82">
                  <c:v>154.24999999999997</c:v>
                </c:pt>
                <c:pt idx="83">
                  <c:v>154.74999999999997</c:v>
                </c:pt>
                <c:pt idx="84">
                  <c:v>155.08333333333331</c:v>
                </c:pt>
                <c:pt idx="85">
                  <c:v>155.41666666666666</c:v>
                </c:pt>
                <c:pt idx="86">
                  <c:v>155.75</c:v>
                </c:pt>
                <c:pt idx="87">
                  <c:v>156.08333333333334</c:v>
                </c:pt>
                <c:pt idx="88">
                  <c:v>156.41666666666669</c:v>
                </c:pt>
                <c:pt idx="89">
                  <c:v>156.75000000000003</c:v>
                </c:pt>
                <c:pt idx="90">
                  <c:v>157.08333333333337</c:v>
                </c:pt>
                <c:pt idx="91">
                  <c:v>157.41666666666671</c:v>
                </c:pt>
                <c:pt idx="92">
                  <c:v>157.66666666666671</c:v>
                </c:pt>
                <c:pt idx="93">
                  <c:v>157.91666666666671</c:v>
                </c:pt>
                <c:pt idx="94">
                  <c:v>158.16666666666671</c:v>
                </c:pt>
                <c:pt idx="95">
                  <c:v>158.41666666666671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D8-4F3D-80A4-6418B9905B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91184"/>
        <c:axId val="524793680"/>
      </c:lineChart>
      <c:catAx>
        <c:axId val="524791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Author Ranks</a:t>
                </a:r>
              </a:p>
            </c:rich>
          </c:tx>
          <c:layout>
            <c:manualLayout>
              <c:xMode val="edge"/>
              <c:yMode val="edge"/>
              <c:x val="0.46920444387386367"/>
              <c:y val="0.93774424030329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93680"/>
        <c:crosses val="autoZero"/>
        <c:auto val="1"/>
        <c:lblAlgn val="ctr"/>
        <c:lblOffset val="100"/>
        <c:noMultiLvlLbl val="0"/>
      </c:catAx>
      <c:valAx>
        <c:axId val="524793680"/>
        <c:scaling>
          <c:orientation val="minMax"/>
          <c:max val="1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Cumulative</a:t>
                </a:r>
                <a:r>
                  <a:rPr lang="en-US" baseline="0"/>
                  <a:t> Weight Numbers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2077294685990338E-2"/>
              <c:y val="0.353917970901785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91184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solidFill>
                  <a:srgbClr val="C00000"/>
                </a:solidFill>
                <a:effectLst/>
              </a:rPr>
              <a:t>College of Engineering (CEN) | 2019</a:t>
            </a:r>
            <a:endParaRPr lang="en-US" sz="1400">
              <a:solidFill>
                <a:srgbClr val="C00000"/>
              </a:solidFill>
              <a:effectLst/>
            </a:endParaRPr>
          </a:p>
          <a:p>
            <a:pPr>
              <a:defRPr/>
            </a:pPr>
            <a:r>
              <a:rPr lang="en-US" sz="1400" b="1" i="0" baseline="0">
                <a:effectLst/>
              </a:rPr>
              <a:t>WoS Cumulative Publications vs. Author Ranks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0365706664384345"/>
          <c:y val="2.43753808653260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586378808627181"/>
          <c:y val="0.13935185185185187"/>
          <c:w val="0.87582948191258714"/>
          <c:h val="0.68306611582144561"/>
        </c:manualLayout>
      </c:layout>
      <c:lineChart>
        <c:grouping val="standard"/>
        <c:varyColors val="0"/>
        <c:ser>
          <c:idx val="0"/>
          <c:order val="0"/>
          <c:tx>
            <c:strRef>
              <c:f>'CEN - Cum Charts '!$K$4</c:f>
              <c:strCache>
                <c:ptCount val="1"/>
                <c:pt idx="0">
                  <c:v>Cumulative Weight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D06-491F-8F53-0AF158F5D719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D06-491F-8F53-0AF158F5D719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D06-491F-8F53-0AF158F5D719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D06-491F-8F53-0AF158F5D719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D06-491F-8F53-0AF158F5D719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D06-491F-8F53-0AF158F5D719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D06-491F-8F53-0AF158F5D719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D06-491F-8F53-0AF158F5D719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D06-491F-8F53-0AF158F5D719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D06-491F-8F53-0AF158F5D719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D06-491F-8F53-0AF158F5D719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D06-491F-8F53-0AF158F5D719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DD06-491F-8F53-0AF158F5D719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D06-491F-8F53-0AF158F5D719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F-DD06-491F-8F53-0AF158F5D719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D06-491F-8F53-0AF158F5D719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E-DD06-491F-8F53-0AF158F5D719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D-DD06-491F-8F53-0AF158F5D719}"/>
                </c:ext>
              </c:extLst>
            </c:dLbl>
            <c:dLbl>
              <c:idx val="1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C-DD06-491F-8F53-0AF158F5D719}"/>
                </c:ext>
              </c:extLst>
            </c:dLbl>
            <c:dLbl>
              <c:idx val="2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B-DD06-491F-8F53-0AF158F5D719}"/>
                </c:ext>
              </c:extLst>
            </c:dLbl>
            <c:dLbl>
              <c:idx val="2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A-DD06-491F-8F53-0AF158F5D719}"/>
                </c:ext>
              </c:extLst>
            </c:dLbl>
            <c:dLbl>
              <c:idx val="2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8-DD06-491F-8F53-0AF158F5D719}"/>
                </c:ext>
              </c:extLst>
            </c:dLbl>
            <c:dLbl>
              <c:idx val="2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7-DD06-491F-8F53-0AF158F5D719}"/>
                </c:ext>
              </c:extLst>
            </c:dLbl>
            <c:dLbl>
              <c:idx val="2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9-DD06-491F-8F53-0AF158F5D719}"/>
                </c:ext>
              </c:extLst>
            </c:dLbl>
            <c:dLbl>
              <c:idx val="2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6-DD06-491F-8F53-0AF158F5D719}"/>
                </c:ext>
              </c:extLst>
            </c:dLbl>
            <c:dLbl>
              <c:idx val="2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5-DD06-491F-8F53-0AF158F5D719}"/>
                </c:ext>
              </c:extLst>
            </c:dLbl>
            <c:dLbl>
              <c:idx val="2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DD06-491F-8F53-0AF158F5D719}"/>
                </c:ext>
              </c:extLst>
            </c:dLbl>
            <c:dLbl>
              <c:idx val="2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3-DD06-491F-8F53-0AF158F5D719}"/>
                </c:ext>
              </c:extLst>
            </c:dLbl>
            <c:dLbl>
              <c:idx val="2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DD06-491F-8F53-0AF158F5D719}"/>
                </c:ext>
              </c:extLst>
            </c:dLbl>
            <c:dLbl>
              <c:idx val="3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1-DD06-491F-8F53-0AF158F5D719}"/>
                </c:ext>
              </c:extLst>
            </c:dLbl>
            <c:dLbl>
              <c:idx val="3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DD06-491F-8F53-0AF158F5D719}"/>
                </c:ext>
              </c:extLst>
            </c:dLbl>
            <c:dLbl>
              <c:idx val="3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2-DD06-491F-8F53-0AF158F5D719}"/>
                </c:ext>
              </c:extLst>
            </c:dLbl>
            <c:dLbl>
              <c:idx val="3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1-DD06-491F-8F53-0AF158F5D719}"/>
                </c:ext>
              </c:extLst>
            </c:dLbl>
            <c:dLbl>
              <c:idx val="3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0-DD06-491F-8F53-0AF158F5D719}"/>
                </c:ext>
              </c:extLst>
            </c:dLbl>
            <c:dLbl>
              <c:idx val="3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5-DD06-491F-8F53-0AF158F5D719}"/>
                </c:ext>
              </c:extLst>
            </c:dLbl>
            <c:dLbl>
              <c:idx val="3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4-DD06-491F-8F53-0AF158F5D719}"/>
                </c:ext>
              </c:extLst>
            </c:dLbl>
            <c:dLbl>
              <c:idx val="3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3-DD06-491F-8F53-0AF158F5D719}"/>
                </c:ext>
              </c:extLst>
            </c:dLbl>
            <c:dLbl>
              <c:idx val="3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2-DD06-491F-8F53-0AF158F5D719}"/>
                </c:ext>
              </c:extLst>
            </c:dLbl>
            <c:dLbl>
              <c:idx val="3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3-DD06-491F-8F53-0AF158F5D719}"/>
                </c:ext>
              </c:extLst>
            </c:dLbl>
            <c:dLbl>
              <c:idx val="4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1-DD06-491F-8F53-0AF158F5D719}"/>
                </c:ext>
              </c:extLst>
            </c:dLbl>
            <c:dLbl>
              <c:idx val="4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0-DD06-491F-8F53-0AF158F5D719}"/>
                </c:ext>
              </c:extLst>
            </c:dLbl>
            <c:dLbl>
              <c:idx val="4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F-DD06-491F-8F53-0AF158F5D719}"/>
                </c:ext>
              </c:extLst>
            </c:dLbl>
            <c:dLbl>
              <c:idx val="4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E-DD06-491F-8F53-0AF158F5D719}"/>
                </c:ext>
              </c:extLst>
            </c:dLbl>
            <c:dLbl>
              <c:idx val="4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D-DD06-491F-8F53-0AF158F5D719}"/>
                </c:ext>
              </c:extLst>
            </c:dLbl>
            <c:dLbl>
              <c:idx val="4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C-DD06-491F-8F53-0AF158F5D719}"/>
                </c:ext>
              </c:extLst>
            </c:dLbl>
            <c:dLbl>
              <c:idx val="4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B-DD06-491F-8F53-0AF158F5D719}"/>
                </c:ext>
              </c:extLst>
            </c:dLbl>
            <c:dLbl>
              <c:idx val="4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A-DD06-491F-8F53-0AF158F5D719}"/>
                </c:ext>
              </c:extLst>
            </c:dLbl>
            <c:dLbl>
              <c:idx val="4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9-DD06-491F-8F53-0AF158F5D719}"/>
                </c:ext>
              </c:extLst>
            </c:dLbl>
            <c:dLbl>
              <c:idx val="4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8-DD06-491F-8F53-0AF158F5D719}"/>
                </c:ext>
              </c:extLst>
            </c:dLbl>
            <c:dLbl>
              <c:idx val="5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7-DD06-491F-8F53-0AF158F5D719}"/>
                </c:ext>
              </c:extLst>
            </c:dLbl>
            <c:dLbl>
              <c:idx val="5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F-DD06-491F-8F53-0AF158F5D719}"/>
                </c:ext>
              </c:extLst>
            </c:dLbl>
            <c:dLbl>
              <c:idx val="5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6-DD06-491F-8F53-0AF158F5D719}"/>
                </c:ext>
              </c:extLst>
            </c:dLbl>
            <c:dLbl>
              <c:idx val="5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DD06-491F-8F53-0AF158F5D719}"/>
                </c:ext>
              </c:extLst>
            </c:dLbl>
            <c:dLbl>
              <c:idx val="5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DD06-491F-8F53-0AF158F5D719}"/>
                </c:ext>
              </c:extLst>
            </c:dLbl>
            <c:dLbl>
              <c:idx val="5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DD06-491F-8F53-0AF158F5D719}"/>
                </c:ext>
              </c:extLst>
            </c:dLbl>
            <c:dLbl>
              <c:idx val="5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DD06-491F-8F53-0AF158F5D719}"/>
                </c:ext>
              </c:extLst>
            </c:dLbl>
            <c:dLbl>
              <c:idx val="5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DD06-491F-8F53-0AF158F5D719}"/>
                </c:ext>
              </c:extLst>
            </c:dLbl>
            <c:dLbl>
              <c:idx val="5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DD06-491F-8F53-0AF158F5D719}"/>
                </c:ext>
              </c:extLst>
            </c:dLbl>
            <c:dLbl>
              <c:idx val="5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DD06-491F-8F53-0AF158F5D719}"/>
                </c:ext>
              </c:extLst>
            </c:dLbl>
            <c:dLbl>
              <c:idx val="6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DD06-491F-8F53-0AF158F5D719}"/>
                </c:ext>
              </c:extLst>
            </c:dLbl>
            <c:dLbl>
              <c:idx val="6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DD06-491F-8F53-0AF158F5D719}"/>
                </c:ext>
              </c:extLst>
            </c:dLbl>
            <c:dLbl>
              <c:idx val="6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DD06-491F-8F53-0AF158F5D719}"/>
                </c:ext>
              </c:extLst>
            </c:dLbl>
            <c:dLbl>
              <c:idx val="6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DD06-491F-8F53-0AF158F5D719}"/>
                </c:ext>
              </c:extLst>
            </c:dLbl>
            <c:dLbl>
              <c:idx val="6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DD06-491F-8F53-0AF158F5D719}"/>
                </c:ext>
              </c:extLst>
            </c:dLbl>
            <c:dLbl>
              <c:idx val="6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DD06-491F-8F53-0AF158F5D719}"/>
                </c:ext>
              </c:extLst>
            </c:dLbl>
            <c:dLbl>
              <c:idx val="6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DD06-491F-8F53-0AF158F5D719}"/>
                </c:ext>
              </c:extLst>
            </c:dLbl>
            <c:dLbl>
              <c:idx val="6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D06-491F-8F53-0AF158F5D719}"/>
                </c:ext>
              </c:extLst>
            </c:dLbl>
            <c:dLbl>
              <c:idx val="6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DD06-491F-8F53-0AF158F5D719}"/>
                </c:ext>
              </c:extLst>
            </c:dLbl>
            <c:dLbl>
              <c:idx val="6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DD06-491F-8F53-0AF158F5D719}"/>
                </c:ext>
              </c:extLst>
            </c:dLbl>
            <c:dLbl>
              <c:idx val="7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DD06-491F-8F53-0AF158F5D719}"/>
                </c:ext>
              </c:extLst>
            </c:dLbl>
            <c:dLbl>
              <c:idx val="7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DD06-491F-8F53-0AF158F5D719}"/>
                </c:ext>
              </c:extLst>
            </c:dLbl>
            <c:dLbl>
              <c:idx val="7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DD06-491F-8F53-0AF158F5D719}"/>
                </c:ext>
              </c:extLst>
            </c:dLbl>
            <c:dLbl>
              <c:idx val="7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DD06-491F-8F53-0AF158F5D719}"/>
                </c:ext>
              </c:extLst>
            </c:dLbl>
            <c:dLbl>
              <c:idx val="7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DD06-491F-8F53-0AF158F5D719}"/>
                </c:ext>
              </c:extLst>
            </c:dLbl>
            <c:dLbl>
              <c:idx val="7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DD06-491F-8F53-0AF158F5D719}"/>
                </c:ext>
              </c:extLst>
            </c:dLbl>
            <c:dLbl>
              <c:idx val="7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DD06-491F-8F53-0AF158F5D719}"/>
                </c:ext>
              </c:extLst>
            </c:dLbl>
            <c:dLbl>
              <c:idx val="7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DD06-491F-8F53-0AF158F5D719}"/>
                </c:ext>
              </c:extLst>
            </c:dLbl>
            <c:dLbl>
              <c:idx val="7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DD06-491F-8F53-0AF158F5D719}"/>
                </c:ext>
              </c:extLst>
            </c:dLbl>
            <c:dLbl>
              <c:idx val="7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DD06-491F-8F53-0AF158F5D719}"/>
                </c:ext>
              </c:extLst>
            </c:dLbl>
            <c:dLbl>
              <c:idx val="8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DD06-491F-8F53-0AF158F5D719}"/>
                </c:ext>
              </c:extLst>
            </c:dLbl>
            <c:dLbl>
              <c:idx val="8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D-DD06-491F-8F53-0AF158F5D719}"/>
                </c:ext>
              </c:extLst>
            </c:dLbl>
            <c:dLbl>
              <c:idx val="8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DD06-491F-8F53-0AF158F5D719}"/>
                </c:ext>
              </c:extLst>
            </c:dLbl>
            <c:dLbl>
              <c:idx val="8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DD06-491F-8F53-0AF158F5D719}"/>
                </c:ext>
              </c:extLst>
            </c:dLbl>
            <c:dLbl>
              <c:idx val="8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DD06-491F-8F53-0AF158F5D719}"/>
                </c:ext>
              </c:extLst>
            </c:dLbl>
            <c:dLbl>
              <c:idx val="8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8-DD06-491F-8F53-0AF158F5D719}"/>
                </c:ext>
              </c:extLst>
            </c:dLbl>
            <c:dLbl>
              <c:idx val="8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7-DD06-491F-8F53-0AF158F5D719}"/>
                </c:ext>
              </c:extLst>
            </c:dLbl>
            <c:dLbl>
              <c:idx val="8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6-DD06-491F-8F53-0AF158F5D719}"/>
                </c:ext>
              </c:extLst>
            </c:dLbl>
            <c:dLbl>
              <c:idx val="8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4-DD06-491F-8F53-0AF158F5D719}"/>
                </c:ext>
              </c:extLst>
            </c:dLbl>
            <c:dLbl>
              <c:idx val="8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5-DD06-491F-8F53-0AF158F5D719}"/>
                </c:ext>
              </c:extLst>
            </c:dLbl>
            <c:dLbl>
              <c:idx val="9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9-DD06-491F-8F53-0AF158F5D719}"/>
                </c:ext>
              </c:extLst>
            </c:dLbl>
            <c:dLbl>
              <c:idx val="9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A-DD06-491F-8F53-0AF158F5D719}"/>
                </c:ext>
              </c:extLst>
            </c:dLbl>
            <c:dLbl>
              <c:idx val="9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B-DD06-491F-8F53-0AF158F5D719}"/>
                </c:ext>
              </c:extLst>
            </c:dLbl>
            <c:dLbl>
              <c:idx val="9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D-DD06-491F-8F53-0AF158F5D719}"/>
                </c:ext>
              </c:extLst>
            </c:dLbl>
            <c:dLbl>
              <c:idx val="94"/>
              <c:layout>
                <c:manualLayout>
                  <c:x val="0"/>
                  <c:y val="-1.706276660572821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C-DD06-491F-8F53-0AF158F5D71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'CEN - Cum Charts '!$K$5:$K$99</c:f>
              <c:numCache>
                <c:formatCode>0.00</c:formatCode>
                <c:ptCount val="95"/>
                <c:pt idx="0">
                  <c:v>5.5</c:v>
                </c:pt>
                <c:pt idx="1">
                  <c:v>11</c:v>
                </c:pt>
                <c:pt idx="2">
                  <c:v>16</c:v>
                </c:pt>
                <c:pt idx="3">
                  <c:v>21</c:v>
                </c:pt>
                <c:pt idx="4">
                  <c:v>26</c:v>
                </c:pt>
                <c:pt idx="5">
                  <c:v>30.333333333333332</c:v>
                </c:pt>
                <c:pt idx="6">
                  <c:v>34.333333333333329</c:v>
                </c:pt>
                <c:pt idx="7">
                  <c:v>38.333333333333329</c:v>
                </c:pt>
                <c:pt idx="8">
                  <c:v>42.333333333333329</c:v>
                </c:pt>
                <c:pt idx="9">
                  <c:v>45.999999999999993</c:v>
                </c:pt>
                <c:pt idx="10">
                  <c:v>49.666666666666657</c:v>
                </c:pt>
                <c:pt idx="11">
                  <c:v>53.166666666666657</c:v>
                </c:pt>
                <c:pt idx="12">
                  <c:v>56.499999999999993</c:v>
                </c:pt>
                <c:pt idx="13">
                  <c:v>59.583333333333329</c:v>
                </c:pt>
                <c:pt idx="14">
                  <c:v>62.583333333333329</c:v>
                </c:pt>
                <c:pt idx="15">
                  <c:v>65.583333333333329</c:v>
                </c:pt>
                <c:pt idx="16">
                  <c:v>68.583333333333329</c:v>
                </c:pt>
                <c:pt idx="17">
                  <c:v>71.416666666666657</c:v>
                </c:pt>
                <c:pt idx="18">
                  <c:v>74.249999999999986</c:v>
                </c:pt>
                <c:pt idx="19">
                  <c:v>76.749999999999986</c:v>
                </c:pt>
                <c:pt idx="20">
                  <c:v>79.249999999999986</c:v>
                </c:pt>
                <c:pt idx="21">
                  <c:v>81.583333333333314</c:v>
                </c:pt>
                <c:pt idx="22">
                  <c:v>83.916666666666643</c:v>
                </c:pt>
                <c:pt idx="23">
                  <c:v>86.249999999999972</c:v>
                </c:pt>
                <c:pt idx="24">
                  <c:v>88.416666666666643</c:v>
                </c:pt>
                <c:pt idx="25">
                  <c:v>90.583333333333314</c:v>
                </c:pt>
                <c:pt idx="26">
                  <c:v>92.583333333333314</c:v>
                </c:pt>
                <c:pt idx="27">
                  <c:v>94.583333333333314</c:v>
                </c:pt>
                <c:pt idx="28">
                  <c:v>96.583333333333314</c:v>
                </c:pt>
                <c:pt idx="29">
                  <c:v>98.583333333333314</c:v>
                </c:pt>
                <c:pt idx="30">
                  <c:v>100.58333333333331</c:v>
                </c:pt>
                <c:pt idx="31">
                  <c:v>102.58333333333331</c:v>
                </c:pt>
                <c:pt idx="32">
                  <c:v>104.41666666666664</c:v>
                </c:pt>
                <c:pt idx="33">
                  <c:v>106.16666666666664</c:v>
                </c:pt>
                <c:pt idx="34">
                  <c:v>107.83333333333331</c:v>
                </c:pt>
                <c:pt idx="35">
                  <c:v>109.49999999999999</c:v>
                </c:pt>
                <c:pt idx="36">
                  <c:v>111.16666666666666</c:v>
                </c:pt>
                <c:pt idx="37">
                  <c:v>112.83333333333333</c:v>
                </c:pt>
                <c:pt idx="38">
                  <c:v>114.41666666666666</c:v>
                </c:pt>
                <c:pt idx="39">
                  <c:v>115.91666666666666</c:v>
                </c:pt>
                <c:pt idx="40">
                  <c:v>117.41666666666666</c:v>
                </c:pt>
                <c:pt idx="41">
                  <c:v>118.91666666666666</c:v>
                </c:pt>
                <c:pt idx="42">
                  <c:v>120.24999999999999</c:v>
                </c:pt>
                <c:pt idx="43">
                  <c:v>121.58333333333331</c:v>
                </c:pt>
                <c:pt idx="44">
                  <c:v>122.74999999999999</c:v>
                </c:pt>
                <c:pt idx="45">
                  <c:v>123.91666666666666</c:v>
                </c:pt>
                <c:pt idx="46">
                  <c:v>124.91666666666666</c:v>
                </c:pt>
                <c:pt idx="47">
                  <c:v>125.91666666666666</c:v>
                </c:pt>
                <c:pt idx="48">
                  <c:v>126.91666666666666</c:v>
                </c:pt>
                <c:pt idx="49">
                  <c:v>127.91666666666666</c:v>
                </c:pt>
                <c:pt idx="50">
                  <c:v>128.91666666666666</c:v>
                </c:pt>
                <c:pt idx="51">
                  <c:v>129.91666666666666</c:v>
                </c:pt>
                <c:pt idx="52">
                  <c:v>130.91666666666666</c:v>
                </c:pt>
                <c:pt idx="53">
                  <c:v>131.91666666666666</c:v>
                </c:pt>
                <c:pt idx="54">
                  <c:v>132.91666666666666</c:v>
                </c:pt>
                <c:pt idx="55">
                  <c:v>133.91666666666666</c:v>
                </c:pt>
                <c:pt idx="56">
                  <c:v>134.91666666666666</c:v>
                </c:pt>
                <c:pt idx="57">
                  <c:v>135.91666666666666</c:v>
                </c:pt>
                <c:pt idx="58">
                  <c:v>136.91666666666666</c:v>
                </c:pt>
                <c:pt idx="59">
                  <c:v>137.91666666666666</c:v>
                </c:pt>
                <c:pt idx="60">
                  <c:v>138.91666666666666</c:v>
                </c:pt>
                <c:pt idx="61">
                  <c:v>139.91666666666666</c:v>
                </c:pt>
                <c:pt idx="62">
                  <c:v>140.91666666666666</c:v>
                </c:pt>
                <c:pt idx="63">
                  <c:v>141.91666666666666</c:v>
                </c:pt>
                <c:pt idx="64">
                  <c:v>142.91666666666666</c:v>
                </c:pt>
                <c:pt idx="65">
                  <c:v>143.91666666666666</c:v>
                </c:pt>
                <c:pt idx="66">
                  <c:v>144.75</c:v>
                </c:pt>
                <c:pt idx="67">
                  <c:v>145.58333333333334</c:v>
                </c:pt>
                <c:pt idx="68">
                  <c:v>146.25</c:v>
                </c:pt>
                <c:pt idx="69">
                  <c:v>146.91666666666666</c:v>
                </c:pt>
                <c:pt idx="70">
                  <c:v>147.58333333333331</c:v>
                </c:pt>
                <c:pt idx="71">
                  <c:v>148.24999999999997</c:v>
                </c:pt>
                <c:pt idx="72">
                  <c:v>148.74999999999997</c:v>
                </c:pt>
                <c:pt idx="73">
                  <c:v>149.24999999999997</c:v>
                </c:pt>
                <c:pt idx="74">
                  <c:v>149.74999999999997</c:v>
                </c:pt>
                <c:pt idx="75">
                  <c:v>150.24999999999997</c:v>
                </c:pt>
                <c:pt idx="76">
                  <c:v>150.74999999999997</c:v>
                </c:pt>
                <c:pt idx="77">
                  <c:v>151.24999999999997</c:v>
                </c:pt>
                <c:pt idx="78">
                  <c:v>151.74999999999997</c:v>
                </c:pt>
                <c:pt idx="79">
                  <c:v>152.24999999999997</c:v>
                </c:pt>
                <c:pt idx="80">
                  <c:v>152.74999999999997</c:v>
                </c:pt>
                <c:pt idx="81">
                  <c:v>153.24999999999997</c:v>
                </c:pt>
                <c:pt idx="82">
                  <c:v>153.74999999999997</c:v>
                </c:pt>
                <c:pt idx="83">
                  <c:v>154.08333333333331</c:v>
                </c:pt>
                <c:pt idx="84">
                  <c:v>154.41666666666666</c:v>
                </c:pt>
                <c:pt idx="85">
                  <c:v>154.75</c:v>
                </c:pt>
                <c:pt idx="86">
                  <c:v>155.08333333333334</c:v>
                </c:pt>
                <c:pt idx="87">
                  <c:v>155.41666666666669</c:v>
                </c:pt>
                <c:pt idx="88">
                  <c:v>155.75000000000003</c:v>
                </c:pt>
                <c:pt idx="89">
                  <c:v>156.08333333333337</c:v>
                </c:pt>
                <c:pt idx="90">
                  <c:v>156.41666666666671</c:v>
                </c:pt>
                <c:pt idx="91">
                  <c:v>156.66666666666671</c:v>
                </c:pt>
                <c:pt idx="92">
                  <c:v>156.91666666666671</c:v>
                </c:pt>
                <c:pt idx="93">
                  <c:v>157.16666666666671</c:v>
                </c:pt>
                <c:pt idx="94">
                  <c:v>157.41666666666671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8E-44C0-87C1-3BEBC47C8C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9871856"/>
        <c:axId val="1199875184"/>
      </c:lineChart>
      <c:catAx>
        <c:axId val="1199871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Author Rank</a:t>
                </a:r>
              </a:p>
            </c:rich>
          </c:tx>
          <c:layout>
            <c:manualLayout>
              <c:xMode val="edge"/>
              <c:yMode val="edge"/>
              <c:x val="0.47532665753737302"/>
              <c:y val="0.906459763827510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875184"/>
        <c:crosses val="autoZero"/>
        <c:auto val="1"/>
        <c:lblAlgn val="ctr"/>
        <c:lblOffset val="100"/>
        <c:tickMarkSkip val="10"/>
        <c:noMultiLvlLbl val="0"/>
      </c:catAx>
      <c:valAx>
        <c:axId val="1199875184"/>
        <c:scaling>
          <c:orientation val="minMax"/>
          <c:max val="1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Cumulative Weight</a:t>
                </a:r>
              </a:p>
            </c:rich>
          </c:tx>
          <c:layout>
            <c:manualLayout>
              <c:xMode val="edge"/>
              <c:yMode val="edge"/>
              <c:x val="2.1135265700483092E-2"/>
              <c:y val="0.404824657334499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871856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C00000"/>
                </a:solidFill>
              </a:rPr>
              <a:t>School of Business Administration (SBA) | 2019</a:t>
            </a:r>
          </a:p>
          <a:p>
            <a:pPr>
              <a:defRPr b="1"/>
            </a:pPr>
            <a:r>
              <a:rPr lang="en-US" b="1"/>
              <a:t>WoS</a:t>
            </a:r>
            <a:r>
              <a:rPr lang="en-US" b="1" baseline="0"/>
              <a:t> Cumulative Publications vs. Author Ranks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4804005477576175E-2"/>
          <c:y val="0.13201754385964912"/>
          <c:w val="0.89858971432918699"/>
          <c:h val="0.75978726343417602"/>
        </c:manualLayout>
      </c:layout>
      <c:lineChart>
        <c:grouping val="standard"/>
        <c:varyColors val="0"/>
        <c:ser>
          <c:idx val="0"/>
          <c:order val="0"/>
          <c:tx>
            <c:strRef>
              <c:f>'SBA - Cum Charts '!$K$4</c:f>
              <c:strCache>
                <c:ptCount val="1"/>
                <c:pt idx="0">
                  <c:v>Cumulative Weight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804-4E9A-B7A6-56E57BECD54A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804-4E9A-B7A6-56E57BECD54A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804-4E9A-B7A6-56E57BECD54A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804-4E9A-B7A6-56E57BECD54A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804-4E9A-B7A6-56E57BECD54A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804-4E9A-B7A6-56E57BECD54A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804-4E9A-B7A6-56E57BECD54A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C804-4E9A-B7A6-56E57BECD54A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C804-4E9A-B7A6-56E57BECD54A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C804-4E9A-B7A6-56E57BECD54A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C804-4E9A-B7A6-56E57BECD54A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C804-4E9A-B7A6-56E57BECD54A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C804-4E9A-B7A6-56E57BECD54A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C804-4E9A-B7A6-56E57BECD54A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C804-4E9A-B7A6-56E57BECD54A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C804-4E9A-B7A6-56E57BECD54A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C804-4E9A-B7A6-56E57BECD54A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C804-4E9A-B7A6-56E57BECD54A}"/>
                </c:ext>
              </c:extLst>
            </c:dLbl>
            <c:dLbl>
              <c:idx val="1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C804-4E9A-B7A6-56E57BECD54A}"/>
                </c:ext>
              </c:extLst>
            </c:dLbl>
            <c:dLbl>
              <c:idx val="2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C804-4E9A-B7A6-56E57BECD54A}"/>
                </c:ext>
              </c:extLst>
            </c:dLbl>
            <c:dLbl>
              <c:idx val="2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C804-4E9A-B7A6-56E57BECD54A}"/>
                </c:ext>
              </c:extLst>
            </c:dLbl>
            <c:dLbl>
              <c:idx val="2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C804-4E9A-B7A6-56E57BECD54A}"/>
                </c:ext>
              </c:extLst>
            </c:dLbl>
            <c:dLbl>
              <c:idx val="2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C804-4E9A-B7A6-56E57BECD54A}"/>
                </c:ext>
              </c:extLst>
            </c:dLbl>
            <c:dLbl>
              <c:idx val="2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C804-4E9A-B7A6-56E57BECD54A}"/>
                </c:ext>
              </c:extLst>
            </c:dLbl>
            <c:dLbl>
              <c:idx val="2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C804-4E9A-B7A6-56E57BECD54A}"/>
                </c:ext>
              </c:extLst>
            </c:dLbl>
            <c:dLbl>
              <c:idx val="2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C804-4E9A-B7A6-56E57BECD54A}"/>
                </c:ext>
              </c:extLst>
            </c:dLbl>
            <c:dLbl>
              <c:idx val="2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C804-4E9A-B7A6-56E57BECD54A}"/>
                </c:ext>
              </c:extLst>
            </c:dLbl>
            <c:dLbl>
              <c:idx val="2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C804-4E9A-B7A6-56E57BECD54A}"/>
                </c:ext>
              </c:extLst>
            </c:dLbl>
            <c:dLbl>
              <c:idx val="2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C804-4E9A-B7A6-56E57BECD54A}"/>
                </c:ext>
              </c:extLst>
            </c:dLbl>
            <c:dLbl>
              <c:idx val="3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C804-4E9A-B7A6-56E57BECD54A}"/>
                </c:ext>
              </c:extLst>
            </c:dLbl>
            <c:dLbl>
              <c:idx val="3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C804-4E9A-B7A6-56E57BECD54A}"/>
                </c:ext>
              </c:extLst>
            </c:dLbl>
            <c:dLbl>
              <c:idx val="3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C804-4E9A-B7A6-56E57BECD54A}"/>
                </c:ext>
              </c:extLst>
            </c:dLbl>
            <c:dLbl>
              <c:idx val="3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C804-4E9A-B7A6-56E57BECD54A}"/>
                </c:ext>
              </c:extLst>
            </c:dLbl>
            <c:dLbl>
              <c:idx val="3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C804-4E9A-B7A6-56E57BECD54A}"/>
                </c:ext>
              </c:extLst>
            </c:dLbl>
            <c:dLbl>
              <c:idx val="3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C804-4E9A-B7A6-56E57BECD54A}"/>
                </c:ext>
              </c:extLst>
            </c:dLbl>
            <c:dLbl>
              <c:idx val="3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C804-4E9A-B7A6-56E57BECD54A}"/>
                </c:ext>
              </c:extLst>
            </c:dLbl>
            <c:dLbl>
              <c:idx val="3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C804-4E9A-B7A6-56E57BECD54A}"/>
                </c:ext>
              </c:extLst>
            </c:dLbl>
            <c:dLbl>
              <c:idx val="3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C804-4E9A-B7A6-56E57BECD54A}"/>
                </c:ext>
              </c:extLst>
            </c:dLbl>
            <c:dLbl>
              <c:idx val="3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C804-4E9A-B7A6-56E57BECD54A}"/>
                </c:ext>
              </c:extLst>
            </c:dLbl>
            <c:dLbl>
              <c:idx val="4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C804-4E9A-B7A6-56E57BECD54A}"/>
                </c:ext>
              </c:extLst>
            </c:dLbl>
            <c:dLbl>
              <c:idx val="4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C804-4E9A-B7A6-56E57BECD54A}"/>
                </c:ext>
              </c:extLst>
            </c:dLbl>
            <c:dLbl>
              <c:idx val="4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C804-4E9A-B7A6-56E57BECD54A}"/>
                </c:ext>
              </c:extLst>
            </c:dLbl>
            <c:dLbl>
              <c:idx val="4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C804-4E9A-B7A6-56E57BECD54A}"/>
                </c:ext>
              </c:extLst>
            </c:dLbl>
            <c:dLbl>
              <c:idx val="4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C804-4E9A-B7A6-56E57BECD54A}"/>
                </c:ext>
              </c:extLst>
            </c:dLbl>
            <c:dLbl>
              <c:idx val="4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D-C804-4E9A-B7A6-56E57BECD54A}"/>
                </c:ext>
              </c:extLst>
            </c:dLbl>
            <c:dLbl>
              <c:idx val="4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C804-4E9A-B7A6-56E57BECD54A}"/>
                </c:ext>
              </c:extLst>
            </c:dLbl>
            <c:dLbl>
              <c:idx val="4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1-C804-4E9A-B7A6-56E57BECD54A}"/>
                </c:ext>
              </c:extLst>
            </c:dLbl>
            <c:dLbl>
              <c:idx val="4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C804-4E9A-B7A6-56E57BECD54A}"/>
                </c:ext>
              </c:extLst>
            </c:dLbl>
            <c:dLbl>
              <c:idx val="4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C804-4E9A-B7A6-56E57BECD54A}"/>
                </c:ext>
              </c:extLst>
            </c:dLbl>
            <c:dLbl>
              <c:idx val="5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F-C804-4E9A-B7A6-56E57BECD54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'SBA - Cum Charts '!$K$5:$K$56</c:f>
              <c:numCache>
                <c:formatCode>0.00</c:formatCode>
                <c:ptCount val="52"/>
                <c:pt idx="0">
                  <c:v>4.83</c:v>
                </c:pt>
                <c:pt idx="1">
                  <c:v>8.83</c:v>
                </c:pt>
                <c:pt idx="2">
                  <c:v>12.83</c:v>
                </c:pt>
                <c:pt idx="3">
                  <c:v>16.829999999999998</c:v>
                </c:pt>
                <c:pt idx="4">
                  <c:v>20.16333333333333</c:v>
                </c:pt>
                <c:pt idx="5">
                  <c:v>23.16333333333333</c:v>
                </c:pt>
                <c:pt idx="6">
                  <c:v>26.16333333333333</c:v>
                </c:pt>
                <c:pt idx="7">
                  <c:v>29.16333333333333</c:v>
                </c:pt>
                <c:pt idx="8">
                  <c:v>31.83</c:v>
                </c:pt>
                <c:pt idx="9">
                  <c:v>34.33</c:v>
                </c:pt>
                <c:pt idx="10">
                  <c:v>36.83</c:v>
                </c:pt>
                <c:pt idx="11">
                  <c:v>39.33</c:v>
                </c:pt>
                <c:pt idx="12">
                  <c:v>41.83</c:v>
                </c:pt>
                <c:pt idx="13">
                  <c:v>43.83</c:v>
                </c:pt>
                <c:pt idx="14">
                  <c:v>45.83</c:v>
                </c:pt>
                <c:pt idx="15">
                  <c:v>47.663333333333334</c:v>
                </c:pt>
                <c:pt idx="16">
                  <c:v>49.49666666666667</c:v>
                </c:pt>
                <c:pt idx="17">
                  <c:v>50.99666666666667</c:v>
                </c:pt>
                <c:pt idx="18">
                  <c:v>52.49666666666667</c:v>
                </c:pt>
                <c:pt idx="19">
                  <c:v>53.99666666666667</c:v>
                </c:pt>
                <c:pt idx="20">
                  <c:v>55.330000000000005</c:v>
                </c:pt>
                <c:pt idx="21">
                  <c:v>56.663333333333341</c:v>
                </c:pt>
                <c:pt idx="22">
                  <c:v>57.663333333333341</c:v>
                </c:pt>
                <c:pt idx="23">
                  <c:v>58.663333333333341</c:v>
                </c:pt>
                <c:pt idx="24">
                  <c:v>59.663333333333341</c:v>
                </c:pt>
                <c:pt idx="25">
                  <c:v>60.663333333333341</c:v>
                </c:pt>
                <c:pt idx="26">
                  <c:v>61.663333333333341</c:v>
                </c:pt>
                <c:pt idx="27">
                  <c:v>62.663333333333341</c:v>
                </c:pt>
                <c:pt idx="28">
                  <c:v>63.663333333333341</c:v>
                </c:pt>
                <c:pt idx="29">
                  <c:v>64.663333333333341</c:v>
                </c:pt>
                <c:pt idx="30">
                  <c:v>65.663333333333341</c:v>
                </c:pt>
                <c:pt idx="31">
                  <c:v>66.663333333333341</c:v>
                </c:pt>
                <c:pt idx="32">
                  <c:v>67.663333333333341</c:v>
                </c:pt>
                <c:pt idx="33">
                  <c:v>68.49666666666667</c:v>
                </c:pt>
                <c:pt idx="34">
                  <c:v>69.163333333333341</c:v>
                </c:pt>
                <c:pt idx="35">
                  <c:v>69.830000000000013</c:v>
                </c:pt>
                <c:pt idx="36">
                  <c:v>70.330000000000013</c:v>
                </c:pt>
                <c:pt idx="37">
                  <c:v>70.830000000000013</c:v>
                </c:pt>
                <c:pt idx="38">
                  <c:v>71.330000000000013</c:v>
                </c:pt>
                <c:pt idx="39">
                  <c:v>71.830000000000013</c:v>
                </c:pt>
                <c:pt idx="40">
                  <c:v>72.330000000000013</c:v>
                </c:pt>
                <c:pt idx="41">
                  <c:v>72.830000000000013</c:v>
                </c:pt>
                <c:pt idx="42">
                  <c:v>73.330000000000013</c:v>
                </c:pt>
                <c:pt idx="43">
                  <c:v>73.830000000000013</c:v>
                </c:pt>
                <c:pt idx="44">
                  <c:v>74.330000000000013</c:v>
                </c:pt>
                <c:pt idx="45">
                  <c:v>74.830000000000013</c:v>
                </c:pt>
                <c:pt idx="46">
                  <c:v>75.163333333333341</c:v>
                </c:pt>
                <c:pt idx="47">
                  <c:v>75.49666666666667</c:v>
                </c:pt>
                <c:pt idx="48">
                  <c:v>75.83</c:v>
                </c:pt>
                <c:pt idx="49">
                  <c:v>76.163333333333327</c:v>
                </c:pt>
                <c:pt idx="50">
                  <c:v>76.496666666666655</c:v>
                </c:pt>
                <c:pt idx="51">
                  <c:v>76.829999999999984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04-4E9A-B7A6-56E57BECD54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18787280"/>
        <c:axId val="1918791024"/>
      </c:lineChart>
      <c:catAx>
        <c:axId val="1918787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Author</a:t>
                </a:r>
                <a:r>
                  <a:rPr lang="en-US" baseline="0"/>
                  <a:t> Rank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5356969645098716"/>
              <c:y val="0.94589415358167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791024"/>
        <c:crosses val="autoZero"/>
        <c:auto val="1"/>
        <c:lblAlgn val="ctr"/>
        <c:lblOffset val="100"/>
        <c:noMultiLvlLbl val="0"/>
      </c:catAx>
      <c:valAx>
        <c:axId val="1918791024"/>
        <c:scaling>
          <c:orientation val="minMax"/>
          <c:max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Cumulative Weight</a:t>
                </a:r>
              </a:p>
            </c:rich>
          </c:tx>
          <c:layout>
            <c:manualLayout>
              <c:xMode val="edge"/>
              <c:yMode val="edge"/>
              <c:x val="2.2644927536231884E-2"/>
              <c:y val="0.412270533069331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78728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C00000"/>
                </a:solidFill>
                <a:latin typeface="+mn-lt"/>
                <a:ea typeface="+mn-ea"/>
                <a:cs typeface="+mn-cs"/>
              </a:defRPr>
            </a:pPr>
            <a:r>
              <a:rPr lang="en-US" b="1" baseline="0">
                <a:solidFill>
                  <a:srgbClr val="C00000"/>
                </a:solidFill>
              </a:rPr>
              <a:t>Cumulative Weight Numbers vs. Author Ranks | SBA</a:t>
            </a:r>
          </a:p>
          <a:p>
            <a:pPr>
              <a:defRPr b="1">
                <a:solidFill>
                  <a:srgbClr val="C00000"/>
                </a:solidFill>
              </a:defRPr>
            </a:pPr>
            <a:r>
              <a:rPr lang="en-US" b="1" baseline="0">
                <a:solidFill>
                  <a:srgbClr val="C00000"/>
                </a:solidFill>
              </a:rPr>
              <a:t>2019.01.01 - 2019.12.31</a:t>
            </a:r>
            <a:endParaRPr lang="en-US" b="1">
              <a:solidFill>
                <a:srgbClr val="C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C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4804005477576175E-2"/>
          <c:y val="0.13201754385964912"/>
          <c:w val="0.89858971432918699"/>
          <c:h val="0.75978726343417602"/>
        </c:manualLayout>
      </c:layout>
      <c:lineChart>
        <c:grouping val="standard"/>
        <c:varyColors val="0"/>
        <c:ser>
          <c:idx val="0"/>
          <c:order val="0"/>
          <c:tx>
            <c:strRef>
              <c:f>'SBA - Cum Charts V2.0'!$K$4</c:f>
              <c:strCache>
                <c:ptCount val="1"/>
                <c:pt idx="0">
                  <c:v>Cumulative Weight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val>
            <c:numRef>
              <c:f>'SBA - Cum Charts V2.0'!$K$5:$K$56</c:f>
              <c:numCache>
                <c:formatCode>0.00</c:formatCode>
                <c:ptCount val="52"/>
                <c:pt idx="0">
                  <c:v>4.83</c:v>
                </c:pt>
                <c:pt idx="1">
                  <c:v>8.83</c:v>
                </c:pt>
                <c:pt idx="2">
                  <c:v>12.83</c:v>
                </c:pt>
                <c:pt idx="3">
                  <c:v>16.829999999999998</c:v>
                </c:pt>
                <c:pt idx="4">
                  <c:v>20.16333333333333</c:v>
                </c:pt>
                <c:pt idx="5">
                  <c:v>23.16333333333333</c:v>
                </c:pt>
                <c:pt idx="6">
                  <c:v>26.16333333333333</c:v>
                </c:pt>
                <c:pt idx="7">
                  <c:v>29.16333333333333</c:v>
                </c:pt>
                <c:pt idx="8">
                  <c:v>31.83</c:v>
                </c:pt>
                <c:pt idx="9">
                  <c:v>34.33</c:v>
                </c:pt>
                <c:pt idx="10">
                  <c:v>36.83</c:v>
                </c:pt>
                <c:pt idx="11">
                  <c:v>39.33</c:v>
                </c:pt>
                <c:pt idx="12">
                  <c:v>41.83</c:v>
                </c:pt>
                <c:pt idx="13">
                  <c:v>43.83</c:v>
                </c:pt>
                <c:pt idx="14">
                  <c:v>45.83</c:v>
                </c:pt>
                <c:pt idx="15">
                  <c:v>47.663333333333334</c:v>
                </c:pt>
                <c:pt idx="16">
                  <c:v>49.49666666666667</c:v>
                </c:pt>
                <c:pt idx="17">
                  <c:v>50.99666666666667</c:v>
                </c:pt>
                <c:pt idx="18">
                  <c:v>52.49666666666667</c:v>
                </c:pt>
                <c:pt idx="19">
                  <c:v>53.99666666666667</c:v>
                </c:pt>
                <c:pt idx="20">
                  <c:v>55.330000000000005</c:v>
                </c:pt>
                <c:pt idx="21">
                  <c:v>56.663333333333341</c:v>
                </c:pt>
                <c:pt idx="22">
                  <c:v>57.663333333333341</c:v>
                </c:pt>
                <c:pt idx="23">
                  <c:v>58.663333333333341</c:v>
                </c:pt>
                <c:pt idx="24">
                  <c:v>59.663333333333341</c:v>
                </c:pt>
                <c:pt idx="25">
                  <c:v>60.663333333333341</c:v>
                </c:pt>
                <c:pt idx="26">
                  <c:v>61.663333333333341</c:v>
                </c:pt>
                <c:pt idx="27">
                  <c:v>62.663333333333341</c:v>
                </c:pt>
                <c:pt idx="28">
                  <c:v>63.663333333333341</c:v>
                </c:pt>
                <c:pt idx="29">
                  <c:v>64.663333333333341</c:v>
                </c:pt>
                <c:pt idx="30">
                  <c:v>65.663333333333341</c:v>
                </c:pt>
                <c:pt idx="31">
                  <c:v>66.663333333333341</c:v>
                </c:pt>
                <c:pt idx="32">
                  <c:v>67.663333333333341</c:v>
                </c:pt>
                <c:pt idx="33">
                  <c:v>68.49666666666667</c:v>
                </c:pt>
                <c:pt idx="34">
                  <c:v>69.163333333333341</c:v>
                </c:pt>
                <c:pt idx="35">
                  <c:v>69.830000000000013</c:v>
                </c:pt>
                <c:pt idx="36">
                  <c:v>70.330000000000013</c:v>
                </c:pt>
                <c:pt idx="37">
                  <c:v>70.830000000000013</c:v>
                </c:pt>
                <c:pt idx="38">
                  <c:v>71.330000000000013</c:v>
                </c:pt>
                <c:pt idx="39">
                  <c:v>71.830000000000013</c:v>
                </c:pt>
                <c:pt idx="40">
                  <c:v>72.330000000000013</c:v>
                </c:pt>
                <c:pt idx="41">
                  <c:v>72.830000000000013</c:v>
                </c:pt>
                <c:pt idx="42">
                  <c:v>73.330000000000013</c:v>
                </c:pt>
                <c:pt idx="43">
                  <c:v>73.830000000000013</c:v>
                </c:pt>
                <c:pt idx="44">
                  <c:v>74.330000000000013</c:v>
                </c:pt>
                <c:pt idx="45">
                  <c:v>74.830000000000013</c:v>
                </c:pt>
                <c:pt idx="46">
                  <c:v>75.163333333333341</c:v>
                </c:pt>
                <c:pt idx="47">
                  <c:v>75.49666666666667</c:v>
                </c:pt>
                <c:pt idx="48">
                  <c:v>75.83</c:v>
                </c:pt>
                <c:pt idx="49">
                  <c:v>76.163333333333327</c:v>
                </c:pt>
                <c:pt idx="50">
                  <c:v>76.496666666666655</c:v>
                </c:pt>
                <c:pt idx="51">
                  <c:v>76.829999999999984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1664-40D5-B3FA-386068A5609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18787280"/>
        <c:axId val="1918791024"/>
      </c:lineChart>
      <c:catAx>
        <c:axId val="1918787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Author</a:t>
                </a:r>
                <a:r>
                  <a:rPr lang="en-US" baseline="0"/>
                  <a:t> Ranks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5356967710450041"/>
              <c:y val="0.943457506408190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791024"/>
        <c:crosses val="autoZero"/>
        <c:auto val="1"/>
        <c:lblAlgn val="ctr"/>
        <c:lblOffset val="100"/>
        <c:noMultiLvlLbl val="0"/>
      </c:catAx>
      <c:valAx>
        <c:axId val="1918791024"/>
        <c:scaling>
          <c:orientation val="minMax"/>
          <c:max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Cumulative Weight Numbers</a:t>
                </a:r>
              </a:p>
            </c:rich>
          </c:tx>
          <c:layout>
            <c:manualLayout>
              <c:xMode val="edge"/>
              <c:yMode val="edge"/>
              <c:x val="2.2644927536231884E-2"/>
              <c:y val="0.412270533069331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78728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323849</xdr:colOff>
      <xdr:row>7</xdr:row>
      <xdr:rowOff>171451</xdr:rowOff>
    </xdr:from>
    <xdr:to>
      <xdr:col>40</xdr:col>
      <xdr:colOff>466724</xdr:colOff>
      <xdr:row>33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142875</xdr:colOff>
      <xdr:row>21</xdr:row>
      <xdr:rowOff>104806</xdr:rowOff>
    </xdr:from>
    <xdr:to>
      <xdr:col>30</xdr:col>
      <xdr:colOff>152400</xdr:colOff>
      <xdr:row>30</xdr:row>
      <xdr:rowOff>161925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CxnSpPr/>
      </xdr:nvCxnSpPr>
      <xdr:spPr>
        <a:xfrm>
          <a:off x="7038975" y="4705381"/>
          <a:ext cx="9525" cy="1771619"/>
        </a:xfrm>
        <a:prstGeom prst="line">
          <a:avLst/>
        </a:prstGeom>
        <a:ln w="9525" cap="flat" cmpd="sng" algn="ctr">
          <a:solidFill>
            <a:schemeClr val="accent5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27</xdr:col>
      <xdr:colOff>333375</xdr:colOff>
      <xdr:row>20</xdr:row>
      <xdr:rowOff>47625</xdr:rowOff>
    </xdr:from>
    <xdr:to>
      <xdr:col>29</xdr:col>
      <xdr:colOff>57150</xdr:colOff>
      <xdr:row>21</xdr:row>
      <xdr:rowOff>66675</xdr:rowOff>
    </xdr:to>
    <xdr:sp macro="" textlink="">
      <xdr:nvSpPr>
        <xdr:cNvPr id="6" name="TextBox 1">
          <a:extLst>
            <a:ext uri="{FF2B5EF4-FFF2-40B4-BE49-F238E27FC236}">
              <a16:creationId xmlns:a16="http://schemas.microsoft.com/office/drawing/2014/main" id="{00000000-0008-0000-0D00-000006000000}"/>
            </a:ext>
          </a:extLst>
        </xdr:cNvPr>
        <xdr:cNvSpPr txBox="1"/>
      </xdr:nvSpPr>
      <xdr:spPr>
        <a:xfrm>
          <a:off x="5457825" y="4457700"/>
          <a:ext cx="904875" cy="209550"/>
        </a:xfrm>
        <a:prstGeom prst="rect">
          <a:avLst/>
        </a:prstGeom>
      </xdr:spPr>
      <xdr:txBody>
        <a:bodyPr wrap="square" rtlCol="0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100" b="1">
              <a:solidFill>
                <a:srgbClr val="0070C0"/>
              </a:solidFill>
            </a:rPr>
            <a:t>50.78 (50%)</a:t>
          </a:r>
        </a:p>
      </xdr:txBody>
    </xdr:sp>
    <xdr:clientData/>
  </xdr:twoCellAnchor>
  <xdr:twoCellAnchor>
    <xdr:from>
      <xdr:col>27</xdr:col>
      <xdr:colOff>371475</xdr:colOff>
      <xdr:row>15</xdr:row>
      <xdr:rowOff>142875</xdr:rowOff>
    </xdr:from>
    <xdr:to>
      <xdr:col>34</xdr:col>
      <xdr:colOff>561975</xdr:colOff>
      <xdr:row>15</xdr:row>
      <xdr:rowOff>152400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00000000-0008-0000-0D00-000007000000}"/>
            </a:ext>
          </a:extLst>
        </xdr:cNvPr>
        <xdr:cNvCxnSpPr/>
      </xdr:nvCxnSpPr>
      <xdr:spPr>
        <a:xfrm>
          <a:off x="5495925" y="3600450"/>
          <a:ext cx="4324350" cy="9525"/>
        </a:xfrm>
        <a:prstGeom prst="line">
          <a:avLst/>
        </a:prstGeom>
        <a:ln w="9525" cap="flat" cmpd="sng" algn="ctr">
          <a:solidFill>
            <a:schemeClr val="accent5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34</xdr:col>
      <xdr:colOff>533400</xdr:colOff>
      <xdr:row>15</xdr:row>
      <xdr:rowOff>171450</xdr:rowOff>
    </xdr:from>
    <xdr:to>
      <xdr:col>34</xdr:col>
      <xdr:colOff>542925</xdr:colOff>
      <xdr:row>30</xdr:row>
      <xdr:rowOff>171450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00000000-0008-0000-0D00-000008000000}"/>
            </a:ext>
          </a:extLst>
        </xdr:cNvPr>
        <xdr:cNvCxnSpPr/>
      </xdr:nvCxnSpPr>
      <xdr:spPr>
        <a:xfrm>
          <a:off x="9791700" y="3629025"/>
          <a:ext cx="9525" cy="2857500"/>
        </a:xfrm>
        <a:prstGeom prst="line">
          <a:avLst/>
        </a:prstGeom>
        <a:ln w="9525" cap="flat" cmpd="sng" algn="ctr">
          <a:solidFill>
            <a:schemeClr val="accent5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27</xdr:col>
      <xdr:colOff>381000</xdr:colOff>
      <xdr:row>13</xdr:row>
      <xdr:rowOff>171450</xdr:rowOff>
    </xdr:from>
    <xdr:to>
      <xdr:col>37</xdr:col>
      <xdr:colOff>0</xdr:colOff>
      <xdr:row>13</xdr:row>
      <xdr:rowOff>180975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id="{00000000-0008-0000-0D00-00000B000000}"/>
            </a:ext>
          </a:extLst>
        </xdr:cNvPr>
        <xdr:cNvCxnSpPr/>
      </xdr:nvCxnSpPr>
      <xdr:spPr>
        <a:xfrm>
          <a:off x="5505450" y="3248025"/>
          <a:ext cx="5524500" cy="9525"/>
        </a:xfrm>
        <a:prstGeom prst="line">
          <a:avLst/>
        </a:prstGeom>
        <a:ln w="9525" cap="flat" cmpd="sng" algn="ctr">
          <a:solidFill>
            <a:schemeClr val="accent5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37</xdr:col>
      <xdr:colOff>0</xdr:colOff>
      <xdr:row>14</xdr:row>
      <xdr:rowOff>9525</xdr:rowOff>
    </xdr:from>
    <xdr:to>
      <xdr:col>37</xdr:col>
      <xdr:colOff>28575</xdr:colOff>
      <xdr:row>30</xdr:row>
      <xdr:rowOff>142875</xdr:rowOff>
    </xdr:to>
    <xdr:cxnSp macro="">
      <xdr:nvCxnSpPr>
        <xdr:cNvPr id="14" name="Straight Connector 13">
          <a:extLst>
            <a:ext uri="{FF2B5EF4-FFF2-40B4-BE49-F238E27FC236}">
              <a16:creationId xmlns:a16="http://schemas.microsoft.com/office/drawing/2014/main" id="{00000000-0008-0000-0D00-00000E000000}"/>
            </a:ext>
          </a:extLst>
        </xdr:cNvPr>
        <xdr:cNvCxnSpPr/>
      </xdr:nvCxnSpPr>
      <xdr:spPr>
        <a:xfrm>
          <a:off x="11029950" y="3276600"/>
          <a:ext cx="28575" cy="3181350"/>
        </a:xfrm>
        <a:prstGeom prst="line">
          <a:avLst/>
        </a:prstGeom>
        <a:ln w="9525" cap="flat" cmpd="sng" algn="ctr">
          <a:solidFill>
            <a:schemeClr val="accent5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27</xdr:col>
      <xdr:colOff>323850</xdr:colOff>
      <xdr:row>14</xdr:row>
      <xdr:rowOff>133350</xdr:rowOff>
    </xdr:from>
    <xdr:to>
      <xdr:col>29</xdr:col>
      <xdr:colOff>47625</xdr:colOff>
      <xdr:row>15</xdr:row>
      <xdr:rowOff>152400</xdr:rowOff>
    </xdr:to>
    <xdr:sp macro="" textlink="">
      <xdr:nvSpPr>
        <xdr:cNvPr id="18" name="TextBox 1">
          <a:extLst>
            <a:ext uri="{FF2B5EF4-FFF2-40B4-BE49-F238E27FC236}">
              <a16:creationId xmlns:a16="http://schemas.microsoft.com/office/drawing/2014/main" id="{00000000-0008-0000-0D00-000012000000}"/>
            </a:ext>
          </a:extLst>
        </xdr:cNvPr>
        <xdr:cNvSpPr txBox="1"/>
      </xdr:nvSpPr>
      <xdr:spPr>
        <a:xfrm>
          <a:off x="5448300" y="3400425"/>
          <a:ext cx="904875" cy="209550"/>
        </a:xfrm>
        <a:prstGeom prst="rect">
          <a:avLst/>
        </a:prstGeom>
      </xdr:spPr>
      <xdr:txBody>
        <a:bodyPr wrap="square" rtlCol="0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100" b="1">
              <a:solidFill>
                <a:srgbClr val="0070C0"/>
              </a:solidFill>
            </a:rPr>
            <a:t>81.25 (80%)</a:t>
          </a:r>
        </a:p>
      </xdr:txBody>
    </xdr:sp>
    <xdr:clientData/>
  </xdr:twoCellAnchor>
  <xdr:twoCellAnchor>
    <xdr:from>
      <xdr:col>27</xdr:col>
      <xdr:colOff>323850</xdr:colOff>
      <xdr:row>12</xdr:row>
      <xdr:rowOff>161925</xdr:rowOff>
    </xdr:from>
    <xdr:to>
      <xdr:col>29</xdr:col>
      <xdr:colOff>47625</xdr:colOff>
      <xdr:row>13</xdr:row>
      <xdr:rowOff>180975</xdr:rowOff>
    </xdr:to>
    <xdr:sp macro="" textlink="">
      <xdr:nvSpPr>
        <xdr:cNvPr id="20" name="TextBox 1">
          <a:extLst>
            <a:ext uri="{FF2B5EF4-FFF2-40B4-BE49-F238E27FC236}">
              <a16:creationId xmlns:a16="http://schemas.microsoft.com/office/drawing/2014/main" id="{00000000-0008-0000-0D00-000014000000}"/>
            </a:ext>
          </a:extLst>
        </xdr:cNvPr>
        <xdr:cNvSpPr txBox="1"/>
      </xdr:nvSpPr>
      <xdr:spPr>
        <a:xfrm>
          <a:off x="5448300" y="3048000"/>
          <a:ext cx="904875" cy="209550"/>
        </a:xfrm>
        <a:prstGeom prst="rect">
          <a:avLst/>
        </a:prstGeom>
      </xdr:spPr>
      <xdr:txBody>
        <a:bodyPr wrap="square" rtlCol="0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100" b="1">
              <a:solidFill>
                <a:srgbClr val="0070C0"/>
              </a:solidFill>
            </a:rPr>
            <a:t>91.41 (90%)</a:t>
          </a:r>
        </a:p>
      </xdr:txBody>
    </xdr:sp>
    <xdr:clientData/>
  </xdr:twoCellAnchor>
  <xdr:twoCellAnchor>
    <xdr:from>
      <xdr:col>27</xdr:col>
      <xdr:colOff>276225</xdr:colOff>
      <xdr:row>10</xdr:row>
      <xdr:rowOff>142875</xdr:rowOff>
    </xdr:from>
    <xdr:to>
      <xdr:col>29</xdr:col>
      <xdr:colOff>104775</xdr:colOff>
      <xdr:row>11</xdr:row>
      <xdr:rowOff>142875</xdr:rowOff>
    </xdr:to>
    <xdr:sp macro="" textlink="">
      <xdr:nvSpPr>
        <xdr:cNvPr id="23" name="TextBox 1">
          <a:extLst>
            <a:ext uri="{FF2B5EF4-FFF2-40B4-BE49-F238E27FC236}">
              <a16:creationId xmlns:a16="http://schemas.microsoft.com/office/drawing/2014/main" id="{00000000-0008-0000-0D00-000017000000}"/>
            </a:ext>
          </a:extLst>
        </xdr:cNvPr>
        <xdr:cNvSpPr txBox="1"/>
      </xdr:nvSpPr>
      <xdr:spPr>
        <a:xfrm>
          <a:off x="5400675" y="2647950"/>
          <a:ext cx="1009650" cy="190500"/>
        </a:xfrm>
        <a:prstGeom prst="rect">
          <a:avLst/>
        </a:prstGeom>
      </xdr:spPr>
      <xdr:txBody>
        <a:bodyPr wrap="square" rtlCol="0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100" b="1">
              <a:solidFill>
                <a:srgbClr val="0070C0"/>
              </a:solidFill>
            </a:rPr>
            <a:t>101.57 (100%)</a:t>
          </a:r>
        </a:p>
      </xdr:txBody>
    </xdr:sp>
    <xdr:clientData/>
  </xdr:twoCellAnchor>
  <xdr:twoCellAnchor>
    <xdr:from>
      <xdr:col>27</xdr:col>
      <xdr:colOff>352427</xdr:colOff>
      <xdr:row>12</xdr:row>
      <xdr:rowOff>0</xdr:rowOff>
    </xdr:from>
    <xdr:to>
      <xdr:col>40</xdr:col>
      <xdr:colOff>285750</xdr:colOff>
      <xdr:row>12</xdr:row>
      <xdr:rowOff>9597</xdr:rowOff>
    </xdr:to>
    <xdr:cxnSp macro="">
      <xdr:nvCxnSpPr>
        <xdr:cNvPr id="24" name="Straight Connector 23">
          <a:extLst>
            <a:ext uri="{FF2B5EF4-FFF2-40B4-BE49-F238E27FC236}">
              <a16:creationId xmlns:a16="http://schemas.microsoft.com/office/drawing/2014/main" id="{00000000-0008-0000-0D00-000018000000}"/>
            </a:ext>
          </a:extLst>
        </xdr:cNvPr>
        <xdr:cNvCxnSpPr/>
      </xdr:nvCxnSpPr>
      <xdr:spPr>
        <a:xfrm flipH="1">
          <a:off x="5476877" y="2886075"/>
          <a:ext cx="7610473" cy="9597"/>
        </a:xfrm>
        <a:prstGeom prst="line">
          <a:avLst/>
        </a:prstGeom>
        <a:ln w="9525" cap="flat" cmpd="sng" algn="ctr">
          <a:solidFill>
            <a:schemeClr val="accent5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40</xdr:col>
      <xdr:colOff>257175</xdr:colOff>
      <xdr:row>12</xdr:row>
      <xdr:rowOff>9525</xdr:rowOff>
    </xdr:from>
    <xdr:to>
      <xdr:col>40</xdr:col>
      <xdr:colOff>276226</xdr:colOff>
      <xdr:row>30</xdr:row>
      <xdr:rowOff>180975</xdr:rowOff>
    </xdr:to>
    <xdr:cxnSp macro="">
      <xdr:nvCxnSpPr>
        <xdr:cNvPr id="32" name="Straight Connector 31">
          <a:extLst>
            <a:ext uri="{FF2B5EF4-FFF2-40B4-BE49-F238E27FC236}">
              <a16:creationId xmlns:a16="http://schemas.microsoft.com/office/drawing/2014/main" id="{00000000-0008-0000-0D00-000020000000}"/>
            </a:ext>
          </a:extLst>
        </xdr:cNvPr>
        <xdr:cNvCxnSpPr/>
      </xdr:nvCxnSpPr>
      <xdr:spPr>
        <a:xfrm flipH="1">
          <a:off x="13058775" y="2895600"/>
          <a:ext cx="19051" cy="3600450"/>
        </a:xfrm>
        <a:prstGeom prst="line">
          <a:avLst/>
        </a:prstGeom>
        <a:ln w="9525" cap="flat" cmpd="sng" algn="ctr">
          <a:solidFill>
            <a:schemeClr val="accent5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27</xdr:col>
      <xdr:colOff>304800</xdr:colOff>
      <xdr:row>30</xdr:row>
      <xdr:rowOff>152400</xdr:rowOff>
    </xdr:from>
    <xdr:to>
      <xdr:col>28</xdr:col>
      <xdr:colOff>49242</xdr:colOff>
      <xdr:row>31</xdr:row>
      <xdr:rowOff>129755</xdr:rowOff>
    </xdr:to>
    <xdr:sp macro="" textlink="">
      <xdr:nvSpPr>
        <xdr:cNvPr id="37" name="TextBox 1">
          <a:extLst>
            <a:ext uri="{FF2B5EF4-FFF2-40B4-BE49-F238E27FC236}">
              <a16:creationId xmlns:a16="http://schemas.microsoft.com/office/drawing/2014/main" id="{00000000-0008-0000-0D00-000025000000}"/>
            </a:ext>
          </a:extLst>
        </xdr:cNvPr>
        <xdr:cNvSpPr txBox="1"/>
      </xdr:nvSpPr>
      <xdr:spPr>
        <a:xfrm>
          <a:off x="5429250" y="6467475"/>
          <a:ext cx="334992" cy="167855"/>
        </a:xfrm>
        <a:prstGeom prst="rect">
          <a:avLst/>
        </a:prstGeom>
      </xdr:spPr>
      <xdr:txBody>
        <a:bodyPr wrap="square" rtlCol="0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900"/>
            <a:t>1</a:t>
          </a:r>
        </a:p>
      </xdr:txBody>
    </xdr:sp>
    <xdr:clientData/>
  </xdr:twoCellAnchor>
  <xdr:twoCellAnchor>
    <xdr:from>
      <xdr:col>29</xdr:col>
      <xdr:colOff>561975</xdr:colOff>
      <xdr:row>30</xdr:row>
      <xdr:rowOff>161925</xdr:rowOff>
    </xdr:from>
    <xdr:to>
      <xdr:col>30</xdr:col>
      <xdr:colOff>306417</xdr:colOff>
      <xdr:row>31</xdr:row>
      <xdr:rowOff>139280</xdr:rowOff>
    </xdr:to>
    <xdr:sp macro="" textlink="">
      <xdr:nvSpPr>
        <xdr:cNvPr id="39" name="TextBox 1">
          <a:extLst>
            <a:ext uri="{FF2B5EF4-FFF2-40B4-BE49-F238E27FC236}">
              <a16:creationId xmlns:a16="http://schemas.microsoft.com/office/drawing/2014/main" id="{00000000-0008-0000-0D00-000027000000}"/>
            </a:ext>
          </a:extLst>
        </xdr:cNvPr>
        <xdr:cNvSpPr txBox="1"/>
      </xdr:nvSpPr>
      <xdr:spPr>
        <a:xfrm>
          <a:off x="6124575" y="6477000"/>
          <a:ext cx="334992" cy="167855"/>
        </a:xfrm>
        <a:prstGeom prst="rect">
          <a:avLst/>
        </a:prstGeom>
      </xdr:spPr>
      <xdr:txBody>
        <a:bodyPr wrap="square" rtlCol="0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900"/>
            <a:t>14</a:t>
          </a:r>
        </a:p>
      </xdr:txBody>
    </xdr:sp>
    <xdr:clientData/>
  </xdr:twoCellAnchor>
  <xdr:twoCellAnchor>
    <xdr:from>
      <xdr:col>36</xdr:col>
      <xdr:colOff>466725</xdr:colOff>
      <xdr:row>30</xdr:row>
      <xdr:rowOff>180975</xdr:rowOff>
    </xdr:from>
    <xdr:to>
      <xdr:col>37</xdr:col>
      <xdr:colOff>211167</xdr:colOff>
      <xdr:row>31</xdr:row>
      <xdr:rowOff>158330</xdr:rowOff>
    </xdr:to>
    <xdr:sp macro="" textlink="">
      <xdr:nvSpPr>
        <xdr:cNvPr id="40" name="TextBox 1">
          <a:extLst>
            <a:ext uri="{FF2B5EF4-FFF2-40B4-BE49-F238E27FC236}">
              <a16:creationId xmlns:a16="http://schemas.microsoft.com/office/drawing/2014/main" id="{00000000-0008-0000-0D00-000028000000}"/>
            </a:ext>
          </a:extLst>
        </xdr:cNvPr>
        <xdr:cNvSpPr txBox="1"/>
      </xdr:nvSpPr>
      <xdr:spPr>
        <a:xfrm>
          <a:off x="10163175" y="6496050"/>
          <a:ext cx="334992" cy="167855"/>
        </a:xfrm>
        <a:prstGeom prst="rect">
          <a:avLst/>
        </a:prstGeom>
      </xdr:spPr>
      <xdr:txBody>
        <a:bodyPr wrap="square" rtlCol="0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900"/>
            <a:t>49</a:t>
          </a:r>
        </a:p>
      </xdr:txBody>
    </xdr:sp>
    <xdr:clientData/>
  </xdr:twoCellAnchor>
  <xdr:twoCellAnchor>
    <xdr:from>
      <xdr:col>40</xdr:col>
      <xdr:colOff>133350</xdr:colOff>
      <xdr:row>31</xdr:row>
      <xdr:rowOff>9525</xdr:rowOff>
    </xdr:from>
    <xdr:to>
      <xdr:col>40</xdr:col>
      <xdr:colOff>468342</xdr:colOff>
      <xdr:row>31</xdr:row>
      <xdr:rowOff>177380</xdr:rowOff>
    </xdr:to>
    <xdr:sp macro="" textlink="">
      <xdr:nvSpPr>
        <xdr:cNvPr id="41" name="TextBox 1">
          <a:extLst>
            <a:ext uri="{FF2B5EF4-FFF2-40B4-BE49-F238E27FC236}">
              <a16:creationId xmlns:a16="http://schemas.microsoft.com/office/drawing/2014/main" id="{00000000-0008-0000-0D00-000029000000}"/>
            </a:ext>
          </a:extLst>
        </xdr:cNvPr>
        <xdr:cNvSpPr txBox="1"/>
      </xdr:nvSpPr>
      <xdr:spPr>
        <a:xfrm>
          <a:off x="12192000" y="6515100"/>
          <a:ext cx="334992" cy="167855"/>
        </a:xfrm>
        <a:prstGeom prst="rect">
          <a:avLst/>
        </a:prstGeom>
      </xdr:spPr>
      <xdr:txBody>
        <a:bodyPr wrap="square" rtlCol="0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900"/>
            <a:t>67</a:t>
          </a:r>
        </a:p>
      </xdr:txBody>
    </xdr:sp>
    <xdr:clientData/>
  </xdr:twoCellAnchor>
  <xdr:twoCellAnchor>
    <xdr:from>
      <xdr:col>34</xdr:col>
      <xdr:colOff>390525</xdr:colOff>
      <xdr:row>31</xdr:row>
      <xdr:rowOff>0</xdr:rowOff>
    </xdr:from>
    <xdr:to>
      <xdr:col>35</xdr:col>
      <xdr:colOff>134967</xdr:colOff>
      <xdr:row>31</xdr:row>
      <xdr:rowOff>167855</xdr:rowOff>
    </xdr:to>
    <xdr:sp macro="" textlink="">
      <xdr:nvSpPr>
        <xdr:cNvPr id="42" name="TextBox 1">
          <a:extLst>
            <a:ext uri="{FF2B5EF4-FFF2-40B4-BE49-F238E27FC236}">
              <a16:creationId xmlns:a16="http://schemas.microsoft.com/office/drawing/2014/main" id="{00000000-0008-0000-0D00-00002A000000}"/>
            </a:ext>
          </a:extLst>
        </xdr:cNvPr>
        <xdr:cNvSpPr txBox="1"/>
      </xdr:nvSpPr>
      <xdr:spPr>
        <a:xfrm>
          <a:off x="9648825" y="6505575"/>
          <a:ext cx="334992" cy="167855"/>
        </a:xfrm>
        <a:prstGeom prst="rect">
          <a:avLst/>
        </a:prstGeom>
      </xdr:spPr>
      <xdr:txBody>
        <a:bodyPr wrap="square" rtlCol="0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900"/>
            <a:t>39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0.07637</cdr:x>
      <cdr:y>0.52409</cdr:y>
    </cdr:from>
    <cdr:to>
      <cdr:x>0.26048</cdr:x>
      <cdr:y>0.52502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2E6D242C-A8B8-CC4F-9389-2AAA7C89EA4E}"/>
            </a:ext>
          </a:extLst>
        </cdr:cNvPr>
        <cdr:cNvCxnSpPr/>
      </cdr:nvCxnSpPr>
      <cdr:spPr>
        <a:xfrm xmlns:a="http://schemas.openxmlformats.org/drawingml/2006/main" flipV="1">
          <a:off x="642274" y="2590803"/>
          <a:ext cx="1548471" cy="4597"/>
        </a:xfrm>
        <a:prstGeom xmlns:a="http://schemas.openxmlformats.org/drawingml/2006/main" prst="line">
          <a:avLst/>
        </a:prstGeom>
        <a:ln xmlns:a="http://schemas.openxmlformats.org/drawingml/2006/main" w="9525" cap="flat" cmpd="sng" algn="ctr">
          <a:solidFill>
            <a:schemeClr val="accent5"/>
          </a:solidFill>
          <a:prstDash val="dash"/>
          <a:round/>
          <a:headEnd type="none" w="med" len="med"/>
          <a:tailEnd type="none" w="med" len="med"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14285</xdr:colOff>
      <xdr:row>3</xdr:row>
      <xdr:rowOff>28575</xdr:rowOff>
    </xdr:from>
    <xdr:to>
      <xdr:col>40</xdr:col>
      <xdr:colOff>159065</xdr:colOff>
      <xdr:row>27</xdr:row>
      <xdr:rowOff>13335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561975</xdr:colOff>
      <xdr:row>3</xdr:row>
      <xdr:rowOff>523875</xdr:rowOff>
    </xdr:from>
    <xdr:to>
      <xdr:col>28</xdr:col>
      <xdr:colOff>542926</xdr:colOff>
      <xdr:row>5</xdr:row>
      <xdr:rowOff>0</xdr:rowOff>
    </xdr:to>
    <xdr:sp macro="" textlink="">
      <xdr:nvSpPr>
        <xdr:cNvPr id="3" name="TextBox 1">
          <a:extLst>
            <a:ext uri="{FF2B5EF4-FFF2-40B4-BE49-F238E27FC236}">
              <a16:creationId xmlns:a16="http://schemas.microsoft.com/office/drawing/2014/main" id="{00000000-0008-0000-1900-000003000000}"/>
            </a:ext>
          </a:extLst>
        </xdr:cNvPr>
        <xdr:cNvSpPr txBox="1"/>
      </xdr:nvSpPr>
      <xdr:spPr>
        <a:xfrm>
          <a:off x="5391150" y="1257300"/>
          <a:ext cx="1162051" cy="238125"/>
        </a:xfrm>
        <a:prstGeom prst="rect">
          <a:avLst/>
        </a:prstGeom>
      </xdr:spPr>
      <xdr:txBody>
        <a:bodyPr wrap="square" rtlCol="0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050" b="1">
              <a:solidFill>
                <a:srgbClr val="0070C0"/>
              </a:solidFill>
            </a:rPr>
            <a:t>158.42</a:t>
          </a:r>
          <a:r>
            <a:rPr lang="en-US" sz="1050" b="1" baseline="0">
              <a:solidFill>
                <a:srgbClr val="0070C0"/>
              </a:solidFill>
            </a:rPr>
            <a:t> (100%)</a:t>
          </a:r>
          <a:endParaRPr lang="en-US" sz="1050" b="1">
            <a:solidFill>
              <a:srgbClr val="0070C0"/>
            </a:solidFill>
          </a:endParaRPr>
        </a:p>
      </xdr:txBody>
    </xdr:sp>
    <xdr:clientData/>
  </xdr:twoCellAnchor>
  <xdr:twoCellAnchor>
    <xdr:from>
      <xdr:col>26</xdr:col>
      <xdr:colOff>571500</xdr:colOff>
      <xdr:row>5</xdr:row>
      <xdr:rowOff>76199</xdr:rowOff>
    </xdr:from>
    <xdr:to>
      <xdr:col>28</xdr:col>
      <xdr:colOff>409575</xdr:colOff>
      <xdr:row>6</xdr:row>
      <xdr:rowOff>123824</xdr:rowOff>
    </xdr:to>
    <xdr:sp macro="" textlink="">
      <xdr:nvSpPr>
        <xdr:cNvPr id="4" name="TextBox 1">
          <a:extLst>
            <a:ext uri="{FF2B5EF4-FFF2-40B4-BE49-F238E27FC236}">
              <a16:creationId xmlns:a16="http://schemas.microsoft.com/office/drawing/2014/main" id="{00000000-0008-0000-1900-000004000000}"/>
            </a:ext>
          </a:extLst>
        </xdr:cNvPr>
        <xdr:cNvSpPr txBox="1"/>
      </xdr:nvSpPr>
      <xdr:spPr>
        <a:xfrm>
          <a:off x="5400675" y="1571624"/>
          <a:ext cx="1019175" cy="238125"/>
        </a:xfrm>
        <a:prstGeom prst="rect">
          <a:avLst/>
        </a:prstGeom>
      </xdr:spPr>
      <xdr:txBody>
        <a:bodyPr wrap="square" rtlCol="0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100" b="1">
              <a:solidFill>
                <a:srgbClr val="0070C0"/>
              </a:solidFill>
            </a:rPr>
            <a:t>142.58</a:t>
          </a:r>
          <a:r>
            <a:rPr lang="en-US" sz="1100" b="1" baseline="0">
              <a:solidFill>
                <a:srgbClr val="0070C0"/>
              </a:solidFill>
            </a:rPr>
            <a:t> (90%)</a:t>
          </a:r>
          <a:endParaRPr lang="en-US" sz="1100" b="1">
            <a:solidFill>
              <a:srgbClr val="0070C0"/>
            </a:solidFill>
          </a:endParaRPr>
        </a:p>
      </xdr:txBody>
    </xdr:sp>
    <xdr:clientData/>
  </xdr:twoCellAnchor>
  <xdr:twoCellAnchor>
    <xdr:from>
      <xdr:col>26</xdr:col>
      <xdr:colOff>571500</xdr:colOff>
      <xdr:row>7</xdr:row>
      <xdr:rowOff>104775</xdr:rowOff>
    </xdr:from>
    <xdr:to>
      <xdr:col>28</xdr:col>
      <xdr:colOff>457200</xdr:colOff>
      <xdr:row>8</xdr:row>
      <xdr:rowOff>171450</xdr:rowOff>
    </xdr:to>
    <xdr:sp macro="" textlink="">
      <xdr:nvSpPr>
        <xdr:cNvPr id="5" name="TextBox 1">
          <a:extLst>
            <a:ext uri="{FF2B5EF4-FFF2-40B4-BE49-F238E27FC236}">
              <a16:creationId xmlns:a16="http://schemas.microsoft.com/office/drawing/2014/main" id="{00000000-0008-0000-1900-000005000000}"/>
            </a:ext>
          </a:extLst>
        </xdr:cNvPr>
        <xdr:cNvSpPr txBox="1"/>
      </xdr:nvSpPr>
      <xdr:spPr>
        <a:xfrm>
          <a:off x="5400675" y="1981200"/>
          <a:ext cx="1066800" cy="257175"/>
        </a:xfrm>
        <a:prstGeom prst="rect">
          <a:avLst/>
        </a:prstGeom>
      </xdr:spPr>
      <xdr:txBody>
        <a:bodyPr wrap="square" rtlCol="0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100" b="1">
              <a:solidFill>
                <a:srgbClr val="0070C0"/>
              </a:solidFill>
            </a:rPr>
            <a:t>126.74</a:t>
          </a:r>
          <a:r>
            <a:rPr lang="en-US" sz="1100" b="1" baseline="0">
              <a:solidFill>
                <a:srgbClr val="0070C0"/>
              </a:solidFill>
            </a:rPr>
            <a:t> (80%)</a:t>
          </a:r>
          <a:endParaRPr lang="en-US" sz="1100" b="1">
            <a:solidFill>
              <a:srgbClr val="0070C0"/>
            </a:solidFill>
          </a:endParaRPr>
        </a:p>
      </xdr:txBody>
    </xdr:sp>
    <xdr:clientData/>
  </xdr:twoCellAnchor>
  <xdr:twoCellAnchor>
    <xdr:from>
      <xdr:col>26</xdr:col>
      <xdr:colOff>552450</xdr:colOff>
      <xdr:row>13</xdr:row>
      <xdr:rowOff>123825</xdr:rowOff>
    </xdr:from>
    <xdr:to>
      <xdr:col>28</xdr:col>
      <xdr:colOff>419101</xdr:colOff>
      <xdr:row>15</xdr:row>
      <xdr:rowOff>9525</xdr:rowOff>
    </xdr:to>
    <xdr:sp macro="" textlink="">
      <xdr:nvSpPr>
        <xdr:cNvPr id="6" name="TextBox 1">
          <a:extLst>
            <a:ext uri="{FF2B5EF4-FFF2-40B4-BE49-F238E27FC236}">
              <a16:creationId xmlns:a16="http://schemas.microsoft.com/office/drawing/2014/main" id="{00000000-0008-0000-1900-000006000000}"/>
            </a:ext>
          </a:extLst>
        </xdr:cNvPr>
        <xdr:cNvSpPr txBox="1"/>
      </xdr:nvSpPr>
      <xdr:spPr>
        <a:xfrm>
          <a:off x="5381625" y="3143250"/>
          <a:ext cx="1047751" cy="266700"/>
        </a:xfrm>
        <a:prstGeom prst="rect">
          <a:avLst/>
        </a:prstGeom>
      </xdr:spPr>
      <xdr:txBody>
        <a:bodyPr wrap="square" rtlCol="0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100" b="1">
              <a:solidFill>
                <a:srgbClr val="0070C0"/>
              </a:solidFill>
            </a:rPr>
            <a:t>79.21</a:t>
          </a:r>
          <a:r>
            <a:rPr lang="en-US" sz="1100" b="1" baseline="0">
              <a:solidFill>
                <a:srgbClr val="0070C0"/>
              </a:solidFill>
            </a:rPr>
            <a:t> (50%)</a:t>
          </a:r>
          <a:endParaRPr lang="en-US" sz="1100" b="1">
            <a:solidFill>
              <a:srgbClr val="0070C0"/>
            </a:solidFill>
          </a:endParaRPr>
        </a:p>
      </xdr:txBody>
    </xdr:sp>
    <xdr:clientData/>
  </xdr:twoCellAnchor>
  <xdr:twoCellAnchor>
    <xdr:from>
      <xdr:col>27</xdr:col>
      <xdr:colOff>38101</xdr:colOff>
      <xdr:row>4</xdr:row>
      <xdr:rowOff>171450</xdr:rowOff>
    </xdr:from>
    <xdr:to>
      <xdr:col>39</xdr:col>
      <xdr:colOff>571500</xdr:colOff>
      <xdr:row>4</xdr:row>
      <xdr:rowOff>180975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00000000-0008-0000-1900-000007000000}"/>
            </a:ext>
          </a:extLst>
        </xdr:cNvPr>
        <xdr:cNvCxnSpPr/>
      </xdr:nvCxnSpPr>
      <xdr:spPr>
        <a:xfrm flipH="1">
          <a:off x="5457826" y="1476375"/>
          <a:ext cx="7619999" cy="9525"/>
        </a:xfrm>
        <a:prstGeom prst="line">
          <a:avLst/>
        </a:prstGeom>
        <a:ln w="9525" cap="flat" cmpd="sng" algn="ctr">
          <a:solidFill>
            <a:schemeClr val="accent5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39</xdr:col>
      <xdr:colOff>552450</xdr:colOff>
      <xdr:row>4</xdr:row>
      <xdr:rowOff>180976</xdr:rowOff>
    </xdr:from>
    <xdr:to>
      <xdr:col>39</xdr:col>
      <xdr:colOff>561976</xdr:colOff>
      <xdr:row>24</xdr:row>
      <xdr:rowOff>28575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00000000-0008-0000-1900-00000A000000}"/>
            </a:ext>
          </a:extLst>
        </xdr:cNvPr>
        <xdr:cNvCxnSpPr/>
      </xdr:nvCxnSpPr>
      <xdr:spPr>
        <a:xfrm flipV="1">
          <a:off x="13058775" y="1485901"/>
          <a:ext cx="9526" cy="3657599"/>
        </a:xfrm>
        <a:prstGeom prst="line">
          <a:avLst/>
        </a:prstGeom>
        <a:ln w="9525" cap="flat" cmpd="sng" algn="ctr">
          <a:solidFill>
            <a:schemeClr val="accent5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27</xdr:col>
      <xdr:colOff>47625</xdr:colOff>
      <xdr:row>6</xdr:row>
      <xdr:rowOff>123825</xdr:rowOff>
    </xdr:from>
    <xdr:to>
      <xdr:col>35</xdr:col>
      <xdr:colOff>485775</xdr:colOff>
      <xdr:row>6</xdr:row>
      <xdr:rowOff>133350</xdr:rowOff>
    </xdr:to>
    <xdr:cxnSp macro="">
      <xdr:nvCxnSpPr>
        <xdr:cNvPr id="14" name="Straight Connector 13">
          <a:extLst>
            <a:ext uri="{FF2B5EF4-FFF2-40B4-BE49-F238E27FC236}">
              <a16:creationId xmlns:a16="http://schemas.microsoft.com/office/drawing/2014/main" id="{00000000-0008-0000-1900-00000E000000}"/>
            </a:ext>
          </a:extLst>
        </xdr:cNvPr>
        <xdr:cNvCxnSpPr/>
      </xdr:nvCxnSpPr>
      <xdr:spPr>
        <a:xfrm flipH="1" flipV="1">
          <a:off x="5467350" y="1809750"/>
          <a:ext cx="5162550" cy="9525"/>
        </a:xfrm>
        <a:prstGeom prst="line">
          <a:avLst/>
        </a:prstGeom>
        <a:ln w="9525" cap="flat" cmpd="sng" algn="ctr">
          <a:solidFill>
            <a:schemeClr val="accent5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35</xdr:col>
      <xdr:colOff>447675</xdr:colOff>
      <xdr:row>6</xdr:row>
      <xdr:rowOff>133350</xdr:rowOff>
    </xdr:from>
    <xdr:to>
      <xdr:col>35</xdr:col>
      <xdr:colOff>466725</xdr:colOff>
      <xdr:row>24</xdr:row>
      <xdr:rowOff>9530</xdr:rowOff>
    </xdr:to>
    <xdr:cxnSp macro="">
      <xdr:nvCxnSpPr>
        <xdr:cNvPr id="15" name="Straight Connector 14">
          <a:extLst>
            <a:ext uri="{FF2B5EF4-FFF2-40B4-BE49-F238E27FC236}">
              <a16:creationId xmlns:a16="http://schemas.microsoft.com/office/drawing/2014/main" id="{00000000-0008-0000-1900-00000F000000}"/>
            </a:ext>
          </a:extLst>
        </xdr:cNvPr>
        <xdr:cNvCxnSpPr/>
      </xdr:nvCxnSpPr>
      <xdr:spPr>
        <a:xfrm flipH="1" flipV="1">
          <a:off x="10591800" y="1819275"/>
          <a:ext cx="19050" cy="3305180"/>
        </a:xfrm>
        <a:prstGeom prst="line">
          <a:avLst/>
        </a:prstGeom>
        <a:ln w="9525" cap="flat" cmpd="sng" algn="ctr">
          <a:solidFill>
            <a:schemeClr val="accent5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27</xdr:col>
      <xdr:colOff>47626</xdr:colOff>
      <xdr:row>8</xdr:row>
      <xdr:rowOff>152400</xdr:rowOff>
    </xdr:from>
    <xdr:to>
      <xdr:col>33</xdr:col>
      <xdr:colOff>200013</xdr:colOff>
      <xdr:row>8</xdr:row>
      <xdr:rowOff>161882</xdr:rowOff>
    </xdr:to>
    <xdr:cxnSp macro="">
      <xdr:nvCxnSpPr>
        <xdr:cNvPr id="17" name="Straight Connector 16">
          <a:extLst>
            <a:ext uri="{FF2B5EF4-FFF2-40B4-BE49-F238E27FC236}">
              <a16:creationId xmlns:a16="http://schemas.microsoft.com/office/drawing/2014/main" id="{00000000-0008-0000-1900-000011000000}"/>
            </a:ext>
          </a:extLst>
        </xdr:cNvPr>
        <xdr:cNvCxnSpPr/>
      </xdr:nvCxnSpPr>
      <xdr:spPr>
        <a:xfrm flipH="1" flipV="1">
          <a:off x="5467351" y="2219325"/>
          <a:ext cx="3695687" cy="9482"/>
        </a:xfrm>
        <a:prstGeom prst="line">
          <a:avLst/>
        </a:prstGeom>
        <a:ln w="9525" cap="flat" cmpd="sng" algn="ctr">
          <a:solidFill>
            <a:schemeClr val="accent5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33</xdr:col>
      <xdr:colOff>333376</xdr:colOff>
      <xdr:row>8</xdr:row>
      <xdr:rowOff>171450</xdr:rowOff>
    </xdr:from>
    <xdr:to>
      <xdr:col>33</xdr:col>
      <xdr:colOff>352425</xdr:colOff>
      <xdr:row>24</xdr:row>
      <xdr:rowOff>19050</xdr:rowOff>
    </xdr:to>
    <xdr:cxnSp macro="">
      <xdr:nvCxnSpPr>
        <xdr:cNvPr id="18" name="Straight Connector 17">
          <a:extLst>
            <a:ext uri="{FF2B5EF4-FFF2-40B4-BE49-F238E27FC236}">
              <a16:creationId xmlns:a16="http://schemas.microsoft.com/office/drawing/2014/main" id="{00000000-0008-0000-1900-000012000000}"/>
            </a:ext>
          </a:extLst>
        </xdr:cNvPr>
        <xdr:cNvCxnSpPr/>
      </xdr:nvCxnSpPr>
      <xdr:spPr>
        <a:xfrm flipH="1" flipV="1">
          <a:off x="9296401" y="2238375"/>
          <a:ext cx="19049" cy="2895600"/>
        </a:xfrm>
        <a:prstGeom prst="line">
          <a:avLst/>
        </a:prstGeom>
        <a:ln w="9525" cap="flat" cmpd="sng" algn="ctr">
          <a:solidFill>
            <a:schemeClr val="accent5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27</xdr:col>
      <xdr:colOff>57150</xdr:colOff>
      <xdr:row>14</xdr:row>
      <xdr:rowOff>142875</xdr:rowOff>
    </xdr:from>
    <xdr:to>
      <xdr:col>29</xdr:col>
      <xdr:colOff>447670</xdr:colOff>
      <xdr:row>14</xdr:row>
      <xdr:rowOff>152358</xdr:rowOff>
    </xdr:to>
    <xdr:cxnSp macro="">
      <xdr:nvCxnSpPr>
        <xdr:cNvPr id="20" name="Straight Connector 19">
          <a:extLst>
            <a:ext uri="{FF2B5EF4-FFF2-40B4-BE49-F238E27FC236}">
              <a16:creationId xmlns:a16="http://schemas.microsoft.com/office/drawing/2014/main" id="{00000000-0008-0000-1900-000014000000}"/>
            </a:ext>
          </a:extLst>
        </xdr:cNvPr>
        <xdr:cNvCxnSpPr/>
      </xdr:nvCxnSpPr>
      <xdr:spPr>
        <a:xfrm flipH="1">
          <a:off x="5476875" y="3352800"/>
          <a:ext cx="1571620" cy="9483"/>
        </a:xfrm>
        <a:prstGeom prst="line">
          <a:avLst/>
        </a:prstGeom>
        <a:ln w="9525" cap="flat" cmpd="sng" algn="ctr">
          <a:solidFill>
            <a:schemeClr val="accent5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29</xdr:col>
      <xdr:colOff>457200</xdr:colOff>
      <xdr:row>14</xdr:row>
      <xdr:rowOff>104775</xdr:rowOff>
    </xdr:from>
    <xdr:to>
      <xdr:col>29</xdr:col>
      <xdr:colOff>466706</xdr:colOff>
      <xdr:row>24</xdr:row>
      <xdr:rowOff>9542</xdr:rowOff>
    </xdr:to>
    <xdr:cxnSp macro="">
      <xdr:nvCxnSpPr>
        <xdr:cNvPr id="22" name="Straight Connector 21">
          <a:extLst>
            <a:ext uri="{FF2B5EF4-FFF2-40B4-BE49-F238E27FC236}">
              <a16:creationId xmlns:a16="http://schemas.microsoft.com/office/drawing/2014/main" id="{00000000-0008-0000-1900-000016000000}"/>
            </a:ext>
          </a:extLst>
        </xdr:cNvPr>
        <xdr:cNvCxnSpPr/>
      </xdr:nvCxnSpPr>
      <xdr:spPr>
        <a:xfrm flipH="1" flipV="1">
          <a:off x="7058025" y="3314700"/>
          <a:ext cx="9506" cy="1809767"/>
        </a:xfrm>
        <a:prstGeom prst="line">
          <a:avLst/>
        </a:prstGeom>
        <a:ln w="9525" cap="flat" cmpd="sng" algn="ctr">
          <a:solidFill>
            <a:schemeClr val="accent5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26</xdr:col>
      <xdr:colOff>561975</xdr:colOff>
      <xdr:row>24</xdr:row>
      <xdr:rowOff>28575</xdr:rowOff>
    </xdr:from>
    <xdr:to>
      <xdr:col>27</xdr:col>
      <xdr:colOff>390525</xdr:colOff>
      <xdr:row>25</xdr:row>
      <xdr:rowOff>9525</xdr:rowOff>
    </xdr:to>
    <xdr:sp macro="" textlink="">
      <xdr:nvSpPr>
        <xdr:cNvPr id="31" name="TextBox 1">
          <a:extLst>
            <a:ext uri="{FF2B5EF4-FFF2-40B4-BE49-F238E27FC236}">
              <a16:creationId xmlns:a16="http://schemas.microsoft.com/office/drawing/2014/main" id="{00000000-0008-0000-1900-00001F000000}"/>
            </a:ext>
          </a:extLst>
        </xdr:cNvPr>
        <xdr:cNvSpPr txBox="1"/>
      </xdr:nvSpPr>
      <xdr:spPr>
        <a:xfrm>
          <a:off x="5391150" y="5143500"/>
          <a:ext cx="419100" cy="171450"/>
        </a:xfrm>
        <a:prstGeom prst="rect">
          <a:avLst/>
        </a:prstGeom>
      </xdr:spPr>
      <xdr:txBody>
        <a:bodyPr wrap="square" rtlCol="0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900" b="0">
              <a:solidFill>
                <a:schemeClr val="tx1"/>
              </a:solidFill>
            </a:rPr>
            <a:t>1</a:t>
          </a:r>
        </a:p>
      </xdr:txBody>
    </xdr:sp>
    <xdr:clientData/>
  </xdr:twoCellAnchor>
  <xdr:twoCellAnchor>
    <xdr:from>
      <xdr:col>29</xdr:col>
      <xdr:colOff>323850</xdr:colOff>
      <xdr:row>24</xdr:row>
      <xdr:rowOff>38100</xdr:rowOff>
    </xdr:from>
    <xdr:to>
      <xdr:col>30</xdr:col>
      <xdr:colOff>152400</xdr:colOff>
      <xdr:row>25</xdr:row>
      <xdr:rowOff>19050</xdr:rowOff>
    </xdr:to>
    <xdr:sp macro="" textlink="">
      <xdr:nvSpPr>
        <xdr:cNvPr id="32" name="TextBox 1">
          <a:extLst>
            <a:ext uri="{FF2B5EF4-FFF2-40B4-BE49-F238E27FC236}">
              <a16:creationId xmlns:a16="http://schemas.microsoft.com/office/drawing/2014/main" id="{00000000-0008-0000-1900-000020000000}"/>
            </a:ext>
          </a:extLst>
        </xdr:cNvPr>
        <xdr:cNvSpPr txBox="1"/>
      </xdr:nvSpPr>
      <xdr:spPr>
        <a:xfrm>
          <a:off x="6924675" y="5153025"/>
          <a:ext cx="419100" cy="171450"/>
        </a:xfrm>
        <a:prstGeom prst="rect">
          <a:avLst/>
        </a:prstGeom>
      </xdr:spPr>
      <xdr:txBody>
        <a:bodyPr wrap="square" rtlCol="0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900" b="0">
              <a:solidFill>
                <a:schemeClr val="tx1"/>
              </a:solidFill>
            </a:rPr>
            <a:t>21</a:t>
          </a:r>
        </a:p>
      </xdr:txBody>
    </xdr:sp>
    <xdr:clientData/>
  </xdr:twoCellAnchor>
  <xdr:twoCellAnchor>
    <xdr:from>
      <xdr:col>33</xdr:col>
      <xdr:colOff>209550</xdr:colOff>
      <xdr:row>24</xdr:row>
      <xdr:rowOff>19050</xdr:rowOff>
    </xdr:from>
    <xdr:to>
      <xdr:col>34</xdr:col>
      <xdr:colOff>38100</xdr:colOff>
      <xdr:row>25</xdr:row>
      <xdr:rowOff>0</xdr:rowOff>
    </xdr:to>
    <xdr:sp macro="" textlink="">
      <xdr:nvSpPr>
        <xdr:cNvPr id="33" name="TextBox 1">
          <a:extLst>
            <a:ext uri="{FF2B5EF4-FFF2-40B4-BE49-F238E27FC236}">
              <a16:creationId xmlns:a16="http://schemas.microsoft.com/office/drawing/2014/main" id="{00000000-0008-0000-1900-000021000000}"/>
            </a:ext>
          </a:extLst>
        </xdr:cNvPr>
        <xdr:cNvSpPr txBox="1"/>
      </xdr:nvSpPr>
      <xdr:spPr>
        <a:xfrm>
          <a:off x="9172575" y="5133975"/>
          <a:ext cx="419100" cy="171450"/>
        </a:xfrm>
        <a:prstGeom prst="rect">
          <a:avLst/>
        </a:prstGeom>
      </xdr:spPr>
      <xdr:txBody>
        <a:bodyPr wrap="square" rtlCol="0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900" b="0">
              <a:solidFill>
                <a:schemeClr val="tx1"/>
              </a:solidFill>
            </a:rPr>
            <a:t>49</a:t>
          </a:r>
        </a:p>
      </xdr:txBody>
    </xdr:sp>
    <xdr:clientData/>
  </xdr:twoCellAnchor>
  <xdr:twoCellAnchor>
    <xdr:from>
      <xdr:col>35</xdr:col>
      <xdr:colOff>333375</xdr:colOff>
      <xdr:row>24</xdr:row>
      <xdr:rowOff>19050</xdr:rowOff>
    </xdr:from>
    <xdr:to>
      <xdr:col>36</xdr:col>
      <xdr:colOff>161925</xdr:colOff>
      <xdr:row>25</xdr:row>
      <xdr:rowOff>0</xdr:rowOff>
    </xdr:to>
    <xdr:sp macro="" textlink="">
      <xdr:nvSpPr>
        <xdr:cNvPr id="34" name="TextBox 1">
          <a:extLst>
            <a:ext uri="{FF2B5EF4-FFF2-40B4-BE49-F238E27FC236}">
              <a16:creationId xmlns:a16="http://schemas.microsoft.com/office/drawing/2014/main" id="{00000000-0008-0000-1900-000022000000}"/>
            </a:ext>
          </a:extLst>
        </xdr:cNvPr>
        <xdr:cNvSpPr txBox="1"/>
      </xdr:nvSpPr>
      <xdr:spPr>
        <a:xfrm>
          <a:off x="10477500" y="5133975"/>
          <a:ext cx="419100" cy="171450"/>
        </a:xfrm>
        <a:prstGeom prst="rect">
          <a:avLst/>
        </a:prstGeom>
      </xdr:spPr>
      <xdr:txBody>
        <a:bodyPr wrap="square" rtlCol="0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900" b="0">
              <a:solidFill>
                <a:schemeClr val="tx1"/>
              </a:solidFill>
            </a:rPr>
            <a:t>65</a:t>
          </a:r>
        </a:p>
      </xdr:txBody>
    </xdr:sp>
    <xdr:clientData/>
  </xdr:twoCellAnchor>
  <xdr:twoCellAnchor>
    <xdr:from>
      <xdr:col>39</xdr:col>
      <xdr:colOff>409575</xdr:colOff>
      <xdr:row>24</xdr:row>
      <xdr:rowOff>19050</xdr:rowOff>
    </xdr:from>
    <xdr:to>
      <xdr:col>40</xdr:col>
      <xdr:colOff>238125</xdr:colOff>
      <xdr:row>25</xdr:row>
      <xdr:rowOff>0</xdr:rowOff>
    </xdr:to>
    <xdr:sp macro="" textlink="">
      <xdr:nvSpPr>
        <xdr:cNvPr id="35" name="TextBox 1">
          <a:extLst>
            <a:ext uri="{FF2B5EF4-FFF2-40B4-BE49-F238E27FC236}">
              <a16:creationId xmlns:a16="http://schemas.microsoft.com/office/drawing/2014/main" id="{00000000-0008-0000-1900-000023000000}"/>
            </a:ext>
          </a:extLst>
        </xdr:cNvPr>
        <xdr:cNvSpPr txBox="1"/>
      </xdr:nvSpPr>
      <xdr:spPr>
        <a:xfrm>
          <a:off x="12915900" y="5133975"/>
          <a:ext cx="419100" cy="171450"/>
        </a:xfrm>
        <a:prstGeom prst="rect">
          <a:avLst/>
        </a:prstGeom>
      </xdr:spPr>
      <xdr:txBody>
        <a:bodyPr wrap="square" rtlCol="0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900" b="0">
              <a:solidFill>
                <a:schemeClr val="tx1"/>
              </a:solidFill>
            </a:rPr>
            <a:t>96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590549</xdr:colOff>
      <xdr:row>3</xdr:row>
      <xdr:rowOff>571499</xdr:rowOff>
    </xdr:from>
    <xdr:to>
      <xdr:col>40</xdr:col>
      <xdr:colOff>144779</xdr:colOff>
      <xdr:row>31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209549</xdr:colOff>
      <xdr:row>17</xdr:row>
      <xdr:rowOff>57150</xdr:rowOff>
    </xdr:from>
    <xdr:to>
      <xdr:col>28</xdr:col>
      <xdr:colOff>476250</xdr:colOff>
      <xdr:row>18</xdr:row>
      <xdr:rowOff>95250</xdr:rowOff>
    </xdr:to>
    <xdr:sp macro="" textlink="">
      <xdr:nvSpPr>
        <xdr:cNvPr id="4" name="TextBox 1">
          <a:extLst>
            <a:ext uri="{FF2B5EF4-FFF2-40B4-BE49-F238E27FC236}">
              <a16:creationId xmlns:a16="http://schemas.microsoft.com/office/drawing/2014/main" id="{00000000-0008-0000-1A00-000004000000}"/>
            </a:ext>
          </a:extLst>
        </xdr:cNvPr>
        <xdr:cNvSpPr txBox="1"/>
      </xdr:nvSpPr>
      <xdr:spPr>
        <a:xfrm>
          <a:off x="5238749" y="3838575"/>
          <a:ext cx="857251" cy="228600"/>
        </a:xfrm>
        <a:prstGeom prst="rect">
          <a:avLst/>
        </a:prstGeom>
      </xdr:spPr>
      <xdr:txBody>
        <a:bodyPr wrap="square" rtlCol="0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900" b="1">
              <a:solidFill>
                <a:srgbClr val="0070C0"/>
              </a:solidFill>
            </a:rPr>
            <a:t>78.71</a:t>
          </a:r>
          <a:r>
            <a:rPr lang="en-US" sz="900" b="1" baseline="0">
              <a:solidFill>
                <a:srgbClr val="0070C0"/>
              </a:solidFill>
            </a:rPr>
            <a:t> (50%)</a:t>
          </a:r>
          <a:endParaRPr lang="en-US" sz="900" b="1">
            <a:solidFill>
              <a:srgbClr val="0070C0"/>
            </a:solidFill>
          </a:endParaRPr>
        </a:p>
      </xdr:txBody>
    </xdr:sp>
    <xdr:clientData/>
  </xdr:twoCellAnchor>
  <xdr:twoCellAnchor>
    <xdr:from>
      <xdr:col>27</xdr:col>
      <xdr:colOff>209550</xdr:colOff>
      <xdr:row>10</xdr:row>
      <xdr:rowOff>152400</xdr:rowOff>
    </xdr:from>
    <xdr:to>
      <xdr:col>28</xdr:col>
      <xdr:colOff>476251</xdr:colOff>
      <xdr:row>12</xdr:row>
      <xdr:rowOff>0</xdr:rowOff>
    </xdr:to>
    <xdr:sp macro="" textlink="">
      <xdr:nvSpPr>
        <xdr:cNvPr id="5" name="TextBox 1">
          <a:extLst>
            <a:ext uri="{FF2B5EF4-FFF2-40B4-BE49-F238E27FC236}">
              <a16:creationId xmlns:a16="http://schemas.microsoft.com/office/drawing/2014/main" id="{00000000-0008-0000-1A00-000005000000}"/>
            </a:ext>
          </a:extLst>
        </xdr:cNvPr>
        <xdr:cNvSpPr txBox="1"/>
      </xdr:nvSpPr>
      <xdr:spPr>
        <a:xfrm>
          <a:off x="5238750" y="2600325"/>
          <a:ext cx="857251" cy="228600"/>
        </a:xfrm>
        <a:prstGeom prst="rect">
          <a:avLst/>
        </a:prstGeom>
      </xdr:spPr>
      <xdr:txBody>
        <a:bodyPr wrap="square" rtlCol="0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900" b="1">
              <a:solidFill>
                <a:srgbClr val="0070C0"/>
              </a:solidFill>
            </a:rPr>
            <a:t>141.68</a:t>
          </a:r>
          <a:r>
            <a:rPr lang="en-US" sz="900" b="1" baseline="0">
              <a:solidFill>
                <a:srgbClr val="0070C0"/>
              </a:solidFill>
            </a:rPr>
            <a:t> (90%)</a:t>
          </a:r>
          <a:endParaRPr lang="en-US" sz="900" b="1">
            <a:solidFill>
              <a:srgbClr val="0070C0"/>
            </a:solidFill>
          </a:endParaRPr>
        </a:p>
      </xdr:txBody>
    </xdr:sp>
    <xdr:clientData/>
  </xdr:twoCellAnchor>
  <xdr:twoCellAnchor>
    <xdr:from>
      <xdr:col>27</xdr:col>
      <xdr:colOff>209550</xdr:colOff>
      <xdr:row>12</xdr:row>
      <xdr:rowOff>66675</xdr:rowOff>
    </xdr:from>
    <xdr:to>
      <xdr:col>28</xdr:col>
      <xdr:colOff>476251</xdr:colOff>
      <xdr:row>13</xdr:row>
      <xdr:rowOff>104775</xdr:rowOff>
    </xdr:to>
    <xdr:sp macro="" textlink="">
      <xdr:nvSpPr>
        <xdr:cNvPr id="6" name="TextBox 1">
          <a:extLst>
            <a:ext uri="{FF2B5EF4-FFF2-40B4-BE49-F238E27FC236}">
              <a16:creationId xmlns:a16="http://schemas.microsoft.com/office/drawing/2014/main" id="{00000000-0008-0000-1A00-000006000000}"/>
            </a:ext>
          </a:extLst>
        </xdr:cNvPr>
        <xdr:cNvSpPr txBox="1"/>
      </xdr:nvSpPr>
      <xdr:spPr>
        <a:xfrm>
          <a:off x="5238750" y="2895600"/>
          <a:ext cx="857251" cy="228600"/>
        </a:xfrm>
        <a:prstGeom prst="rect">
          <a:avLst/>
        </a:prstGeom>
      </xdr:spPr>
      <xdr:txBody>
        <a:bodyPr wrap="square" rtlCol="0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900" b="1">
              <a:solidFill>
                <a:srgbClr val="0070C0"/>
              </a:solidFill>
            </a:rPr>
            <a:t>125.94</a:t>
          </a:r>
          <a:r>
            <a:rPr lang="en-US" sz="900" b="1" baseline="0">
              <a:solidFill>
                <a:srgbClr val="0070C0"/>
              </a:solidFill>
            </a:rPr>
            <a:t> (80%)</a:t>
          </a:r>
          <a:endParaRPr lang="en-US" sz="900" b="1">
            <a:solidFill>
              <a:srgbClr val="0070C0"/>
            </a:solidFill>
          </a:endParaRPr>
        </a:p>
      </xdr:txBody>
    </xdr:sp>
    <xdr:clientData/>
  </xdr:twoCellAnchor>
  <xdr:twoCellAnchor>
    <xdr:from>
      <xdr:col>27</xdr:col>
      <xdr:colOff>180976</xdr:colOff>
      <xdr:row>9</xdr:row>
      <xdr:rowOff>9525</xdr:rowOff>
    </xdr:from>
    <xdr:to>
      <xdr:col>28</xdr:col>
      <xdr:colOff>552452</xdr:colOff>
      <xdr:row>10</xdr:row>
      <xdr:rowOff>38100</xdr:rowOff>
    </xdr:to>
    <xdr:sp macro="" textlink="">
      <xdr:nvSpPr>
        <xdr:cNvPr id="7" name="TextBox 1">
          <a:extLst>
            <a:ext uri="{FF2B5EF4-FFF2-40B4-BE49-F238E27FC236}">
              <a16:creationId xmlns:a16="http://schemas.microsoft.com/office/drawing/2014/main" id="{00000000-0008-0000-1A00-000007000000}"/>
            </a:ext>
          </a:extLst>
        </xdr:cNvPr>
        <xdr:cNvSpPr txBox="1"/>
      </xdr:nvSpPr>
      <xdr:spPr>
        <a:xfrm>
          <a:off x="5210176" y="2266950"/>
          <a:ext cx="962026" cy="219075"/>
        </a:xfrm>
        <a:prstGeom prst="rect">
          <a:avLst/>
        </a:prstGeom>
      </xdr:spPr>
      <xdr:txBody>
        <a:bodyPr wrap="square" rtlCol="0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900" b="1">
              <a:solidFill>
                <a:srgbClr val="0070C0"/>
              </a:solidFill>
            </a:rPr>
            <a:t>157.42</a:t>
          </a:r>
          <a:r>
            <a:rPr lang="en-US" sz="900" b="1" baseline="0">
              <a:solidFill>
                <a:srgbClr val="0070C0"/>
              </a:solidFill>
            </a:rPr>
            <a:t> (100%)</a:t>
          </a:r>
          <a:endParaRPr lang="en-US" sz="900" b="1">
            <a:solidFill>
              <a:srgbClr val="0070C0"/>
            </a:solidFill>
          </a:endParaRPr>
        </a:p>
      </xdr:txBody>
    </xdr:sp>
    <xdr:clientData/>
  </xdr:twoCellAnchor>
  <xdr:twoCellAnchor>
    <xdr:from>
      <xdr:col>27</xdr:col>
      <xdr:colOff>209551</xdr:colOff>
      <xdr:row>26</xdr:row>
      <xdr:rowOff>66675</xdr:rowOff>
    </xdr:from>
    <xdr:to>
      <xdr:col>28</xdr:col>
      <xdr:colOff>38101</xdr:colOff>
      <xdr:row>27</xdr:row>
      <xdr:rowOff>47625</xdr:rowOff>
    </xdr:to>
    <xdr:sp macro="" textlink="">
      <xdr:nvSpPr>
        <xdr:cNvPr id="9" name="TextBox 1">
          <a:extLst>
            <a:ext uri="{FF2B5EF4-FFF2-40B4-BE49-F238E27FC236}">
              <a16:creationId xmlns:a16="http://schemas.microsoft.com/office/drawing/2014/main" id="{00000000-0008-0000-1A00-000009000000}"/>
            </a:ext>
          </a:extLst>
        </xdr:cNvPr>
        <xdr:cNvSpPr txBox="1"/>
      </xdr:nvSpPr>
      <xdr:spPr>
        <a:xfrm>
          <a:off x="5238751" y="5562600"/>
          <a:ext cx="419100" cy="171450"/>
        </a:xfrm>
        <a:prstGeom prst="rect">
          <a:avLst/>
        </a:prstGeom>
      </xdr:spPr>
      <xdr:txBody>
        <a:bodyPr wrap="square" rtlCol="0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900" b="0">
              <a:solidFill>
                <a:schemeClr val="tx1"/>
              </a:solidFill>
            </a:rPr>
            <a:t>1</a:t>
          </a:r>
        </a:p>
      </xdr:txBody>
    </xdr:sp>
    <xdr:clientData/>
  </xdr:twoCellAnchor>
  <xdr:twoCellAnchor>
    <xdr:from>
      <xdr:col>29</xdr:col>
      <xdr:colOff>552450</xdr:colOff>
      <xdr:row>26</xdr:row>
      <xdr:rowOff>66675</xdr:rowOff>
    </xdr:from>
    <xdr:to>
      <xdr:col>30</xdr:col>
      <xdr:colOff>381000</xdr:colOff>
      <xdr:row>27</xdr:row>
      <xdr:rowOff>38100</xdr:rowOff>
    </xdr:to>
    <xdr:sp macro="" textlink="">
      <xdr:nvSpPr>
        <xdr:cNvPr id="10" name="TextBox 1">
          <a:extLst>
            <a:ext uri="{FF2B5EF4-FFF2-40B4-BE49-F238E27FC236}">
              <a16:creationId xmlns:a16="http://schemas.microsoft.com/office/drawing/2014/main" id="{00000000-0008-0000-1A00-00000A000000}"/>
            </a:ext>
          </a:extLst>
        </xdr:cNvPr>
        <xdr:cNvSpPr txBox="1"/>
      </xdr:nvSpPr>
      <xdr:spPr>
        <a:xfrm>
          <a:off x="6762750" y="5562600"/>
          <a:ext cx="419100" cy="161925"/>
        </a:xfrm>
        <a:prstGeom prst="rect">
          <a:avLst/>
        </a:prstGeom>
      </xdr:spPr>
      <xdr:txBody>
        <a:bodyPr wrap="square" rtlCol="0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900" b="0">
              <a:solidFill>
                <a:schemeClr val="tx1"/>
              </a:solidFill>
            </a:rPr>
            <a:t>21</a:t>
          </a:r>
        </a:p>
      </xdr:txBody>
    </xdr:sp>
    <xdr:clientData/>
  </xdr:twoCellAnchor>
  <xdr:twoCellAnchor>
    <xdr:from>
      <xdr:col>33</xdr:col>
      <xdr:colOff>295275</xdr:colOff>
      <xdr:row>26</xdr:row>
      <xdr:rowOff>76200</xdr:rowOff>
    </xdr:from>
    <xdr:to>
      <xdr:col>34</xdr:col>
      <xdr:colOff>123825</xdr:colOff>
      <xdr:row>27</xdr:row>
      <xdr:rowOff>57150</xdr:rowOff>
    </xdr:to>
    <xdr:sp macro="" textlink="">
      <xdr:nvSpPr>
        <xdr:cNvPr id="12" name="TextBox 1">
          <a:extLst>
            <a:ext uri="{FF2B5EF4-FFF2-40B4-BE49-F238E27FC236}">
              <a16:creationId xmlns:a16="http://schemas.microsoft.com/office/drawing/2014/main" id="{00000000-0008-0000-1A00-00000C000000}"/>
            </a:ext>
          </a:extLst>
        </xdr:cNvPr>
        <xdr:cNvSpPr txBox="1"/>
      </xdr:nvSpPr>
      <xdr:spPr>
        <a:xfrm>
          <a:off x="8867775" y="5572125"/>
          <a:ext cx="419100" cy="171450"/>
        </a:xfrm>
        <a:prstGeom prst="rect">
          <a:avLst/>
        </a:prstGeom>
      </xdr:spPr>
      <xdr:txBody>
        <a:bodyPr wrap="square" rtlCol="0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900" b="0">
              <a:solidFill>
                <a:schemeClr val="tx1"/>
              </a:solidFill>
            </a:rPr>
            <a:t>48</a:t>
          </a:r>
        </a:p>
      </xdr:txBody>
    </xdr:sp>
    <xdr:clientData/>
  </xdr:twoCellAnchor>
  <xdr:twoCellAnchor>
    <xdr:from>
      <xdr:col>35</xdr:col>
      <xdr:colOff>342900</xdr:colOff>
      <xdr:row>26</xdr:row>
      <xdr:rowOff>95250</xdr:rowOff>
    </xdr:from>
    <xdr:to>
      <xdr:col>36</xdr:col>
      <xdr:colOff>171450</xdr:colOff>
      <xdr:row>27</xdr:row>
      <xdr:rowOff>76200</xdr:rowOff>
    </xdr:to>
    <xdr:sp macro="" textlink="">
      <xdr:nvSpPr>
        <xdr:cNvPr id="14" name="TextBox 1">
          <a:extLst>
            <a:ext uri="{FF2B5EF4-FFF2-40B4-BE49-F238E27FC236}">
              <a16:creationId xmlns:a16="http://schemas.microsoft.com/office/drawing/2014/main" id="{00000000-0008-0000-1A00-00000E000000}"/>
            </a:ext>
          </a:extLst>
        </xdr:cNvPr>
        <xdr:cNvSpPr txBox="1"/>
      </xdr:nvSpPr>
      <xdr:spPr>
        <a:xfrm>
          <a:off x="10096500" y="5591175"/>
          <a:ext cx="419100" cy="171450"/>
        </a:xfrm>
        <a:prstGeom prst="rect">
          <a:avLst/>
        </a:prstGeom>
      </xdr:spPr>
      <xdr:txBody>
        <a:bodyPr wrap="square" rtlCol="0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900" b="0">
              <a:solidFill>
                <a:schemeClr val="tx1"/>
              </a:solidFill>
            </a:rPr>
            <a:t>64</a:t>
          </a:r>
        </a:p>
      </xdr:txBody>
    </xdr:sp>
    <xdr:clientData/>
  </xdr:twoCellAnchor>
  <xdr:twoCellAnchor>
    <xdr:from>
      <xdr:col>39</xdr:col>
      <xdr:colOff>400050</xdr:colOff>
      <xdr:row>26</xdr:row>
      <xdr:rowOff>95250</xdr:rowOff>
    </xdr:from>
    <xdr:to>
      <xdr:col>40</xdr:col>
      <xdr:colOff>228600</xdr:colOff>
      <xdr:row>27</xdr:row>
      <xdr:rowOff>76200</xdr:rowOff>
    </xdr:to>
    <xdr:sp macro="" textlink="">
      <xdr:nvSpPr>
        <xdr:cNvPr id="16" name="TextBox 1">
          <a:extLst>
            <a:ext uri="{FF2B5EF4-FFF2-40B4-BE49-F238E27FC236}">
              <a16:creationId xmlns:a16="http://schemas.microsoft.com/office/drawing/2014/main" id="{00000000-0008-0000-1A00-000010000000}"/>
            </a:ext>
          </a:extLst>
        </xdr:cNvPr>
        <xdr:cNvSpPr txBox="1"/>
      </xdr:nvSpPr>
      <xdr:spPr>
        <a:xfrm>
          <a:off x="12515850" y="5591175"/>
          <a:ext cx="419100" cy="171450"/>
        </a:xfrm>
        <a:prstGeom prst="rect">
          <a:avLst/>
        </a:prstGeom>
      </xdr:spPr>
      <xdr:txBody>
        <a:bodyPr wrap="square" rtlCol="0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900" b="0">
              <a:solidFill>
                <a:schemeClr val="tx1"/>
              </a:solidFill>
            </a:rPr>
            <a:t>95</a:t>
          </a:r>
        </a:p>
      </xdr:txBody>
    </xdr:sp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0.29325</cdr:x>
      <cdr:y>0.52102</cdr:y>
    </cdr:from>
    <cdr:to>
      <cdr:x>0.29438</cdr:x>
      <cdr:y>0.82084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031778CD-5196-FB4B-8E79-DED5E9DFFED6}"/>
            </a:ext>
          </a:extLst>
        </cdr:cNvPr>
        <cdr:cNvCxnSpPr/>
      </cdr:nvCxnSpPr>
      <cdr:spPr>
        <a:xfrm xmlns:a="http://schemas.openxmlformats.org/drawingml/2006/main" flipH="1" flipV="1">
          <a:off x="2466976" y="2714626"/>
          <a:ext cx="9526" cy="1562100"/>
        </a:xfrm>
        <a:prstGeom xmlns:a="http://schemas.openxmlformats.org/drawingml/2006/main" prst="line">
          <a:avLst/>
        </a:prstGeom>
        <a:ln xmlns:a="http://schemas.openxmlformats.org/drawingml/2006/main" w="9525" cap="flat" cmpd="sng" algn="ctr">
          <a:solidFill>
            <a:schemeClr val="accent5"/>
          </a:solidFill>
          <a:prstDash val="dash"/>
          <a:round/>
          <a:headEnd type="none" w="med" len="med"/>
          <a:tailEnd type="none" w="med" len="med"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0.1053</cdr:x>
      <cdr:y>0.52651</cdr:y>
    </cdr:from>
    <cdr:to>
      <cdr:x>0.29212</cdr:x>
      <cdr:y>0.52833</cdr:y>
    </cdr:to>
    <cdr:cxnSp macro="">
      <cdr:nvCxnSpPr>
        <cdr:cNvPr id="6" name="Straight Connector 5">
          <a:extLst xmlns:a="http://schemas.openxmlformats.org/drawingml/2006/main">
            <a:ext uri="{FF2B5EF4-FFF2-40B4-BE49-F238E27FC236}">
              <a16:creationId xmlns:a16="http://schemas.microsoft.com/office/drawing/2014/main" id="{EE7454DC-857B-E84B-B415-C49B7579DE59}"/>
            </a:ext>
          </a:extLst>
        </cdr:cNvPr>
        <cdr:cNvCxnSpPr/>
      </cdr:nvCxnSpPr>
      <cdr:spPr>
        <a:xfrm xmlns:a="http://schemas.openxmlformats.org/drawingml/2006/main" flipH="1">
          <a:off x="885807" y="2743201"/>
          <a:ext cx="1571644" cy="9512"/>
        </a:xfrm>
        <a:prstGeom xmlns:a="http://schemas.openxmlformats.org/drawingml/2006/main" prst="line">
          <a:avLst/>
        </a:prstGeom>
        <a:ln xmlns:a="http://schemas.openxmlformats.org/drawingml/2006/main" w="9525" cap="flat" cmpd="sng" algn="ctr">
          <a:solidFill>
            <a:schemeClr val="accent5"/>
          </a:solidFill>
          <a:prstDash val="dash"/>
          <a:round/>
          <a:headEnd type="none" w="med" len="med"/>
          <a:tailEnd type="none" w="med" len="med"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0.54348</cdr:x>
      <cdr:y>0.34369</cdr:y>
    </cdr:from>
    <cdr:to>
      <cdr:x>0.54461</cdr:x>
      <cdr:y>0.82267</cdr:y>
    </cdr:to>
    <cdr:cxnSp macro="">
      <cdr:nvCxnSpPr>
        <cdr:cNvPr id="7" name="Straight Connector 6">
          <a:extLst xmlns:a="http://schemas.openxmlformats.org/drawingml/2006/main">
            <a:ext uri="{FF2B5EF4-FFF2-40B4-BE49-F238E27FC236}">
              <a16:creationId xmlns:a16="http://schemas.microsoft.com/office/drawing/2014/main" id="{647F2717-A69A-F544-A1F2-8919558FA4D4}"/>
            </a:ext>
          </a:extLst>
        </cdr:cNvPr>
        <cdr:cNvCxnSpPr/>
      </cdr:nvCxnSpPr>
      <cdr:spPr>
        <a:xfrm xmlns:a="http://schemas.openxmlformats.org/drawingml/2006/main" flipH="1" flipV="1">
          <a:off x="4572001" y="1790701"/>
          <a:ext cx="9526" cy="2495550"/>
        </a:xfrm>
        <a:prstGeom xmlns:a="http://schemas.openxmlformats.org/drawingml/2006/main" prst="line">
          <a:avLst/>
        </a:prstGeom>
        <a:ln xmlns:a="http://schemas.openxmlformats.org/drawingml/2006/main" w="9525" cap="flat" cmpd="sng" algn="ctr">
          <a:solidFill>
            <a:schemeClr val="accent5"/>
          </a:solidFill>
          <a:prstDash val="dash"/>
          <a:round/>
          <a:headEnd type="none" w="med" len="med"/>
          <a:tailEnd type="none" w="med" len="med"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0.69067</cdr:x>
      <cdr:y>0.28336</cdr:y>
    </cdr:from>
    <cdr:to>
      <cdr:x>0.6918</cdr:x>
      <cdr:y>0.81901</cdr:y>
    </cdr:to>
    <cdr:cxnSp macro="">
      <cdr:nvCxnSpPr>
        <cdr:cNvPr id="9" name="Straight Connector 8">
          <a:extLst xmlns:a="http://schemas.openxmlformats.org/drawingml/2006/main">
            <a:ext uri="{FF2B5EF4-FFF2-40B4-BE49-F238E27FC236}">
              <a16:creationId xmlns:a16="http://schemas.microsoft.com/office/drawing/2014/main" id="{44DF70A7-5374-4140-A839-5142F6D35B26}"/>
            </a:ext>
          </a:extLst>
        </cdr:cNvPr>
        <cdr:cNvCxnSpPr/>
      </cdr:nvCxnSpPr>
      <cdr:spPr>
        <a:xfrm xmlns:a="http://schemas.openxmlformats.org/drawingml/2006/main" flipV="1">
          <a:off x="5810252" y="1476376"/>
          <a:ext cx="9524" cy="2790826"/>
        </a:xfrm>
        <a:prstGeom xmlns:a="http://schemas.openxmlformats.org/drawingml/2006/main" prst="line">
          <a:avLst/>
        </a:prstGeom>
        <a:ln xmlns:a="http://schemas.openxmlformats.org/drawingml/2006/main" w="9525" cap="flat" cmpd="sng" algn="ctr">
          <a:solidFill>
            <a:schemeClr val="accent5"/>
          </a:solidFill>
          <a:prstDash val="dash"/>
          <a:round/>
          <a:headEnd type="none" w="med" len="med"/>
          <a:tailEnd type="none" w="med" len="med"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0.976</cdr:x>
      <cdr:y>0.22852</cdr:y>
    </cdr:from>
    <cdr:to>
      <cdr:x>0.97826</cdr:x>
      <cdr:y>0.8245</cdr:y>
    </cdr:to>
    <cdr:cxnSp macro="">
      <cdr:nvCxnSpPr>
        <cdr:cNvPr id="11" name="Straight Connector 10">
          <a:extLst xmlns:a="http://schemas.openxmlformats.org/drawingml/2006/main">
            <a:ext uri="{FF2B5EF4-FFF2-40B4-BE49-F238E27FC236}">
              <a16:creationId xmlns:a16="http://schemas.microsoft.com/office/drawing/2014/main" id="{37CB6BF2-6819-D249-917C-055414046ED9}"/>
            </a:ext>
          </a:extLst>
        </cdr:cNvPr>
        <cdr:cNvCxnSpPr/>
      </cdr:nvCxnSpPr>
      <cdr:spPr>
        <a:xfrm xmlns:a="http://schemas.openxmlformats.org/drawingml/2006/main" flipV="1">
          <a:off x="8210551" y="1190626"/>
          <a:ext cx="19050" cy="3105151"/>
        </a:xfrm>
        <a:prstGeom xmlns:a="http://schemas.openxmlformats.org/drawingml/2006/main" prst="line">
          <a:avLst/>
        </a:prstGeom>
        <a:ln xmlns:a="http://schemas.openxmlformats.org/drawingml/2006/main" w="9525" cap="flat" cmpd="sng" algn="ctr">
          <a:solidFill>
            <a:schemeClr val="accent5"/>
          </a:solidFill>
          <a:prstDash val="dash"/>
          <a:round/>
          <a:headEnd type="none" w="med" len="med"/>
          <a:tailEnd type="none" w="med" len="med"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0.10417</cdr:x>
      <cdr:y>0.34004</cdr:y>
    </cdr:from>
    <cdr:to>
      <cdr:x>0.54348</cdr:x>
      <cdr:y>0.34186</cdr:y>
    </cdr:to>
    <cdr:cxnSp macro="">
      <cdr:nvCxnSpPr>
        <cdr:cNvPr id="16" name="Straight Connector 15">
          <a:extLst xmlns:a="http://schemas.openxmlformats.org/drawingml/2006/main">
            <a:ext uri="{FF2B5EF4-FFF2-40B4-BE49-F238E27FC236}">
              <a16:creationId xmlns:a16="http://schemas.microsoft.com/office/drawing/2014/main" id="{1CAA7680-8C9F-0E46-B04D-EAB751F8876A}"/>
            </a:ext>
          </a:extLst>
        </cdr:cNvPr>
        <cdr:cNvCxnSpPr/>
      </cdr:nvCxnSpPr>
      <cdr:spPr>
        <a:xfrm xmlns:a="http://schemas.openxmlformats.org/drawingml/2006/main" flipH="1" flipV="1">
          <a:off x="876301" y="1771651"/>
          <a:ext cx="3695700" cy="9525"/>
        </a:xfrm>
        <a:prstGeom xmlns:a="http://schemas.openxmlformats.org/drawingml/2006/main" prst="line">
          <a:avLst/>
        </a:prstGeom>
        <a:ln xmlns:a="http://schemas.openxmlformats.org/drawingml/2006/main" w="9525" cap="flat" cmpd="sng" algn="ctr">
          <a:solidFill>
            <a:schemeClr val="accent5"/>
          </a:solidFill>
          <a:prstDash val="dash"/>
          <a:round/>
          <a:headEnd type="none" w="med" len="med"/>
          <a:tailEnd type="none" w="med" len="med"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0.10417</cdr:x>
      <cdr:y>0.28154</cdr:y>
    </cdr:from>
    <cdr:to>
      <cdr:x>0.69067</cdr:x>
      <cdr:y>0.28336</cdr:y>
    </cdr:to>
    <cdr:cxnSp macro="">
      <cdr:nvCxnSpPr>
        <cdr:cNvPr id="18" name="Straight Connector 17">
          <a:extLst xmlns:a="http://schemas.openxmlformats.org/drawingml/2006/main">
            <a:ext uri="{FF2B5EF4-FFF2-40B4-BE49-F238E27FC236}">
              <a16:creationId xmlns:a16="http://schemas.microsoft.com/office/drawing/2014/main" id="{E1C1730A-7247-4D42-855B-3E1B266A3A60}"/>
            </a:ext>
          </a:extLst>
        </cdr:cNvPr>
        <cdr:cNvCxnSpPr/>
      </cdr:nvCxnSpPr>
      <cdr:spPr>
        <a:xfrm xmlns:a="http://schemas.openxmlformats.org/drawingml/2006/main" flipH="1" flipV="1">
          <a:off x="876301" y="1466851"/>
          <a:ext cx="4933951" cy="9526"/>
        </a:xfrm>
        <a:prstGeom xmlns:a="http://schemas.openxmlformats.org/drawingml/2006/main" prst="line">
          <a:avLst/>
        </a:prstGeom>
        <a:ln xmlns:a="http://schemas.openxmlformats.org/drawingml/2006/main" w="9525" cap="flat" cmpd="sng" algn="ctr">
          <a:solidFill>
            <a:schemeClr val="accent5"/>
          </a:solidFill>
          <a:prstDash val="dash"/>
          <a:round/>
          <a:headEnd type="none" w="med" len="med"/>
          <a:tailEnd type="none" w="med" len="med"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0.10077</cdr:x>
      <cdr:y>0.22121</cdr:y>
    </cdr:from>
    <cdr:to>
      <cdr:x>0.97826</cdr:x>
      <cdr:y>0.22303</cdr:y>
    </cdr:to>
    <cdr:cxnSp macro="">
      <cdr:nvCxnSpPr>
        <cdr:cNvPr id="21" name="Straight Connector 20">
          <a:extLst xmlns:a="http://schemas.openxmlformats.org/drawingml/2006/main">
            <a:ext uri="{FF2B5EF4-FFF2-40B4-BE49-F238E27FC236}">
              <a16:creationId xmlns:a16="http://schemas.microsoft.com/office/drawing/2014/main" id="{6E5E013D-AF04-A342-9C17-7A2CEB5BC69B}"/>
            </a:ext>
          </a:extLst>
        </cdr:cNvPr>
        <cdr:cNvCxnSpPr/>
      </cdr:nvCxnSpPr>
      <cdr:spPr>
        <a:xfrm xmlns:a="http://schemas.openxmlformats.org/drawingml/2006/main" flipH="1" flipV="1">
          <a:off x="847726" y="1152526"/>
          <a:ext cx="7381875" cy="9525"/>
        </a:xfrm>
        <a:prstGeom xmlns:a="http://schemas.openxmlformats.org/drawingml/2006/main" prst="line">
          <a:avLst/>
        </a:prstGeom>
        <a:ln xmlns:a="http://schemas.openxmlformats.org/drawingml/2006/main" w="9525" cap="flat" cmpd="sng" algn="ctr">
          <a:solidFill>
            <a:schemeClr val="accent5"/>
          </a:solidFill>
          <a:prstDash val="dash"/>
          <a:round/>
          <a:headEnd type="none" w="med" len="med"/>
          <a:tailEnd type="none" w="med" len="med"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582084</xdr:colOff>
      <xdr:row>3</xdr:row>
      <xdr:rowOff>529167</xdr:rowOff>
    </xdr:from>
    <xdr:to>
      <xdr:col>40</xdr:col>
      <xdr:colOff>104564</xdr:colOff>
      <xdr:row>31</xdr:row>
      <xdr:rowOff>26247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2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57150</xdr:colOff>
      <xdr:row>28</xdr:row>
      <xdr:rowOff>38100</xdr:rowOff>
    </xdr:from>
    <xdr:to>
      <xdr:col>27</xdr:col>
      <xdr:colOff>392142</xdr:colOff>
      <xdr:row>29</xdr:row>
      <xdr:rowOff>15455</xdr:rowOff>
    </xdr:to>
    <xdr:sp macro="" textlink="">
      <xdr:nvSpPr>
        <xdr:cNvPr id="5" name="TextBox 1">
          <a:extLst>
            <a:ext uri="{FF2B5EF4-FFF2-40B4-BE49-F238E27FC236}">
              <a16:creationId xmlns:a16="http://schemas.microsoft.com/office/drawing/2014/main" id="{00000000-0008-0000-2300-000005000000}"/>
            </a:ext>
          </a:extLst>
        </xdr:cNvPr>
        <xdr:cNvSpPr txBox="1"/>
      </xdr:nvSpPr>
      <xdr:spPr>
        <a:xfrm>
          <a:off x="5257800" y="5915025"/>
          <a:ext cx="334992" cy="167855"/>
        </a:xfrm>
        <a:prstGeom prst="rect">
          <a:avLst/>
        </a:prstGeom>
      </xdr:spPr>
      <xdr:txBody>
        <a:bodyPr wrap="square" rtlCol="0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900"/>
            <a:t>1</a:t>
          </a:r>
        </a:p>
      </xdr:txBody>
    </xdr:sp>
    <xdr:clientData/>
  </xdr:twoCellAnchor>
  <xdr:twoCellAnchor>
    <xdr:from>
      <xdr:col>29</xdr:col>
      <xdr:colOff>457200</xdr:colOff>
      <xdr:row>28</xdr:row>
      <xdr:rowOff>47625</xdr:rowOff>
    </xdr:from>
    <xdr:to>
      <xdr:col>30</xdr:col>
      <xdr:colOff>201642</xdr:colOff>
      <xdr:row>29</xdr:row>
      <xdr:rowOff>24980</xdr:rowOff>
    </xdr:to>
    <xdr:sp macro="" textlink="">
      <xdr:nvSpPr>
        <xdr:cNvPr id="6" name="TextBox 1">
          <a:extLst>
            <a:ext uri="{FF2B5EF4-FFF2-40B4-BE49-F238E27FC236}">
              <a16:creationId xmlns:a16="http://schemas.microsoft.com/office/drawing/2014/main" id="{00000000-0008-0000-2300-000006000000}"/>
            </a:ext>
          </a:extLst>
        </xdr:cNvPr>
        <xdr:cNvSpPr txBox="1"/>
      </xdr:nvSpPr>
      <xdr:spPr>
        <a:xfrm>
          <a:off x="6838950" y="5924550"/>
          <a:ext cx="334992" cy="167855"/>
        </a:xfrm>
        <a:prstGeom prst="rect">
          <a:avLst/>
        </a:prstGeom>
      </xdr:spPr>
      <xdr:txBody>
        <a:bodyPr wrap="square" rtlCol="0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900"/>
            <a:t>12</a:t>
          </a:r>
        </a:p>
      </xdr:txBody>
    </xdr:sp>
    <xdr:clientData/>
  </xdr:twoCellAnchor>
  <xdr:twoCellAnchor>
    <xdr:from>
      <xdr:col>33</xdr:col>
      <xdr:colOff>257175</xdr:colOff>
      <xdr:row>28</xdr:row>
      <xdr:rowOff>28575</xdr:rowOff>
    </xdr:from>
    <xdr:to>
      <xdr:col>34</xdr:col>
      <xdr:colOff>1617</xdr:colOff>
      <xdr:row>29</xdr:row>
      <xdr:rowOff>5930</xdr:rowOff>
    </xdr:to>
    <xdr:sp macro="" textlink="">
      <xdr:nvSpPr>
        <xdr:cNvPr id="7" name="TextBox 1">
          <a:extLst>
            <a:ext uri="{FF2B5EF4-FFF2-40B4-BE49-F238E27FC236}">
              <a16:creationId xmlns:a16="http://schemas.microsoft.com/office/drawing/2014/main" id="{00000000-0008-0000-2300-000007000000}"/>
            </a:ext>
          </a:extLst>
        </xdr:cNvPr>
        <xdr:cNvSpPr txBox="1"/>
      </xdr:nvSpPr>
      <xdr:spPr>
        <a:xfrm>
          <a:off x="9001125" y="5905500"/>
          <a:ext cx="334992" cy="167855"/>
        </a:xfrm>
        <a:prstGeom prst="rect">
          <a:avLst/>
        </a:prstGeom>
      </xdr:spPr>
      <xdr:txBody>
        <a:bodyPr wrap="square" rtlCol="0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900"/>
            <a:t>27</a:t>
          </a:r>
        </a:p>
      </xdr:txBody>
    </xdr:sp>
    <xdr:clientData/>
  </xdr:twoCellAnchor>
  <xdr:twoCellAnchor>
    <xdr:from>
      <xdr:col>35</xdr:col>
      <xdr:colOff>238125</xdr:colOff>
      <xdr:row>28</xdr:row>
      <xdr:rowOff>38100</xdr:rowOff>
    </xdr:from>
    <xdr:to>
      <xdr:col>35</xdr:col>
      <xdr:colOff>573117</xdr:colOff>
      <xdr:row>29</xdr:row>
      <xdr:rowOff>15455</xdr:rowOff>
    </xdr:to>
    <xdr:sp macro="" textlink="">
      <xdr:nvSpPr>
        <xdr:cNvPr id="8" name="TextBox 1">
          <a:extLst>
            <a:ext uri="{FF2B5EF4-FFF2-40B4-BE49-F238E27FC236}">
              <a16:creationId xmlns:a16="http://schemas.microsoft.com/office/drawing/2014/main" id="{00000000-0008-0000-2300-000008000000}"/>
            </a:ext>
          </a:extLst>
        </xdr:cNvPr>
        <xdr:cNvSpPr txBox="1"/>
      </xdr:nvSpPr>
      <xdr:spPr>
        <a:xfrm>
          <a:off x="10163175" y="5915025"/>
          <a:ext cx="334992" cy="167855"/>
        </a:xfrm>
        <a:prstGeom prst="rect">
          <a:avLst/>
        </a:prstGeom>
      </xdr:spPr>
      <xdr:txBody>
        <a:bodyPr wrap="square" rtlCol="0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900"/>
            <a:t>35</a:t>
          </a:r>
        </a:p>
      </xdr:txBody>
    </xdr:sp>
    <xdr:clientData/>
  </xdr:twoCellAnchor>
  <xdr:twoCellAnchor>
    <xdr:from>
      <xdr:col>39</xdr:col>
      <xdr:colOff>342900</xdr:colOff>
      <xdr:row>28</xdr:row>
      <xdr:rowOff>47625</xdr:rowOff>
    </xdr:from>
    <xdr:to>
      <xdr:col>40</xdr:col>
      <xdr:colOff>87342</xdr:colOff>
      <xdr:row>29</xdr:row>
      <xdr:rowOff>24980</xdr:rowOff>
    </xdr:to>
    <xdr:sp macro="" textlink="">
      <xdr:nvSpPr>
        <xdr:cNvPr id="9" name="TextBox 1">
          <a:extLst>
            <a:ext uri="{FF2B5EF4-FFF2-40B4-BE49-F238E27FC236}">
              <a16:creationId xmlns:a16="http://schemas.microsoft.com/office/drawing/2014/main" id="{00000000-0008-0000-2300-000009000000}"/>
            </a:ext>
          </a:extLst>
        </xdr:cNvPr>
        <xdr:cNvSpPr txBox="1"/>
      </xdr:nvSpPr>
      <xdr:spPr>
        <a:xfrm>
          <a:off x="12630150" y="5924550"/>
          <a:ext cx="334992" cy="167855"/>
        </a:xfrm>
        <a:prstGeom prst="rect">
          <a:avLst/>
        </a:prstGeom>
      </xdr:spPr>
      <xdr:txBody>
        <a:bodyPr wrap="square" rtlCol="0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900"/>
            <a:t>52</a:t>
          </a:r>
        </a:p>
      </xdr:txBody>
    </xdr:sp>
    <xdr:clientData/>
  </xdr:twoCellAnchor>
  <xdr:twoCellAnchor>
    <xdr:from>
      <xdr:col>27</xdr:col>
      <xdr:colOff>47624</xdr:colOff>
      <xdr:row>17</xdr:row>
      <xdr:rowOff>0</xdr:rowOff>
    </xdr:from>
    <xdr:to>
      <xdr:col>28</xdr:col>
      <xdr:colOff>200025</xdr:colOff>
      <xdr:row>18</xdr:row>
      <xdr:rowOff>47625</xdr:rowOff>
    </xdr:to>
    <xdr:sp macro="" textlink="">
      <xdr:nvSpPr>
        <xdr:cNvPr id="11" name="TextBox 1">
          <a:extLst>
            <a:ext uri="{FF2B5EF4-FFF2-40B4-BE49-F238E27FC236}">
              <a16:creationId xmlns:a16="http://schemas.microsoft.com/office/drawing/2014/main" id="{00000000-0008-0000-2300-00000B000000}"/>
            </a:ext>
          </a:extLst>
        </xdr:cNvPr>
        <xdr:cNvSpPr txBox="1"/>
      </xdr:nvSpPr>
      <xdr:spPr>
        <a:xfrm>
          <a:off x="5248274" y="3781425"/>
          <a:ext cx="742951" cy="238125"/>
        </a:xfrm>
        <a:prstGeom prst="rect">
          <a:avLst/>
        </a:prstGeom>
      </xdr:spPr>
      <xdr:txBody>
        <a:bodyPr wrap="square" rtlCol="0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900" b="1">
              <a:solidFill>
                <a:srgbClr val="0070C0"/>
              </a:solidFill>
            </a:rPr>
            <a:t>38.42</a:t>
          </a:r>
          <a:r>
            <a:rPr lang="en-US" sz="900" b="1" baseline="0">
              <a:solidFill>
                <a:srgbClr val="0070C0"/>
              </a:solidFill>
            </a:rPr>
            <a:t> (50%)</a:t>
          </a:r>
          <a:endParaRPr lang="en-US" sz="900" b="1">
            <a:solidFill>
              <a:srgbClr val="0070C0"/>
            </a:solidFill>
          </a:endParaRPr>
        </a:p>
      </xdr:txBody>
    </xdr:sp>
    <xdr:clientData/>
  </xdr:twoCellAnchor>
  <xdr:twoCellAnchor>
    <xdr:from>
      <xdr:col>27</xdr:col>
      <xdr:colOff>28575</xdr:colOff>
      <xdr:row>11</xdr:row>
      <xdr:rowOff>9525</xdr:rowOff>
    </xdr:from>
    <xdr:to>
      <xdr:col>28</xdr:col>
      <xdr:colOff>180976</xdr:colOff>
      <xdr:row>12</xdr:row>
      <xdr:rowOff>57150</xdr:rowOff>
    </xdr:to>
    <xdr:sp macro="" textlink="">
      <xdr:nvSpPr>
        <xdr:cNvPr id="12" name="TextBox 1">
          <a:extLst>
            <a:ext uri="{FF2B5EF4-FFF2-40B4-BE49-F238E27FC236}">
              <a16:creationId xmlns:a16="http://schemas.microsoft.com/office/drawing/2014/main" id="{00000000-0008-0000-2300-00000C000000}"/>
            </a:ext>
          </a:extLst>
        </xdr:cNvPr>
        <xdr:cNvSpPr txBox="1"/>
      </xdr:nvSpPr>
      <xdr:spPr>
        <a:xfrm>
          <a:off x="5229225" y="2647950"/>
          <a:ext cx="742951" cy="238125"/>
        </a:xfrm>
        <a:prstGeom prst="rect">
          <a:avLst/>
        </a:prstGeom>
      </xdr:spPr>
      <xdr:txBody>
        <a:bodyPr wrap="square" rtlCol="0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900" b="1">
              <a:solidFill>
                <a:srgbClr val="0070C0"/>
              </a:solidFill>
            </a:rPr>
            <a:t>61.46</a:t>
          </a:r>
          <a:r>
            <a:rPr lang="en-US" sz="900" b="1" baseline="0">
              <a:solidFill>
                <a:srgbClr val="0070C0"/>
              </a:solidFill>
            </a:rPr>
            <a:t> (80%)</a:t>
          </a:r>
          <a:endParaRPr lang="en-US" sz="900" b="1">
            <a:solidFill>
              <a:srgbClr val="0070C0"/>
            </a:solidFill>
          </a:endParaRPr>
        </a:p>
      </xdr:txBody>
    </xdr:sp>
    <xdr:clientData/>
  </xdr:twoCellAnchor>
  <xdr:twoCellAnchor>
    <xdr:from>
      <xdr:col>27</xdr:col>
      <xdr:colOff>28575</xdr:colOff>
      <xdr:row>9</xdr:row>
      <xdr:rowOff>47625</xdr:rowOff>
    </xdr:from>
    <xdr:to>
      <xdr:col>28</xdr:col>
      <xdr:colOff>180976</xdr:colOff>
      <xdr:row>10</xdr:row>
      <xdr:rowOff>95250</xdr:rowOff>
    </xdr:to>
    <xdr:sp macro="" textlink="">
      <xdr:nvSpPr>
        <xdr:cNvPr id="13" name="TextBox 1">
          <a:extLst>
            <a:ext uri="{FF2B5EF4-FFF2-40B4-BE49-F238E27FC236}">
              <a16:creationId xmlns:a16="http://schemas.microsoft.com/office/drawing/2014/main" id="{00000000-0008-0000-2300-00000D000000}"/>
            </a:ext>
          </a:extLst>
        </xdr:cNvPr>
        <xdr:cNvSpPr txBox="1"/>
      </xdr:nvSpPr>
      <xdr:spPr>
        <a:xfrm>
          <a:off x="5229225" y="2305050"/>
          <a:ext cx="742951" cy="238125"/>
        </a:xfrm>
        <a:prstGeom prst="rect">
          <a:avLst/>
        </a:prstGeom>
      </xdr:spPr>
      <xdr:txBody>
        <a:bodyPr wrap="square" rtlCol="0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900" b="1">
              <a:solidFill>
                <a:srgbClr val="0070C0"/>
              </a:solidFill>
            </a:rPr>
            <a:t>69.15</a:t>
          </a:r>
          <a:r>
            <a:rPr lang="en-US" sz="900" b="1" baseline="0">
              <a:solidFill>
                <a:srgbClr val="0070C0"/>
              </a:solidFill>
            </a:rPr>
            <a:t> (90%)</a:t>
          </a:r>
          <a:endParaRPr lang="en-US" sz="900" b="1">
            <a:solidFill>
              <a:srgbClr val="0070C0"/>
            </a:solidFill>
          </a:endParaRPr>
        </a:p>
      </xdr:txBody>
    </xdr:sp>
    <xdr:clientData/>
  </xdr:twoCellAnchor>
  <xdr:twoCellAnchor>
    <xdr:from>
      <xdr:col>27</xdr:col>
      <xdr:colOff>19050</xdr:colOff>
      <xdr:row>7</xdr:row>
      <xdr:rowOff>19050</xdr:rowOff>
    </xdr:from>
    <xdr:to>
      <xdr:col>28</xdr:col>
      <xdr:colOff>323850</xdr:colOff>
      <xdr:row>8</xdr:row>
      <xdr:rowOff>66675</xdr:rowOff>
    </xdr:to>
    <xdr:sp macro="" textlink="">
      <xdr:nvSpPr>
        <xdr:cNvPr id="14" name="TextBox 1">
          <a:extLst>
            <a:ext uri="{FF2B5EF4-FFF2-40B4-BE49-F238E27FC236}">
              <a16:creationId xmlns:a16="http://schemas.microsoft.com/office/drawing/2014/main" id="{00000000-0008-0000-2300-00000E000000}"/>
            </a:ext>
          </a:extLst>
        </xdr:cNvPr>
        <xdr:cNvSpPr txBox="1"/>
      </xdr:nvSpPr>
      <xdr:spPr>
        <a:xfrm>
          <a:off x="5219700" y="1895475"/>
          <a:ext cx="895350" cy="238125"/>
        </a:xfrm>
        <a:prstGeom prst="rect">
          <a:avLst/>
        </a:prstGeom>
      </xdr:spPr>
      <xdr:txBody>
        <a:bodyPr wrap="square" rtlCol="0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900" b="1">
              <a:solidFill>
                <a:srgbClr val="0070C0"/>
              </a:solidFill>
            </a:rPr>
            <a:t>76.83</a:t>
          </a:r>
          <a:r>
            <a:rPr lang="en-US" sz="900" b="1" baseline="0">
              <a:solidFill>
                <a:srgbClr val="0070C0"/>
              </a:solidFill>
            </a:rPr>
            <a:t> (100%)</a:t>
          </a:r>
          <a:endParaRPr lang="en-US" sz="900" b="1">
            <a:solidFill>
              <a:srgbClr val="0070C0"/>
            </a:solidFill>
          </a:endParaRPr>
        </a:p>
      </xdr:txBody>
    </xdr:sp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0.28306</cdr:x>
      <cdr:y>0.51982</cdr:y>
    </cdr:from>
    <cdr:to>
      <cdr:x>0.28432</cdr:x>
      <cdr:y>0.89141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A7AB3A9B-0C2C-7748-A2EA-867C75C8CB6A}"/>
            </a:ext>
          </a:extLst>
        </cdr:cNvPr>
        <cdr:cNvCxnSpPr/>
      </cdr:nvCxnSpPr>
      <cdr:spPr>
        <a:xfrm xmlns:a="http://schemas.openxmlformats.org/drawingml/2006/main" flipH="1" flipV="1">
          <a:off x="2381249" y="2709333"/>
          <a:ext cx="10584" cy="1936750"/>
        </a:xfrm>
        <a:prstGeom xmlns:a="http://schemas.openxmlformats.org/drawingml/2006/main" prst="line">
          <a:avLst/>
        </a:prstGeom>
        <a:ln xmlns:a="http://schemas.openxmlformats.org/drawingml/2006/main" w="9525" cap="flat" cmpd="sng" algn="ctr">
          <a:solidFill>
            <a:schemeClr val="accent5"/>
          </a:solidFill>
          <a:prstDash val="dash"/>
          <a:round/>
          <a:headEnd type="none" w="med" len="med"/>
          <a:tailEnd type="none" w="med" len="med"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0.08429</cdr:x>
      <cdr:y>0.51982</cdr:y>
    </cdr:from>
    <cdr:to>
      <cdr:x>0.28306</cdr:x>
      <cdr:y>0.52185</cdr:y>
    </cdr:to>
    <cdr:cxnSp macro="">
      <cdr:nvCxnSpPr>
        <cdr:cNvPr id="5" name="Straight Connector 4">
          <a:extLst xmlns:a="http://schemas.openxmlformats.org/drawingml/2006/main">
            <a:ext uri="{FF2B5EF4-FFF2-40B4-BE49-F238E27FC236}">
              <a16:creationId xmlns:a16="http://schemas.microsoft.com/office/drawing/2014/main" id="{66666C38-0E72-8546-A0DF-55DDC3096867}"/>
            </a:ext>
          </a:extLst>
        </cdr:cNvPr>
        <cdr:cNvCxnSpPr/>
      </cdr:nvCxnSpPr>
      <cdr:spPr>
        <a:xfrm xmlns:a="http://schemas.openxmlformats.org/drawingml/2006/main" flipH="1">
          <a:off x="709083" y="2709333"/>
          <a:ext cx="1672166" cy="10584"/>
        </a:xfrm>
        <a:prstGeom xmlns:a="http://schemas.openxmlformats.org/drawingml/2006/main" prst="line">
          <a:avLst/>
        </a:prstGeom>
        <a:ln xmlns:a="http://schemas.openxmlformats.org/drawingml/2006/main" w="9525" cap="flat" cmpd="sng" algn="ctr">
          <a:solidFill>
            <a:schemeClr val="accent5"/>
          </a:solidFill>
          <a:prstDash val="dash"/>
          <a:round/>
          <a:headEnd type="none" w="med" len="med"/>
          <a:tailEnd type="none" w="med" len="med"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0.54222</cdr:x>
      <cdr:y>0.30458</cdr:y>
    </cdr:from>
    <cdr:to>
      <cdr:x>0.54348</cdr:x>
      <cdr:y>0.89344</cdr:y>
    </cdr:to>
    <cdr:cxnSp macro="">
      <cdr:nvCxnSpPr>
        <cdr:cNvPr id="7" name="Straight Connector 6">
          <a:extLst xmlns:a="http://schemas.openxmlformats.org/drawingml/2006/main">
            <a:ext uri="{FF2B5EF4-FFF2-40B4-BE49-F238E27FC236}">
              <a16:creationId xmlns:a16="http://schemas.microsoft.com/office/drawing/2014/main" id="{B7965804-6AB4-3143-8ED4-ACB5D74DED4B}"/>
            </a:ext>
          </a:extLst>
        </cdr:cNvPr>
        <cdr:cNvCxnSpPr/>
      </cdr:nvCxnSpPr>
      <cdr:spPr>
        <a:xfrm xmlns:a="http://schemas.openxmlformats.org/drawingml/2006/main" flipH="1" flipV="1">
          <a:off x="4561416" y="1587500"/>
          <a:ext cx="10583" cy="3069167"/>
        </a:xfrm>
        <a:prstGeom xmlns:a="http://schemas.openxmlformats.org/drawingml/2006/main" prst="line">
          <a:avLst/>
        </a:prstGeom>
        <a:ln xmlns:a="http://schemas.openxmlformats.org/drawingml/2006/main" w="9525" cap="flat" cmpd="sng" algn="ctr">
          <a:solidFill>
            <a:schemeClr val="accent5"/>
          </a:solidFill>
          <a:prstDash val="dash"/>
          <a:round/>
          <a:headEnd type="none" w="med" len="med"/>
          <a:tailEnd type="none" w="med" len="med"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0.08303</cdr:x>
      <cdr:y>0.30458</cdr:y>
    </cdr:from>
    <cdr:to>
      <cdr:x>0.54348</cdr:x>
      <cdr:y>0.30458</cdr:y>
    </cdr:to>
    <cdr:cxnSp macro="">
      <cdr:nvCxnSpPr>
        <cdr:cNvPr id="9" name="Straight Connector 8">
          <a:extLst xmlns:a="http://schemas.openxmlformats.org/drawingml/2006/main">
            <a:ext uri="{FF2B5EF4-FFF2-40B4-BE49-F238E27FC236}">
              <a16:creationId xmlns:a16="http://schemas.microsoft.com/office/drawing/2014/main" id="{B587D012-1AF2-9D46-8E23-B07E7B7284E7}"/>
            </a:ext>
          </a:extLst>
        </cdr:cNvPr>
        <cdr:cNvCxnSpPr/>
      </cdr:nvCxnSpPr>
      <cdr:spPr>
        <a:xfrm xmlns:a="http://schemas.openxmlformats.org/drawingml/2006/main" flipH="1">
          <a:off x="698499" y="1587500"/>
          <a:ext cx="3873501" cy="0"/>
        </a:xfrm>
        <a:prstGeom xmlns:a="http://schemas.openxmlformats.org/drawingml/2006/main" prst="line">
          <a:avLst/>
        </a:prstGeom>
        <a:ln xmlns:a="http://schemas.openxmlformats.org/drawingml/2006/main" w="9525" cap="flat" cmpd="sng" algn="ctr">
          <a:solidFill>
            <a:schemeClr val="accent5"/>
          </a:solidFill>
          <a:prstDash val="dash"/>
          <a:round/>
          <a:headEnd type="none" w="med" len="med"/>
          <a:tailEnd type="none" w="med" len="med"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0.67935</cdr:x>
      <cdr:y>0.23554</cdr:y>
    </cdr:from>
    <cdr:to>
      <cdr:x>0.68061</cdr:x>
      <cdr:y>0.89344</cdr:y>
    </cdr:to>
    <cdr:cxnSp macro="">
      <cdr:nvCxnSpPr>
        <cdr:cNvPr id="12" name="Straight Connector 11">
          <a:extLst xmlns:a="http://schemas.openxmlformats.org/drawingml/2006/main">
            <a:ext uri="{FF2B5EF4-FFF2-40B4-BE49-F238E27FC236}">
              <a16:creationId xmlns:a16="http://schemas.microsoft.com/office/drawing/2014/main" id="{E85F3C36-22A5-9E4E-AE12-F91812B42453}"/>
            </a:ext>
          </a:extLst>
        </cdr:cNvPr>
        <cdr:cNvCxnSpPr/>
      </cdr:nvCxnSpPr>
      <cdr:spPr>
        <a:xfrm xmlns:a="http://schemas.openxmlformats.org/drawingml/2006/main" flipH="1" flipV="1">
          <a:off x="5714999" y="1227667"/>
          <a:ext cx="10584" cy="3429000"/>
        </a:xfrm>
        <a:prstGeom xmlns:a="http://schemas.openxmlformats.org/drawingml/2006/main" prst="line">
          <a:avLst/>
        </a:prstGeom>
        <a:ln xmlns:a="http://schemas.openxmlformats.org/drawingml/2006/main" w="9525" cap="flat" cmpd="sng" algn="ctr">
          <a:solidFill>
            <a:schemeClr val="accent5"/>
          </a:solidFill>
          <a:prstDash val="dash"/>
          <a:round/>
          <a:headEnd type="none" w="med" len="med"/>
          <a:tailEnd type="none" w="med" len="med"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0.08429</cdr:x>
      <cdr:y>0.23148</cdr:y>
    </cdr:from>
    <cdr:to>
      <cdr:x>0.67935</cdr:x>
      <cdr:y>0.23351</cdr:y>
    </cdr:to>
    <cdr:cxnSp macro="">
      <cdr:nvCxnSpPr>
        <cdr:cNvPr id="15" name="Straight Connector 14">
          <a:extLst xmlns:a="http://schemas.openxmlformats.org/drawingml/2006/main">
            <a:ext uri="{FF2B5EF4-FFF2-40B4-BE49-F238E27FC236}">
              <a16:creationId xmlns:a16="http://schemas.microsoft.com/office/drawing/2014/main" id="{2EE2AA9F-D2AE-B441-88A7-19E9216A7D14}"/>
            </a:ext>
          </a:extLst>
        </cdr:cNvPr>
        <cdr:cNvCxnSpPr/>
      </cdr:nvCxnSpPr>
      <cdr:spPr>
        <a:xfrm xmlns:a="http://schemas.openxmlformats.org/drawingml/2006/main" flipH="1">
          <a:off x="709083" y="1206500"/>
          <a:ext cx="5005916" cy="10583"/>
        </a:xfrm>
        <a:prstGeom xmlns:a="http://schemas.openxmlformats.org/drawingml/2006/main" prst="line">
          <a:avLst/>
        </a:prstGeom>
        <a:ln xmlns:a="http://schemas.openxmlformats.org/drawingml/2006/main" w="9525" cap="flat" cmpd="sng" algn="ctr">
          <a:solidFill>
            <a:schemeClr val="accent5"/>
          </a:solidFill>
          <a:prstDash val="dash"/>
          <a:round/>
          <a:headEnd type="none" w="med" len="med"/>
          <a:tailEnd type="none" w="med" len="med"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0.97499</cdr:x>
      <cdr:y>0.15838</cdr:y>
    </cdr:from>
    <cdr:to>
      <cdr:x>0.97625</cdr:x>
      <cdr:y>0.89141</cdr:y>
    </cdr:to>
    <cdr:cxnSp macro="">
      <cdr:nvCxnSpPr>
        <cdr:cNvPr id="19" name="Straight Connector 18">
          <a:extLst xmlns:a="http://schemas.openxmlformats.org/drawingml/2006/main">
            <a:ext uri="{FF2B5EF4-FFF2-40B4-BE49-F238E27FC236}">
              <a16:creationId xmlns:a16="http://schemas.microsoft.com/office/drawing/2014/main" id="{E2819E7E-F2EF-AF40-A65C-7C4613D1308F}"/>
            </a:ext>
          </a:extLst>
        </cdr:cNvPr>
        <cdr:cNvCxnSpPr/>
      </cdr:nvCxnSpPr>
      <cdr:spPr>
        <a:xfrm xmlns:a="http://schemas.openxmlformats.org/drawingml/2006/main" flipV="1">
          <a:off x="8202083" y="825500"/>
          <a:ext cx="10583" cy="3820583"/>
        </a:xfrm>
        <a:prstGeom xmlns:a="http://schemas.openxmlformats.org/drawingml/2006/main" prst="line">
          <a:avLst/>
        </a:prstGeom>
        <a:ln xmlns:a="http://schemas.openxmlformats.org/drawingml/2006/main" w="9525" cap="flat" cmpd="sng" algn="ctr">
          <a:solidFill>
            <a:schemeClr val="accent5"/>
          </a:solidFill>
          <a:prstDash val="dash"/>
          <a:round/>
          <a:headEnd type="none" w="med" len="med"/>
          <a:tailEnd type="none" w="med" len="med"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0.08177</cdr:x>
      <cdr:y>0.15635</cdr:y>
    </cdr:from>
    <cdr:to>
      <cdr:x>0.97499</cdr:x>
      <cdr:y>0.16041</cdr:y>
    </cdr:to>
    <cdr:cxnSp macro="">
      <cdr:nvCxnSpPr>
        <cdr:cNvPr id="21" name="Straight Connector 20">
          <a:extLst xmlns:a="http://schemas.openxmlformats.org/drawingml/2006/main">
            <a:ext uri="{FF2B5EF4-FFF2-40B4-BE49-F238E27FC236}">
              <a16:creationId xmlns:a16="http://schemas.microsoft.com/office/drawing/2014/main" id="{FFC879DE-6214-1640-A12F-860E86C221AE}"/>
            </a:ext>
          </a:extLst>
        </cdr:cNvPr>
        <cdr:cNvCxnSpPr/>
      </cdr:nvCxnSpPr>
      <cdr:spPr>
        <a:xfrm xmlns:a="http://schemas.openxmlformats.org/drawingml/2006/main" flipH="1">
          <a:off x="687916" y="814917"/>
          <a:ext cx="7514168" cy="21166"/>
        </a:xfrm>
        <a:prstGeom xmlns:a="http://schemas.openxmlformats.org/drawingml/2006/main" prst="line">
          <a:avLst/>
        </a:prstGeom>
        <a:ln xmlns:a="http://schemas.openxmlformats.org/drawingml/2006/main" w="9525" cap="flat" cmpd="sng" algn="ctr">
          <a:solidFill>
            <a:schemeClr val="accent5"/>
          </a:solidFill>
          <a:prstDash val="dash"/>
          <a:round/>
          <a:headEnd type="none" w="med" len="med"/>
          <a:tailEnd type="none" w="med" len="med"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582084</xdr:colOff>
      <xdr:row>3</xdr:row>
      <xdr:rowOff>529167</xdr:rowOff>
    </xdr:from>
    <xdr:to>
      <xdr:col>40</xdr:col>
      <xdr:colOff>104564</xdr:colOff>
      <xdr:row>31</xdr:row>
      <xdr:rowOff>26247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57150</xdr:colOff>
      <xdr:row>28</xdr:row>
      <xdr:rowOff>38100</xdr:rowOff>
    </xdr:from>
    <xdr:to>
      <xdr:col>27</xdr:col>
      <xdr:colOff>392142</xdr:colOff>
      <xdr:row>29</xdr:row>
      <xdr:rowOff>15455</xdr:rowOff>
    </xdr:to>
    <xdr:sp macro="" textlink="">
      <xdr:nvSpPr>
        <xdr:cNvPr id="3" name="TextBox 1">
          <a:extLst>
            <a:ext uri="{FF2B5EF4-FFF2-40B4-BE49-F238E27FC236}">
              <a16:creationId xmlns:a16="http://schemas.microsoft.com/office/drawing/2014/main" id="{00000000-0008-0000-2400-000003000000}"/>
            </a:ext>
          </a:extLst>
        </xdr:cNvPr>
        <xdr:cNvSpPr txBox="1"/>
      </xdr:nvSpPr>
      <xdr:spPr>
        <a:xfrm>
          <a:off x="5257800" y="5915025"/>
          <a:ext cx="334992" cy="167855"/>
        </a:xfrm>
        <a:prstGeom prst="rect">
          <a:avLst/>
        </a:prstGeom>
      </xdr:spPr>
      <xdr:txBody>
        <a:bodyPr wrap="square" rtlCol="0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900"/>
            <a:t>1</a:t>
          </a:r>
        </a:p>
      </xdr:txBody>
    </xdr:sp>
    <xdr:clientData/>
  </xdr:twoCellAnchor>
  <xdr:twoCellAnchor>
    <xdr:from>
      <xdr:col>29</xdr:col>
      <xdr:colOff>457200</xdr:colOff>
      <xdr:row>28</xdr:row>
      <xdr:rowOff>47625</xdr:rowOff>
    </xdr:from>
    <xdr:to>
      <xdr:col>30</xdr:col>
      <xdr:colOff>201642</xdr:colOff>
      <xdr:row>29</xdr:row>
      <xdr:rowOff>24980</xdr:rowOff>
    </xdr:to>
    <xdr:sp macro="" textlink="">
      <xdr:nvSpPr>
        <xdr:cNvPr id="4" name="TextBox 1">
          <a:extLst>
            <a:ext uri="{FF2B5EF4-FFF2-40B4-BE49-F238E27FC236}">
              <a16:creationId xmlns:a16="http://schemas.microsoft.com/office/drawing/2014/main" id="{00000000-0008-0000-2400-000004000000}"/>
            </a:ext>
          </a:extLst>
        </xdr:cNvPr>
        <xdr:cNvSpPr txBox="1"/>
      </xdr:nvSpPr>
      <xdr:spPr>
        <a:xfrm>
          <a:off x="6838950" y="5924550"/>
          <a:ext cx="334992" cy="167855"/>
        </a:xfrm>
        <a:prstGeom prst="rect">
          <a:avLst/>
        </a:prstGeom>
      </xdr:spPr>
      <xdr:txBody>
        <a:bodyPr wrap="square" rtlCol="0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900"/>
            <a:t>12</a:t>
          </a:r>
        </a:p>
      </xdr:txBody>
    </xdr:sp>
    <xdr:clientData/>
  </xdr:twoCellAnchor>
  <xdr:twoCellAnchor>
    <xdr:from>
      <xdr:col>33</xdr:col>
      <xdr:colOff>257175</xdr:colOff>
      <xdr:row>28</xdr:row>
      <xdr:rowOff>28575</xdr:rowOff>
    </xdr:from>
    <xdr:to>
      <xdr:col>34</xdr:col>
      <xdr:colOff>1617</xdr:colOff>
      <xdr:row>29</xdr:row>
      <xdr:rowOff>5930</xdr:rowOff>
    </xdr:to>
    <xdr:sp macro="" textlink="">
      <xdr:nvSpPr>
        <xdr:cNvPr id="5" name="TextBox 1">
          <a:extLst>
            <a:ext uri="{FF2B5EF4-FFF2-40B4-BE49-F238E27FC236}">
              <a16:creationId xmlns:a16="http://schemas.microsoft.com/office/drawing/2014/main" id="{00000000-0008-0000-2400-000005000000}"/>
            </a:ext>
          </a:extLst>
        </xdr:cNvPr>
        <xdr:cNvSpPr txBox="1"/>
      </xdr:nvSpPr>
      <xdr:spPr>
        <a:xfrm>
          <a:off x="9001125" y="5905500"/>
          <a:ext cx="334992" cy="167855"/>
        </a:xfrm>
        <a:prstGeom prst="rect">
          <a:avLst/>
        </a:prstGeom>
      </xdr:spPr>
      <xdr:txBody>
        <a:bodyPr wrap="square" rtlCol="0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900"/>
            <a:t>27</a:t>
          </a:r>
        </a:p>
      </xdr:txBody>
    </xdr:sp>
    <xdr:clientData/>
  </xdr:twoCellAnchor>
  <xdr:twoCellAnchor>
    <xdr:from>
      <xdr:col>35</xdr:col>
      <xdr:colOff>238125</xdr:colOff>
      <xdr:row>28</xdr:row>
      <xdr:rowOff>38100</xdr:rowOff>
    </xdr:from>
    <xdr:to>
      <xdr:col>35</xdr:col>
      <xdr:colOff>573117</xdr:colOff>
      <xdr:row>29</xdr:row>
      <xdr:rowOff>15455</xdr:rowOff>
    </xdr:to>
    <xdr:sp macro="" textlink="">
      <xdr:nvSpPr>
        <xdr:cNvPr id="6" name="TextBox 1">
          <a:extLst>
            <a:ext uri="{FF2B5EF4-FFF2-40B4-BE49-F238E27FC236}">
              <a16:creationId xmlns:a16="http://schemas.microsoft.com/office/drawing/2014/main" id="{00000000-0008-0000-2400-000006000000}"/>
            </a:ext>
          </a:extLst>
        </xdr:cNvPr>
        <xdr:cNvSpPr txBox="1"/>
      </xdr:nvSpPr>
      <xdr:spPr>
        <a:xfrm>
          <a:off x="10163175" y="5915025"/>
          <a:ext cx="334992" cy="167855"/>
        </a:xfrm>
        <a:prstGeom prst="rect">
          <a:avLst/>
        </a:prstGeom>
      </xdr:spPr>
      <xdr:txBody>
        <a:bodyPr wrap="square" rtlCol="0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900"/>
            <a:t>35</a:t>
          </a:r>
        </a:p>
      </xdr:txBody>
    </xdr:sp>
    <xdr:clientData/>
  </xdr:twoCellAnchor>
  <xdr:twoCellAnchor>
    <xdr:from>
      <xdr:col>39</xdr:col>
      <xdr:colOff>342900</xdr:colOff>
      <xdr:row>28</xdr:row>
      <xdr:rowOff>47625</xdr:rowOff>
    </xdr:from>
    <xdr:to>
      <xdr:col>40</xdr:col>
      <xdr:colOff>87342</xdr:colOff>
      <xdr:row>29</xdr:row>
      <xdr:rowOff>24980</xdr:rowOff>
    </xdr:to>
    <xdr:sp macro="" textlink="">
      <xdr:nvSpPr>
        <xdr:cNvPr id="7" name="TextBox 1">
          <a:extLst>
            <a:ext uri="{FF2B5EF4-FFF2-40B4-BE49-F238E27FC236}">
              <a16:creationId xmlns:a16="http://schemas.microsoft.com/office/drawing/2014/main" id="{00000000-0008-0000-2400-000007000000}"/>
            </a:ext>
          </a:extLst>
        </xdr:cNvPr>
        <xdr:cNvSpPr txBox="1"/>
      </xdr:nvSpPr>
      <xdr:spPr>
        <a:xfrm>
          <a:off x="12630150" y="5924550"/>
          <a:ext cx="334992" cy="167855"/>
        </a:xfrm>
        <a:prstGeom prst="rect">
          <a:avLst/>
        </a:prstGeom>
      </xdr:spPr>
      <xdr:txBody>
        <a:bodyPr wrap="square" rtlCol="0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900"/>
            <a:t>52</a:t>
          </a:r>
        </a:p>
      </xdr:txBody>
    </xdr:sp>
    <xdr:clientData/>
  </xdr:twoCellAnchor>
  <xdr:twoCellAnchor>
    <xdr:from>
      <xdr:col>27</xdr:col>
      <xdr:colOff>47624</xdr:colOff>
      <xdr:row>16</xdr:row>
      <xdr:rowOff>171450</xdr:rowOff>
    </xdr:from>
    <xdr:to>
      <xdr:col>28</xdr:col>
      <xdr:colOff>381000</xdr:colOff>
      <xdr:row>18</xdr:row>
      <xdr:rowOff>28575</xdr:rowOff>
    </xdr:to>
    <xdr:sp macro="" textlink="">
      <xdr:nvSpPr>
        <xdr:cNvPr id="8" name="TextBox 1">
          <a:extLst>
            <a:ext uri="{FF2B5EF4-FFF2-40B4-BE49-F238E27FC236}">
              <a16:creationId xmlns:a16="http://schemas.microsoft.com/office/drawing/2014/main" id="{00000000-0008-0000-2400-000008000000}"/>
            </a:ext>
          </a:extLst>
        </xdr:cNvPr>
        <xdr:cNvSpPr txBox="1"/>
      </xdr:nvSpPr>
      <xdr:spPr>
        <a:xfrm>
          <a:off x="5248274" y="3762375"/>
          <a:ext cx="923926" cy="238125"/>
        </a:xfrm>
        <a:prstGeom prst="rect">
          <a:avLst/>
        </a:prstGeom>
      </xdr:spPr>
      <xdr:txBody>
        <a:bodyPr wrap="square" rtlCol="0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100" b="1">
              <a:solidFill>
                <a:srgbClr val="0070C0"/>
              </a:solidFill>
            </a:rPr>
            <a:t>38.42</a:t>
          </a:r>
          <a:r>
            <a:rPr lang="en-US" sz="1100" b="1" baseline="0">
              <a:solidFill>
                <a:srgbClr val="0070C0"/>
              </a:solidFill>
            </a:rPr>
            <a:t> (50%)</a:t>
          </a:r>
          <a:endParaRPr lang="en-US" sz="1100" b="1">
            <a:solidFill>
              <a:srgbClr val="0070C0"/>
            </a:solidFill>
          </a:endParaRPr>
        </a:p>
      </xdr:txBody>
    </xdr:sp>
    <xdr:clientData/>
  </xdr:twoCellAnchor>
  <xdr:twoCellAnchor>
    <xdr:from>
      <xdr:col>27</xdr:col>
      <xdr:colOff>28574</xdr:colOff>
      <xdr:row>11</xdr:row>
      <xdr:rowOff>9525</xdr:rowOff>
    </xdr:from>
    <xdr:to>
      <xdr:col>28</xdr:col>
      <xdr:colOff>361949</xdr:colOff>
      <xdr:row>12</xdr:row>
      <xdr:rowOff>57150</xdr:rowOff>
    </xdr:to>
    <xdr:sp macro="" textlink="">
      <xdr:nvSpPr>
        <xdr:cNvPr id="9" name="TextBox 1">
          <a:extLst>
            <a:ext uri="{FF2B5EF4-FFF2-40B4-BE49-F238E27FC236}">
              <a16:creationId xmlns:a16="http://schemas.microsoft.com/office/drawing/2014/main" id="{00000000-0008-0000-2400-000009000000}"/>
            </a:ext>
          </a:extLst>
        </xdr:cNvPr>
        <xdr:cNvSpPr txBox="1"/>
      </xdr:nvSpPr>
      <xdr:spPr>
        <a:xfrm>
          <a:off x="5229224" y="2647950"/>
          <a:ext cx="923925" cy="238125"/>
        </a:xfrm>
        <a:prstGeom prst="rect">
          <a:avLst/>
        </a:prstGeom>
      </xdr:spPr>
      <xdr:txBody>
        <a:bodyPr wrap="square" rtlCol="0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100" b="1">
              <a:solidFill>
                <a:srgbClr val="0070C0"/>
              </a:solidFill>
            </a:rPr>
            <a:t>61.46</a:t>
          </a:r>
          <a:r>
            <a:rPr lang="en-US" sz="1100" b="1" baseline="0">
              <a:solidFill>
                <a:srgbClr val="0070C0"/>
              </a:solidFill>
            </a:rPr>
            <a:t> (80%)</a:t>
          </a:r>
          <a:endParaRPr lang="en-US" sz="1100" b="1">
            <a:solidFill>
              <a:srgbClr val="0070C0"/>
            </a:solidFill>
          </a:endParaRPr>
        </a:p>
      </xdr:txBody>
    </xdr:sp>
    <xdr:clientData/>
  </xdr:twoCellAnchor>
  <xdr:twoCellAnchor>
    <xdr:from>
      <xdr:col>27</xdr:col>
      <xdr:colOff>28575</xdr:colOff>
      <xdr:row>9</xdr:row>
      <xdr:rowOff>47625</xdr:rowOff>
    </xdr:from>
    <xdr:to>
      <xdr:col>28</xdr:col>
      <xdr:colOff>323850</xdr:colOff>
      <xdr:row>10</xdr:row>
      <xdr:rowOff>95250</xdr:rowOff>
    </xdr:to>
    <xdr:sp macro="" textlink="">
      <xdr:nvSpPr>
        <xdr:cNvPr id="10" name="TextBox 1">
          <a:extLst>
            <a:ext uri="{FF2B5EF4-FFF2-40B4-BE49-F238E27FC236}">
              <a16:creationId xmlns:a16="http://schemas.microsoft.com/office/drawing/2014/main" id="{00000000-0008-0000-2400-00000A000000}"/>
            </a:ext>
          </a:extLst>
        </xdr:cNvPr>
        <xdr:cNvSpPr txBox="1"/>
      </xdr:nvSpPr>
      <xdr:spPr>
        <a:xfrm>
          <a:off x="5229225" y="2305050"/>
          <a:ext cx="885825" cy="238125"/>
        </a:xfrm>
        <a:prstGeom prst="rect">
          <a:avLst/>
        </a:prstGeom>
      </xdr:spPr>
      <xdr:txBody>
        <a:bodyPr wrap="square" rtlCol="0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100" b="1">
              <a:solidFill>
                <a:srgbClr val="0070C0"/>
              </a:solidFill>
            </a:rPr>
            <a:t>69.15</a:t>
          </a:r>
          <a:r>
            <a:rPr lang="en-US" sz="1100" b="1" baseline="0">
              <a:solidFill>
                <a:srgbClr val="0070C0"/>
              </a:solidFill>
            </a:rPr>
            <a:t> (90%)</a:t>
          </a:r>
          <a:endParaRPr lang="en-US" sz="1100" b="1">
            <a:solidFill>
              <a:srgbClr val="0070C0"/>
            </a:solidFill>
          </a:endParaRPr>
        </a:p>
      </xdr:txBody>
    </xdr:sp>
    <xdr:clientData/>
  </xdr:twoCellAnchor>
  <xdr:twoCellAnchor>
    <xdr:from>
      <xdr:col>27</xdr:col>
      <xdr:colOff>19049</xdr:colOff>
      <xdr:row>7</xdr:row>
      <xdr:rowOff>19050</xdr:rowOff>
    </xdr:from>
    <xdr:to>
      <xdr:col>28</xdr:col>
      <xdr:colOff>466724</xdr:colOff>
      <xdr:row>8</xdr:row>
      <xdr:rowOff>66675</xdr:rowOff>
    </xdr:to>
    <xdr:sp macro="" textlink="">
      <xdr:nvSpPr>
        <xdr:cNvPr id="11" name="TextBox 1">
          <a:extLst>
            <a:ext uri="{FF2B5EF4-FFF2-40B4-BE49-F238E27FC236}">
              <a16:creationId xmlns:a16="http://schemas.microsoft.com/office/drawing/2014/main" id="{00000000-0008-0000-2400-00000B000000}"/>
            </a:ext>
          </a:extLst>
        </xdr:cNvPr>
        <xdr:cNvSpPr txBox="1"/>
      </xdr:nvSpPr>
      <xdr:spPr>
        <a:xfrm>
          <a:off x="5219699" y="1895475"/>
          <a:ext cx="1038225" cy="238125"/>
        </a:xfrm>
        <a:prstGeom prst="rect">
          <a:avLst/>
        </a:prstGeom>
      </xdr:spPr>
      <xdr:txBody>
        <a:bodyPr wrap="square" rtlCol="0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100" b="1">
              <a:solidFill>
                <a:srgbClr val="0070C0"/>
              </a:solidFill>
            </a:rPr>
            <a:t>76.83</a:t>
          </a:r>
          <a:r>
            <a:rPr lang="en-US" sz="1100" b="1" baseline="0">
              <a:solidFill>
                <a:srgbClr val="0070C0"/>
              </a:solidFill>
            </a:rPr>
            <a:t> (100%)</a:t>
          </a:r>
          <a:endParaRPr lang="en-US" sz="1100" b="1">
            <a:solidFill>
              <a:srgbClr val="0070C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0.28306</cdr:x>
      <cdr:y>0.51982</cdr:y>
    </cdr:from>
    <cdr:to>
      <cdr:x>0.28432</cdr:x>
      <cdr:y>0.89141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C8288681-0101-3B4B-9F28-0FD7266A1FC5}"/>
            </a:ext>
          </a:extLst>
        </cdr:cNvPr>
        <cdr:cNvCxnSpPr/>
      </cdr:nvCxnSpPr>
      <cdr:spPr>
        <a:xfrm xmlns:a="http://schemas.openxmlformats.org/drawingml/2006/main" flipH="1" flipV="1">
          <a:off x="2381249" y="2709333"/>
          <a:ext cx="10584" cy="1936750"/>
        </a:xfrm>
        <a:prstGeom xmlns:a="http://schemas.openxmlformats.org/drawingml/2006/main" prst="line">
          <a:avLst/>
        </a:prstGeom>
        <a:ln xmlns:a="http://schemas.openxmlformats.org/drawingml/2006/main" w="9525" cap="flat" cmpd="sng" algn="ctr">
          <a:solidFill>
            <a:schemeClr val="accent5"/>
          </a:solidFill>
          <a:prstDash val="dash"/>
          <a:round/>
          <a:headEnd type="none" w="med" len="med"/>
          <a:tailEnd type="none" w="med" len="med"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0.08429</cdr:x>
      <cdr:y>0.51982</cdr:y>
    </cdr:from>
    <cdr:to>
      <cdr:x>0.28306</cdr:x>
      <cdr:y>0.52185</cdr:y>
    </cdr:to>
    <cdr:cxnSp macro="">
      <cdr:nvCxnSpPr>
        <cdr:cNvPr id="5" name="Straight Connector 4">
          <a:extLst xmlns:a="http://schemas.openxmlformats.org/drawingml/2006/main">
            <a:ext uri="{FF2B5EF4-FFF2-40B4-BE49-F238E27FC236}">
              <a16:creationId xmlns:a16="http://schemas.microsoft.com/office/drawing/2014/main" id="{B87C4757-47C6-F445-827D-C7852E641C24}"/>
            </a:ext>
          </a:extLst>
        </cdr:cNvPr>
        <cdr:cNvCxnSpPr/>
      </cdr:nvCxnSpPr>
      <cdr:spPr>
        <a:xfrm xmlns:a="http://schemas.openxmlformats.org/drawingml/2006/main" flipH="1">
          <a:off x="709083" y="2709333"/>
          <a:ext cx="1672166" cy="10584"/>
        </a:xfrm>
        <a:prstGeom xmlns:a="http://schemas.openxmlformats.org/drawingml/2006/main" prst="line">
          <a:avLst/>
        </a:prstGeom>
        <a:ln xmlns:a="http://schemas.openxmlformats.org/drawingml/2006/main" w="9525" cap="flat" cmpd="sng" algn="ctr">
          <a:solidFill>
            <a:schemeClr val="accent5"/>
          </a:solidFill>
          <a:prstDash val="dash"/>
          <a:round/>
          <a:headEnd type="none" w="med" len="med"/>
          <a:tailEnd type="none" w="med" len="med"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0.54222</cdr:x>
      <cdr:y>0.30458</cdr:y>
    </cdr:from>
    <cdr:to>
      <cdr:x>0.54348</cdr:x>
      <cdr:y>0.89344</cdr:y>
    </cdr:to>
    <cdr:cxnSp macro="">
      <cdr:nvCxnSpPr>
        <cdr:cNvPr id="7" name="Straight Connector 6">
          <a:extLst xmlns:a="http://schemas.openxmlformats.org/drawingml/2006/main">
            <a:ext uri="{FF2B5EF4-FFF2-40B4-BE49-F238E27FC236}">
              <a16:creationId xmlns:a16="http://schemas.microsoft.com/office/drawing/2014/main" id="{1D66D5CE-CB03-B340-9EF4-6506552991DC}"/>
            </a:ext>
          </a:extLst>
        </cdr:cNvPr>
        <cdr:cNvCxnSpPr/>
      </cdr:nvCxnSpPr>
      <cdr:spPr>
        <a:xfrm xmlns:a="http://schemas.openxmlformats.org/drawingml/2006/main" flipH="1" flipV="1">
          <a:off x="4561416" y="1587500"/>
          <a:ext cx="10583" cy="3069167"/>
        </a:xfrm>
        <a:prstGeom xmlns:a="http://schemas.openxmlformats.org/drawingml/2006/main" prst="line">
          <a:avLst/>
        </a:prstGeom>
        <a:ln xmlns:a="http://schemas.openxmlformats.org/drawingml/2006/main" w="9525" cap="flat" cmpd="sng" algn="ctr">
          <a:solidFill>
            <a:schemeClr val="accent5"/>
          </a:solidFill>
          <a:prstDash val="dash"/>
          <a:round/>
          <a:headEnd type="none" w="med" len="med"/>
          <a:tailEnd type="none" w="med" len="med"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0.08303</cdr:x>
      <cdr:y>0.30458</cdr:y>
    </cdr:from>
    <cdr:to>
      <cdr:x>0.54348</cdr:x>
      <cdr:y>0.30458</cdr:y>
    </cdr:to>
    <cdr:cxnSp macro="">
      <cdr:nvCxnSpPr>
        <cdr:cNvPr id="9" name="Straight Connector 8">
          <a:extLst xmlns:a="http://schemas.openxmlformats.org/drawingml/2006/main">
            <a:ext uri="{FF2B5EF4-FFF2-40B4-BE49-F238E27FC236}">
              <a16:creationId xmlns:a16="http://schemas.microsoft.com/office/drawing/2014/main" id="{56DC85DA-1CA1-5D46-8C7C-2723CE4CEADD}"/>
            </a:ext>
          </a:extLst>
        </cdr:cNvPr>
        <cdr:cNvCxnSpPr/>
      </cdr:nvCxnSpPr>
      <cdr:spPr>
        <a:xfrm xmlns:a="http://schemas.openxmlformats.org/drawingml/2006/main" flipH="1">
          <a:off x="698499" y="1587500"/>
          <a:ext cx="3873501" cy="0"/>
        </a:xfrm>
        <a:prstGeom xmlns:a="http://schemas.openxmlformats.org/drawingml/2006/main" prst="line">
          <a:avLst/>
        </a:prstGeom>
        <a:ln xmlns:a="http://schemas.openxmlformats.org/drawingml/2006/main" w="9525" cap="flat" cmpd="sng" algn="ctr">
          <a:solidFill>
            <a:schemeClr val="accent5"/>
          </a:solidFill>
          <a:prstDash val="dash"/>
          <a:round/>
          <a:headEnd type="none" w="med" len="med"/>
          <a:tailEnd type="none" w="med" len="med"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0.67935</cdr:x>
      <cdr:y>0.23554</cdr:y>
    </cdr:from>
    <cdr:to>
      <cdr:x>0.68061</cdr:x>
      <cdr:y>0.89344</cdr:y>
    </cdr:to>
    <cdr:cxnSp macro="">
      <cdr:nvCxnSpPr>
        <cdr:cNvPr id="12" name="Straight Connector 11">
          <a:extLst xmlns:a="http://schemas.openxmlformats.org/drawingml/2006/main">
            <a:ext uri="{FF2B5EF4-FFF2-40B4-BE49-F238E27FC236}">
              <a16:creationId xmlns:a16="http://schemas.microsoft.com/office/drawing/2014/main" id="{E76B49A2-8507-2E45-996D-C8A8A0ADF117}"/>
            </a:ext>
          </a:extLst>
        </cdr:cNvPr>
        <cdr:cNvCxnSpPr/>
      </cdr:nvCxnSpPr>
      <cdr:spPr>
        <a:xfrm xmlns:a="http://schemas.openxmlformats.org/drawingml/2006/main" flipH="1" flipV="1">
          <a:off x="5714999" y="1227667"/>
          <a:ext cx="10584" cy="3429000"/>
        </a:xfrm>
        <a:prstGeom xmlns:a="http://schemas.openxmlformats.org/drawingml/2006/main" prst="line">
          <a:avLst/>
        </a:prstGeom>
        <a:ln xmlns:a="http://schemas.openxmlformats.org/drawingml/2006/main" w="9525" cap="flat" cmpd="sng" algn="ctr">
          <a:solidFill>
            <a:schemeClr val="accent5"/>
          </a:solidFill>
          <a:prstDash val="dash"/>
          <a:round/>
          <a:headEnd type="none" w="med" len="med"/>
          <a:tailEnd type="none" w="med" len="med"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0.08429</cdr:x>
      <cdr:y>0.23148</cdr:y>
    </cdr:from>
    <cdr:to>
      <cdr:x>0.67935</cdr:x>
      <cdr:y>0.23351</cdr:y>
    </cdr:to>
    <cdr:cxnSp macro="">
      <cdr:nvCxnSpPr>
        <cdr:cNvPr id="15" name="Straight Connector 14">
          <a:extLst xmlns:a="http://schemas.openxmlformats.org/drawingml/2006/main">
            <a:ext uri="{FF2B5EF4-FFF2-40B4-BE49-F238E27FC236}">
              <a16:creationId xmlns:a16="http://schemas.microsoft.com/office/drawing/2014/main" id="{A3BB4332-C8CA-4D43-B276-6E34F96EA398}"/>
            </a:ext>
          </a:extLst>
        </cdr:cNvPr>
        <cdr:cNvCxnSpPr/>
      </cdr:nvCxnSpPr>
      <cdr:spPr>
        <a:xfrm xmlns:a="http://schemas.openxmlformats.org/drawingml/2006/main" flipH="1">
          <a:off x="709083" y="1206500"/>
          <a:ext cx="5005916" cy="10583"/>
        </a:xfrm>
        <a:prstGeom xmlns:a="http://schemas.openxmlformats.org/drawingml/2006/main" prst="line">
          <a:avLst/>
        </a:prstGeom>
        <a:ln xmlns:a="http://schemas.openxmlformats.org/drawingml/2006/main" w="9525" cap="flat" cmpd="sng" algn="ctr">
          <a:solidFill>
            <a:schemeClr val="accent5"/>
          </a:solidFill>
          <a:prstDash val="dash"/>
          <a:round/>
          <a:headEnd type="none" w="med" len="med"/>
          <a:tailEnd type="none" w="med" len="med"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0.97499</cdr:x>
      <cdr:y>0.15838</cdr:y>
    </cdr:from>
    <cdr:to>
      <cdr:x>0.97625</cdr:x>
      <cdr:y>0.89141</cdr:y>
    </cdr:to>
    <cdr:cxnSp macro="">
      <cdr:nvCxnSpPr>
        <cdr:cNvPr id="19" name="Straight Connector 18">
          <a:extLst xmlns:a="http://schemas.openxmlformats.org/drawingml/2006/main">
            <a:ext uri="{FF2B5EF4-FFF2-40B4-BE49-F238E27FC236}">
              <a16:creationId xmlns:a16="http://schemas.microsoft.com/office/drawing/2014/main" id="{F75F40F7-4DFC-934C-906A-ED30783067B8}"/>
            </a:ext>
          </a:extLst>
        </cdr:cNvPr>
        <cdr:cNvCxnSpPr/>
      </cdr:nvCxnSpPr>
      <cdr:spPr>
        <a:xfrm xmlns:a="http://schemas.openxmlformats.org/drawingml/2006/main" flipV="1">
          <a:off x="8202083" y="825500"/>
          <a:ext cx="10583" cy="3820583"/>
        </a:xfrm>
        <a:prstGeom xmlns:a="http://schemas.openxmlformats.org/drawingml/2006/main" prst="line">
          <a:avLst/>
        </a:prstGeom>
        <a:ln xmlns:a="http://schemas.openxmlformats.org/drawingml/2006/main" w="9525" cap="flat" cmpd="sng" algn="ctr">
          <a:solidFill>
            <a:schemeClr val="accent5"/>
          </a:solidFill>
          <a:prstDash val="dash"/>
          <a:round/>
          <a:headEnd type="none" w="med" len="med"/>
          <a:tailEnd type="none" w="med" len="med"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0.08177</cdr:x>
      <cdr:y>0.15635</cdr:y>
    </cdr:from>
    <cdr:to>
      <cdr:x>0.97499</cdr:x>
      <cdr:y>0.16041</cdr:y>
    </cdr:to>
    <cdr:cxnSp macro="">
      <cdr:nvCxnSpPr>
        <cdr:cNvPr id="21" name="Straight Connector 20">
          <a:extLst xmlns:a="http://schemas.openxmlformats.org/drawingml/2006/main">
            <a:ext uri="{FF2B5EF4-FFF2-40B4-BE49-F238E27FC236}">
              <a16:creationId xmlns:a16="http://schemas.microsoft.com/office/drawing/2014/main" id="{5C46F763-B602-D143-99D7-CA3B2BF4B3EF}"/>
            </a:ext>
          </a:extLst>
        </cdr:cNvPr>
        <cdr:cNvCxnSpPr/>
      </cdr:nvCxnSpPr>
      <cdr:spPr>
        <a:xfrm xmlns:a="http://schemas.openxmlformats.org/drawingml/2006/main" flipH="1">
          <a:off x="687916" y="814917"/>
          <a:ext cx="7514168" cy="21166"/>
        </a:xfrm>
        <a:prstGeom xmlns:a="http://schemas.openxmlformats.org/drawingml/2006/main" prst="line">
          <a:avLst/>
        </a:prstGeom>
        <a:ln xmlns:a="http://schemas.openxmlformats.org/drawingml/2006/main" w="9525" cap="flat" cmpd="sng" algn="ctr">
          <a:solidFill>
            <a:schemeClr val="accent5"/>
          </a:solidFill>
          <a:prstDash val="dash"/>
          <a:round/>
          <a:headEnd type="none" w="med" len="med"/>
          <a:tailEnd type="none" w="med" len="med"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</cdr:cxnSp>
  </cdr:relSizeAnchor>
</c:userShape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S607" totalsRowShown="0" headerRowDxfId="200" dataDxfId="198" headerRowBorderDxfId="199" tableBorderDxfId="197" totalsRowBorderDxfId="196">
  <autoFilter ref="A1:S607" xr:uid="{00000000-0009-0000-0100-000001000000}"/>
  <sortState xmlns:xlrd2="http://schemas.microsoft.com/office/spreadsheetml/2017/richdata2" ref="A2:S607">
    <sortCondition ref="A1:A607"/>
  </sortState>
  <tableColumns count="19">
    <tableColumn id="1" xr3:uid="{00000000-0010-0000-0000-000001000000}" name="Serial Number " dataDxfId="195"/>
    <tableColumn id="2" xr3:uid="{00000000-0010-0000-0000-000002000000}" name="Last Name" dataDxfId="194"/>
    <tableColumn id="3" xr3:uid="{00000000-0010-0000-0000-000003000000}" name="First Name" dataDxfId="193"/>
    <tableColumn id="4" xr3:uid="{00000000-0010-0000-0000-000004000000}" name="Position" dataDxfId="192"/>
    <tableColumn id="5" xr3:uid="{00000000-0010-0000-0000-000005000000}" name="College" dataDxfId="191"/>
    <tableColumn id="6" xr3:uid="{00000000-0010-0000-0000-000006000000}" name="Department" dataDxfId="190"/>
    <tableColumn id="19" xr3:uid="{00000000-0010-0000-0000-000013000000}" name="DOI" dataDxfId="189"/>
    <tableColumn id="7" xr3:uid="{00000000-0010-0000-0000-000007000000}" name="Year/ID No." dataDxfId="188"/>
    <tableColumn id="8" xr3:uid="{00000000-0010-0000-0000-000008000000}" name="Paper Title " dataDxfId="187"/>
    <tableColumn id="17" xr3:uid="{00000000-0010-0000-0000-000011000000}" name="SCIE" dataDxfId="186"/>
    <tableColumn id="18" xr3:uid="{00000000-0010-0000-0000-000012000000}" name="SSCI" dataDxfId="185"/>
    <tableColumn id="9" xr3:uid="{00000000-0010-0000-0000-000009000000}" name="A&amp;HCI" dataDxfId="184"/>
    <tableColumn id="10" xr3:uid="{00000000-0010-0000-0000-00000A000000}" name="BKCI-S" dataDxfId="183"/>
    <tableColumn id="11" xr3:uid="{00000000-0010-0000-0000-00000B000000}" name="BKCI-SSH" dataDxfId="182"/>
    <tableColumn id="12" xr3:uid="{00000000-0010-0000-0000-00000C000000}" name="ESCI" dataDxfId="181"/>
    <tableColumn id="13" xr3:uid="{00000000-0010-0000-0000-00000D000000}" name="Name of Publisher" dataDxfId="180"/>
    <tableColumn id="14" xr3:uid="{00000000-0010-0000-0000-00000E000000}" name="Link to the Article" dataDxfId="179"/>
    <tableColumn id="15" xr3:uid="{00000000-0010-0000-0000-00000F000000}" name="Weight (AUS Contributors)" dataDxfId="178"/>
    <tableColumn id="16" xr3:uid="{00000000-0010-0000-0000-000010000000}" name="Weight (All Contributors)" dataDxfId="177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1000000}" name="表5" displayName="表5" ref="A1:S1048576" totalsRowShown="0" headerRowDxfId="161" headerRowBorderDxfId="160">
  <autoFilter ref="A1:S1048576" xr:uid="{00000000-0009-0000-0100-000005000000}"/>
  <sortState xmlns:xlrd2="http://schemas.microsoft.com/office/spreadsheetml/2017/richdata2" ref="A2:S1048576">
    <sortCondition ref="A1:A1048576"/>
  </sortState>
  <tableColumns count="19">
    <tableColumn id="1" xr3:uid="{00000000-0010-0000-0100-000001000000}" name="Serial Number " dataDxfId="159"/>
    <tableColumn id="2" xr3:uid="{00000000-0010-0000-0100-000002000000}" name="Last Name" dataDxfId="158"/>
    <tableColumn id="3" xr3:uid="{00000000-0010-0000-0100-000003000000}" name="First Name" dataDxfId="157"/>
    <tableColumn id="4" xr3:uid="{00000000-0010-0000-0100-000004000000}" name="Position" dataDxfId="156"/>
    <tableColumn id="5" xr3:uid="{00000000-0010-0000-0100-000005000000}" name="College" dataDxfId="155"/>
    <tableColumn id="6" xr3:uid="{00000000-0010-0000-0100-000006000000}" name="Department" dataDxfId="154"/>
    <tableColumn id="7" xr3:uid="{00000000-0010-0000-0100-000007000000}" name="DOI" dataDxfId="153"/>
    <tableColumn id="8" xr3:uid="{00000000-0010-0000-0100-000008000000}" name="Year/ID No." dataDxfId="152"/>
    <tableColumn id="9" xr3:uid="{00000000-0010-0000-0100-000009000000}" name="Paper Title " dataDxfId="151"/>
    <tableColumn id="10" xr3:uid="{00000000-0010-0000-0100-00000A000000}" name="SCIE" dataDxfId="150"/>
    <tableColumn id="11" xr3:uid="{00000000-0010-0000-0100-00000B000000}" name="SSCI" dataDxfId="149"/>
    <tableColumn id="12" xr3:uid="{00000000-0010-0000-0100-00000C000000}" name="A&amp;HCI" dataDxfId="148"/>
    <tableColumn id="13" xr3:uid="{00000000-0010-0000-0100-00000D000000}" name="BKCI-S" dataDxfId="147"/>
    <tableColumn id="14" xr3:uid="{00000000-0010-0000-0100-00000E000000}" name="BKCI-SSH" dataDxfId="146"/>
    <tableColumn id="15" xr3:uid="{00000000-0010-0000-0100-00000F000000}" name="ESCI" dataDxfId="145"/>
    <tableColumn id="16" xr3:uid="{00000000-0010-0000-0100-000010000000}" name="Name of Publisher"/>
    <tableColumn id="17" xr3:uid="{00000000-0010-0000-0100-000011000000}" name="Link to the Article"/>
    <tableColumn id="18" xr3:uid="{00000000-0010-0000-0100-000012000000}" name="Weight (AUS Contributors)" dataDxfId="144"/>
    <tableColumn id="19" xr3:uid="{00000000-0010-0000-0100-000013000000}" name="Weight (All Contributors)" dataDxfId="14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表2" displayName="表2" ref="A1:V606" totalsRowShown="0" headerRowDxfId="95" tableBorderDxfId="94">
  <autoFilter ref="A1:V606" xr:uid="{00000000-0009-0000-0100-000002000000}"/>
  <tableColumns count="22">
    <tableColumn id="1" xr3:uid="{00000000-0010-0000-0200-000001000000}" name="Serial Number " dataDxfId="93"/>
    <tableColumn id="2" xr3:uid="{00000000-0010-0000-0200-000002000000}" name="Last Name" dataDxfId="92"/>
    <tableColumn id="3" xr3:uid="{00000000-0010-0000-0200-000003000000}" name="First Name" dataDxfId="91"/>
    <tableColumn id="4" xr3:uid="{00000000-0010-0000-0200-000004000000}" name="name" dataDxfId="90">
      <calculatedColumnFormula>C2&amp;" "&amp;B2</calculatedColumnFormula>
    </tableColumn>
    <tableColumn id="5" xr3:uid="{00000000-0010-0000-0200-000005000000}" name="Position" dataDxfId="89"/>
    <tableColumn id="6" xr3:uid="{00000000-0010-0000-0200-000006000000}" name="College" dataDxfId="88"/>
    <tableColumn id="7" xr3:uid="{00000000-0010-0000-0200-000007000000}" name="Department" dataDxfId="87"/>
    <tableColumn id="8" xr3:uid="{00000000-0010-0000-0200-000008000000}" name="DOI" dataDxfId="86"/>
    <tableColumn id="9" xr3:uid="{00000000-0010-0000-0200-000009000000}" name="Year/ID No." dataDxfId="85"/>
    <tableColumn id="10" xr3:uid="{00000000-0010-0000-0200-00000A000000}" name="Paper Title " dataDxfId="84"/>
    <tableColumn id="11" xr3:uid="{00000000-0010-0000-0200-00000B000000}" name="SCIE" dataDxfId="83"/>
    <tableColumn id="12" xr3:uid="{00000000-0010-0000-0200-00000C000000}" name="SSCI" dataDxfId="82"/>
    <tableColumn id="13" xr3:uid="{00000000-0010-0000-0200-00000D000000}" name="A&amp;HCI" dataDxfId="81"/>
    <tableColumn id="14" xr3:uid="{00000000-0010-0000-0200-00000E000000}" name="BKCI-S" dataDxfId="80"/>
    <tableColumn id="15" xr3:uid="{00000000-0010-0000-0200-00000F000000}" name="BKCI-SSH" dataDxfId="79"/>
    <tableColumn id="16" xr3:uid="{00000000-0010-0000-0200-000010000000}" name="ESCI" dataDxfId="78"/>
    <tableColumn id="17" xr3:uid="{00000000-0010-0000-0200-000011000000}" name="Name of Publisher" dataDxfId="77"/>
    <tableColumn id="18" xr3:uid="{00000000-0010-0000-0200-000012000000}" name="Link to the Article"/>
    <tableColumn id="19" xr3:uid="{00000000-0010-0000-0200-000013000000}" name="Original Weight (AUS Contributors)" dataDxfId="76"/>
    <tableColumn id="20" xr3:uid="{00000000-0010-0000-0200-000014000000}" name="Updated Weight (AUS Contributors)"/>
    <tableColumn id="21" xr3:uid="{00000000-0010-0000-0200-000015000000}" name="Original Weight (All Contributors)" dataDxfId="75"/>
    <tableColumn id="22" xr3:uid="{00000000-0010-0000-0200-000016000000}" name="Updated Weight (All Contributors)" dataDxfId="7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apps.webofknowledge.com/full_record.do?product=WOS&amp;search_mode=GeneralSearch&amp;qid=1&amp;SID=E5czxAWjGgL3Pwr5h5j&amp;page=1&amp;doc=16" TargetMode="External"/><Relationship Id="rId21" Type="http://schemas.openxmlformats.org/officeDocument/2006/relationships/hyperlink" Target="http://apps.webofknowledge.com/full_record.do?product=WOS&amp;search_mode=GeneralSearch&amp;qid=3&amp;SID=E5WyPOsb8BvrPEDQN14&amp;page=1&amp;doc=1" TargetMode="External"/><Relationship Id="rId324" Type="http://schemas.openxmlformats.org/officeDocument/2006/relationships/hyperlink" Target="http://apps.webofknowledge.com/full_record.do?product=WOS&amp;search_mode=GeneralSearch&amp;qid=3&amp;SID=F2Hiy86VoUryodGFyZr&amp;page=1&amp;doc=2" TargetMode="External"/><Relationship Id="rId531" Type="http://schemas.openxmlformats.org/officeDocument/2006/relationships/hyperlink" Target="http://apps.webofknowledge.com/full_record.do?product=WOS&amp;search_mode=GeneralSearch&amp;qid=1&amp;SID=E2WPX8BpQzu1KyMutN2&amp;page=1&amp;doc=18" TargetMode="External"/><Relationship Id="rId170" Type="http://schemas.openxmlformats.org/officeDocument/2006/relationships/hyperlink" Target="http://apps.webofknowledge.com/full_record.do?product=WOS&amp;search_mode=GeneralSearch&amp;qid=3&amp;SID=F4l2Iniae7E2IGyhuVz&amp;page=1&amp;doc=42" TargetMode="External"/><Relationship Id="rId268" Type="http://schemas.openxmlformats.org/officeDocument/2006/relationships/hyperlink" Target="http://apps.webofknowledge.com/full_record.do?product=WOS&amp;search_mode=GeneralSearch&amp;qid=1&amp;SID=D5dER5jKN3yTVjW2Abu&amp;page=1&amp;doc=25" TargetMode="External"/><Relationship Id="rId475" Type="http://schemas.openxmlformats.org/officeDocument/2006/relationships/hyperlink" Target="http://apps.webofknowledge.com/full_record.do?product=WOS&amp;search_mode=GeneralSearch&amp;qid=6&amp;SID=F3QAVKcbeGd6uwxAsQm&amp;page=2&amp;doc=53" TargetMode="External"/><Relationship Id="rId32" Type="http://schemas.openxmlformats.org/officeDocument/2006/relationships/hyperlink" Target="http://apps.webofknowledge.com/full_record.do?product=WOS&amp;search_mode=GeneralSearch&amp;qid=1&amp;SID=E2x932K34BB7vUr58ep&amp;page=1&amp;doc=2" TargetMode="External"/><Relationship Id="rId128" Type="http://schemas.openxmlformats.org/officeDocument/2006/relationships/hyperlink" Target="http://apps.webofknowledge.com/full_record.do?product=WOS&amp;search_mode=GeneralSearch&amp;qid=3&amp;SID=D6lb2yOC7kEDyjHGjP1&amp;page=1&amp;doc=21" TargetMode="External"/><Relationship Id="rId335" Type="http://schemas.openxmlformats.org/officeDocument/2006/relationships/hyperlink" Target="http://apps.webofknowledge.com/full_record.do?product=WOS&amp;search_mode=GeneralSearch&amp;qid=3&amp;SID=C2JUbGqEQbp9ldFBWyC&amp;page=1&amp;doc=12" TargetMode="External"/><Relationship Id="rId542" Type="http://schemas.openxmlformats.org/officeDocument/2006/relationships/hyperlink" Target="http://apps.webofknowledge.com/full_record.do?product=WOS&amp;search_mode=GeneralSearch&amp;qid=1&amp;SID=D2LIiLCzA8ouZ8XSG3h&amp;page=1&amp;doc=3" TargetMode="External"/><Relationship Id="rId181" Type="http://schemas.openxmlformats.org/officeDocument/2006/relationships/hyperlink" Target="http://apps.webofknowledge.com/full_record.do?product=WOS&amp;search_mode=GeneralSearch&amp;qid=1&amp;SID=F3Wlu2jZcUCvfXkYxGg&amp;page=1&amp;doc=13" TargetMode="External"/><Relationship Id="rId402" Type="http://schemas.openxmlformats.org/officeDocument/2006/relationships/hyperlink" Target="http://apps.webofknowledge.com/full_record.do?product=WOS&amp;search_mode=GeneralSearch&amp;qid=1&amp;SID=F1acTnFZVTh3LilX8Ox&amp;page=1&amp;doc=1" TargetMode="External"/><Relationship Id="rId279" Type="http://schemas.openxmlformats.org/officeDocument/2006/relationships/hyperlink" Target="http://apps.webofknowledge.com/full_record.do?product=WOS&amp;search_mode=GeneralSearch&amp;qid=1&amp;SID=D5dER5jKN3yTVjW2Abu&amp;page=1&amp;doc=21" TargetMode="External"/><Relationship Id="rId486" Type="http://schemas.openxmlformats.org/officeDocument/2006/relationships/hyperlink" Target="http://apps.webofknowledge.com/full_record.do?product=WOS&amp;search_mode=GeneralSearch&amp;qid=6&amp;SID=F3QAVKcbeGd6uwxAsQm&amp;page=1&amp;doc=44" TargetMode="External"/><Relationship Id="rId43" Type="http://schemas.openxmlformats.org/officeDocument/2006/relationships/hyperlink" Target="http://apps.webofknowledge.com/full_record.do?product=WOS&amp;search_mode=GeneralSearch&amp;qid=1&amp;SID=E2x932K34BB7vUr58ep&amp;page=1&amp;doc=8" TargetMode="External"/><Relationship Id="rId139" Type="http://schemas.openxmlformats.org/officeDocument/2006/relationships/hyperlink" Target="http://apps.webofknowledge.com/full_record.do?product=WOS&amp;search_mode=GeneralSearch&amp;qid=1&amp;SID=E6a9ghYYFJqmoCAaCme&amp;page=1&amp;doc=24" TargetMode="External"/><Relationship Id="rId346" Type="http://schemas.openxmlformats.org/officeDocument/2006/relationships/hyperlink" Target="http://apps.webofknowledge.com/full_record.do?product=WOS&amp;search_mode=GeneralSearch&amp;qid=1&amp;SID=F2hekmznjM4Op44U8Gj&amp;page=1&amp;doc=2" TargetMode="External"/><Relationship Id="rId553" Type="http://schemas.openxmlformats.org/officeDocument/2006/relationships/hyperlink" Target="http://apps.webofknowledge.com/full_record.do?product=WOS&amp;search_mode=GeneralSearch&amp;qid=2&amp;SID=E13dB81QVftMdFQqx82&amp;page=1&amp;doc=4" TargetMode="External"/><Relationship Id="rId192" Type="http://schemas.openxmlformats.org/officeDocument/2006/relationships/hyperlink" Target="http://apps.webofknowledge.com/full_record.do?product=WOS&amp;search_mode=GeneralSearch&amp;qid=4&amp;SID=F1AeMUHojOPUU1xpCmD&amp;page=1&amp;doc=16" TargetMode="External"/><Relationship Id="rId206" Type="http://schemas.openxmlformats.org/officeDocument/2006/relationships/hyperlink" Target="http://apps.webofknowledge.com/full_record.do?product=WOS&amp;search_mode=GeneralSearch&amp;qid=3&amp;SID=E6C3XRP3qXlxpTFu8bC&amp;page=1&amp;doc=4" TargetMode="External"/><Relationship Id="rId413" Type="http://schemas.openxmlformats.org/officeDocument/2006/relationships/hyperlink" Target="http://apps.webofknowledge.com/full_record.do?product=WOS&amp;search_mode=GeneralSearch&amp;qid=3&amp;SID=E6nqv3SUKECJPl1OQjM&amp;page=2&amp;doc=90" TargetMode="External"/><Relationship Id="rId497" Type="http://schemas.openxmlformats.org/officeDocument/2006/relationships/hyperlink" Target="http://apps.webofknowledge.com/full_record.do?product=WOS&amp;search_mode=GeneralSearch&amp;qid=1&amp;SID=C3OVM7RoHmYzDnvlPhu&amp;page=1&amp;doc=39" TargetMode="External"/><Relationship Id="rId357" Type="http://schemas.openxmlformats.org/officeDocument/2006/relationships/hyperlink" Target="http://apps.webofknowledge.com/full_record.do?product=WOS&amp;search_mode=GeneralSearch&amp;qid=1&amp;SID=F1ZujJSFTah2efOH4Py&amp;page=1&amp;doc=1" TargetMode="External"/><Relationship Id="rId54" Type="http://schemas.openxmlformats.org/officeDocument/2006/relationships/hyperlink" Target="http://apps.webofknowledge.com/full_record.do?product=WOS&amp;search_mode=GeneralSearch&amp;qid=1&amp;SID=E2x932K34BB7vUr58ep&amp;page=1&amp;doc=13" TargetMode="External"/><Relationship Id="rId217" Type="http://schemas.openxmlformats.org/officeDocument/2006/relationships/hyperlink" Target="http://apps.webofknowledge.com/full_record.do?product=WOS&amp;search_mode=GeneralSearch&amp;qid=3&amp;SID=C2IdBsD8PZV71Ym8F2s&amp;page=1&amp;doc=1" TargetMode="External"/><Relationship Id="rId424" Type="http://schemas.openxmlformats.org/officeDocument/2006/relationships/hyperlink" Target="http://apps.webofknowledge.com/full_record.do?product=WOS&amp;search_mode=GeneralSearch&amp;qid=3&amp;SID=E6nqv3SUKECJPl1OQjM&amp;page=2&amp;doc=87" TargetMode="External"/><Relationship Id="rId23" Type="http://schemas.openxmlformats.org/officeDocument/2006/relationships/hyperlink" Target="http://apps.webofknowledge.com/full_record.do?product=WOS&amp;search_mode=GeneralSearch&amp;qid=3&amp;SID=E5WyPOsb8BvrPEDQN14&amp;page=1&amp;doc=2" TargetMode="External"/><Relationship Id="rId119" Type="http://schemas.openxmlformats.org/officeDocument/2006/relationships/hyperlink" Target="http://apps.webofknowledge.com/full_record.do?product=WOS&amp;search_mode=GeneralSearch&amp;qid=1&amp;SID=E5czxAWjGgL3Pwr5h5j&amp;page=1&amp;doc=18" TargetMode="External"/><Relationship Id="rId270" Type="http://schemas.openxmlformats.org/officeDocument/2006/relationships/hyperlink" Target="http://apps.webofknowledge.com/full_record.do?product=WOS&amp;search_mode=GeneralSearch&amp;qid=1&amp;SID=D5dER5jKN3yTVjW2Abu&amp;page=1&amp;doc=25" TargetMode="External"/><Relationship Id="rId326" Type="http://schemas.openxmlformats.org/officeDocument/2006/relationships/hyperlink" Target="http://apps.webofknowledge.com/full_record.do?product=WOS&amp;search_mode=GeneralSearch&amp;qid=3&amp;SID=F2Hiy86VoUryodGFyZr&amp;page=1&amp;doc=4" TargetMode="External"/><Relationship Id="rId533" Type="http://schemas.openxmlformats.org/officeDocument/2006/relationships/hyperlink" Target="http://apps.webofknowledge.com/full_record.do?product=WOS&amp;search_mode=GeneralSearch&amp;qid=1&amp;SID=E2WPX8BpQzu1KyMutN2&amp;page=1&amp;doc=17" TargetMode="External"/><Relationship Id="rId65" Type="http://schemas.openxmlformats.org/officeDocument/2006/relationships/hyperlink" Target="http://apps.webofknowledge.com/full_record.do?product=WOS&amp;search_mode=GeneralSearch&amp;qid=3&amp;SID=D6Q6HQpkfG5uBRhAuIA&amp;page=1&amp;doc=4" TargetMode="External"/><Relationship Id="rId130" Type="http://schemas.openxmlformats.org/officeDocument/2006/relationships/hyperlink" Target="http://apps.webofknowledge.com/full_record.do?product=WOS&amp;search_mode=GeneralSearch&amp;qid=3&amp;SID=D6lb2yOC7kEDyjHGjP1&amp;page=1&amp;doc=21" TargetMode="External"/><Relationship Id="rId368" Type="http://schemas.openxmlformats.org/officeDocument/2006/relationships/hyperlink" Target="http://apps.webofknowledge.com/full_record.do?product=WOS&amp;search_mode=GeneralSearch&amp;qid=1&amp;SID=F1ZujJSFTah2efOH4Py&amp;page=1&amp;doc=8" TargetMode="External"/><Relationship Id="rId172" Type="http://schemas.openxmlformats.org/officeDocument/2006/relationships/hyperlink" Target="http://apps.webofknowledge.com/full_record.do?product=WOS&amp;search_mode=GeneralSearch&amp;qid=3&amp;SID=F4l2Iniae7E2IGyhuVz&amp;page=1&amp;doc=44" TargetMode="External"/><Relationship Id="rId228" Type="http://schemas.openxmlformats.org/officeDocument/2006/relationships/hyperlink" Target="http://apps.webofknowledge.com/full_record.do?product=WOS&amp;search_mode=GeneralSearch&amp;qid=6&amp;SID=F18ZjRMZbfYCqav4mmu&amp;page=1&amp;doc=2" TargetMode="External"/><Relationship Id="rId435" Type="http://schemas.openxmlformats.org/officeDocument/2006/relationships/hyperlink" Target="http://apps.webofknowledge.com/full_record.do?product=WOS&amp;search_mode=GeneralSearch&amp;qid=1&amp;SID=D6pVcY1r4sUaUeZ1Qfn&amp;page=2&amp;doc=77" TargetMode="External"/><Relationship Id="rId477" Type="http://schemas.openxmlformats.org/officeDocument/2006/relationships/hyperlink" Target="http://apps.webofknowledge.com/full_record.do?product=WOS&amp;search_mode=GeneralSearch&amp;qid=6&amp;SID=F3QAVKcbeGd6uwxAsQm&amp;page=2&amp;doc=51" TargetMode="External"/><Relationship Id="rId281" Type="http://schemas.openxmlformats.org/officeDocument/2006/relationships/hyperlink" Target="http://apps.webofknowledge.com/full_record.do?product=WOS&amp;search_mode=GeneralSearch&amp;qid=1&amp;SID=D5dER5jKN3yTVjW2Abu&amp;page=1&amp;doc=21" TargetMode="External"/><Relationship Id="rId337" Type="http://schemas.openxmlformats.org/officeDocument/2006/relationships/hyperlink" Target="http://apps.webofknowledge.com/full_record.do?product=WOS&amp;search_mode=GeneralSearch&amp;qid=4&amp;SID=C2LCbslyZ5qvceTGAfh&amp;page=1&amp;doc=1" TargetMode="External"/><Relationship Id="rId502" Type="http://schemas.openxmlformats.org/officeDocument/2006/relationships/hyperlink" Target="http://apps.webofknowledge.com/full_record.do?product=WOS&amp;search_mode=GeneralSearch&amp;qid=1&amp;SID=E2WPX8BpQzu1KyMutN2&amp;page=1&amp;doc=37" TargetMode="External"/><Relationship Id="rId34" Type="http://schemas.openxmlformats.org/officeDocument/2006/relationships/hyperlink" Target="http://apps.webofknowledge.com/full_record.do?product=WOS&amp;search_mode=GeneralSearch&amp;qid=1&amp;SID=E2x932K34BB7vUr58ep&amp;page=1&amp;doc=3" TargetMode="External"/><Relationship Id="rId76" Type="http://schemas.openxmlformats.org/officeDocument/2006/relationships/hyperlink" Target="http://apps.webofknowledge.com/full_record.do?product=WOS&amp;search_mode=GeneralSearch&amp;qid=3&amp;SID=F5KxzbS4dlXlsSPR5iM&amp;page=1&amp;doc=1" TargetMode="External"/><Relationship Id="rId141" Type="http://schemas.openxmlformats.org/officeDocument/2006/relationships/hyperlink" Target="http://apps.webofknowledge.com/full_record.do?product=WOS&amp;search_mode=GeneralSearch&amp;qid=1&amp;SID=E6a9ghYYFJqmoCAaCme&amp;page=1&amp;doc=25" TargetMode="External"/><Relationship Id="rId379" Type="http://schemas.openxmlformats.org/officeDocument/2006/relationships/hyperlink" Target="http://apps.webofknowledge.com/full_record.do?product=WOS&amp;search_mode=GeneralSearch&amp;qid=1&amp;SID=E1mTMmnw7J6fDDjTj1j&amp;page=3&amp;doc=112" TargetMode="External"/><Relationship Id="rId544" Type="http://schemas.openxmlformats.org/officeDocument/2006/relationships/hyperlink" Target="http://apps.webofknowledge.com/full_record.do?product=WOS&amp;search_mode=GeneralSearch&amp;qid=1&amp;SID=D2LIiLCzA8ouZ8XSG3h&amp;page=1&amp;doc=3" TargetMode="External"/><Relationship Id="rId7" Type="http://schemas.openxmlformats.org/officeDocument/2006/relationships/hyperlink" Target="http://apps.webofknowledge.com/full_record.do?product=WOS&amp;search_mode=GeneralSearch&amp;qid=2&amp;SID=E1qYc9bo7TjEEkFB2Ev&amp;page=1&amp;doc=1" TargetMode="External"/><Relationship Id="rId183" Type="http://schemas.openxmlformats.org/officeDocument/2006/relationships/hyperlink" Target="http://apps.webofknowledge.com/full_record.do?product=WOS&amp;search_mode=GeneralSearch&amp;qid=3&amp;SID=F6HcDq88pqJNuHs2QxN&amp;page=1&amp;doc=14" TargetMode="External"/><Relationship Id="rId239" Type="http://schemas.openxmlformats.org/officeDocument/2006/relationships/hyperlink" Target="http://apps.webofknowledge.com/full_record.do?product=WOS&amp;search_mode=GeneralSearch&amp;qid=1&amp;SID=E1C2BSsIRg2SqoeVguK&amp;page=1&amp;doc=42" TargetMode="External"/><Relationship Id="rId390" Type="http://schemas.openxmlformats.org/officeDocument/2006/relationships/hyperlink" Target="http://apps.webofknowledge.com/full_record.do?product=WOS&amp;search_mode=GeneralSearch&amp;qid=1&amp;SID=F1acTnFZVTh3LilX8Ox&amp;page=3&amp;doc=103" TargetMode="External"/><Relationship Id="rId404" Type="http://schemas.openxmlformats.org/officeDocument/2006/relationships/hyperlink" Target="http://apps.webofknowledge.com/full_record.do?product=WOS&amp;search_mode=GeneralSearch&amp;qid=1&amp;SID=F1acTnFZVTh3LilX8Ox&amp;page=1&amp;doc=3" TargetMode="External"/><Relationship Id="rId446" Type="http://schemas.openxmlformats.org/officeDocument/2006/relationships/hyperlink" Target="http://apps.webofknowledge.com/full_record.do?product=WOS&amp;search_mode=GeneralSearch&amp;qid=1&amp;SID=D6pVcY1r4sUaUeZ1Qfn&amp;page=2&amp;doc=71" TargetMode="External"/><Relationship Id="rId250" Type="http://schemas.openxmlformats.org/officeDocument/2006/relationships/hyperlink" Target="http://apps.webofknowledge.com/full_record.do?product=WOS&amp;search_mode=GeneralSearch&amp;qid=1&amp;SID=D5dER5jKN3yTVjW2Abu&amp;page=1&amp;doc=32" TargetMode="External"/><Relationship Id="rId292" Type="http://schemas.openxmlformats.org/officeDocument/2006/relationships/hyperlink" Target="http://apps.webofknowledge.com/full_record.do?product=WOS&amp;search_mode=GeneralSearch&amp;qid=1&amp;SID=E5t2JVaBq6ljQ4SV9XS&amp;page=1&amp;doc=14" TargetMode="External"/><Relationship Id="rId306" Type="http://schemas.openxmlformats.org/officeDocument/2006/relationships/hyperlink" Target="http://apps.webofknowledge.com/full_record.do?product=WOS&amp;search_mode=GeneralSearch&amp;qid=3&amp;SID=F3Pu64ErxbBksR8thLe&amp;page=1&amp;doc=6" TargetMode="External"/><Relationship Id="rId488" Type="http://schemas.openxmlformats.org/officeDocument/2006/relationships/hyperlink" Target="http://apps.webofknowledge.com/full_record.do?product=WOS&amp;search_mode=GeneralSearch&amp;qid=1&amp;SID=F3QAVKcbeGd6uwxAsQm&amp;page=1&amp;doc=42" TargetMode="External"/><Relationship Id="rId45" Type="http://schemas.openxmlformats.org/officeDocument/2006/relationships/hyperlink" Target="http://apps.webofknowledge.com/full_record.do?product=WOS&amp;search_mode=GeneralSearch&amp;qid=1&amp;SID=E2x932K34BB7vUr58ep&amp;page=1&amp;doc=9" TargetMode="External"/><Relationship Id="rId87" Type="http://schemas.openxmlformats.org/officeDocument/2006/relationships/hyperlink" Target="http://apps.webofknowledge.com/full_record.do?product=WOS&amp;search_mode=GeneralSearch&amp;qid=1&amp;SID=F5QYlaG1OPl2YND2ywY&amp;page=1&amp;doc=7" TargetMode="External"/><Relationship Id="rId110" Type="http://schemas.openxmlformats.org/officeDocument/2006/relationships/hyperlink" Target="http://apps.webofknowledge.com/full_record.do?product=WOS&amp;search_mode=GeneralSearch&amp;qid=1&amp;SID=E5czxAWjGgL3Pwr5h5j&amp;page=1&amp;doc=15" TargetMode="External"/><Relationship Id="rId348" Type="http://schemas.openxmlformats.org/officeDocument/2006/relationships/hyperlink" Target="http://apps.webofknowledge.com/full_record.do?product=WOS&amp;search_mode=GeneralSearch&amp;qid=1&amp;SID=F2hekmznjM4Op44U8Gj&amp;page=1&amp;doc=2" TargetMode="External"/><Relationship Id="rId513" Type="http://schemas.openxmlformats.org/officeDocument/2006/relationships/hyperlink" Target="http://apps.webofknowledge.com/full_record.do?product=WOS&amp;search_mode=GeneralSearch&amp;qid=1&amp;SID=E2WPX8BpQzu1KyMutN2&amp;page=1&amp;doc=28" TargetMode="External"/><Relationship Id="rId555" Type="http://schemas.openxmlformats.org/officeDocument/2006/relationships/hyperlink" Target="http://apps.webofknowledge.com/full_record.do?product=WOS&amp;search_mode=GeneralSearch&amp;qid=1&amp;SID=C5SVAB8HQ3PFwZmFyd6&amp;page=1&amp;doc=1" TargetMode="External"/><Relationship Id="rId152" Type="http://schemas.openxmlformats.org/officeDocument/2006/relationships/hyperlink" Target="http://apps.webofknowledge.com/full_record.do?product=WOS&amp;search_mode=GeneralSearch&amp;qid=1&amp;SID=E6a9ghYYFJqmoCAaCme&amp;page=1&amp;doc=31" TargetMode="External"/><Relationship Id="rId194" Type="http://schemas.openxmlformats.org/officeDocument/2006/relationships/hyperlink" Target="http://apps.webofknowledge.com/full_record.do?product=WOS&amp;search_mode=GeneralSearch&amp;qid=4&amp;SID=F1AeMUHojOPUU1xpCmD&amp;page=1&amp;doc=17" TargetMode="External"/><Relationship Id="rId208" Type="http://schemas.openxmlformats.org/officeDocument/2006/relationships/hyperlink" Target="http://apps.webofknowledge.com/full_record.do?product=WOS&amp;search_mode=GeneralSearch&amp;qid=3&amp;SID=E6C3XRP3qXlxpTFu8bC&amp;page=1&amp;doc=5" TargetMode="External"/><Relationship Id="rId415" Type="http://schemas.openxmlformats.org/officeDocument/2006/relationships/hyperlink" Target="http://apps.webofknowledge.com/full_record.do?product=WOS&amp;search_mode=GeneralSearch&amp;qid=3&amp;SID=E6nqv3SUKECJPl1OQjM&amp;page=2&amp;doc=90" TargetMode="External"/><Relationship Id="rId457" Type="http://schemas.openxmlformats.org/officeDocument/2006/relationships/hyperlink" Target="http://apps.webofknowledge.com/full_record.do?product=WOS&amp;search_mode=GeneralSearch&amp;qid=1&amp;SID=C2kPfJSNE8IP7GtNHJQ&amp;page=2&amp;doc=61" TargetMode="External"/><Relationship Id="rId261" Type="http://schemas.openxmlformats.org/officeDocument/2006/relationships/hyperlink" Target="http://apps.webofknowledge.com/full_record.do?product=WOS&amp;search_mode=GeneralSearch&amp;qid=1&amp;SID=D5dER5jKN3yTVjW2Abu&amp;page=1&amp;doc=27" TargetMode="External"/><Relationship Id="rId499" Type="http://schemas.openxmlformats.org/officeDocument/2006/relationships/hyperlink" Target="http://apps.webofknowledge.com/full_record.do?product=WOS&amp;search_mode=GeneralSearch&amp;qid=1&amp;SID=C3OVM7RoHmYzDnvlPhu&amp;page=1&amp;doc=38" TargetMode="External"/><Relationship Id="rId14" Type="http://schemas.openxmlformats.org/officeDocument/2006/relationships/hyperlink" Target="http://apps.webofknowledge.com/full_record.do?product=WOS&amp;search_mode=GeneralSearch&amp;qid=2&amp;SID=C6voihUHkSu8qxlusco&amp;page=1&amp;doc=3" TargetMode="External"/><Relationship Id="rId56" Type="http://schemas.openxmlformats.org/officeDocument/2006/relationships/hyperlink" Target="http://apps.webofknowledge.com/full_record.do?product=WOS&amp;search_mode=GeneralSearch&amp;qid=5&amp;SID=E4QOgSHXz5cMJBwXQKR&amp;page=1&amp;doc=15" TargetMode="External"/><Relationship Id="rId317" Type="http://schemas.openxmlformats.org/officeDocument/2006/relationships/hyperlink" Target="http://apps.webofknowledge.com/full_record.do?product=WOS&amp;search_mode=GeneralSearch&amp;qid=1&amp;SID=E4AoOryvSoptbdQgZTL&amp;page=1&amp;doc=4" TargetMode="External"/><Relationship Id="rId359" Type="http://schemas.openxmlformats.org/officeDocument/2006/relationships/hyperlink" Target="http://apps.webofknowledge.com/full_record.do?product=WOS&amp;search_mode=GeneralSearch&amp;qid=1&amp;SID=F1ZujJSFTah2efOH4Py&amp;page=1&amp;doc=2" TargetMode="External"/><Relationship Id="rId524" Type="http://schemas.openxmlformats.org/officeDocument/2006/relationships/hyperlink" Target="http://apps.webofknowledge.com/full_record.do?product=WOS&amp;search_mode=GeneralSearch&amp;qid=1&amp;SID=E2WPX8BpQzu1KyMutN2&amp;page=1&amp;doc=21" TargetMode="External"/><Relationship Id="rId98" Type="http://schemas.openxmlformats.org/officeDocument/2006/relationships/hyperlink" Target="http://apps.webofknowledge.com/full_record.do?product=WOS&amp;search_mode=GeneralSearch&amp;qid=1&amp;SID=F5QYlaG1OPl2YND2ywY&amp;page=1&amp;doc=9" TargetMode="External"/><Relationship Id="rId121" Type="http://schemas.openxmlformats.org/officeDocument/2006/relationships/hyperlink" Target="http://apps.webofknowledge.com/full_record.do?product=WOS&amp;search_mode=GeneralSearch&amp;qid=1&amp;SID=E5czxAWjGgL3Pwr5h5j&amp;page=1&amp;doc=18" TargetMode="External"/><Relationship Id="rId163" Type="http://schemas.openxmlformats.org/officeDocument/2006/relationships/hyperlink" Target="http://apps.webofknowledge.com/full_record.do?product=WOS&amp;search_mode=GeneralSearch&amp;qid=3&amp;SID=D2ony8FPPhrm3XOhwhy&amp;page=1&amp;doc=37" TargetMode="External"/><Relationship Id="rId219" Type="http://schemas.openxmlformats.org/officeDocument/2006/relationships/hyperlink" Target="http://apps.webofknowledge.com/full_record.do?product=WOS&amp;search_mode=GeneralSearch&amp;qid=6&amp;SID=E4zyMaTtAJ5M8UxvBlo&amp;page=1&amp;doc=1" TargetMode="External"/><Relationship Id="rId370" Type="http://schemas.openxmlformats.org/officeDocument/2006/relationships/hyperlink" Target="http://apps.webofknowledge.com/full_record.do?product=WOS&amp;search_mode=GeneralSearch&amp;qid=1&amp;SID=F1ZujJSFTah2efOH4Py&amp;page=1&amp;doc=10" TargetMode="External"/><Relationship Id="rId426" Type="http://schemas.openxmlformats.org/officeDocument/2006/relationships/hyperlink" Target="http://apps.webofknowledge.com/full_record.do?product=WOS&amp;search_mode=GeneralSearch&amp;qid=3&amp;SID=E6nqv3SUKECJPl1OQjM&amp;page=2&amp;doc=85" TargetMode="External"/><Relationship Id="rId230" Type="http://schemas.openxmlformats.org/officeDocument/2006/relationships/hyperlink" Target="http://apps.webofknowledge.com/full_record.do?product=WOS&amp;search_mode=GeneralSearch&amp;qid=6&amp;SID=F18ZjRMZbfYCqav4mmu&amp;page=1&amp;doc=3" TargetMode="External"/><Relationship Id="rId468" Type="http://schemas.openxmlformats.org/officeDocument/2006/relationships/hyperlink" Target="http://apps.webofknowledge.com/full_record.do?product=WOS&amp;search_mode=GeneralSearch&amp;qid=1&amp;SID=C2kPfJSNE8IP7GtNHJQ&amp;page=2&amp;doc=55" TargetMode="External"/><Relationship Id="rId25" Type="http://schemas.openxmlformats.org/officeDocument/2006/relationships/hyperlink" Target="http://apps.webofknowledge.com/full_record.do?product=WOS&amp;search_mode=GeneralSearch&amp;qid=3&amp;SID=E5WyPOsb8BvrPEDQN14&amp;page=1&amp;doc=3" TargetMode="External"/><Relationship Id="rId67" Type="http://schemas.openxmlformats.org/officeDocument/2006/relationships/hyperlink" Target="http://apps.webofknowledge.com/full_record.do?product=WOS&amp;search_mode=GeneralSearch&amp;qid=3&amp;SID=D6Q6HQpkfG5uBRhAuIA&amp;page=1&amp;doc=4" TargetMode="External"/><Relationship Id="rId272" Type="http://schemas.openxmlformats.org/officeDocument/2006/relationships/hyperlink" Target="http://apps.webofknowledge.com/full_record.do?product=WOS&amp;search_mode=GeneralSearch&amp;qid=1&amp;SID=D5dER5jKN3yTVjW2Abu&amp;page=1&amp;doc=25" TargetMode="External"/><Relationship Id="rId328" Type="http://schemas.openxmlformats.org/officeDocument/2006/relationships/hyperlink" Target="http://apps.webofknowledge.com/full_record.do?product=WOS&amp;search_mode=GeneralSearch&amp;qid=3&amp;SID=F2Hiy86VoUryodGFyZr&amp;page=1&amp;doc=5" TargetMode="External"/><Relationship Id="rId535" Type="http://schemas.openxmlformats.org/officeDocument/2006/relationships/hyperlink" Target="http://apps.webofknowledge.com/full_record.do?product=WOS&amp;search_mode=GeneralSearch&amp;qid=1&amp;SID=E2WPX8BpQzu1KyMutN2&amp;page=1&amp;doc=15" TargetMode="External"/><Relationship Id="rId132" Type="http://schemas.openxmlformats.org/officeDocument/2006/relationships/hyperlink" Target="http://apps.webofknowledge.com/full_record.do?product=WOS&amp;search_mode=GeneralSearch&amp;qid=1&amp;SID=E6a9ghYYFJqmoCAaCme&amp;page=1&amp;doc=21" TargetMode="External"/><Relationship Id="rId174" Type="http://schemas.openxmlformats.org/officeDocument/2006/relationships/hyperlink" Target="http://apps.webofknowledge.com/full_record.do?product=WOS&amp;search_mode=GeneralSearch&amp;qid=3&amp;SID=F4l2Iniae7E2IGyhuVz&amp;page=1&amp;doc=44" TargetMode="External"/><Relationship Id="rId381" Type="http://schemas.openxmlformats.org/officeDocument/2006/relationships/hyperlink" Target="http://apps.webofknowledge.com/full_record.do?product=WOS&amp;search_mode=GeneralSearch&amp;qid=1&amp;SID=E1mTMmnw7J6fDDjTj1j&amp;page=3&amp;doc=108" TargetMode="External"/><Relationship Id="rId241" Type="http://schemas.openxmlformats.org/officeDocument/2006/relationships/hyperlink" Target="http://apps.webofknowledge.com/full_record.do?product=WOS&amp;search_mode=GeneralSearch&amp;qid=1&amp;SID=E1C2BSsIRg2SqoeVguK&amp;page=1&amp;doc=40" TargetMode="External"/><Relationship Id="rId437" Type="http://schemas.openxmlformats.org/officeDocument/2006/relationships/hyperlink" Target="http://apps.webofknowledge.com/full_record.do?product=WOS&amp;search_mode=GeneralSearch&amp;qid=1&amp;SID=D6pVcY1r4sUaUeZ1Qfn&amp;page=2&amp;doc=76" TargetMode="External"/><Relationship Id="rId479" Type="http://schemas.openxmlformats.org/officeDocument/2006/relationships/hyperlink" Target="http://apps.webofknowledge.com/full_record.do?product=WOS&amp;search_mode=GeneralSearch&amp;qid=6&amp;SID=F3QAVKcbeGd6uwxAsQm&amp;page=1&amp;doc=49" TargetMode="External"/><Relationship Id="rId36" Type="http://schemas.openxmlformats.org/officeDocument/2006/relationships/hyperlink" Target="http://apps.webofknowledge.com/full_record.do?product=WOS&amp;search_mode=GeneralSearch&amp;qid=1&amp;SID=E2x932K34BB7vUr58ep&amp;page=1&amp;doc=5" TargetMode="External"/><Relationship Id="rId283" Type="http://schemas.openxmlformats.org/officeDocument/2006/relationships/hyperlink" Target="http://apps.webofknowledge.com/full_record.do?product=WOS&amp;search_mode=GeneralSearch&amp;qid=1&amp;SID=E5t2JVaBq6ljQ4SV9XS&amp;page=1&amp;doc=19" TargetMode="External"/><Relationship Id="rId339" Type="http://schemas.openxmlformats.org/officeDocument/2006/relationships/hyperlink" Target="http://apps.webofknowledge.com/full_record.do?product=WOS&amp;search_mode=GeneralSearch&amp;qid=4&amp;SID=C2LCbslyZ5qvceTGAfh&amp;page=1&amp;doc=3" TargetMode="External"/><Relationship Id="rId490" Type="http://schemas.openxmlformats.org/officeDocument/2006/relationships/hyperlink" Target="http://apps.webofknowledge.com/full_record.do?product=WOS&amp;search_mode=GeneralSearch&amp;qid=1&amp;SID=F3QAVKcbeGd6uwxAsQm&amp;page=1&amp;doc=43" TargetMode="External"/><Relationship Id="rId504" Type="http://schemas.openxmlformats.org/officeDocument/2006/relationships/hyperlink" Target="http://apps.webofknowledge.com/full_record.do?product=WOS&amp;search_mode=GeneralSearch&amp;qid=1&amp;SID=E2WPX8BpQzu1KyMutN2&amp;page=1&amp;doc=36" TargetMode="External"/><Relationship Id="rId546" Type="http://schemas.openxmlformats.org/officeDocument/2006/relationships/hyperlink" Target="http://apps.webofknowledge.com/full_record.do?product=WOS&amp;search_mode=GeneralSearch&amp;qid=1&amp;SID=D2LIiLCzA8ouZ8XSG3h&amp;page=1&amp;doc=2" TargetMode="External"/><Relationship Id="rId78" Type="http://schemas.openxmlformats.org/officeDocument/2006/relationships/hyperlink" Target="http://apps.webofknowledge.com/full_record.do?product=WOS&amp;search_mode=GeneralSearch&amp;qid=1&amp;SID=F5QYlaG1OPl2YND2ywY&amp;page=1&amp;doc=1" TargetMode="External"/><Relationship Id="rId101" Type="http://schemas.openxmlformats.org/officeDocument/2006/relationships/hyperlink" Target="http://apps.webofknowledge.com/full_record.do?product=WOS&amp;search_mode=GeneralSearch&amp;qid=1&amp;SID=C6CkneSaAT9LA9E8NrW&amp;page=1&amp;doc=9" TargetMode="External"/><Relationship Id="rId143" Type="http://schemas.openxmlformats.org/officeDocument/2006/relationships/hyperlink" Target="http://apps.webofknowledge.com/full_record.do?product=WOS&amp;search_mode=GeneralSearch&amp;qid=1&amp;SID=E6a9ghYYFJqmoCAaCme&amp;page=1&amp;doc=27" TargetMode="External"/><Relationship Id="rId185" Type="http://schemas.openxmlformats.org/officeDocument/2006/relationships/hyperlink" Target="http://apps.webofknowledge.com/full_record.do?product=WOS&amp;search_mode=GeneralSearch&amp;qid=3&amp;SID=F2v7wXQPWT3FHHvXcwy&amp;page=1&amp;doc=13" TargetMode="External"/><Relationship Id="rId350" Type="http://schemas.openxmlformats.org/officeDocument/2006/relationships/hyperlink" Target="http://apps.webofknowledge.com/full_record.do?product=WOS&amp;search_mode=GeneralSearch&amp;qid=1&amp;SID=F2hekmznjM4Op44U8Gj&amp;page=1&amp;doc=3" TargetMode="External"/><Relationship Id="rId406" Type="http://schemas.openxmlformats.org/officeDocument/2006/relationships/hyperlink" Target="http://apps.webofknowledge.com/full_record.do?product=WOS&amp;search_mode=GeneralSearch&amp;qid=3&amp;SID=E6nqv3SUKECJPl1OQjM&amp;page=2&amp;doc=95" TargetMode="External"/><Relationship Id="rId9" Type="http://schemas.openxmlformats.org/officeDocument/2006/relationships/hyperlink" Target="http://apps.webofknowledge.com/full_record.do?product=WOS&amp;search_mode=GeneralSearch&amp;qid=2&amp;SID=E1qYc9bo7TjEEkFB2Ev&amp;page=1&amp;doc=2" TargetMode="External"/><Relationship Id="rId210" Type="http://schemas.openxmlformats.org/officeDocument/2006/relationships/hyperlink" Target="http://apps.webofknowledge.com/full_record.do?product=WOS&amp;search_mode=GeneralSearch&amp;qid=3&amp;SID=E6C3XRP3qXlxpTFu8bC&amp;page=1&amp;doc=5" TargetMode="External"/><Relationship Id="rId392" Type="http://schemas.openxmlformats.org/officeDocument/2006/relationships/hyperlink" Target="http://apps.webofknowledge.com/full_record.do?product=WOS&amp;search_mode=GeneralSearch&amp;qid=1&amp;SID=F1acTnFZVTh3LilX8Ox&amp;page=3&amp;doc=103" TargetMode="External"/><Relationship Id="rId448" Type="http://schemas.openxmlformats.org/officeDocument/2006/relationships/hyperlink" Target="http://apps.webofknowledge.com/full_record.do?product=WOS&amp;search_mode=GeneralSearch&amp;qid=1&amp;SID=D6pVcY1r4sUaUeZ1Qfn&amp;page=2&amp;doc=70" TargetMode="External"/><Relationship Id="rId252" Type="http://schemas.openxmlformats.org/officeDocument/2006/relationships/hyperlink" Target="http://apps.webofknowledge.com/full_record.do?product=WOS&amp;search_mode=GeneralSearch&amp;qid=1&amp;SID=D5dER5jKN3yTVjW2Abu&amp;page=1&amp;doc=31" TargetMode="External"/><Relationship Id="rId294" Type="http://schemas.openxmlformats.org/officeDocument/2006/relationships/hyperlink" Target="http://apps.webofknowledge.com/full_record.do?product=WOS&amp;search_mode=GeneralSearch&amp;qid=1&amp;SID=E5t2JVaBq6ljQ4SV9XS&amp;page=1&amp;doc=14" TargetMode="External"/><Relationship Id="rId308" Type="http://schemas.openxmlformats.org/officeDocument/2006/relationships/hyperlink" Target="http://apps.webofknowledge.com/full_record.do?product=WOS&amp;search_mode=GeneralSearch&amp;qid=3&amp;SID=F3Pu64ErxbBksR8thLe&amp;page=1&amp;doc=5" TargetMode="External"/><Relationship Id="rId515" Type="http://schemas.openxmlformats.org/officeDocument/2006/relationships/hyperlink" Target="http://apps.webofknowledge.com/full_record.do?product=WOS&amp;search_mode=GeneralSearch&amp;qid=1&amp;SID=E2WPX8BpQzu1KyMutN2&amp;page=1&amp;doc=26" TargetMode="External"/><Relationship Id="rId47" Type="http://schemas.openxmlformats.org/officeDocument/2006/relationships/hyperlink" Target="http://apps.webofknowledge.com/full_record.do?product=WOS&amp;search_mode=GeneralSearch&amp;qid=1&amp;SID=E2x932K34BB7vUr58ep&amp;page=1&amp;doc=10" TargetMode="External"/><Relationship Id="rId89" Type="http://schemas.openxmlformats.org/officeDocument/2006/relationships/hyperlink" Target="http://apps.webofknowledge.com/full_record.do?product=WOS&amp;search_mode=GeneralSearch&amp;qid=1&amp;SID=F5QYlaG1OPl2YND2ywY&amp;page=1&amp;doc=8" TargetMode="External"/><Relationship Id="rId112" Type="http://schemas.openxmlformats.org/officeDocument/2006/relationships/hyperlink" Target="http://apps.webofknowledge.com/full_record.do?product=WOS&amp;search_mode=GeneralSearch&amp;qid=1&amp;SID=E5czxAWjGgL3Pwr5h5j&amp;page=1&amp;doc=15" TargetMode="External"/><Relationship Id="rId154" Type="http://schemas.openxmlformats.org/officeDocument/2006/relationships/hyperlink" Target="http://apps.webofknowledge.com/full_record.do?product=WOS&amp;search_mode=GeneralSearch&amp;qid=1&amp;SID=E6a9ghYYFJqmoCAaCme&amp;page=1&amp;doc=33" TargetMode="External"/><Relationship Id="rId361" Type="http://schemas.openxmlformats.org/officeDocument/2006/relationships/hyperlink" Target="http://apps.webofknowledge.com/full_record.do?product=WOS&amp;search_mode=GeneralSearch&amp;qid=1&amp;SID=F1ZujJSFTah2efOH4Py&amp;page=1&amp;doc=3" TargetMode="External"/><Relationship Id="rId557" Type="http://schemas.openxmlformats.org/officeDocument/2006/relationships/hyperlink" Target="http://apps.webofknowledge.com/full_record.do?product=WOS&amp;search_mode=GeneralSearch&amp;qid=2&amp;SID=E13dB81QVftMdFQqx82&amp;page=1&amp;doc=2" TargetMode="External"/><Relationship Id="rId196" Type="http://schemas.openxmlformats.org/officeDocument/2006/relationships/hyperlink" Target="http://apps.webofknowledge.com/full_record.do?product=WOS&amp;search_mode=GeneralSearch&amp;qid=4&amp;SID=F1AeMUHojOPUU1xpCmD&amp;page=1&amp;doc=17" TargetMode="External"/><Relationship Id="rId417" Type="http://schemas.openxmlformats.org/officeDocument/2006/relationships/hyperlink" Target="http://apps.webofknowledge.com/full_record.do?product=WOS&amp;search_mode=GeneralSearch&amp;qid=3&amp;SID=E6nqv3SUKECJPl1OQjM&amp;page=2&amp;doc=90" TargetMode="External"/><Relationship Id="rId459" Type="http://schemas.openxmlformats.org/officeDocument/2006/relationships/hyperlink" Target="http://apps.webofknowledge.com/full_record.do?product=WOS&amp;search_mode=GeneralSearch&amp;qid=1&amp;SID=C2kPfJSNE8IP7GtNHJQ&amp;page=2&amp;doc=60" TargetMode="External"/><Relationship Id="rId16" Type="http://schemas.openxmlformats.org/officeDocument/2006/relationships/hyperlink" Target="http://apps.webofknowledge.com/full_record.do?product=WOS&amp;search_mode=GeneralSearch&amp;qid=2&amp;SID=F6uyCevUGKZvOZBRJDp&amp;page=1&amp;doc=1" TargetMode="External"/><Relationship Id="rId221" Type="http://schemas.openxmlformats.org/officeDocument/2006/relationships/hyperlink" Target="http://apps.webofknowledge.com/full_record.do?product=WOS&amp;search_mode=GeneralSearch&amp;qid=6&amp;SID=E4zyMaTtAJ5M8UxvBlo&amp;page=1&amp;doc=3" TargetMode="External"/><Relationship Id="rId263" Type="http://schemas.openxmlformats.org/officeDocument/2006/relationships/hyperlink" Target="http://apps.webofknowledge.com/full_record.do?product=WOS&amp;search_mode=GeneralSearch&amp;qid=1&amp;SID=D5dER5jKN3yTVjW2Abu&amp;page=1&amp;doc=27" TargetMode="External"/><Relationship Id="rId319" Type="http://schemas.openxmlformats.org/officeDocument/2006/relationships/hyperlink" Target="http://apps.webofknowledge.com/full_record.do?product=WOS&amp;search_mode=GeneralSearch&amp;qid=1&amp;SID=E4AoOryvSoptbdQgZTL&amp;page=1&amp;doc=4" TargetMode="External"/><Relationship Id="rId470" Type="http://schemas.openxmlformats.org/officeDocument/2006/relationships/hyperlink" Target="http://apps.webofknowledge.com/full_record.do?product=WOS&amp;search_mode=GeneralSearch&amp;qid=1&amp;SID=C2kPfJSNE8IP7GtNHJQ&amp;page=2&amp;doc=54" TargetMode="External"/><Relationship Id="rId526" Type="http://schemas.openxmlformats.org/officeDocument/2006/relationships/hyperlink" Target="http://apps.webofknowledge.com/full_record.do?product=WOS&amp;search_mode=GeneralSearch&amp;qid=1&amp;SID=E2WPX8BpQzu1KyMutN2&amp;page=1&amp;doc=20" TargetMode="External"/><Relationship Id="rId58" Type="http://schemas.openxmlformats.org/officeDocument/2006/relationships/hyperlink" Target="http://apps.webofknowledge.com/full_record.do?product=WOS&amp;search_mode=GeneralSearch&amp;qid=5&amp;SID=E4QOgSHXz5cMJBwXQKR&amp;page=1&amp;doc=16" TargetMode="External"/><Relationship Id="rId123" Type="http://schemas.openxmlformats.org/officeDocument/2006/relationships/hyperlink" Target="http://apps.webofknowledge.com/full_record.do?product=WOS&amp;search_mode=GeneralSearch&amp;qid=3&amp;SID=D6lb2yOC7kEDyjHGjP1&amp;page=1&amp;doc=19" TargetMode="External"/><Relationship Id="rId330" Type="http://schemas.openxmlformats.org/officeDocument/2006/relationships/hyperlink" Target="http://apps.webofknowledge.com/full_record.do?product=WOS&amp;search_mode=GeneralSearch&amp;qid=3&amp;SID=F2Hiy86VoUryodGFyZr&amp;page=1&amp;doc=7" TargetMode="External"/><Relationship Id="rId165" Type="http://schemas.openxmlformats.org/officeDocument/2006/relationships/hyperlink" Target="http://apps.webofknowledge.com/full_record.do?product=WOS&amp;search_mode=GeneralSearch&amp;qid=3&amp;SID=D2ony8FPPhrm3XOhwhy&amp;page=1&amp;doc=39" TargetMode="External"/><Relationship Id="rId372" Type="http://schemas.openxmlformats.org/officeDocument/2006/relationships/hyperlink" Target="http://apps.webofknowledge.com/full_record.do?product=WOS&amp;search_mode=GeneralSearch&amp;qid=1&amp;SID=F1ZujJSFTah2efOH4Py&amp;page=1&amp;doc=12" TargetMode="External"/><Relationship Id="rId428" Type="http://schemas.openxmlformats.org/officeDocument/2006/relationships/hyperlink" Target="http://apps.webofknowledge.com/full_record.do?product=WOS&amp;search_mode=GeneralSearch&amp;qid=3&amp;SID=E6nqv3SUKECJPl1OQjM&amp;page=1&amp;doc=1" TargetMode="External"/><Relationship Id="rId232" Type="http://schemas.openxmlformats.org/officeDocument/2006/relationships/hyperlink" Target="http://apps.webofknowledge.com/full_record.do?product=WOS&amp;search_mode=GeneralSearch&amp;qid=6&amp;SID=F18ZjRMZbfYCqav4mmu&amp;page=1&amp;doc=3" TargetMode="External"/><Relationship Id="rId274" Type="http://schemas.openxmlformats.org/officeDocument/2006/relationships/hyperlink" Target="http://apps.webofknowledge.com/full_record.do?product=WOS&amp;search_mode=GeneralSearch&amp;qid=1&amp;SID=D5dER5jKN3yTVjW2Abu&amp;page=1&amp;doc=24" TargetMode="External"/><Relationship Id="rId481" Type="http://schemas.openxmlformats.org/officeDocument/2006/relationships/hyperlink" Target="http://apps.webofknowledge.com/full_record.do?product=WOS&amp;search_mode=GeneralSearch&amp;qid=6&amp;SID=F3QAVKcbeGd6uwxAsQm&amp;page=1&amp;doc=47" TargetMode="External"/><Relationship Id="rId27" Type="http://schemas.openxmlformats.org/officeDocument/2006/relationships/hyperlink" Target="http://apps.webofknowledge.com/full_record.do?product=WOS&amp;search_mode=GeneralSearch&amp;qid=2&amp;SID=D3zkLR4B8FM2TXtmr94&amp;page=1&amp;doc=2" TargetMode="External"/><Relationship Id="rId69" Type="http://schemas.openxmlformats.org/officeDocument/2006/relationships/hyperlink" Target="http://apps.webofknowledge.com/full_record.do?product=WOS&amp;search_mode=GeneralSearch&amp;qid=3&amp;SID=D6Q6HQpkfG5uBRhAuIA&amp;page=1&amp;doc=4" TargetMode="External"/><Relationship Id="rId134" Type="http://schemas.openxmlformats.org/officeDocument/2006/relationships/hyperlink" Target="http://apps.webofknowledge.com/full_record.do?product=WOS&amp;search_mode=GeneralSearch&amp;qid=1&amp;SID=E6a9ghYYFJqmoCAaCme&amp;page=1&amp;doc=21" TargetMode="External"/><Relationship Id="rId537" Type="http://schemas.openxmlformats.org/officeDocument/2006/relationships/hyperlink" Target="http://apps.webofknowledge.com/full_record.do?product=WOS&amp;search_mode=GeneralSearch&amp;qid=1&amp;SID=E2WPX8BpQzu1KyMutN2&amp;page=1&amp;doc=14" TargetMode="External"/><Relationship Id="rId80" Type="http://schemas.openxmlformats.org/officeDocument/2006/relationships/hyperlink" Target="http://apps.webofknowledge.com/full_record.do?product=WOS&amp;search_mode=GeneralSearch&amp;qid=1&amp;SID=F5QYlaG1OPl2YND2ywY&amp;page=1&amp;doc=2" TargetMode="External"/><Relationship Id="rId176" Type="http://schemas.openxmlformats.org/officeDocument/2006/relationships/hyperlink" Target="http://apps.webofknowledge.com/full_record.do?product=WOS&amp;search_mode=GeneralSearch&amp;qid=3&amp;SID=F4l2Iniae7E2IGyhuVz&amp;page=1&amp;doc=46" TargetMode="External"/><Relationship Id="rId341" Type="http://schemas.openxmlformats.org/officeDocument/2006/relationships/hyperlink" Target="http://apps.webofknowledge.com/full_record.do?product=WOS&amp;search_mode=GeneralSearch&amp;qid=1&amp;SID=F5hdXmp8hb2Fzy4e7nR&amp;page=1&amp;doc=1" TargetMode="External"/><Relationship Id="rId383" Type="http://schemas.openxmlformats.org/officeDocument/2006/relationships/hyperlink" Target="http://apps.webofknowledge.com/full_record.do?product=WOS&amp;search_mode=GeneralSearch&amp;qid=1&amp;SID=E1mTMmnw7J6fDDjTj1j&amp;page=3&amp;doc=106" TargetMode="External"/><Relationship Id="rId439" Type="http://schemas.openxmlformats.org/officeDocument/2006/relationships/hyperlink" Target="http://apps.webofknowledge.com/full_record.do?product=WOS&amp;search_mode=GeneralSearch&amp;qid=1&amp;SID=D6pVcY1r4sUaUeZ1Qfn&amp;page=2&amp;doc=75" TargetMode="External"/><Relationship Id="rId201" Type="http://schemas.openxmlformats.org/officeDocument/2006/relationships/hyperlink" Target="http://apps.webofknowledge.com/full_record.do?product=WOS&amp;search_mode=GeneralSearch&amp;qid=3&amp;SID=E2xf54ej3Y5LPdmrMhl&amp;page=1&amp;doc=2" TargetMode="External"/><Relationship Id="rId243" Type="http://schemas.openxmlformats.org/officeDocument/2006/relationships/hyperlink" Target="http://apps.webofknowledge.com/full_record.do?product=WOS&amp;search_mode=GeneralSearch&amp;qid=1&amp;SID=E1C2BSsIRg2SqoeVguK&amp;page=1&amp;doc=39" TargetMode="External"/><Relationship Id="rId285" Type="http://schemas.openxmlformats.org/officeDocument/2006/relationships/hyperlink" Target="http://apps.webofknowledge.com/full_record.do?product=WOS&amp;search_mode=GeneralSearch&amp;qid=1&amp;SID=E5t2JVaBq6ljQ4SV9XS&amp;page=1&amp;doc=19" TargetMode="External"/><Relationship Id="rId450" Type="http://schemas.openxmlformats.org/officeDocument/2006/relationships/hyperlink" Target="http://apps.webofknowledge.com/full_record.do?product=WOS&amp;search_mode=GeneralSearch&amp;qid=1&amp;SID=D6pVcY1r4sUaUeZ1Qfn&amp;page=2&amp;doc=68" TargetMode="External"/><Relationship Id="rId506" Type="http://schemas.openxmlformats.org/officeDocument/2006/relationships/hyperlink" Target="http://apps.webofknowledge.com/full_record.do?product=WOS&amp;search_mode=GeneralSearch&amp;qid=1&amp;SID=E2WPX8BpQzu1KyMutN2&amp;page=1&amp;doc=35" TargetMode="External"/><Relationship Id="rId38" Type="http://schemas.openxmlformats.org/officeDocument/2006/relationships/hyperlink" Target="http://apps.webofknowledge.com/full_record.do?product=WOS&amp;search_mode=GeneralSearch&amp;qid=1&amp;SID=E2x932K34BB7vUr58ep&amp;page=1&amp;doc=7" TargetMode="External"/><Relationship Id="rId103" Type="http://schemas.openxmlformats.org/officeDocument/2006/relationships/hyperlink" Target="http://apps.webofknowledge.com/full_record.do?product=WOS&amp;search_mode=GeneralSearch&amp;qid=1&amp;SID=C6CkneSaAT9LA9E8NrW&amp;page=1&amp;doc=11" TargetMode="External"/><Relationship Id="rId310" Type="http://schemas.openxmlformats.org/officeDocument/2006/relationships/hyperlink" Target="http://apps.webofknowledge.com/full_record.do?product=WOS&amp;search_mode=GeneralSearch&amp;qid=3&amp;SID=F3Pu64ErxbBksR8thLe&amp;page=1&amp;doc=4" TargetMode="External"/><Relationship Id="rId492" Type="http://schemas.openxmlformats.org/officeDocument/2006/relationships/hyperlink" Target="http://apps.webofknowledge.com/full_record.do?product=WOS&amp;search_mode=GeneralSearch&amp;qid=1&amp;SID=F3QAVKcbeGd6uwxAsQm&amp;page=1&amp;doc=1" TargetMode="External"/><Relationship Id="rId548" Type="http://schemas.openxmlformats.org/officeDocument/2006/relationships/hyperlink" Target="http://apps.webofknowledge.com/full_record.do?product=WOS&amp;search_mode=GeneralSearch&amp;qid=1&amp;SID=D2LIiLCzA8ouZ8XSG3h&amp;page=1&amp;doc=1" TargetMode="External"/><Relationship Id="rId91" Type="http://schemas.openxmlformats.org/officeDocument/2006/relationships/hyperlink" Target="http://apps.webofknowledge.com/full_record.do?product=WOS&amp;search_mode=GeneralSearch&amp;qid=1&amp;SID=F5QYlaG1OPl2YND2ywY&amp;page=1&amp;doc=8" TargetMode="External"/><Relationship Id="rId145" Type="http://schemas.openxmlformats.org/officeDocument/2006/relationships/hyperlink" Target="http://apps.webofknowledge.com/full_record.do?product=WOS&amp;search_mode=GeneralSearch&amp;qid=1&amp;SID=E6a9ghYYFJqmoCAaCme&amp;page=1&amp;doc=28" TargetMode="External"/><Relationship Id="rId187" Type="http://schemas.openxmlformats.org/officeDocument/2006/relationships/hyperlink" Target="http://apps.webofknowledge.com/full_record.do?product=WOS&amp;search_mode=GeneralSearch&amp;qid=3&amp;SID=F2v7wXQPWT3FHHvXcwy&amp;page=1&amp;doc=14" TargetMode="External"/><Relationship Id="rId352" Type="http://schemas.openxmlformats.org/officeDocument/2006/relationships/hyperlink" Target="http://apps.webofknowledge.com/full_record.do?product=WOS&amp;search_mode=GeneralSearch&amp;qid=1&amp;SID=F1BIL7CaFIwsPqYZ4s9&amp;page=1&amp;doc=1" TargetMode="External"/><Relationship Id="rId394" Type="http://schemas.openxmlformats.org/officeDocument/2006/relationships/hyperlink" Target="http://apps.webofknowledge.com/full_record.do?product=WOS&amp;search_mode=GeneralSearch&amp;qid=1&amp;SID=F1acTnFZVTh3LilX8Ox&amp;page=3&amp;doc=101" TargetMode="External"/><Relationship Id="rId408" Type="http://schemas.openxmlformats.org/officeDocument/2006/relationships/hyperlink" Target="http://apps.webofknowledge.com/full_record.do?product=WOS&amp;search_mode=GeneralSearch&amp;qid=3&amp;SID=E6nqv3SUKECJPl1OQjM&amp;page=2&amp;doc=93" TargetMode="External"/><Relationship Id="rId212" Type="http://schemas.openxmlformats.org/officeDocument/2006/relationships/hyperlink" Target="http://apps.webofknowledge.com/full_record.do?product=WOS&amp;search_mode=GeneralSearch&amp;qid=3&amp;SID=E6C3XRP3qXlxpTFu8bC&amp;page=1&amp;doc=7" TargetMode="External"/><Relationship Id="rId254" Type="http://schemas.openxmlformats.org/officeDocument/2006/relationships/hyperlink" Target="http://apps.webofknowledge.com/full_record.do?product=WOS&amp;search_mode=GeneralSearch&amp;qid=1&amp;SID=D5dER5jKN3yTVjW2Abu&amp;page=1&amp;doc=30" TargetMode="External"/><Relationship Id="rId49" Type="http://schemas.openxmlformats.org/officeDocument/2006/relationships/hyperlink" Target="http://apps.webofknowledge.com/full_record.do?product=WOS&amp;search_mode=GeneralSearch&amp;qid=1&amp;SID=E2x932K34BB7vUr58ep&amp;page=1&amp;doc=10" TargetMode="External"/><Relationship Id="rId114" Type="http://schemas.openxmlformats.org/officeDocument/2006/relationships/hyperlink" Target="http://apps.webofknowledge.com/full_record.do?product=WOS&amp;search_mode=GeneralSearch&amp;qid=1&amp;SID=E5czxAWjGgL3Pwr5h5j&amp;page=1&amp;doc=15" TargetMode="External"/><Relationship Id="rId296" Type="http://schemas.openxmlformats.org/officeDocument/2006/relationships/hyperlink" Target="http://apps.webofknowledge.com/full_record.do?product=WOS&amp;search_mode=GeneralSearch&amp;qid=1&amp;SID=E5t2JVaBq6ljQ4SV9XS&amp;page=1&amp;doc=13" TargetMode="External"/><Relationship Id="rId461" Type="http://schemas.openxmlformats.org/officeDocument/2006/relationships/hyperlink" Target="http://apps.webofknowledge.com/full_record.do?product=WOS&amp;search_mode=GeneralSearch&amp;qid=1&amp;SID=C2kPfJSNE8IP7GtNHJQ&amp;page=2&amp;doc=59" TargetMode="External"/><Relationship Id="rId517" Type="http://schemas.openxmlformats.org/officeDocument/2006/relationships/hyperlink" Target="http://apps.webofknowledge.com/full_record.do?product=WOS&amp;search_mode=GeneralSearch&amp;qid=1&amp;SID=E2WPX8BpQzu1KyMutN2&amp;page=1&amp;doc=25" TargetMode="External"/><Relationship Id="rId559" Type="http://schemas.openxmlformats.org/officeDocument/2006/relationships/printerSettings" Target="../printerSettings/printerSettings1.bin"/><Relationship Id="rId60" Type="http://schemas.openxmlformats.org/officeDocument/2006/relationships/hyperlink" Target="http://apps.webofknowledge.com/full_record.do?product=WOS&amp;search_mode=GeneralSearch&amp;qid=1&amp;SID=E4mWRou5HWWwzZi9H6s&amp;page=1&amp;doc=1" TargetMode="External"/><Relationship Id="rId156" Type="http://schemas.openxmlformats.org/officeDocument/2006/relationships/hyperlink" Target="http://apps.webofknowledge.com/full_record.do?product=WOS&amp;search_mode=GeneralSearch&amp;qid=1&amp;SID=E6a9ghYYFJqmoCAaCme&amp;page=1&amp;doc=34" TargetMode="External"/><Relationship Id="rId198" Type="http://schemas.openxmlformats.org/officeDocument/2006/relationships/hyperlink" Target="http://apps.webofknowledge.com/full_record.do?product=WOS&amp;search_mode=GeneralSearch&amp;qid=4&amp;SID=F1AeMUHojOPUU1xpCmD&amp;page=1&amp;doc=19" TargetMode="External"/><Relationship Id="rId321" Type="http://schemas.openxmlformats.org/officeDocument/2006/relationships/hyperlink" Target="http://apps.webofknowledge.com/full_record.do?product=WOS&amp;search_mode=GeneralSearch&amp;qid=1&amp;SID=E4AoOryvSoptbdQgZTL&amp;page=1&amp;doc=5" TargetMode="External"/><Relationship Id="rId363" Type="http://schemas.openxmlformats.org/officeDocument/2006/relationships/hyperlink" Target="http://apps.webofknowledge.com/full_record.do?product=WOS&amp;search_mode=GeneralSearch&amp;qid=1&amp;SID=F1ZujJSFTah2efOH4Py&amp;page=1&amp;doc=4" TargetMode="External"/><Relationship Id="rId419" Type="http://schemas.openxmlformats.org/officeDocument/2006/relationships/hyperlink" Target="http://apps.webofknowledge.com/full_record.do?product=WOS&amp;search_mode=GeneralSearch&amp;qid=3&amp;SID=E6nqv3SUKECJPl1OQjM&amp;page=2&amp;doc=89" TargetMode="External"/><Relationship Id="rId223" Type="http://schemas.openxmlformats.org/officeDocument/2006/relationships/hyperlink" Target="http://apps.webofknowledge.com/full_record.do?product=WOS&amp;search_mode=GeneralSearch&amp;qid=6&amp;SID=E4zyMaTtAJ5M8UxvBlo&amp;page=1&amp;doc=4" TargetMode="External"/><Relationship Id="rId430" Type="http://schemas.openxmlformats.org/officeDocument/2006/relationships/hyperlink" Target="http://apps.webofknowledge.com/full_record.do?product=WOS&amp;search_mode=GeneralSearch&amp;qid=1&amp;SID=E6nqv3SUKECJPl1OQjM&amp;page=1&amp;doc=3" TargetMode="External"/><Relationship Id="rId18" Type="http://schemas.openxmlformats.org/officeDocument/2006/relationships/hyperlink" Target="http://apps.webofknowledge.com/full_record.do?product=WOS&amp;search_mode=GeneralSearch&amp;qid=2&amp;SID=F6uyCevUGKZvOZBRJDp&amp;page=1&amp;doc=1" TargetMode="External"/><Relationship Id="rId265" Type="http://schemas.openxmlformats.org/officeDocument/2006/relationships/hyperlink" Target="http://apps.webofknowledge.com/full_record.do?product=WOS&amp;search_mode=GeneralSearch&amp;qid=1&amp;SID=D5dER5jKN3yTVjW2Abu&amp;page=1&amp;doc=27" TargetMode="External"/><Relationship Id="rId472" Type="http://schemas.openxmlformats.org/officeDocument/2006/relationships/hyperlink" Target="http://apps.webofknowledge.com/full_record.do?product=WOS&amp;search_mode=GeneralSearch&amp;qid=1&amp;SID=C2kPfJSNE8IP7GtNHJQ&amp;page=2&amp;doc=54" TargetMode="External"/><Relationship Id="rId528" Type="http://schemas.openxmlformats.org/officeDocument/2006/relationships/hyperlink" Target="http://apps.webofknowledge.com/full_record.do?product=WOS&amp;search_mode=GeneralSearch&amp;qid=1&amp;SID=E2WPX8BpQzu1KyMutN2&amp;page=1&amp;doc=20" TargetMode="External"/><Relationship Id="rId125" Type="http://schemas.openxmlformats.org/officeDocument/2006/relationships/hyperlink" Target="http://apps.webofknowledge.com/full_record.do?product=WOS&amp;search_mode=GeneralSearch&amp;qid=3&amp;SID=D6lb2yOC7kEDyjHGjP1&amp;page=1&amp;doc=19" TargetMode="External"/><Relationship Id="rId167" Type="http://schemas.openxmlformats.org/officeDocument/2006/relationships/hyperlink" Target="http://apps.webofknowledge.com/full_record.do?product=WOS&amp;search_mode=GeneralSearch&amp;qid=3&amp;SID=F4l2Iniae7E2IGyhuVz&amp;page=1&amp;doc=41" TargetMode="External"/><Relationship Id="rId332" Type="http://schemas.openxmlformats.org/officeDocument/2006/relationships/hyperlink" Target="http://apps.webofknowledge.com/full_record.do?product=WOS&amp;search_mode=GeneralSearch&amp;qid=3&amp;SID=F2Hiy86VoUryodGFyZr&amp;page=1&amp;doc=9" TargetMode="External"/><Relationship Id="rId374" Type="http://schemas.openxmlformats.org/officeDocument/2006/relationships/hyperlink" Target="http://apps.webofknowledge.com/full_record.do?product=WOS&amp;search_mode=GeneralSearch&amp;qid=1&amp;SID=F1ZujJSFTah2efOH4Py&amp;page=3&amp;doc=127" TargetMode="External"/><Relationship Id="rId71" Type="http://schemas.openxmlformats.org/officeDocument/2006/relationships/hyperlink" Target="http://apps.webofknowledge.com/full_record.do?product=WOS&amp;search_mode=GeneralSearch&amp;qid=3&amp;SID=C2W41ZmW7qBkq3M7K9F&amp;page=1&amp;doc=1" TargetMode="External"/><Relationship Id="rId234" Type="http://schemas.openxmlformats.org/officeDocument/2006/relationships/hyperlink" Target="http://apps.webofknowledge.com/full_record.do?product=WOS&amp;search_mode=GeneralSearch&amp;qid=1&amp;SID=C2jSravhBFUZEnGW7wp&amp;page=1&amp;doc=1" TargetMode="External"/><Relationship Id="rId2" Type="http://schemas.openxmlformats.org/officeDocument/2006/relationships/hyperlink" Target="http://apps.webofknowledge.com/full_record.do?product=WOS&amp;search_mode=GeneralSearch&amp;qid=3&amp;SID=C2uSPvjis6KacVKcwmd&amp;page=1&amp;doc=1" TargetMode="External"/><Relationship Id="rId29" Type="http://schemas.openxmlformats.org/officeDocument/2006/relationships/hyperlink" Target="http://apps.webofknowledge.com/full_record.do?product=WOS&amp;search_mode=GeneralSearch&amp;qid=2&amp;SID=D3zkLR4B8FM2TXtmr94&amp;page=1&amp;doc=2" TargetMode="External"/><Relationship Id="rId276" Type="http://schemas.openxmlformats.org/officeDocument/2006/relationships/hyperlink" Target="http://apps.webofknowledge.com/full_record.do?product=WOS&amp;search_mode=GeneralSearch&amp;qid=1&amp;SID=D5dER5jKN3yTVjW2Abu&amp;page=1&amp;doc=24" TargetMode="External"/><Relationship Id="rId441" Type="http://schemas.openxmlformats.org/officeDocument/2006/relationships/hyperlink" Target="http://apps.webofknowledge.com/full_record.do?product=WOS&amp;search_mode=GeneralSearch&amp;qid=1&amp;SID=D6pVcY1r4sUaUeZ1Qfn&amp;page=2&amp;doc=73" TargetMode="External"/><Relationship Id="rId483" Type="http://schemas.openxmlformats.org/officeDocument/2006/relationships/hyperlink" Target="http://apps.webofknowledge.com/full_record.do?product=WOS&amp;search_mode=GeneralSearch&amp;qid=6&amp;SID=F3QAVKcbeGd6uwxAsQm&amp;page=1&amp;doc=46" TargetMode="External"/><Relationship Id="rId539" Type="http://schemas.openxmlformats.org/officeDocument/2006/relationships/hyperlink" Target="http://apps.webofknowledge.com/full_record.do?product=WOS&amp;search_mode=GeneralSearch&amp;qid=1&amp;SID=E2WPX8BpQzu1KyMutN2&amp;page=1&amp;doc=3" TargetMode="External"/><Relationship Id="rId40" Type="http://schemas.openxmlformats.org/officeDocument/2006/relationships/hyperlink" Target="http://apps.webofknowledge.com/full_record.do?product=WOS&amp;search_mode=GeneralSearch&amp;qid=1&amp;SID=E2x932K34BB7vUr58ep&amp;page=1&amp;doc=7" TargetMode="External"/><Relationship Id="rId136" Type="http://schemas.openxmlformats.org/officeDocument/2006/relationships/hyperlink" Target="http://apps.webofknowledge.com/full_record.do?product=WOS&amp;search_mode=GeneralSearch&amp;qid=1&amp;SID=E6a9ghYYFJqmoCAaCme&amp;page=1&amp;doc=22" TargetMode="External"/><Relationship Id="rId178" Type="http://schemas.openxmlformats.org/officeDocument/2006/relationships/hyperlink" Target="http://apps.webofknowledge.com/full_record.do?product=WOS&amp;search_mode=GeneralSearch&amp;qid=1&amp;SID=D44I7d5Wjr6t7qibPEF&amp;page=1&amp;doc=10" TargetMode="External"/><Relationship Id="rId301" Type="http://schemas.openxmlformats.org/officeDocument/2006/relationships/hyperlink" Target="http://apps.webofknowledge.com/full_record.do?product=WOS&amp;search_mode=GeneralSearch&amp;qid=3&amp;SID=F3Pu64ErxbBksR8thLe&amp;page=1&amp;doc=9" TargetMode="External"/><Relationship Id="rId343" Type="http://schemas.openxmlformats.org/officeDocument/2006/relationships/hyperlink" Target="http://apps.webofknowledge.com/full_record.do?product=WOS&amp;search_mode=GeneralSearch&amp;qid=1&amp;SID=D6pXFlpdDq8Hpg6ToG3&amp;page=1&amp;doc=1" TargetMode="External"/><Relationship Id="rId550" Type="http://schemas.openxmlformats.org/officeDocument/2006/relationships/hyperlink" Target="http://apps.webofknowledge.com/full_record.do?product=WOS&amp;search_mode=GeneralSearch&amp;qid=11&amp;SID=E13dB81QVftMdFQqx82&amp;page=1&amp;doc=6" TargetMode="External"/><Relationship Id="rId82" Type="http://schemas.openxmlformats.org/officeDocument/2006/relationships/hyperlink" Target="http://apps.webofknowledge.com/full_record.do?product=WOS&amp;search_mode=GeneralSearch&amp;qid=1&amp;SID=F5QYlaG1OPl2YND2ywY&amp;page=1&amp;doc=3" TargetMode="External"/><Relationship Id="rId203" Type="http://schemas.openxmlformats.org/officeDocument/2006/relationships/hyperlink" Target="http://apps.webofknowledge.com/full_record.do?product=WOS&amp;search_mode=GeneralSearch&amp;qid=7&amp;SID=D1lA24VMiRrVhuIYXer&amp;page=1&amp;doc=2" TargetMode="External"/><Relationship Id="rId385" Type="http://schemas.openxmlformats.org/officeDocument/2006/relationships/hyperlink" Target="http://apps.webofknowledge.com/full_record.do?product=WOS&amp;search_mode=GeneralSearch&amp;qid=1&amp;SID=F1acTnFZVTh3LilX8Ox&amp;page=3&amp;doc=104" TargetMode="External"/><Relationship Id="rId245" Type="http://schemas.openxmlformats.org/officeDocument/2006/relationships/hyperlink" Target="http://apps.webofknowledge.com/full_record.do?product=WOS&amp;search_mode=GeneralSearch&amp;qid=1&amp;SID=E1C2BSsIRg2SqoeVguK&amp;page=1&amp;doc=38" TargetMode="External"/><Relationship Id="rId287" Type="http://schemas.openxmlformats.org/officeDocument/2006/relationships/hyperlink" Target="http://apps.webofknowledge.com/full_record.do?product=WOS&amp;search_mode=GeneralSearch&amp;qid=1&amp;SID=E5t2JVaBq6ljQ4SV9XS&amp;page=1&amp;doc=17" TargetMode="External"/><Relationship Id="rId410" Type="http://schemas.openxmlformats.org/officeDocument/2006/relationships/hyperlink" Target="http://apps.webofknowledge.com/full_record.do?product=WOS&amp;search_mode=GeneralSearch&amp;qid=3&amp;SID=E6nqv3SUKECJPl1OQjM&amp;page=2&amp;doc=91" TargetMode="External"/><Relationship Id="rId452" Type="http://schemas.openxmlformats.org/officeDocument/2006/relationships/hyperlink" Target="http://apps.webofknowledge.com/full_record.do?product=WOS&amp;search_mode=GeneralSearch&amp;qid=1&amp;SID=D6pVcY1r4sUaUeZ1Qfn&amp;page=2&amp;doc=66" TargetMode="External"/><Relationship Id="rId494" Type="http://schemas.openxmlformats.org/officeDocument/2006/relationships/hyperlink" Target="http://apps.webofknowledge.com/full_record.do?product=WOS&amp;search_mode=GeneralSearch&amp;qid=1&amp;SID=C3OVM7RoHmYzDnvlPhu&amp;page=1&amp;doc=39" TargetMode="External"/><Relationship Id="rId508" Type="http://schemas.openxmlformats.org/officeDocument/2006/relationships/hyperlink" Target="http://apps.webofknowledge.com/full_record.do?product=WOS&amp;search_mode=GeneralSearch&amp;qid=1&amp;SID=E2WPX8BpQzu1KyMutN2&amp;page=1&amp;doc=33" TargetMode="External"/><Relationship Id="rId105" Type="http://schemas.openxmlformats.org/officeDocument/2006/relationships/hyperlink" Target="http://apps.webofknowledge.com/full_record.do?product=WOS&amp;search_mode=GeneralSearch&amp;qid=4&amp;SID=E5K3jjaPvrzk1v6jSBb&amp;page=1&amp;doc=12" TargetMode="External"/><Relationship Id="rId147" Type="http://schemas.openxmlformats.org/officeDocument/2006/relationships/hyperlink" Target="http://apps.webofknowledge.com/full_record.do?product=WOS&amp;search_mode=GeneralSearch&amp;qid=1&amp;SID=E6a9ghYYFJqmoCAaCme&amp;page=1&amp;doc=29" TargetMode="External"/><Relationship Id="rId312" Type="http://schemas.openxmlformats.org/officeDocument/2006/relationships/hyperlink" Target="http://apps.webofknowledge.com/full_record.do?product=WOS&amp;search_mode=GeneralSearch&amp;qid=3&amp;SID=F3Pu64ErxbBksR8thLe&amp;page=1&amp;doc=2" TargetMode="External"/><Relationship Id="rId354" Type="http://schemas.openxmlformats.org/officeDocument/2006/relationships/hyperlink" Target="http://apps.webofknowledge.com/full_record.do?product=WOS&amp;search_mode=GeneralSearch&amp;qid=1&amp;SID=F1BIL7CaFIwsPqYZ4s9&amp;page=1&amp;doc=1" TargetMode="External"/><Relationship Id="rId51" Type="http://schemas.openxmlformats.org/officeDocument/2006/relationships/hyperlink" Target="http://apps.webofknowledge.com/full_record.do?product=WOS&amp;search_mode=GeneralSearch&amp;qid=1&amp;SID=E2x932K34BB7vUr58ep&amp;page=1&amp;doc=11" TargetMode="External"/><Relationship Id="rId93" Type="http://schemas.openxmlformats.org/officeDocument/2006/relationships/hyperlink" Target="http://apps.webofknowledge.com/full_record.do?product=WOS&amp;search_mode=GeneralSearch&amp;qid=1&amp;SID=F5QYlaG1OPl2YND2ywY&amp;page=1&amp;doc=8" TargetMode="External"/><Relationship Id="rId189" Type="http://schemas.openxmlformats.org/officeDocument/2006/relationships/hyperlink" Target="http://apps.webofknowledge.com/full_record.do?product=WOS&amp;search_mode=GeneralSearch&amp;qid=3&amp;SID=F2v7wXQPWT3FHHvXcwy&amp;page=1&amp;doc=15" TargetMode="External"/><Relationship Id="rId396" Type="http://schemas.openxmlformats.org/officeDocument/2006/relationships/hyperlink" Target="http://apps.webofknowledge.com/full_record.do?product=WOS&amp;search_mode=GeneralSearch&amp;qid=1&amp;SID=F1acTnFZVTh3LilX8Ox&amp;page=3&amp;doc=101" TargetMode="External"/><Relationship Id="rId561" Type="http://schemas.openxmlformats.org/officeDocument/2006/relationships/table" Target="../tables/table1.xml"/><Relationship Id="rId214" Type="http://schemas.openxmlformats.org/officeDocument/2006/relationships/hyperlink" Target="http://apps.webofknowledge.com/full_record.do?product=WOS&amp;search_mode=GeneralSearch&amp;qid=4&amp;SID=D5nsSkCWt9CknJl5vTV&amp;page=1&amp;doc=6" TargetMode="External"/><Relationship Id="rId256" Type="http://schemas.openxmlformats.org/officeDocument/2006/relationships/hyperlink" Target="http://apps.webofknowledge.com/full_record.do?product=WOS&amp;search_mode=GeneralSearch&amp;qid=1&amp;SID=D5dER5jKN3yTVjW2Abu&amp;page=1&amp;doc=30" TargetMode="External"/><Relationship Id="rId298" Type="http://schemas.openxmlformats.org/officeDocument/2006/relationships/hyperlink" Target="http://apps.webofknowledge.com/full_record.do?product=WOS&amp;search_mode=GeneralSearch&amp;qid=1&amp;SID=E5t2JVaBq6ljQ4SV9XS&amp;page=1&amp;doc=12" TargetMode="External"/><Relationship Id="rId421" Type="http://schemas.openxmlformats.org/officeDocument/2006/relationships/hyperlink" Target="http://apps.webofknowledge.com/full_record.do?product=WOS&amp;search_mode=GeneralSearch&amp;qid=3&amp;SID=E6nqv3SUKECJPl1OQjM&amp;page=2&amp;doc=88" TargetMode="External"/><Relationship Id="rId463" Type="http://schemas.openxmlformats.org/officeDocument/2006/relationships/hyperlink" Target="http://apps.webofknowledge.com/full_record.do?product=WOS&amp;search_mode=GeneralSearch&amp;qid=1&amp;SID=C2kPfJSNE8IP7GtNHJQ&amp;page=2&amp;doc=58" TargetMode="External"/><Relationship Id="rId519" Type="http://schemas.openxmlformats.org/officeDocument/2006/relationships/hyperlink" Target="http://apps.webofknowledge.com/full_record.do?product=WOS&amp;search_mode=GeneralSearch&amp;qid=1&amp;SID=E2WPX8BpQzu1KyMutN2&amp;page=1&amp;doc=24" TargetMode="External"/><Relationship Id="rId116" Type="http://schemas.openxmlformats.org/officeDocument/2006/relationships/hyperlink" Target="http://apps.webofknowledge.com/full_record.do?product=WOS&amp;search_mode=GeneralSearch&amp;qid=1&amp;SID=E5czxAWjGgL3Pwr5h5j&amp;page=1&amp;doc=16" TargetMode="External"/><Relationship Id="rId158" Type="http://schemas.openxmlformats.org/officeDocument/2006/relationships/hyperlink" Target="http://apps.webofknowledge.com/full_record.do?product=WOS&amp;search_mode=GeneralSearch&amp;qid=3&amp;SID=D2ony8FPPhrm3XOhwhy&amp;page=1&amp;doc=36" TargetMode="External"/><Relationship Id="rId323" Type="http://schemas.openxmlformats.org/officeDocument/2006/relationships/hyperlink" Target="http://apps.webofknowledge.com/full_record.do?product=WOS&amp;search_mode=GeneralSearch&amp;qid=3&amp;SID=F2Hiy86VoUryodGFyZr&amp;page=1&amp;doc=1" TargetMode="External"/><Relationship Id="rId530" Type="http://schemas.openxmlformats.org/officeDocument/2006/relationships/hyperlink" Target="http://apps.webofknowledge.com/full_record.do?product=WOS&amp;search_mode=GeneralSearch&amp;qid=1&amp;SID=E2WPX8BpQzu1KyMutN2&amp;page=1&amp;doc=18" TargetMode="External"/><Relationship Id="rId20" Type="http://schemas.openxmlformats.org/officeDocument/2006/relationships/hyperlink" Target="http://apps.webofknowledge.com/full_record.do?product=WOS&amp;search_mode=GeneralSearch&amp;qid=3&amp;SID=E5WyPOsb8BvrPEDQN14&amp;page=1&amp;doc=1" TargetMode="External"/><Relationship Id="rId62" Type="http://schemas.openxmlformats.org/officeDocument/2006/relationships/hyperlink" Target="http://apps.webofknowledge.com/full_record.do?product=WOS&amp;search_mode=GeneralSearch&amp;qid=3&amp;SID=D6Q6HQpkfG5uBRhAuIA&amp;page=1&amp;doc=3" TargetMode="External"/><Relationship Id="rId365" Type="http://schemas.openxmlformats.org/officeDocument/2006/relationships/hyperlink" Target="http://apps.webofknowledge.com/full_record.do?product=WOS&amp;search_mode=GeneralSearch&amp;qid=1&amp;SID=F1ZujJSFTah2efOH4Py&amp;page=1&amp;doc=6" TargetMode="External"/><Relationship Id="rId225" Type="http://schemas.openxmlformats.org/officeDocument/2006/relationships/hyperlink" Target="http://apps.webofknowledge.com/full_record.do?product=WOS&amp;search_mode=GeneralSearch&amp;qid=6&amp;SID=E4zyMaTtAJ5M8UxvBlo&amp;page=1&amp;doc=4" TargetMode="External"/><Relationship Id="rId267" Type="http://schemas.openxmlformats.org/officeDocument/2006/relationships/hyperlink" Target="http://apps.webofknowledge.com/full_record.do?product=WOS&amp;search_mode=GeneralSearch&amp;qid=1&amp;SID=D5dER5jKN3yTVjW2Abu&amp;page=1&amp;doc=25" TargetMode="External"/><Relationship Id="rId432" Type="http://schemas.openxmlformats.org/officeDocument/2006/relationships/hyperlink" Target="http://apps.webofknowledge.com/full_record.do?product=WOS&amp;search_mode=GeneralSearch&amp;qid=1&amp;SID=D6pVcY1r4sUaUeZ1Qfn&amp;page=2&amp;doc=80" TargetMode="External"/><Relationship Id="rId474" Type="http://schemas.openxmlformats.org/officeDocument/2006/relationships/hyperlink" Target="http://apps.webofknowledge.com/full_record.do?product=WOS&amp;search_mode=GeneralSearch&amp;qid=6&amp;SID=F3QAVKcbeGd6uwxAsQm&amp;page=2&amp;doc=53" TargetMode="External"/><Relationship Id="rId127" Type="http://schemas.openxmlformats.org/officeDocument/2006/relationships/hyperlink" Target="http://apps.webofknowledge.com/full_record.do?product=WOS&amp;search_mode=GeneralSearch&amp;qid=3&amp;SID=D6lb2yOC7kEDyjHGjP1&amp;page=1&amp;doc=21" TargetMode="External"/><Relationship Id="rId31" Type="http://schemas.openxmlformats.org/officeDocument/2006/relationships/hyperlink" Target="http://apps.webofknowledge.com/full_record.do?product=WOS&amp;search_mode=GeneralSearch&amp;qid=1&amp;SID=E2x932K34BB7vUr58ep&amp;page=1&amp;doc=2" TargetMode="External"/><Relationship Id="rId73" Type="http://schemas.openxmlformats.org/officeDocument/2006/relationships/hyperlink" Target="http://apps.webofknowledge.com/full_record.do?product=WOS&amp;search_mode=GeneralSearch&amp;qid=3&amp;SID=E26R5PQQTH1djoPQpkF&amp;page=1&amp;doc=1" TargetMode="External"/><Relationship Id="rId169" Type="http://schemas.openxmlformats.org/officeDocument/2006/relationships/hyperlink" Target="http://apps.webofknowledge.com/full_record.do?product=WOS&amp;search_mode=GeneralSearch&amp;qid=3&amp;SID=F4l2Iniae7E2IGyhuVz&amp;page=1&amp;doc=41" TargetMode="External"/><Relationship Id="rId334" Type="http://schemas.openxmlformats.org/officeDocument/2006/relationships/hyperlink" Target="http://apps.webofknowledge.com/full_record.do?product=WOS&amp;search_mode=GeneralSearch&amp;qid=3&amp;SID=F2Hiy86VoUryodGFyZr&amp;page=1&amp;doc=11" TargetMode="External"/><Relationship Id="rId376" Type="http://schemas.openxmlformats.org/officeDocument/2006/relationships/hyperlink" Target="http://apps.webofknowledge.com/full_record.do?product=WOS&amp;search_mode=GeneralSearch&amp;qid=1&amp;SID=F1ZujJSFTah2efOH4Py&amp;page=3&amp;doc=125" TargetMode="External"/><Relationship Id="rId541" Type="http://schemas.openxmlformats.org/officeDocument/2006/relationships/hyperlink" Target="http://apps.webofknowledge.com/full_record.do?product=WOS&amp;search_mode=GeneralSearch&amp;qid=1&amp;SID=E2WPX8BpQzu1KyMutN2&amp;page=1&amp;doc=1" TargetMode="External"/><Relationship Id="rId4" Type="http://schemas.openxmlformats.org/officeDocument/2006/relationships/hyperlink" Target="http://apps.webofknowledge.com/full_record.do?product=WOS&amp;search_mode=GeneralSearch&amp;qid=3&amp;SID=C2uSPvjis6KacVKcwmd&amp;page=1&amp;doc=1" TargetMode="External"/><Relationship Id="rId180" Type="http://schemas.openxmlformats.org/officeDocument/2006/relationships/hyperlink" Target="http://apps.webofknowledge.com/full_record.do?product=WOS&amp;search_mode=GeneralSearch&amp;qid=1&amp;SID=F3Wlu2jZcUCvfXkYxGg&amp;page=1&amp;doc=12" TargetMode="External"/><Relationship Id="rId236" Type="http://schemas.openxmlformats.org/officeDocument/2006/relationships/hyperlink" Target="http://apps.webofknowledge.com/full_record.do?product=WOS&amp;search_mode=GeneralSearch&amp;qid=1&amp;SID=E1C2BSsIRg2SqoeVguK&amp;page=1&amp;doc=1" TargetMode="External"/><Relationship Id="rId278" Type="http://schemas.openxmlformats.org/officeDocument/2006/relationships/hyperlink" Target="http://apps.webofknowledge.com/full_record.do?product=WOS&amp;search_mode=GeneralSearch&amp;qid=1&amp;SID=D5dER5jKN3yTVjW2Abu&amp;page=1&amp;doc=22" TargetMode="External"/><Relationship Id="rId401" Type="http://schemas.openxmlformats.org/officeDocument/2006/relationships/hyperlink" Target="http://apps.webofknowledge.com/full_record.do?product=WOS&amp;search_mode=GeneralSearch&amp;qid=1&amp;SID=F1acTnFZVTh3LilX8Ox&amp;page=2&amp;doc=99" TargetMode="External"/><Relationship Id="rId443" Type="http://schemas.openxmlformats.org/officeDocument/2006/relationships/hyperlink" Target="http://apps.webofknowledge.com/full_record.do?product=WOS&amp;search_mode=GeneralSearch&amp;qid=1&amp;SID=D6pVcY1r4sUaUeZ1Qfn&amp;page=2&amp;doc=73" TargetMode="External"/><Relationship Id="rId303" Type="http://schemas.openxmlformats.org/officeDocument/2006/relationships/hyperlink" Target="http://apps.webofknowledge.com/full_record.do?product=WOS&amp;search_mode=GeneralSearch&amp;qid=3&amp;SID=F3Pu64ErxbBksR8thLe&amp;page=1&amp;doc=8" TargetMode="External"/><Relationship Id="rId485" Type="http://schemas.openxmlformats.org/officeDocument/2006/relationships/hyperlink" Target="http://apps.webofknowledge.com/full_record.do?product=WOS&amp;search_mode=GeneralSearch&amp;qid=6&amp;SID=F3QAVKcbeGd6uwxAsQm&amp;page=1&amp;doc=45" TargetMode="External"/><Relationship Id="rId42" Type="http://schemas.openxmlformats.org/officeDocument/2006/relationships/hyperlink" Target="http://apps.webofknowledge.com/full_record.do?product=WOS&amp;search_mode=GeneralSearch&amp;qid=1&amp;SID=E2x932K34BB7vUr58ep&amp;page=1&amp;doc=8" TargetMode="External"/><Relationship Id="rId84" Type="http://schemas.openxmlformats.org/officeDocument/2006/relationships/hyperlink" Target="http://apps.webofknowledge.com/full_record.do?product=WOS&amp;search_mode=GeneralSearch&amp;qid=1&amp;SID=F5QYlaG1OPl2YND2ywY&amp;page=1&amp;doc=5" TargetMode="External"/><Relationship Id="rId138" Type="http://schemas.openxmlformats.org/officeDocument/2006/relationships/hyperlink" Target="http://apps.webofknowledge.com/full_record.do?product=WOS&amp;search_mode=GeneralSearch&amp;qid=1&amp;SID=E6a9ghYYFJqmoCAaCme&amp;page=1&amp;doc=23" TargetMode="External"/><Relationship Id="rId345" Type="http://schemas.openxmlformats.org/officeDocument/2006/relationships/hyperlink" Target="http://apps.webofknowledge.com/full_record.do?product=WOS&amp;search_mode=GeneralSearch&amp;qid=1&amp;SID=F2hekmznjM4Op44U8Gj&amp;page=1&amp;doc=1" TargetMode="External"/><Relationship Id="rId387" Type="http://schemas.openxmlformats.org/officeDocument/2006/relationships/hyperlink" Target="http://apps.webofknowledge.com/full_record.do?product=WOS&amp;search_mode=GeneralSearch&amp;qid=1&amp;SID=F1acTnFZVTh3LilX8Ox&amp;page=3&amp;doc=103" TargetMode="External"/><Relationship Id="rId510" Type="http://schemas.openxmlformats.org/officeDocument/2006/relationships/hyperlink" Target="http://apps.webofknowledge.com/full_record.do?product=WOS&amp;search_mode=GeneralSearch&amp;qid=1&amp;SID=E2WPX8BpQzu1KyMutN2&amp;page=1&amp;doc=32" TargetMode="External"/><Relationship Id="rId552" Type="http://schemas.openxmlformats.org/officeDocument/2006/relationships/hyperlink" Target="http://apps.webofknowledge.com/full_record.do?product=WOS&amp;search_mode=GeneralSearch&amp;qid=2&amp;SID=E13dB81QVftMdFQqx82&amp;page=1&amp;doc=5" TargetMode="External"/><Relationship Id="rId191" Type="http://schemas.openxmlformats.org/officeDocument/2006/relationships/hyperlink" Target="http://apps.webofknowledge.com/full_record.do?product=WOS&amp;search_mode=GeneralSearch&amp;qid=4&amp;SID=F1AeMUHojOPUU1xpCmD&amp;page=1&amp;doc=15" TargetMode="External"/><Relationship Id="rId205" Type="http://schemas.openxmlformats.org/officeDocument/2006/relationships/hyperlink" Target="http://apps.webofknowledge.com/full_record.do?product=WOS&amp;search_mode=GeneralSearch&amp;qid=3&amp;SID=D1lA24VMiRrVhuIYXer&amp;page=1&amp;doc=3" TargetMode="External"/><Relationship Id="rId247" Type="http://schemas.openxmlformats.org/officeDocument/2006/relationships/hyperlink" Target="http://apps.webofknowledge.com/full_record.do?product=WOS&amp;search_mode=GeneralSearch&amp;qid=1&amp;SID=E1C2BSsIRg2SqoeVguK&amp;page=1&amp;doc=36" TargetMode="External"/><Relationship Id="rId412" Type="http://schemas.openxmlformats.org/officeDocument/2006/relationships/hyperlink" Target="http://apps.webofknowledge.com/full_record.do?product=WOS&amp;search_mode=GeneralSearch&amp;qid=3&amp;SID=E6nqv3SUKECJPl1OQjM&amp;page=2&amp;doc=90" TargetMode="External"/><Relationship Id="rId107" Type="http://schemas.openxmlformats.org/officeDocument/2006/relationships/hyperlink" Target="http://apps.webofknowledge.com/full_record.do?product=WOS&amp;search_mode=GeneralSearch&amp;qid=1&amp;SID=E5czxAWjGgL3Pwr5h5j&amp;page=1&amp;doc=14" TargetMode="External"/><Relationship Id="rId289" Type="http://schemas.openxmlformats.org/officeDocument/2006/relationships/hyperlink" Target="http://apps.webofknowledge.com/full_record.do?product=WOS&amp;search_mode=GeneralSearch&amp;qid=1&amp;SID=E5t2JVaBq6ljQ4SV9XS&amp;page=1&amp;doc=16" TargetMode="External"/><Relationship Id="rId454" Type="http://schemas.openxmlformats.org/officeDocument/2006/relationships/hyperlink" Target="http://apps.webofknowledge.com/full_record.do?product=WOS&amp;search_mode=GeneralSearch&amp;qid=1&amp;SID=D6pVcY1r4sUaUeZ1Qfn&amp;page=2&amp;doc=64" TargetMode="External"/><Relationship Id="rId496" Type="http://schemas.openxmlformats.org/officeDocument/2006/relationships/hyperlink" Target="http://apps.webofknowledge.com/full_record.do?product=WOS&amp;search_mode=GeneralSearch&amp;qid=1&amp;SID=C3OVM7RoHmYzDnvlPhu&amp;page=1&amp;doc=39" TargetMode="External"/><Relationship Id="rId11" Type="http://schemas.openxmlformats.org/officeDocument/2006/relationships/hyperlink" Target="http://apps.webofknowledge.com/full_record.do?product=WOS&amp;search_mode=GeneralSearch&amp;qid=2&amp;SID=C6voihUHkSu8qxlusco&amp;page=1&amp;doc=2" TargetMode="External"/><Relationship Id="rId53" Type="http://schemas.openxmlformats.org/officeDocument/2006/relationships/hyperlink" Target="http://apps.webofknowledge.com/full_record.do?product=WOS&amp;search_mode=GeneralSearch&amp;qid=1&amp;SID=E2x932K34BB7vUr58ep&amp;page=1&amp;doc=12" TargetMode="External"/><Relationship Id="rId149" Type="http://schemas.openxmlformats.org/officeDocument/2006/relationships/hyperlink" Target="http://apps.webofknowledge.com/full_record.do?product=WOS&amp;search_mode=GeneralSearch&amp;qid=1&amp;SID=E6a9ghYYFJqmoCAaCme&amp;page=1&amp;doc=30" TargetMode="External"/><Relationship Id="rId314" Type="http://schemas.openxmlformats.org/officeDocument/2006/relationships/hyperlink" Target="http://apps.webofknowledge.com/full_record.do?product=WOS&amp;search_mode=GeneralSearch&amp;qid=1&amp;SID=E4AoOryvSoptbdQgZTL&amp;page=1&amp;doc=1" TargetMode="External"/><Relationship Id="rId356" Type="http://schemas.openxmlformats.org/officeDocument/2006/relationships/hyperlink" Target="http://apps.webofknowledge.com/full_record.do?product=WOS&amp;search_mode=GeneralSearch&amp;qid=1&amp;SID=F1ZujJSFTah2efOH4Py&amp;page=1&amp;doc=1" TargetMode="External"/><Relationship Id="rId398" Type="http://schemas.openxmlformats.org/officeDocument/2006/relationships/hyperlink" Target="http://apps.webofknowledge.com/full_record.do?product=WOS&amp;search_mode=GeneralSearch&amp;qid=1&amp;SID=F1acTnFZVTh3LilX8Ox&amp;page=2&amp;doc=99" TargetMode="External"/><Relationship Id="rId521" Type="http://schemas.openxmlformats.org/officeDocument/2006/relationships/hyperlink" Target="http://apps.webofknowledge.com/full_record.do?product=WOS&amp;search_mode=GeneralSearch&amp;qid=1&amp;SID=E2WPX8BpQzu1KyMutN2&amp;page=1&amp;doc=23" TargetMode="External"/><Relationship Id="rId95" Type="http://schemas.openxmlformats.org/officeDocument/2006/relationships/hyperlink" Target="http://apps.webofknowledge.com/full_record.do?product=WOS&amp;search_mode=GeneralSearch&amp;qid=1&amp;SID=F5QYlaG1OPl2YND2ywY&amp;page=1&amp;doc=9" TargetMode="External"/><Relationship Id="rId160" Type="http://schemas.openxmlformats.org/officeDocument/2006/relationships/hyperlink" Target="http://apps.webofknowledge.com/full_record.do?product=WOS&amp;search_mode=GeneralSearch&amp;qid=3&amp;SID=D2ony8FPPhrm3XOhwhy&amp;page=1&amp;doc=36" TargetMode="External"/><Relationship Id="rId216" Type="http://schemas.openxmlformats.org/officeDocument/2006/relationships/hyperlink" Target="http://apps.webofknowledge.com/full_record.do?product=WOS&amp;search_mode=GeneralSearch&amp;qid=3&amp;SID=C2IdBsD8PZV71Ym8F2s&amp;page=1&amp;doc=1" TargetMode="External"/><Relationship Id="rId423" Type="http://schemas.openxmlformats.org/officeDocument/2006/relationships/hyperlink" Target="http://apps.webofknowledge.com/full_record.do?product=WOS&amp;search_mode=GeneralSearch&amp;qid=3&amp;SID=E6nqv3SUKECJPl1OQjM&amp;page=2&amp;doc=88" TargetMode="External"/><Relationship Id="rId258" Type="http://schemas.openxmlformats.org/officeDocument/2006/relationships/hyperlink" Target="http://apps.webofknowledge.com/full_record.do?product=WOS&amp;search_mode=GeneralSearch&amp;qid=1&amp;SID=D5dER5jKN3yTVjW2Abu&amp;page=1&amp;doc=28" TargetMode="External"/><Relationship Id="rId465" Type="http://schemas.openxmlformats.org/officeDocument/2006/relationships/hyperlink" Target="http://apps.webofknowledge.com/full_record.do?product=WOS&amp;search_mode=GeneralSearch&amp;qid=1&amp;SID=C2kPfJSNE8IP7GtNHJQ&amp;page=2&amp;doc=57" TargetMode="External"/><Relationship Id="rId22" Type="http://schemas.openxmlformats.org/officeDocument/2006/relationships/hyperlink" Target="http://apps.webofknowledge.com/full_record.do?product=WOS&amp;search_mode=GeneralSearch&amp;qid=3&amp;SID=E5WyPOsb8BvrPEDQN14&amp;page=1&amp;doc=2" TargetMode="External"/><Relationship Id="rId64" Type="http://schemas.openxmlformats.org/officeDocument/2006/relationships/hyperlink" Target="http://apps.webofknowledge.com/full_record.do?product=WOS&amp;search_mode=GeneralSearch&amp;qid=3&amp;SID=D6Q6HQpkfG5uBRhAuIA&amp;page=1&amp;doc=4" TargetMode="External"/><Relationship Id="rId118" Type="http://schemas.openxmlformats.org/officeDocument/2006/relationships/hyperlink" Target="http://apps.webofknowledge.com/full_record.do?product=WOS&amp;search_mode=GeneralSearch&amp;qid=1&amp;SID=E5czxAWjGgL3Pwr5h5j&amp;page=1&amp;doc=17" TargetMode="External"/><Relationship Id="rId325" Type="http://schemas.openxmlformats.org/officeDocument/2006/relationships/hyperlink" Target="http://apps.webofknowledge.com/full_record.do?product=WOS&amp;search_mode=GeneralSearch&amp;qid=3&amp;SID=F2Hiy86VoUryodGFyZr&amp;page=1&amp;doc=3" TargetMode="External"/><Relationship Id="rId367" Type="http://schemas.openxmlformats.org/officeDocument/2006/relationships/hyperlink" Target="http://apps.webofknowledge.com/full_record.do?product=WOS&amp;search_mode=GeneralSearch&amp;qid=1&amp;SID=F1ZujJSFTah2efOH4Py&amp;page=1&amp;doc=7" TargetMode="External"/><Relationship Id="rId532" Type="http://schemas.openxmlformats.org/officeDocument/2006/relationships/hyperlink" Target="http://apps.webofknowledge.com/full_record.do?product=WOS&amp;search_mode=GeneralSearch&amp;qid=1&amp;SID=E2WPX8BpQzu1KyMutN2&amp;page=1&amp;doc=18" TargetMode="External"/><Relationship Id="rId171" Type="http://schemas.openxmlformats.org/officeDocument/2006/relationships/hyperlink" Target="http://apps.webofknowledge.com/full_record.do?product=WOS&amp;search_mode=GeneralSearch&amp;qid=3&amp;SID=F4l2Iniae7E2IGyhuVz&amp;page=1&amp;doc=43" TargetMode="External"/><Relationship Id="rId227" Type="http://schemas.openxmlformats.org/officeDocument/2006/relationships/hyperlink" Target="http://apps.webofknowledge.com/full_record.do?product=WOS&amp;search_mode=GeneralSearch&amp;qid=6&amp;SID=F18ZjRMZbfYCqav4mmu&amp;page=1&amp;doc=1" TargetMode="External"/><Relationship Id="rId269" Type="http://schemas.openxmlformats.org/officeDocument/2006/relationships/hyperlink" Target="http://apps.webofknowledge.com/full_record.do?product=WOS&amp;search_mode=GeneralSearch&amp;qid=1&amp;SID=D5dER5jKN3yTVjW2Abu&amp;page=1&amp;doc=25" TargetMode="External"/><Relationship Id="rId434" Type="http://schemas.openxmlformats.org/officeDocument/2006/relationships/hyperlink" Target="http://apps.webofknowledge.com/full_record.do?product=WOS&amp;search_mode=GeneralSearch&amp;qid=1&amp;SID=D6pVcY1r4sUaUeZ1Qfn&amp;page=2&amp;doc=78" TargetMode="External"/><Relationship Id="rId476" Type="http://schemas.openxmlformats.org/officeDocument/2006/relationships/hyperlink" Target="http://apps.webofknowledge.com/full_record.do?product=WOS&amp;search_mode=GeneralSearch&amp;qid=6&amp;SID=F3QAVKcbeGd6uwxAsQm&amp;page=2&amp;doc=52" TargetMode="External"/><Relationship Id="rId33" Type="http://schemas.openxmlformats.org/officeDocument/2006/relationships/hyperlink" Target="http://apps.webofknowledge.com/full_record.do?product=WOS&amp;search_mode=GeneralSearch&amp;qid=1&amp;SID=E2x932K34BB7vUr58ep&amp;page=1&amp;doc=2" TargetMode="External"/><Relationship Id="rId129" Type="http://schemas.openxmlformats.org/officeDocument/2006/relationships/hyperlink" Target="http://apps.webofknowledge.com/full_record.do?product=WOS&amp;search_mode=GeneralSearch&amp;qid=3&amp;SID=D6lb2yOC7kEDyjHGjP1&amp;page=1&amp;doc=21" TargetMode="External"/><Relationship Id="rId280" Type="http://schemas.openxmlformats.org/officeDocument/2006/relationships/hyperlink" Target="http://apps.webofknowledge.com/full_record.do?product=WOS&amp;search_mode=GeneralSearch&amp;qid=1&amp;SID=D5dER5jKN3yTVjW2Abu&amp;page=1&amp;doc=21" TargetMode="External"/><Relationship Id="rId336" Type="http://schemas.openxmlformats.org/officeDocument/2006/relationships/hyperlink" Target="http://apps.webofknowledge.com/full_record.do?product=WOS&amp;search_mode=GeneralSearch&amp;qid=3&amp;SID=C2JUbGqEQbp9ldFBWyC&amp;page=1&amp;doc=13" TargetMode="External"/><Relationship Id="rId501" Type="http://schemas.openxmlformats.org/officeDocument/2006/relationships/hyperlink" Target="http://apps.webofknowledge.com/full_record.do?product=WOS&amp;search_mode=GeneralSearch&amp;qid=1&amp;SID=E2WPX8BpQzu1KyMutN2&amp;page=1&amp;doc=37" TargetMode="External"/><Relationship Id="rId543" Type="http://schemas.openxmlformats.org/officeDocument/2006/relationships/hyperlink" Target="http://apps.webofknowledge.com/full_record.do?product=WOS&amp;search_mode=GeneralSearch&amp;qid=1&amp;SID=D2LIiLCzA8ouZ8XSG3h&amp;page=1&amp;doc=3" TargetMode="External"/><Relationship Id="rId75" Type="http://schemas.openxmlformats.org/officeDocument/2006/relationships/hyperlink" Target="http://apps.webofknowledge.com/full_record.do?product=WOS&amp;search_mode=GeneralSearch&amp;qid=3&amp;SID=F5KxzbS4dlXlsSPR5iM&amp;page=1&amp;doc=1" TargetMode="External"/><Relationship Id="rId140" Type="http://schemas.openxmlformats.org/officeDocument/2006/relationships/hyperlink" Target="http://apps.webofknowledge.com/full_record.do?product=WOS&amp;search_mode=GeneralSearch&amp;qid=1&amp;SID=E6a9ghYYFJqmoCAaCme&amp;page=1&amp;doc=25" TargetMode="External"/><Relationship Id="rId182" Type="http://schemas.openxmlformats.org/officeDocument/2006/relationships/hyperlink" Target="http://apps.webofknowledge.com/full_record.do?product=WOS&amp;search_mode=GeneralSearch&amp;qid=3&amp;SID=F6HcDq88pqJNuHs2QxN&amp;page=1&amp;doc=14" TargetMode="External"/><Relationship Id="rId378" Type="http://schemas.openxmlformats.org/officeDocument/2006/relationships/hyperlink" Target="http://apps.webofknowledge.com/full_record.do?product=WOS&amp;search_mode=GeneralSearch&amp;qid=1&amp;SID=E1mTMmnw7J6fDDjTj1j&amp;page=3&amp;doc=109" TargetMode="External"/><Relationship Id="rId403" Type="http://schemas.openxmlformats.org/officeDocument/2006/relationships/hyperlink" Target="http://apps.webofknowledge.com/full_record.do?product=WOS&amp;search_mode=GeneralSearch&amp;qid=1&amp;SID=F1acTnFZVTh3LilX8Ox&amp;page=1&amp;doc=2" TargetMode="External"/><Relationship Id="rId6" Type="http://schemas.openxmlformats.org/officeDocument/2006/relationships/hyperlink" Target="http://apps.webofknowledge.com/full_record.do?product=WOS&amp;search_mode=GeneralSearch&amp;qid=3&amp;SID=C2uSPvjis6KacVKcwmd&amp;page=1&amp;doc=1" TargetMode="External"/><Relationship Id="rId238" Type="http://schemas.openxmlformats.org/officeDocument/2006/relationships/hyperlink" Target="http://apps.webofknowledge.com/full_record.do?product=WOS&amp;search_mode=GeneralSearch&amp;qid=1&amp;SID=E1C2BSsIRg2SqoeVguK&amp;page=1&amp;doc=43" TargetMode="External"/><Relationship Id="rId445" Type="http://schemas.openxmlformats.org/officeDocument/2006/relationships/hyperlink" Target="http://apps.webofknowledge.com/full_record.do?product=WOS&amp;search_mode=GeneralSearch&amp;qid=1&amp;SID=D6pVcY1r4sUaUeZ1Qfn&amp;page=2&amp;doc=71" TargetMode="External"/><Relationship Id="rId487" Type="http://schemas.openxmlformats.org/officeDocument/2006/relationships/hyperlink" Target="http://apps.webofknowledge.com/full_record.do?product=WOS&amp;search_mode=GeneralSearch&amp;qid=1&amp;SID=F3QAVKcbeGd6uwxAsQm&amp;page=1&amp;doc=42" TargetMode="External"/><Relationship Id="rId291" Type="http://schemas.openxmlformats.org/officeDocument/2006/relationships/hyperlink" Target="http://apps.webofknowledge.com/full_record.do?product=WOS&amp;search_mode=GeneralSearch&amp;qid=1&amp;SID=E5t2JVaBq6ljQ4SV9XS&amp;page=1&amp;doc=14" TargetMode="External"/><Relationship Id="rId305" Type="http://schemas.openxmlformats.org/officeDocument/2006/relationships/hyperlink" Target="http://apps.webofknowledge.com/full_record.do?product=WOS&amp;search_mode=GeneralSearch&amp;qid=3&amp;SID=F3Pu64ErxbBksR8thLe&amp;page=1&amp;doc=7" TargetMode="External"/><Relationship Id="rId347" Type="http://schemas.openxmlformats.org/officeDocument/2006/relationships/hyperlink" Target="http://apps.webofknowledge.com/full_record.do?product=WOS&amp;search_mode=GeneralSearch&amp;qid=1&amp;SID=F2hekmznjM4Op44U8Gj&amp;page=1&amp;doc=2" TargetMode="External"/><Relationship Id="rId512" Type="http://schemas.openxmlformats.org/officeDocument/2006/relationships/hyperlink" Target="http://apps.webofknowledge.com/full_record.do?product=WOS&amp;search_mode=GeneralSearch&amp;qid=1&amp;SID=E2WPX8BpQzu1KyMutN2&amp;page=1&amp;doc=29" TargetMode="External"/><Relationship Id="rId44" Type="http://schemas.openxmlformats.org/officeDocument/2006/relationships/hyperlink" Target="http://apps.webofknowledge.com/full_record.do?product=WOS&amp;search_mode=GeneralSearch&amp;qid=1&amp;SID=E2x932K34BB7vUr58ep&amp;page=1&amp;doc=8" TargetMode="External"/><Relationship Id="rId86" Type="http://schemas.openxmlformats.org/officeDocument/2006/relationships/hyperlink" Target="http://apps.webofknowledge.com/full_record.do?product=WOS&amp;search_mode=GeneralSearch&amp;qid=1&amp;SID=F5QYlaG1OPl2YND2ywY&amp;page=1&amp;doc=6" TargetMode="External"/><Relationship Id="rId151" Type="http://schemas.openxmlformats.org/officeDocument/2006/relationships/hyperlink" Target="http://apps.webofknowledge.com/full_record.do?product=WOS&amp;search_mode=GeneralSearch&amp;qid=1&amp;SID=E6a9ghYYFJqmoCAaCme&amp;page=1&amp;doc=31" TargetMode="External"/><Relationship Id="rId389" Type="http://schemas.openxmlformats.org/officeDocument/2006/relationships/hyperlink" Target="http://apps.webofknowledge.com/full_record.do?product=WOS&amp;search_mode=GeneralSearch&amp;qid=1&amp;SID=F1acTnFZVTh3LilX8Ox&amp;page=3&amp;doc=103" TargetMode="External"/><Relationship Id="rId554" Type="http://schemas.openxmlformats.org/officeDocument/2006/relationships/hyperlink" Target="http://apps.webofknowledge.com/full_record.do?product=WOS&amp;search_mode=GeneralSearch&amp;qid=2&amp;SID=E13dB81QVftMdFQqx82&amp;page=1&amp;doc=3" TargetMode="External"/><Relationship Id="rId193" Type="http://schemas.openxmlformats.org/officeDocument/2006/relationships/hyperlink" Target="http://apps.webofknowledge.com/full_record.do?product=WOS&amp;search_mode=GeneralSearch&amp;qid=4&amp;SID=F1AeMUHojOPUU1xpCmD&amp;page=1&amp;doc=16" TargetMode="External"/><Relationship Id="rId207" Type="http://schemas.openxmlformats.org/officeDocument/2006/relationships/hyperlink" Target="http://apps.webofknowledge.com/full_record.do?product=WOS&amp;search_mode=GeneralSearch&amp;qid=3&amp;SID=E6C3XRP3qXlxpTFu8bC&amp;page=1&amp;doc=5" TargetMode="External"/><Relationship Id="rId249" Type="http://schemas.openxmlformats.org/officeDocument/2006/relationships/hyperlink" Target="http://apps.webofknowledge.com/full_record.do?product=WOS&amp;search_mode=GeneralSearch&amp;qid=1&amp;SID=E2ec64M5oJdNkDf2hep&amp;page=1&amp;doc=33" TargetMode="External"/><Relationship Id="rId414" Type="http://schemas.openxmlformats.org/officeDocument/2006/relationships/hyperlink" Target="http://apps.webofknowledge.com/full_record.do?product=WOS&amp;search_mode=GeneralSearch&amp;qid=3&amp;SID=E6nqv3SUKECJPl1OQjM&amp;page=2&amp;doc=90" TargetMode="External"/><Relationship Id="rId456" Type="http://schemas.openxmlformats.org/officeDocument/2006/relationships/hyperlink" Target="http://apps.webofknowledge.com/full_record.do?product=WOS&amp;search_mode=GeneralSearch&amp;qid=1&amp;SID=D6pVcY1r4sUaUeZ1Qfn&amp;page=2&amp;doc=62" TargetMode="External"/><Relationship Id="rId498" Type="http://schemas.openxmlformats.org/officeDocument/2006/relationships/hyperlink" Target="http://apps.webofknowledge.com/full_record.do?product=WOS&amp;search_mode=GeneralSearch&amp;qid=1&amp;SID=C3OVM7RoHmYzDnvlPhu&amp;page=1&amp;doc=38" TargetMode="External"/><Relationship Id="rId13" Type="http://schemas.openxmlformats.org/officeDocument/2006/relationships/hyperlink" Target="http://apps.webofknowledge.com/full_record.do?product=WOS&amp;search_mode=GeneralSearch&amp;qid=2&amp;SID=C6voihUHkSu8qxlusco&amp;page=1&amp;doc=3" TargetMode="External"/><Relationship Id="rId109" Type="http://schemas.openxmlformats.org/officeDocument/2006/relationships/hyperlink" Target="http://apps.webofknowledge.com/full_record.do?product=WOS&amp;search_mode=GeneralSearch&amp;qid=1&amp;SID=E5czxAWjGgL3Pwr5h5j&amp;page=1&amp;doc=14" TargetMode="External"/><Relationship Id="rId260" Type="http://schemas.openxmlformats.org/officeDocument/2006/relationships/hyperlink" Target="http://apps.webofknowledge.com/full_record.do?product=WOS&amp;search_mode=GeneralSearch&amp;qid=1&amp;SID=D5dER5jKN3yTVjW2Abu&amp;page=1&amp;doc=27" TargetMode="External"/><Relationship Id="rId316" Type="http://schemas.openxmlformats.org/officeDocument/2006/relationships/hyperlink" Target="http://apps.webofknowledge.com/full_record.do?product=WOS&amp;search_mode=GeneralSearch&amp;qid=1&amp;SID=E4AoOryvSoptbdQgZTL&amp;page=1&amp;doc=3" TargetMode="External"/><Relationship Id="rId523" Type="http://schemas.openxmlformats.org/officeDocument/2006/relationships/hyperlink" Target="http://apps.webofknowledge.com/full_record.do?product=WOS&amp;search_mode=GeneralSearch&amp;qid=1&amp;SID=E2WPX8BpQzu1KyMutN2&amp;page=1&amp;doc=21" TargetMode="External"/><Relationship Id="rId55" Type="http://schemas.openxmlformats.org/officeDocument/2006/relationships/hyperlink" Target="http://apps.webofknowledge.com/full_record.do?product=WOS&amp;search_mode=GeneralSearch&amp;qid=1&amp;SID=E2x932K34BB7vUr58ep&amp;page=1&amp;doc=14" TargetMode="External"/><Relationship Id="rId97" Type="http://schemas.openxmlformats.org/officeDocument/2006/relationships/hyperlink" Target="http://apps.webofknowledge.com/full_record.do?product=WOS&amp;search_mode=GeneralSearch&amp;qid=1&amp;SID=F5QYlaG1OPl2YND2ywY&amp;page=1&amp;doc=9" TargetMode="External"/><Relationship Id="rId120" Type="http://schemas.openxmlformats.org/officeDocument/2006/relationships/hyperlink" Target="http://apps.webofknowledge.com/full_record.do?product=WOS&amp;search_mode=GeneralSearch&amp;qid=1&amp;SID=E5czxAWjGgL3Pwr5h5j&amp;page=1&amp;doc=18" TargetMode="External"/><Relationship Id="rId358" Type="http://schemas.openxmlformats.org/officeDocument/2006/relationships/hyperlink" Target="http://apps.webofknowledge.com/full_record.do?product=WOS&amp;search_mode=GeneralSearch&amp;qid=1&amp;SID=F1ZujJSFTah2efOH4Py&amp;page=1&amp;doc=2" TargetMode="External"/><Relationship Id="rId162" Type="http://schemas.openxmlformats.org/officeDocument/2006/relationships/hyperlink" Target="http://apps.webofknowledge.com/full_record.do?product=WOS&amp;search_mode=GeneralSearch&amp;qid=3&amp;SID=D2ony8FPPhrm3XOhwhy&amp;page=1&amp;doc=37" TargetMode="External"/><Relationship Id="rId218" Type="http://schemas.openxmlformats.org/officeDocument/2006/relationships/hyperlink" Target="http://apps.webofknowledge.com/full_record.do?product=WOS&amp;search_mode=GeneralSearch&amp;qid=3&amp;SID=C4HL6WQNzvisPrNn6el&amp;page=1&amp;doc=1" TargetMode="External"/><Relationship Id="rId425" Type="http://schemas.openxmlformats.org/officeDocument/2006/relationships/hyperlink" Target="http://apps.webofknowledge.com/full_record.do?product=WOS&amp;search_mode=GeneralSearch&amp;qid=3&amp;SID=E6nqv3SUKECJPl1OQjM&amp;page=2&amp;doc=86" TargetMode="External"/><Relationship Id="rId467" Type="http://schemas.openxmlformats.org/officeDocument/2006/relationships/hyperlink" Target="http://apps.webofknowledge.com/full_record.do?product=WOS&amp;search_mode=GeneralSearch&amp;qid=1&amp;SID=C2kPfJSNE8IP7GtNHJQ&amp;page=2&amp;doc=55" TargetMode="External"/><Relationship Id="rId271" Type="http://schemas.openxmlformats.org/officeDocument/2006/relationships/hyperlink" Target="http://apps.webofknowledge.com/full_record.do?product=WOS&amp;search_mode=GeneralSearch&amp;qid=1&amp;SID=D5dER5jKN3yTVjW2Abu&amp;page=1&amp;doc=25" TargetMode="External"/><Relationship Id="rId24" Type="http://schemas.openxmlformats.org/officeDocument/2006/relationships/hyperlink" Target="http://apps.webofknowledge.com/full_record.do?product=WOS&amp;search_mode=GeneralSearch&amp;qid=3&amp;SID=E5WyPOsb8BvrPEDQN14&amp;page=1&amp;doc=3" TargetMode="External"/><Relationship Id="rId66" Type="http://schemas.openxmlformats.org/officeDocument/2006/relationships/hyperlink" Target="http://apps.webofknowledge.com/full_record.do?product=WOS&amp;search_mode=GeneralSearch&amp;qid=3&amp;SID=D6Q6HQpkfG5uBRhAuIA&amp;page=1&amp;doc=4" TargetMode="External"/><Relationship Id="rId131" Type="http://schemas.openxmlformats.org/officeDocument/2006/relationships/hyperlink" Target="http://apps.webofknowledge.com/full_record.do?product=WOS&amp;search_mode=GeneralSearch&amp;qid=3&amp;SID=D6lb2yOC7kEDyjHGjP1&amp;page=1&amp;doc=22" TargetMode="External"/><Relationship Id="rId327" Type="http://schemas.openxmlformats.org/officeDocument/2006/relationships/hyperlink" Target="http://apps.webofknowledge.com/full_record.do?product=WOS&amp;search_mode=GeneralSearch&amp;qid=3&amp;SID=F2Hiy86VoUryodGFyZr&amp;page=1&amp;doc=4" TargetMode="External"/><Relationship Id="rId369" Type="http://schemas.openxmlformats.org/officeDocument/2006/relationships/hyperlink" Target="http://apps.webofknowledge.com/full_record.do?product=WOS&amp;search_mode=GeneralSearch&amp;qid=1&amp;SID=F1ZujJSFTah2efOH4Py&amp;page=1&amp;doc=9" TargetMode="External"/><Relationship Id="rId534" Type="http://schemas.openxmlformats.org/officeDocument/2006/relationships/hyperlink" Target="http://apps.webofknowledge.com/full_record.do?product=WOS&amp;search_mode=GeneralSearch&amp;qid=1&amp;SID=E2WPX8BpQzu1KyMutN2&amp;page=1&amp;doc=16" TargetMode="External"/><Relationship Id="rId173" Type="http://schemas.openxmlformats.org/officeDocument/2006/relationships/hyperlink" Target="http://apps.webofknowledge.com/full_record.do?product=WOS&amp;search_mode=GeneralSearch&amp;qid=3&amp;SID=F4l2Iniae7E2IGyhuVz&amp;page=1&amp;doc=44" TargetMode="External"/><Relationship Id="rId229" Type="http://schemas.openxmlformats.org/officeDocument/2006/relationships/hyperlink" Target="http://apps.webofknowledge.com/full_record.do?product=WOS&amp;search_mode=GeneralSearch&amp;qid=6&amp;SID=F18ZjRMZbfYCqav4mmu&amp;page=1&amp;doc=3" TargetMode="External"/><Relationship Id="rId380" Type="http://schemas.openxmlformats.org/officeDocument/2006/relationships/hyperlink" Target="http://apps.webofknowledge.com/full_record.do?product=WOS&amp;search_mode=GeneralSearch&amp;qid=1&amp;SID=E1mTMmnw7J6fDDjTj1j&amp;page=3&amp;doc=111" TargetMode="External"/><Relationship Id="rId436" Type="http://schemas.openxmlformats.org/officeDocument/2006/relationships/hyperlink" Target="http://apps.webofknowledge.com/full_record.do?product=WOS&amp;search_mode=GeneralSearch&amp;qid=1&amp;SID=D6pVcY1r4sUaUeZ1Qfn&amp;page=2&amp;doc=77" TargetMode="External"/><Relationship Id="rId240" Type="http://schemas.openxmlformats.org/officeDocument/2006/relationships/hyperlink" Target="http://apps.webofknowledge.com/full_record.do?product=WOS&amp;search_mode=GeneralSearch&amp;qid=1&amp;SID=E1C2BSsIRg2SqoeVguK&amp;page=1&amp;doc=41" TargetMode="External"/><Relationship Id="rId478" Type="http://schemas.openxmlformats.org/officeDocument/2006/relationships/hyperlink" Target="http://apps.webofknowledge.com/full_record.do?product=WOS&amp;search_mode=GeneralSearch&amp;qid=6&amp;SID=F3QAVKcbeGd6uwxAsQm&amp;page=1&amp;doc=50" TargetMode="External"/><Relationship Id="rId35" Type="http://schemas.openxmlformats.org/officeDocument/2006/relationships/hyperlink" Target="http://apps.webofknowledge.com/full_record.do?product=WOS&amp;search_mode=GeneralSearch&amp;qid=1&amp;SID=E2x932K34BB7vUr58ep&amp;page=1&amp;doc=4" TargetMode="External"/><Relationship Id="rId77" Type="http://schemas.openxmlformats.org/officeDocument/2006/relationships/hyperlink" Target="http://apps.webofknowledge.com/full_record.do?product=WOS&amp;search_mode=GeneralSearch&amp;qid=1&amp;SID=F5QYlaG1OPl2YND2ywY&amp;page=1&amp;doc=1" TargetMode="External"/><Relationship Id="rId100" Type="http://schemas.openxmlformats.org/officeDocument/2006/relationships/hyperlink" Target="http://apps.webofknowledge.com/full_record.do?product=WOS&amp;search_mode=GeneralSearch&amp;qid=1&amp;SID=C6CkneSaAT9LA9E8NrW&amp;page=1&amp;doc=9" TargetMode="External"/><Relationship Id="rId282" Type="http://schemas.openxmlformats.org/officeDocument/2006/relationships/hyperlink" Target="http://apps.webofknowledge.com/full_record.do?product=WOS&amp;search_mode=GeneralSearch&amp;qid=1&amp;SID=E5t2JVaBq6ljQ4SV9XS&amp;page=1&amp;doc=20" TargetMode="External"/><Relationship Id="rId338" Type="http://schemas.openxmlformats.org/officeDocument/2006/relationships/hyperlink" Target="http://apps.webofknowledge.com/full_record.do?product=WOS&amp;search_mode=GeneralSearch&amp;qid=4&amp;SID=C2LCbslyZ5qvceTGAfh&amp;page=1&amp;doc=2" TargetMode="External"/><Relationship Id="rId503" Type="http://schemas.openxmlformats.org/officeDocument/2006/relationships/hyperlink" Target="http://apps.webofknowledge.com/full_record.do?product=WOS&amp;search_mode=GeneralSearch&amp;qid=1&amp;SID=E2WPX8BpQzu1KyMutN2&amp;page=1&amp;doc=36" TargetMode="External"/><Relationship Id="rId545" Type="http://schemas.openxmlformats.org/officeDocument/2006/relationships/hyperlink" Target="http://apps.webofknowledge.com/full_record.do?product=WOS&amp;search_mode=GeneralSearch&amp;qid=1&amp;SID=D2LIiLCzA8ouZ8XSG3h&amp;page=1&amp;doc=3" TargetMode="External"/><Relationship Id="rId8" Type="http://schemas.openxmlformats.org/officeDocument/2006/relationships/hyperlink" Target="http://apps.webofknowledge.com/full_record.do?product=WOS&amp;search_mode=GeneralSearch&amp;qid=2&amp;SID=E1qYc9bo7TjEEkFB2Ev&amp;page=1&amp;doc=1" TargetMode="External"/><Relationship Id="rId142" Type="http://schemas.openxmlformats.org/officeDocument/2006/relationships/hyperlink" Target="http://apps.webofknowledge.com/full_record.do?product=WOS&amp;search_mode=GeneralSearch&amp;qid=1&amp;SID=E6a9ghYYFJqmoCAaCme&amp;page=1&amp;doc=26" TargetMode="External"/><Relationship Id="rId184" Type="http://schemas.openxmlformats.org/officeDocument/2006/relationships/hyperlink" Target="http://apps.webofknowledge.com/full_record.do?product=WOS&amp;search_mode=GeneralSearch&amp;qid=3&amp;SID=F2v7wXQPWT3FHHvXcwy&amp;page=1&amp;doc=12" TargetMode="External"/><Relationship Id="rId391" Type="http://schemas.openxmlformats.org/officeDocument/2006/relationships/hyperlink" Target="http://apps.webofknowledge.com/full_record.do?product=WOS&amp;search_mode=GeneralSearch&amp;qid=1&amp;SID=F1acTnFZVTh3LilX8Ox&amp;page=3&amp;doc=103" TargetMode="External"/><Relationship Id="rId405" Type="http://schemas.openxmlformats.org/officeDocument/2006/relationships/hyperlink" Target="http://apps.webofknowledge.com/full_record.do?product=WOS&amp;search_mode=GeneralSearch&amp;qid=3&amp;SID=E6nqv3SUKECJPl1OQjM&amp;page=2&amp;doc=95" TargetMode="External"/><Relationship Id="rId447" Type="http://schemas.openxmlformats.org/officeDocument/2006/relationships/hyperlink" Target="http://apps.webofknowledge.com/full_record.do?product=WOS&amp;search_mode=GeneralSearch&amp;qid=1&amp;SID=D6pVcY1r4sUaUeZ1Qfn&amp;page=2&amp;doc=71" TargetMode="External"/><Relationship Id="rId251" Type="http://schemas.openxmlformats.org/officeDocument/2006/relationships/hyperlink" Target="http://apps.webofknowledge.com/full_record.do?product=WOS&amp;search_mode=GeneralSearch&amp;qid=1&amp;SID=D5dER5jKN3yTVjW2Abu&amp;page=1&amp;doc=31" TargetMode="External"/><Relationship Id="rId489" Type="http://schemas.openxmlformats.org/officeDocument/2006/relationships/hyperlink" Target="http://apps.webofknowledge.com/full_record.do?product=WOS&amp;search_mode=GeneralSearch&amp;qid=1&amp;SID=F3QAVKcbeGd6uwxAsQm&amp;page=1&amp;doc=42" TargetMode="External"/><Relationship Id="rId46" Type="http://schemas.openxmlformats.org/officeDocument/2006/relationships/hyperlink" Target="http://apps.webofknowledge.com/full_record.do?product=WOS&amp;search_mode=GeneralSearch&amp;qid=1&amp;SID=E2x932K34BB7vUr58ep&amp;page=1&amp;doc=9" TargetMode="External"/><Relationship Id="rId293" Type="http://schemas.openxmlformats.org/officeDocument/2006/relationships/hyperlink" Target="http://apps.webofknowledge.com/full_record.do?product=WOS&amp;search_mode=GeneralSearch&amp;qid=1&amp;SID=E5t2JVaBq6ljQ4SV9XS&amp;page=1&amp;doc=14" TargetMode="External"/><Relationship Id="rId307" Type="http://schemas.openxmlformats.org/officeDocument/2006/relationships/hyperlink" Target="http://apps.webofknowledge.com/full_record.do?product=WOS&amp;search_mode=GeneralSearch&amp;qid=3&amp;SID=F3Pu64ErxbBksR8thLe&amp;page=1&amp;doc=5" TargetMode="External"/><Relationship Id="rId349" Type="http://schemas.openxmlformats.org/officeDocument/2006/relationships/hyperlink" Target="http://apps.webofknowledge.com/full_record.do?product=WOS&amp;search_mode=GeneralSearch&amp;qid=1&amp;SID=F2hekmznjM4Op44U8Gj&amp;page=1&amp;doc=2" TargetMode="External"/><Relationship Id="rId514" Type="http://schemas.openxmlformats.org/officeDocument/2006/relationships/hyperlink" Target="http://apps.webofknowledge.com/full_record.do?product=WOS&amp;search_mode=GeneralSearch&amp;qid=1&amp;SID=E2WPX8BpQzu1KyMutN2&amp;page=1&amp;doc=27" TargetMode="External"/><Relationship Id="rId556" Type="http://schemas.openxmlformats.org/officeDocument/2006/relationships/hyperlink" Target="http://apps.webofknowledge.com/full_record.do?product=WOS&amp;search_mode=GeneralSearch&amp;qid=2&amp;SID=E13dB81QVftMdFQqx82&amp;page=1&amp;doc=2" TargetMode="External"/><Relationship Id="rId88" Type="http://schemas.openxmlformats.org/officeDocument/2006/relationships/hyperlink" Target="http://apps.webofknowledge.com/full_record.do?product=WOS&amp;search_mode=GeneralSearch&amp;qid=1&amp;SID=F5QYlaG1OPl2YND2ywY&amp;page=1&amp;doc=8" TargetMode="External"/><Relationship Id="rId111" Type="http://schemas.openxmlformats.org/officeDocument/2006/relationships/hyperlink" Target="http://apps.webofknowledge.com/full_record.do?product=WOS&amp;search_mode=GeneralSearch&amp;qid=1&amp;SID=E5czxAWjGgL3Pwr5h5j&amp;page=1&amp;doc=15" TargetMode="External"/><Relationship Id="rId153" Type="http://schemas.openxmlformats.org/officeDocument/2006/relationships/hyperlink" Target="http://apps.webofknowledge.com/full_record.do?product=WOS&amp;search_mode=GeneralSearch&amp;qid=1&amp;SID=E6a9ghYYFJqmoCAaCme&amp;page=1&amp;doc=32" TargetMode="External"/><Relationship Id="rId195" Type="http://schemas.openxmlformats.org/officeDocument/2006/relationships/hyperlink" Target="http://apps.webofknowledge.com/full_record.do?product=WOS&amp;search_mode=GeneralSearch&amp;qid=4&amp;SID=F1AeMUHojOPUU1xpCmD&amp;page=1&amp;doc=17" TargetMode="External"/><Relationship Id="rId209" Type="http://schemas.openxmlformats.org/officeDocument/2006/relationships/hyperlink" Target="http://apps.webofknowledge.com/full_record.do?product=WOS&amp;search_mode=GeneralSearch&amp;qid=3&amp;SID=E6C3XRP3qXlxpTFu8bC&amp;page=1&amp;doc=5" TargetMode="External"/><Relationship Id="rId360" Type="http://schemas.openxmlformats.org/officeDocument/2006/relationships/hyperlink" Target="http://apps.webofknowledge.com/full_record.do?product=WOS&amp;search_mode=GeneralSearch&amp;qid=1&amp;SID=F1ZujJSFTah2efOH4Py&amp;page=1&amp;doc=3" TargetMode="External"/><Relationship Id="rId416" Type="http://schemas.openxmlformats.org/officeDocument/2006/relationships/hyperlink" Target="http://apps.webofknowledge.com/full_record.do?product=WOS&amp;search_mode=GeneralSearch&amp;qid=3&amp;SID=E6nqv3SUKECJPl1OQjM&amp;page=2&amp;doc=90" TargetMode="External"/><Relationship Id="rId220" Type="http://schemas.openxmlformats.org/officeDocument/2006/relationships/hyperlink" Target="http://apps.webofknowledge.com/full_record.do?product=WOS&amp;search_mode=GeneralSearch&amp;qid=6&amp;SID=E4zyMaTtAJ5M8UxvBlo&amp;page=1&amp;doc=2" TargetMode="External"/><Relationship Id="rId458" Type="http://schemas.openxmlformats.org/officeDocument/2006/relationships/hyperlink" Target="http://apps.webofknowledge.com/full_record.do?product=WOS&amp;search_mode=GeneralSearch&amp;qid=1&amp;SID=C2kPfJSNE8IP7GtNHJQ&amp;page=2&amp;doc=61" TargetMode="External"/><Relationship Id="rId15" Type="http://schemas.openxmlformats.org/officeDocument/2006/relationships/hyperlink" Target="http://apps.webofknowledge.com/full_record.do?product=WOS&amp;search_mode=GeneralSearch&amp;qid=2&amp;SID=F6uyCevUGKZvOZBRJDp&amp;page=1&amp;doc=1" TargetMode="External"/><Relationship Id="rId57" Type="http://schemas.openxmlformats.org/officeDocument/2006/relationships/hyperlink" Target="http://apps.webofknowledge.com/full_record.do?product=WOS&amp;search_mode=GeneralSearch&amp;qid=5&amp;SID=E4QOgSHXz5cMJBwXQKR&amp;page=1&amp;doc=16" TargetMode="External"/><Relationship Id="rId262" Type="http://schemas.openxmlformats.org/officeDocument/2006/relationships/hyperlink" Target="http://apps.webofknowledge.com/full_record.do?product=WOS&amp;search_mode=GeneralSearch&amp;qid=1&amp;SID=D5dER5jKN3yTVjW2Abu&amp;page=1&amp;doc=27" TargetMode="External"/><Relationship Id="rId318" Type="http://schemas.openxmlformats.org/officeDocument/2006/relationships/hyperlink" Target="http://apps.webofknowledge.com/full_record.do?product=WOS&amp;search_mode=GeneralSearch&amp;qid=1&amp;SID=E4AoOryvSoptbdQgZTL&amp;page=1&amp;doc=4" TargetMode="External"/><Relationship Id="rId525" Type="http://schemas.openxmlformats.org/officeDocument/2006/relationships/hyperlink" Target="http://apps.webofknowledge.com/full_record.do?product=WOS&amp;search_mode=GeneralSearch&amp;qid=1&amp;SID=E2WPX8BpQzu1KyMutN2&amp;page=1&amp;doc=21" TargetMode="External"/><Relationship Id="rId99" Type="http://schemas.openxmlformats.org/officeDocument/2006/relationships/hyperlink" Target="http://apps.webofknowledge.com/full_record.do?product=WOS&amp;search_mode=GeneralSearch&amp;qid=1&amp;SID=C6CkneSaAT9LA9E8NrW&amp;page=1&amp;doc=8" TargetMode="External"/><Relationship Id="rId122" Type="http://schemas.openxmlformats.org/officeDocument/2006/relationships/hyperlink" Target="http://apps.webofknowledge.com/full_record.do?product=WOS&amp;search_mode=GeneralSearch&amp;qid=1&amp;SID=E5czxAWjGgL3Pwr5h5j&amp;page=1&amp;doc=18" TargetMode="External"/><Relationship Id="rId164" Type="http://schemas.openxmlformats.org/officeDocument/2006/relationships/hyperlink" Target="http://apps.webofknowledge.com/full_record.do?product=WOS&amp;search_mode=GeneralSearch&amp;qid=3&amp;SID=D2ony8FPPhrm3XOhwhy&amp;page=1&amp;doc=38" TargetMode="External"/><Relationship Id="rId371" Type="http://schemas.openxmlformats.org/officeDocument/2006/relationships/hyperlink" Target="http://apps.webofknowledge.com/full_record.do?product=WOS&amp;search_mode=GeneralSearch&amp;qid=1&amp;SID=F1ZujJSFTah2efOH4Py&amp;page=1&amp;doc=11" TargetMode="External"/><Relationship Id="rId427" Type="http://schemas.openxmlformats.org/officeDocument/2006/relationships/hyperlink" Target="http://apps.webofknowledge.com/full_record.do?product=WOS&amp;search_mode=GeneralSearch&amp;qid=3&amp;SID=E6nqv3SUKECJPl1OQjM&amp;page=1&amp;doc=1" TargetMode="External"/><Relationship Id="rId469" Type="http://schemas.openxmlformats.org/officeDocument/2006/relationships/hyperlink" Target="http://apps.webofknowledge.com/full_record.do?product=WOS&amp;search_mode=GeneralSearch&amp;qid=1&amp;SID=C2kPfJSNE8IP7GtNHJQ&amp;page=2&amp;doc=55" TargetMode="External"/><Relationship Id="rId26" Type="http://schemas.openxmlformats.org/officeDocument/2006/relationships/hyperlink" Target="http://apps.webofknowledge.com/full_record.do?product=WOS&amp;search_mode=GeneralSearch&amp;qid=2&amp;SID=D3zkLR4B8FM2TXtmr94&amp;page=1&amp;doc=1" TargetMode="External"/><Relationship Id="rId231" Type="http://schemas.openxmlformats.org/officeDocument/2006/relationships/hyperlink" Target="http://apps.webofknowledge.com/full_record.do?product=WOS&amp;search_mode=GeneralSearch&amp;qid=6&amp;SID=F18ZjRMZbfYCqav4mmu&amp;page=1&amp;doc=3" TargetMode="External"/><Relationship Id="rId273" Type="http://schemas.openxmlformats.org/officeDocument/2006/relationships/hyperlink" Target="http://apps.webofknowledge.com/full_record.do?product=WOS&amp;search_mode=GeneralSearch&amp;qid=1&amp;SID=D5dER5jKN3yTVjW2Abu&amp;page=1&amp;doc=24" TargetMode="External"/><Relationship Id="rId329" Type="http://schemas.openxmlformats.org/officeDocument/2006/relationships/hyperlink" Target="http://apps.webofknowledge.com/full_record.do?product=WOS&amp;search_mode=GeneralSearch&amp;qid=3&amp;SID=F2Hiy86VoUryodGFyZr&amp;page=1&amp;doc=6" TargetMode="External"/><Relationship Id="rId480" Type="http://schemas.openxmlformats.org/officeDocument/2006/relationships/hyperlink" Target="http://apps.webofknowledge.com/full_record.do?product=WOS&amp;search_mode=GeneralSearch&amp;qid=6&amp;SID=F3QAVKcbeGd6uwxAsQm&amp;page=1&amp;doc=48" TargetMode="External"/><Relationship Id="rId536" Type="http://schemas.openxmlformats.org/officeDocument/2006/relationships/hyperlink" Target="http://apps.webofknowledge.com/full_record.do?product=WOS&amp;search_mode=GeneralSearch&amp;qid=1&amp;SID=E2WPX8BpQzu1KyMutN2&amp;page=1&amp;doc=15" TargetMode="External"/><Relationship Id="rId68" Type="http://schemas.openxmlformats.org/officeDocument/2006/relationships/hyperlink" Target="http://apps.webofknowledge.com/full_record.do?product=WOS&amp;search_mode=GeneralSearch&amp;qid=3&amp;SID=D6Q6HQpkfG5uBRhAuIA&amp;page=1&amp;doc=4" TargetMode="External"/><Relationship Id="rId133" Type="http://schemas.openxmlformats.org/officeDocument/2006/relationships/hyperlink" Target="http://apps.webofknowledge.com/full_record.do?product=WOS&amp;search_mode=GeneralSearch&amp;qid=1&amp;SID=E6a9ghYYFJqmoCAaCme&amp;page=1&amp;doc=21" TargetMode="External"/><Relationship Id="rId175" Type="http://schemas.openxmlformats.org/officeDocument/2006/relationships/hyperlink" Target="http://apps.webofknowledge.com/full_record.do?product=WOS&amp;search_mode=GeneralSearch&amp;qid=3&amp;SID=F4l2Iniae7E2IGyhuVz&amp;page=1&amp;doc=45" TargetMode="External"/><Relationship Id="rId340" Type="http://schemas.openxmlformats.org/officeDocument/2006/relationships/hyperlink" Target="http://apps.webofknowledge.com/full_record.do?product=WOS&amp;search_mode=GeneralSearch&amp;qid=4&amp;SID=C2LCbslyZ5qvceTGAfh&amp;page=1&amp;doc=4" TargetMode="External"/><Relationship Id="rId200" Type="http://schemas.openxmlformats.org/officeDocument/2006/relationships/hyperlink" Target="http://apps.webofknowledge.com/full_record.do?product=WOS&amp;search_mode=GeneralSearch&amp;qid=3&amp;SID=E2xf54ej3Y5LPdmrMhl&amp;page=1&amp;doc=1" TargetMode="External"/><Relationship Id="rId382" Type="http://schemas.openxmlformats.org/officeDocument/2006/relationships/hyperlink" Target="http://apps.webofknowledge.com/full_record.do?product=WOS&amp;search_mode=GeneralSearch&amp;qid=1&amp;SID=E1mTMmnw7J6fDDjTj1j&amp;page=3&amp;doc=107" TargetMode="External"/><Relationship Id="rId438" Type="http://schemas.openxmlformats.org/officeDocument/2006/relationships/hyperlink" Target="http://apps.webofknowledge.com/full_record.do?product=WOS&amp;search_mode=GeneralSearch&amp;qid=1&amp;SID=D6pVcY1r4sUaUeZ1Qfn&amp;page=2&amp;doc=76" TargetMode="External"/><Relationship Id="rId242" Type="http://schemas.openxmlformats.org/officeDocument/2006/relationships/hyperlink" Target="http://apps.webofknowledge.com/full_record.do?product=WOS&amp;search_mode=GeneralSearch&amp;qid=1&amp;SID=E1C2BSsIRg2SqoeVguK&amp;page=1&amp;doc=40" TargetMode="External"/><Relationship Id="rId284" Type="http://schemas.openxmlformats.org/officeDocument/2006/relationships/hyperlink" Target="http://apps.webofknowledge.com/full_record.do?product=WOS&amp;search_mode=GeneralSearch&amp;qid=1&amp;SID=E5t2JVaBq6ljQ4SV9XS&amp;page=1&amp;doc=19" TargetMode="External"/><Relationship Id="rId491" Type="http://schemas.openxmlformats.org/officeDocument/2006/relationships/hyperlink" Target="http://apps.webofknowledge.com/full_record.do?product=WOS&amp;search_mode=GeneralSearch&amp;qid=1&amp;SID=F3QAVKcbeGd6uwxAsQm&amp;page=1&amp;doc=43" TargetMode="External"/><Relationship Id="rId505" Type="http://schemas.openxmlformats.org/officeDocument/2006/relationships/hyperlink" Target="http://apps.webofknowledge.com/full_record.do?product=WOS&amp;search_mode=GeneralSearch&amp;qid=1&amp;SID=E2WPX8BpQzu1KyMutN2&amp;page=1&amp;doc=36" TargetMode="External"/><Relationship Id="rId37" Type="http://schemas.openxmlformats.org/officeDocument/2006/relationships/hyperlink" Target="http://apps.webofknowledge.com/full_record.do?product=WOS&amp;search_mode=GeneralSearch&amp;qid=1&amp;SID=E2x932K34BB7vUr58ep&amp;page=1&amp;doc=6" TargetMode="External"/><Relationship Id="rId79" Type="http://schemas.openxmlformats.org/officeDocument/2006/relationships/hyperlink" Target="http://apps.webofknowledge.com/full_record.do?product=WOS&amp;search_mode=GeneralSearch&amp;qid=1&amp;SID=F5QYlaG1OPl2YND2ywY&amp;page=1&amp;doc=1" TargetMode="External"/><Relationship Id="rId102" Type="http://schemas.openxmlformats.org/officeDocument/2006/relationships/hyperlink" Target="http://apps.webofknowledge.com/full_record.do?product=WOS&amp;search_mode=GeneralSearch&amp;qid=1&amp;SID=C6CkneSaAT9LA9E8NrW&amp;page=1&amp;doc=10" TargetMode="External"/><Relationship Id="rId144" Type="http://schemas.openxmlformats.org/officeDocument/2006/relationships/hyperlink" Target="http://apps.webofknowledge.com/full_record.do?product=WOS&amp;search_mode=GeneralSearch&amp;qid=1&amp;SID=E6a9ghYYFJqmoCAaCme&amp;page=1&amp;doc=27" TargetMode="External"/><Relationship Id="rId547" Type="http://schemas.openxmlformats.org/officeDocument/2006/relationships/hyperlink" Target="http://apps.webofknowledge.com/full_record.do?product=WOS&amp;search_mode=GeneralSearch&amp;qid=1&amp;SID=D2LIiLCzA8ouZ8XSG3h&amp;page=1&amp;doc=1" TargetMode="External"/><Relationship Id="rId90" Type="http://schemas.openxmlformats.org/officeDocument/2006/relationships/hyperlink" Target="http://apps.webofknowledge.com/full_record.do?product=WOS&amp;search_mode=GeneralSearch&amp;qid=1&amp;SID=F5QYlaG1OPl2YND2ywY&amp;page=1&amp;doc=8" TargetMode="External"/><Relationship Id="rId186" Type="http://schemas.openxmlformats.org/officeDocument/2006/relationships/hyperlink" Target="http://apps.webofknowledge.com/full_record.do?product=WOS&amp;search_mode=GeneralSearch&amp;qid=3&amp;SID=F2v7wXQPWT3FHHvXcwy&amp;page=1&amp;doc=14" TargetMode="External"/><Relationship Id="rId351" Type="http://schemas.openxmlformats.org/officeDocument/2006/relationships/hyperlink" Target="http://apps.webofknowledge.com/full_record.do?product=WOS&amp;search_mode=GeneralSearch&amp;qid=1&amp;SID=F2hekmznjM4Op44U8Gj&amp;page=1&amp;doc=4" TargetMode="External"/><Relationship Id="rId393" Type="http://schemas.openxmlformats.org/officeDocument/2006/relationships/hyperlink" Target="http://apps.webofknowledge.com/full_record.do?product=WOS&amp;search_mode=GeneralSearch&amp;qid=1&amp;SID=F1acTnFZVTh3LilX8Ox&amp;page=3&amp;doc=102" TargetMode="External"/><Relationship Id="rId407" Type="http://schemas.openxmlformats.org/officeDocument/2006/relationships/hyperlink" Target="http://apps.webofknowledge.com/full_record.do?product=WOS&amp;search_mode=GeneralSearch&amp;qid=3&amp;SID=E6nqv3SUKECJPl1OQjM&amp;page=2&amp;doc=94" TargetMode="External"/><Relationship Id="rId449" Type="http://schemas.openxmlformats.org/officeDocument/2006/relationships/hyperlink" Target="http://apps.webofknowledge.com/full_record.do?product=WOS&amp;search_mode=GeneralSearch&amp;qid=1&amp;SID=D6pVcY1r4sUaUeZ1Qfn&amp;page=2&amp;doc=69" TargetMode="External"/><Relationship Id="rId211" Type="http://schemas.openxmlformats.org/officeDocument/2006/relationships/hyperlink" Target="http://apps.webofknowledge.com/full_record.do?product=WOS&amp;search_mode=GeneralSearch&amp;qid=3&amp;SID=E6C3XRP3qXlxpTFu8bC&amp;page=1&amp;doc=6" TargetMode="External"/><Relationship Id="rId253" Type="http://schemas.openxmlformats.org/officeDocument/2006/relationships/hyperlink" Target="http://apps.webofknowledge.com/full_record.do?product=WOS&amp;search_mode=GeneralSearch&amp;qid=1&amp;SID=D5dER5jKN3yTVjW2Abu&amp;page=1&amp;doc=30" TargetMode="External"/><Relationship Id="rId295" Type="http://schemas.openxmlformats.org/officeDocument/2006/relationships/hyperlink" Target="http://apps.webofknowledge.com/full_record.do?product=WOS&amp;search_mode=GeneralSearch&amp;qid=1&amp;SID=E5t2JVaBq6ljQ4SV9XS&amp;page=1&amp;doc=14" TargetMode="External"/><Relationship Id="rId309" Type="http://schemas.openxmlformats.org/officeDocument/2006/relationships/hyperlink" Target="http://apps.webofknowledge.com/full_record.do?product=WOS&amp;search_mode=GeneralSearch&amp;qid=3&amp;SID=F3Pu64ErxbBksR8thLe&amp;page=1&amp;doc=5" TargetMode="External"/><Relationship Id="rId460" Type="http://schemas.openxmlformats.org/officeDocument/2006/relationships/hyperlink" Target="http://apps.webofknowledge.com/full_record.do?product=WOS&amp;search_mode=GeneralSearch&amp;qid=1&amp;SID=C2kPfJSNE8IP7GtNHJQ&amp;page=2&amp;doc=60" TargetMode="External"/><Relationship Id="rId516" Type="http://schemas.openxmlformats.org/officeDocument/2006/relationships/hyperlink" Target="http://apps.webofknowledge.com/full_record.do?product=WOS&amp;search_mode=GeneralSearch&amp;qid=1&amp;SID=E2WPX8BpQzu1KyMutN2&amp;page=1&amp;doc=25" TargetMode="External"/><Relationship Id="rId48" Type="http://schemas.openxmlformats.org/officeDocument/2006/relationships/hyperlink" Target="http://apps.webofknowledge.com/full_record.do?product=WOS&amp;search_mode=GeneralSearch&amp;qid=1&amp;SID=E2x932K34BB7vUr58ep&amp;page=1&amp;doc=10" TargetMode="External"/><Relationship Id="rId113" Type="http://schemas.openxmlformats.org/officeDocument/2006/relationships/hyperlink" Target="http://apps.webofknowledge.com/full_record.do?product=WOS&amp;search_mode=GeneralSearch&amp;qid=1&amp;SID=E5czxAWjGgL3Pwr5h5j&amp;page=1&amp;doc=15" TargetMode="External"/><Relationship Id="rId320" Type="http://schemas.openxmlformats.org/officeDocument/2006/relationships/hyperlink" Target="http://apps.webofknowledge.com/full_record.do?product=WOS&amp;search_mode=GeneralSearch&amp;qid=1&amp;SID=E4AoOryvSoptbdQgZTL&amp;page=1&amp;doc=5" TargetMode="External"/><Relationship Id="rId558" Type="http://schemas.openxmlformats.org/officeDocument/2006/relationships/hyperlink" Target="http://apps.webofknowledge.com/full_record.do?product=WOS&amp;search_mode=GeneralSearch&amp;qid=2&amp;SID=E13dB81QVftMdFQqx82&amp;page=1&amp;doc=2" TargetMode="External"/><Relationship Id="rId155" Type="http://schemas.openxmlformats.org/officeDocument/2006/relationships/hyperlink" Target="http://apps.webofknowledge.com/full_record.do?product=WOS&amp;search_mode=GeneralSearch&amp;qid=1&amp;SID=E6a9ghYYFJqmoCAaCme&amp;page=1&amp;doc=34" TargetMode="External"/><Relationship Id="rId197" Type="http://schemas.openxmlformats.org/officeDocument/2006/relationships/hyperlink" Target="http://apps.webofknowledge.com/full_record.do?product=WOS&amp;search_mode=GeneralSearch&amp;qid=4&amp;SID=F1AeMUHojOPUU1xpCmD&amp;page=1&amp;doc=18" TargetMode="External"/><Relationship Id="rId362" Type="http://schemas.openxmlformats.org/officeDocument/2006/relationships/hyperlink" Target="http://apps.webofknowledge.com/full_record.do?product=WOS&amp;search_mode=GeneralSearch&amp;qid=1&amp;SID=F1ZujJSFTah2efOH4Py&amp;page=1&amp;doc=4" TargetMode="External"/><Relationship Id="rId418" Type="http://schemas.openxmlformats.org/officeDocument/2006/relationships/hyperlink" Target="http://apps.webofknowledge.com/full_record.do?product=WOS&amp;search_mode=GeneralSearch&amp;qid=3&amp;SID=E6nqv3SUKECJPl1OQjM&amp;page=2&amp;doc=90" TargetMode="External"/><Relationship Id="rId222" Type="http://schemas.openxmlformats.org/officeDocument/2006/relationships/hyperlink" Target="http://apps.webofknowledge.com/full_record.do?product=WOS&amp;search_mode=GeneralSearch&amp;qid=6&amp;SID=E4zyMaTtAJ5M8UxvBlo&amp;page=1&amp;doc=3" TargetMode="External"/><Relationship Id="rId264" Type="http://schemas.openxmlformats.org/officeDocument/2006/relationships/hyperlink" Target="http://apps.webofknowledge.com/full_record.do?product=WOS&amp;search_mode=GeneralSearch&amp;qid=1&amp;SID=D5dER5jKN3yTVjW2Abu&amp;page=1&amp;doc=27" TargetMode="External"/><Relationship Id="rId471" Type="http://schemas.openxmlformats.org/officeDocument/2006/relationships/hyperlink" Target="http://apps.webofknowledge.com/full_record.do?product=WOS&amp;search_mode=GeneralSearch&amp;qid=1&amp;SID=C2kPfJSNE8IP7GtNHJQ&amp;page=2&amp;doc=54" TargetMode="External"/><Relationship Id="rId17" Type="http://schemas.openxmlformats.org/officeDocument/2006/relationships/hyperlink" Target="http://apps.webofknowledge.com/full_record.do?product=WOS&amp;search_mode=GeneralSearch&amp;qid=2&amp;SID=F6uyCevUGKZvOZBRJDp&amp;page=1&amp;doc=1" TargetMode="External"/><Relationship Id="rId59" Type="http://schemas.openxmlformats.org/officeDocument/2006/relationships/hyperlink" Target="http://apps.webofknowledge.com/full_record.do?product=WOS&amp;search_mode=GeneralSearch&amp;qid=1&amp;SID=E4mWRou5HWWwzZi9H6s&amp;page=1&amp;doc=1" TargetMode="External"/><Relationship Id="rId124" Type="http://schemas.openxmlformats.org/officeDocument/2006/relationships/hyperlink" Target="http://apps.webofknowledge.com/full_record.do?product=WOS&amp;search_mode=GeneralSearch&amp;qid=3&amp;SID=D6lb2yOC7kEDyjHGjP1&amp;page=1&amp;doc=19" TargetMode="External"/><Relationship Id="rId527" Type="http://schemas.openxmlformats.org/officeDocument/2006/relationships/hyperlink" Target="http://apps.webofknowledge.com/full_record.do?product=WOS&amp;search_mode=GeneralSearch&amp;qid=1&amp;SID=E2WPX8BpQzu1KyMutN2&amp;page=1&amp;doc=20" TargetMode="External"/><Relationship Id="rId70" Type="http://schemas.openxmlformats.org/officeDocument/2006/relationships/hyperlink" Target="http://apps.webofknowledge.com/full_record.do?product=WOS&amp;search_mode=GeneralSearch&amp;qid=3&amp;SID=D6Q6HQpkfG5uBRhAuIA&amp;page=1&amp;doc=4" TargetMode="External"/><Relationship Id="rId166" Type="http://schemas.openxmlformats.org/officeDocument/2006/relationships/hyperlink" Target="http://apps.webofknowledge.com/full_record.do?product=WOS&amp;search_mode=GeneralSearch&amp;qid=3&amp;SID=F4l2Iniae7E2IGyhuVz&amp;page=1&amp;doc=40" TargetMode="External"/><Relationship Id="rId331" Type="http://schemas.openxmlformats.org/officeDocument/2006/relationships/hyperlink" Target="http://apps.webofknowledge.com/full_record.do?product=WOS&amp;search_mode=GeneralSearch&amp;qid=3&amp;SID=F2Hiy86VoUryodGFyZr&amp;page=1&amp;doc=8" TargetMode="External"/><Relationship Id="rId373" Type="http://schemas.openxmlformats.org/officeDocument/2006/relationships/hyperlink" Target="http://apps.webofknowledge.com/full_record.do?product=WOS&amp;search_mode=GeneralSearch&amp;qid=1&amp;SID=F1ZujJSFTah2efOH4Py&amp;page=1&amp;doc=13" TargetMode="External"/><Relationship Id="rId429" Type="http://schemas.openxmlformats.org/officeDocument/2006/relationships/hyperlink" Target="http://apps.webofknowledge.com/full_record.do?product=WOS&amp;search_mode=GeneralSearch&amp;qid=3&amp;SID=E6nqv3SUKECJPl1OQjM&amp;page=1&amp;doc=2" TargetMode="External"/><Relationship Id="rId1" Type="http://schemas.openxmlformats.org/officeDocument/2006/relationships/hyperlink" Target="http://apps.webofknowledge.com/full_record.do?product=WOS&amp;search_mode=GeneralSearch&amp;qid=2&amp;SID=C62ixd38SB39Wbxye5L&amp;page=1&amp;doc=1" TargetMode="External"/><Relationship Id="rId233" Type="http://schemas.openxmlformats.org/officeDocument/2006/relationships/hyperlink" Target="http://apps.webofknowledge.com/full_record.do?product=WOS&amp;search_mode=GeneralSearch&amp;qid=6&amp;SID=F18ZjRMZbfYCqav4mmu&amp;page=1&amp;doc=4" TargetMode="External"/><Relationship Id="rId440" Type="http://schemas.openxmlformats.org/officeDocument/2006/relationships/hyperlink" Target="http://apps.webofknowledge.com/full_record.do?product=WOS&amp;search_mode=GeneralSearch&amp;qid=1&amp;SID=D6pVcY1r4sUaUeZ1Qfn&amp;page=2&amp;doc=74" TargetMode="External"/><Relationship Id="rId28" Type="http://schemas.openxmlformats.org/officeDocument/2006/relationships/hyperlink" Target="http://apps.webofknowledge.com/full_record.do?product=WOS&amp;search_mode=GeneralSearch&amp;qid=2&amp;SID=D3zkLR4B8FM2TXtmr94&amp;page=1&amp;doc=2" TargetMode="External"/><Relationship Id="rId275" Type="http://schemas.openxmlformats.org/officeDocument/2006/relationships/hyperlink" Target="http://apps.webofknowledge.com/full_record.do?product=WOS&amp;search_mode=GeneralSearch&amp;qid=1&amp;SID=D5dER5jKN3yTVjW2Abu&amp;page=1&amp;doc=24" TargetMode="External"/><Relationship Id="rId300" Type="http://schemas.openxmlformats.org/officeDocument/2006/relationships/hyperlink" Target="http://apps.webofknowledge.com/full_record.do?product=WOS&amp;search_mode=GeneralSearch&amp;qid=3&amp;SID=F3Pu64ErxbBksR8thLe&amp;page=1&amp;doc=10" TargetMode="External"/><Relationship Id="rId482" Type="http://schemas.openxmlformats.org/officeDocument/2006/relationships/hyperlink" Target="http://apps.webofknowledge.com/full_record.do?product=WOS&amp;search_mode=GeneralSearch&amp;qid=6&amp;SID=F3QAVKcbeGd6uwxAsQm&amp;page=1&amp;doc=46" TargetMode="External"/><Relationship Id="rId538" Type="http://schemas.openxmlformats.org/officeDocument/2006/relationships/hyperlink" Target="http://apps.webofknowledge.com/full_record.do?product=WOS&amp;search_mode=GeneralSearch&amp;qid=1&amp;SID=E2WPX8BpQzu1KyMutN2&amp;page=1&amp;doc=4" TargetMode="External"/><Relationship Id="rId81" Type="http://schemas.openxmlformats.org/officeDocument/2006/relationships/hyperlink" Target="http://apps.webofknowledge.com/full_record.do?product=WOS&amp;search_mode=GeneralSearch&amp;qid=1&amp;SID=F5QYlaG1OPl2YND2ywY&amp;page=1&amp;doc=2" TargetMode="External"/><Relationship Id="rId135" Type="http://schemas.openxmlformats.org/officeDocument/2006/relationships/hyperlink" Target="http://apps.webofknowledge.com/full_record.do?product=WOS&amp;search_mode=GeneralSearch&amp;qid=1&amp;SID=E6a9ghYYFJqmoCAaCme&amp;page=1&amp;doc=22" TargetMode="External"/><Relationship Id="rId177" Type="http://schemas.openxmlformats.org/officeDocument/2006/relationships/hyperlink" Target="http://apps.webofknowledge.com/full_record.do?product=WOS&amp;search_mode=GeneralSearch&amp;qid=3&amp;SID=F4l2Iniae7E2IGyhuVz&amp;page=1&amp;doc=50" TargetMode="External"/><Relationship Id="rId342" Type="http://schemas.openxmlformats.org/officeDocument/2006/relationships/hyperlink" Target="http://apps.webofknowledge.com/full_record.do?product=WOS&amp;search_mode=GeneralSearch&amp;qid=1&amp;SID=F5hdXmp8hb2Fzy4e7nR&amp;page=1&amp;doc=2" TargetMode="External"/><Relationship Id="rId384" Type="http://schemas.openxmlformats.org/officeDocument/2006/relationships/hyperlink" Target="http://apps.webofknowledge.com/full_record.do?product=WOS&amp;search_mode=GeneralSearch&amp;qid=1&amp;SID=E1mTMmnw7J6fDDjTj1j&amp;page=1&amp;doc=1" TargetMode="External"/><Relationship Id="rId202" Type="http://schemas.openxmlformats.org/officeDocument/2006/relationships/hyperlink" Target="http://apps.webofknowledge.com/full_record.do?product=WOS&amp;search_mode=GeneralSearch&amp;qid=7&amp;SID=D1lA24VMiRrVhuIYXer&amp;page=1&amp;doc=1" TargetMode="External"/><Relationship Id="rId244" Type="http://schemas.openxmlformats.org/officeDocument/2006/relationships/hyperlink" Target="http://apps.webofknowledge.com/full_record.do?product=WOS&amp;search_mode=GeneralSearch&amp;qid=1&amp;SID=E1C2BSsIRg2SqoeVguK&amp;page=1&amp;doc=38" TargetMode="External"/><Relationship Id="rId39" Type="http://schemas.openxmlformats.org/officeDocument/2006/relationships/hyperlink" Target="http://apps.webofknowledge.com/full_record.do?product=WOS&amp;search_mode=GeneralSearch&amp;qid=1&amp;SID=E2x932K34BB7vUr58ep&amp;page=1&amp;doc=7" TargetMode="External"/><Relationship Id="rId286" Type="http://schemas.openxmlformats.org/officeDocument/2006/relationships/hyperlink" Target="http://apps.webofknowledge.com/full_record.do?product=WOS&amp;search_mode=GeneralSearch&amp;qid=1&amp;SID=E5t2JVaBq6ljQ4SV9XS&amp;page=1&amp;doc=18" TargetMode="External"/><Relationship Id="rId451" Type="http://schemas.openxmlformats.org/officeDocument/2006/relationships/hyperlink" Target="http://apps.webofknowledge.com/full_record.do?product=WOS&amp;search_mode=GeneralSearch&amp;qid=1&amp;SID=D6pVcY1r4sUaUeZ1Qfn&amp;page=2&amp;doc=67" TargetMode="External"/><Relationship Id="rId493" Type="http://schemas.openxmlformats.org/officeDocument/2006/relationships/hyperlink" Target="http://apps.webofknowledge.com/full_record.do?product=WOS&amp;search_mode=GeneralSearch&amp;qid=10&amp;SID=C3OVM7RoHmYzDnvlPhu&amp;page=1&amp;doc=40" TargetMode="External"/><Relationship Id="rId507" Type="http://schemas.openxmlformats.org/officeDocument/2006/relationships/hyperlink" Target="http://apps.webofknowledge.com/full_record.do?product=WOS&amp;search_mode=GeneralSearch&amp;qid=1&amp;SID=E2WPX8BpQzu1KyMutN2&amp;page=1&amp;doc=34" TargetMode="External"/><Relationship Id="rId549" Type="http://schemas.openxmlformats.org/officeDocument/2006/relationships/hyperlink" Target="http://apps.webofknowledge.com/full_record.do?product=WOS&amp;search_mode=GeneralSearch&amp;qid=1&amp;SID=D2LIiLCzA8ouZ8XSG3h&amp;page=1&amp;doc=1" TargetMode="External"/><Relationship Id="rId50" Type="http://schemas.openxmlformats.org/officeDocument/2006/relationships/hyperlink" Target="http://apps.webofknowledge.com/full_record.do?product=WOS&amp;search_mode=GeneralSearch&amp;qid=1&amp;SID=E2x932K34BB7vUr58ep&amp;page=1&amp;doc=11" TargetMode="External"/><Relationship Id="rId104" Type="http://schemas.openxmlformats.org/officeDocument/2006/relationships/hyperlink" Target="http://apps.webofknowledge.com/full_record.do?product=WOS&amp;search_mode=GeneralSearch&amp;qid=1&amp;SID=C6CkneSaAT9LA9E8NrW&amp;page=1&amp;doc=11" TargetMode="External"/><Relationship Id="rId146" Type="http://schemas.openxmlformats.org/officeDocument/2006/relationships/hyperlink" Target="http://apps.webofknowledge.com/full_record.do?product=WOS&amp;search_mode=GeneralSearch&amp;qid=1&amp;SID=E6a9ghYYFJqmoCAaCme&amp;page=1&amp;doc=28" TargetMode="External"/><Relationship Id="rId188" Type="http://schemas.openxmlformats.org/officeDocument/2006/relationships/hyperlink" Target="http://apps.webofknowledge.com/full_record.do?product=WOS&amp;search_mode=GeneralSearch&amp;qid=3&amp;SID=F2v7wXQPWT3FHHvXcwy&amp;page=1&amp;doc=14" TargetMode="External"/><Relationship Id="rId311" Type="http://schemas.openxmlformats.org/officeDocument/2006/relationships/hyperlink" Target="http://apps.webofknowledge.com/full_record.do?product=WOS&amp;search_mode=GeneralSearch&amp;qid=3&amp;SID=F3Pu64ErxbBksR8thLe&amp;page=1&amp;doc=3" TargetMode="External"/><Relationship Id="rId353" Type="http://schemas.openxmlformats.org/officeDocument/2006/relationships/hyperlink" Target="http://apps.webofknowledge.com/full_record.do?product=WOS&amp;search_mode=GeneralSearch&amp;qid=1&amp;SID=F1BIL7CaFIwsPqYZ4s9&amp;page=1&amp;doc=1" TargetMode="External"/><Relationship Id="rId395" Type="http://schemas.openxmlformats.org/officeDocument/2006/relationships/hyperlink" Target="http://apps.webofknowledge.com/full_record.do?product=WOS&amp;search_mode=GeneralSearch&amp;qid=1&amp;SID=F1acTnFZVTh3LilX8Ox&amp;page=3&amp;doc=101" TargetMode="External"/><Relationship Id="rId409" Type="http://schemas.openxmlformats.org/officeDocument/2006/relationships/hyperlink" Target="http://apps.webofknowledge.com/full_record.do?product=WOS&amp;search_mode=GeneralSearch&amp;qid=3&amp;SID=E6nqv3SUKECJPl1OQjM&amp;page=2&amp;doc=92" TargetMode="External"/><Relationship Id="rId560" Type="http://schemas.openxmlformats.org/officeDocument/2006/relationships/vmlDrawing" Target="../drawings/vmlDrawing1.vml"/><Relationship Id="rId92" Type="http://schemas.openxmlformats.org/officeDocument/2006/relationships/hyperlink" Target="http://apps.webofknowledge.com/full_record.do?product=WOS&amp;search_mode=GeneralSearch&amp;qid=1&amp;SID=F5QYlaG1OPl2YND2ywY&amp;page=1&amp;doc=8" TargetMode="External"/><Relationship Id="rId213" Type="http://schemas.openxmlformats.org/officeDocument/2006/relationships/hyperlink" Target="http://apps.webofknowledge.com/full_record.do?product=WOS&amp;search_mode=GeneralSearch&amp;qid=3&amp;SID=E6C3XRP3qXlxpTFu8bC&amp;page=1&amp;doc=7" TargetMode="External"/><Relationship Id="rId420" Type="http://schemas.openxmlformats.org/officeDocument/2006/relationships/hyperlink" Target="http://apps.webofknowledge.com/full_record.do?product=WOS&amp;search_mode=GeneralSearch&amp;qid=3&amp;SID=E6nqv3SUKECJPl1OQjM&amp;page=2&amp;doc=89" TargetMode="External"/><Relationship Id="rId255" Type="http://schemas.openxmlformats.org/officeDocument/2006/relationships/hyperlink" Target="http://apps.webofknowledge.com/full_record.do?product=WOS&amp;search_mode=GeneralSearch&amp;qid=1&amp;SID=D5dER5jKN3yTVjW2Abu&amp;page=1&amp;doc=30" TargetMode="External"/><Relationship Id="rId297" Type="http://schemas.openxmlformats.org/officeDocument/2006/relationships/hyperlink" Target="http://apps.webofknowledge.com/full_record.do?product=WOS&amp;search_mode=GeneralSearch&amp;qid=1&amp;SID=E5t2JVaBq6ljQ4SV9XS&amp;page=1&amp;doc=12" TargetMode="External"/><Relationship Id="rId462" Type="http://schemas.openxmlformats.org/officeDocument/2006/relationships/hyperlink" Target="http://apps.webofknowledge.com/full_record.do?product=WOS&amp;search_mode=GeneralSearch&amp;qid=1&amp;SID=C2kPfJSNE8IP7GtNHJQ&amp;page=2&amp;doc=59" TargetMode="External"/><Relationship Id="rId518" Type="http://schemas.openxmlformats.org/officeDocument/2006/relationships/hyperlink" Target="http://apps.webofknowledge.com/full_record.do?product=WOS&amp;search_mode=GeneralSearch&amp;qid=1&amp;SID=E2WPX8BpQzu1KyMutN2&amp;page=1&amp;doc=25" TargetMode="External"/><Relationship Id="rId115" Type="http://schemas.openxmlformats.org/officeDocument/2006/relationships/hyperlink" Target="http://apps.webofknowledge.com/full_record.do?product=WOS&amp;search_mode=GeneralSearch&amp;qid=1&amp;SID=E5czxAWjGgL3Pwr5h5j&amp;page=1&amp;doc=16" TargetMode="External"/><Relationship Id="rId157" Type="http://schemas.openxmlformats.org/officeDocument/2006/relationships/hyperlink" Target="http://apps.webofknowledge.com/full_record.do?product=WOS&amp;search_mode=GeneralSearch&amp;qid=1&amp;SID=E6a9ghYYFJqmoCAaCme&amp;page=1&amp;doc=35" TargetMode="External"/><Relationship Id="rId322" Type="http://schemas.openxmlformats.org/officeDocument/2006/relationships/hyperlink" Target="http://apps.webofknowledge.com/full_record.do?product=WOS&amp;search_mode=GeneralSearch&amp;qid=3&amp;SID=F2Hiy86VoUryodGFyZr&amp;page=1&amp;doc=1" TargetMode="External"/><Relationship Id="rId364" Type="http://schemas.openxmlformats.org/officeDocument/2006/relationships/hyperlink" Target="http://apps.webofknowledge.com/full_record.do?product=WOS&amp;search_mode=GeneralSearch&amp;qid=1&amp;SID=F1ZujJSFTah2efOH4Py&amp;page=1&amp;doc=5" TargetMode="External"/><Relationship Id="rId61" Type="http://schemas.openxmlformats.org/officeDocument/2006/relationships/hyperlink" Target="http://apps.webofknowledge.com/full_record.do?product=WOS&amp;search_mode=GeneralSearch&amp;qid=3&amp;SID=D6Q6HQpkfG5uBRhAuIA&amp;page=1&amp;doc=2" TargetMode="External"/><Relationship Id="rId199" Type="http://schemas.openxmlformats.org/officeDocument/2006/relationships/hyperlink" Target="http://apps.webofknowledge.com/full_record.do?product=WOS&amp;search_mode=GeneralSearch&amp;qid=3&amp;SID=E2xf54ej3Y5LPdmrMhl&amp;page=1&amp;doc=1" TargetMode="External"/><Relationship Id="rId19" Type="http://schemas.openxmlformats.org/officeDocument/2006/relationships/hyperlink" Target="http://apps.webofknowledge.com/full_record.do?product=WOS&amp;search_mode=GeneralSearch&amp;qid=2&amp;SID=F6uyCevUGKZvOZBRJDp&amp;page=1&amp;doc=1" TargetMode="External"/><Relationship Id="rId224" Type="http://schemas.openxmlformats.org/officeDocument/2006/relationships/hyperlink" Target="http://apps.webofknowledge.com/full_record.do?product=WOS&amp;search_mode=GeneralSearch&amp;qid=6&amp;SID=E4zyMaTtAJ5M8UxvBlo&amp;page=1&amp;doc=4" TargetMode="External"/><Relationship Id="rId266" Type="http://schemas.openxmlformats.org/officeDocument/2006/relationships/hyperlink" Target="http://apps.webofknowledge.com/full_record.do?product=WOS&amp;search_mode=GeneralSearch&amp;qid=1&amp;SID=D5dER5jKN3yTVjW2Abu&amp;page=1&amp;doc=26" TargetMode="External"/><Relationship Id="rId431" Type="http://schemas.openxmlformats.org/officeDocument/2006/relationships/hyperlink" Target="http://apps.webofknowledge.com/full_record.do?product=WOS&amp;search_mode=GeneralSearch&amp;qid=1&amp;SID=D6pVcY1r4sUaUeZ1Qfn&amp;page=2&amp;doc=81" TargetMode="External"/><Relationship Id="rId473" Type="http://schemas.openxmlformats.org/officeDocument/2006/relationships/hyperlink" Target="http://apps.webofknowledge.com/full_record.do?product=WOS&amp;search_mode=GeneralSearch&amp;qid=6&amp;SID=F3QAVKcbeGd6uwxAsQm&amp;page=2&amp;doc=53" TargetMode="External"/><Relationship Id="rId529" Type="http://schemas.openxmlformats.org/officeDocument/2006/relationships/hyperlink" Target="http://apps.webofknowledge.com/full_record.do?product=WOS&amp;search_mode=GeneralSearch&amp;qid=1&amp;SID=E2WPX8BpQzu1KyMutN2&amp;page=1&amp;doc=19" TargetMode="External"/><Relationship Id="rId30" Type="http://schemas.openxmlformats.org/officeDocument/2006/relationships/hyperlink" Target="http://apps.webofknowledge.com/full_record.do?product=WOS&amp;search_mode=GeneralSearch&amp;qid=1&amp;SID=E2x932K34BB7vUr58ep&amp;page=1&amp;doc=1" TargetMode="External"/><Relationship Id="rId126" Type="http://schemas.openxmlformats.org/officeDocument/2006/relationships/hyperlink" Target="http://apps.webofknowledge.com/full_record.do?product=WOS&amp;search_mode=GeneralSearch&amp;qid=3&amp;SID=D6lb2yOC7kEDyjHGjP1&amp;page=1&amp;doc=20" TargetMode="External"/><Relationship Id="rId168" Type="http://schemas.openxmlformats.org/officeDocument/2006/relationships/hyperlink" Target="http://apps.webofknowledge.com/full_record.do?product=WOS&amp;search_mode=GeneralSearch&amp;qid=3&amp;SID=F4l2Iniae7E2IGyhuVz&amp;page=1&amp;doc=41" TargetMode="External"/><Relationship Id="rId333" Type="http://schemas.openxmlformats.org/officeDocument/2006/relationships/hyperlink" Target="http://apps.webofknowledge.com/full_record.do?product=WOS&amp;search_mode=GeneralSearch&amp;qid=3&amp;SID=F2Hiy86VoUryodGFyZr&amp;page=1&amp;doc=10" TargetMode="External"/><Relationship Id="rId540" Type="http://schemas.openxmlformats.org/officeDocument/2006/relationships/hyperlink" Target="http://apps.webofknowledge.com/full_record.do?product=WOS&amp;search_mode=GeneralSearch&amp;qid=1&amp;SID=E2WPX8BpQzu1KyMutN2&amp;page=1&amp;doc=2" TargetMode="External"/><Relationship Id="rId72" Type="http://schemas.openxmlformats.org/officeDocument/2006/relationships/hyperlink" Target="http://apps.webofknowledge.com/full_record.do?product=WOS&amp;search_mode=GeneralSearch&amp;qid=3&amp;SID=C2W41ZmW7qBkq3M7K9F&amp;page=1&amp;doc=2" TargetMode="External"/><Relationship Id="rId375" Type="http://schemas.openxmlformats.org/officeDocument/2006/relationships/hyperlink" Target="http://apps.webofknowledge.com/full_record.do?product=WOS&amp;search_mode=GeneralSearch&amp;qid=1&amp;SID=F1ZujJSFTah2efOH4Py&amp;page=3&amp;doc=126" TargetMode="External"/><Relationship Id="rId3" Type="http://schemas.openxmlformats.org/officeDocument/2006/relationships/hyperlink" Target="http://apps.webofknowledge.com/full_record.do?product=WOS&amp;search_mode=GeneralSearch&amp;qid=3&amp;SID=C2uSPvjis6KacVKcwmd&amp;page=1&amp;doc=1" TargetMode="External"/><Relationship Id="rId235" Type="http://schemas.openxmlformats.org/officeDocument/2006/relationships/hyperlink" Target="http://apps.webofknowledge.com/full_record.do?product=WOS&amp;search_mode=GeneralSearch&amp;qid=1&amp;SID=C4dV8KUVFFWJjTI8d2a&amp;page=1&amp;doc=1" TargetMode="External"/><Relationship Id="rId277" Type="http://schemas.openxmlformats.org/officeDocument/2006/relationships/hyperlink" Target="http://apps.webofknowledge.com/full_record.do?product=WOS&amp;search_mode=GeneralSearch&amp;qid=1&amp;SID=D5dER5jKN3yTVjW2Abu&amp;page=1&amp;doc=23" TargetMode="External"/><Relationship Id="rId400" Type="http://schemas.openxmlformats.org/officeDocument/2006/relationships/hyperlink" Target="http://apps.webofknowledge.com/full_record.do?product=WOS&amp;search_mode=GeneralSearch&amp;qid=1&amp;SID=F1acTnFZVTh3LilX8Ox&amp;page=2&amp;doc=99" TargetMode="External"/><Relationship Id="rId442" Type="http://schemas.openxmlformats.org/officeDocument/2006/relationships/hyperlink" Target="http://apps.webofknowledge.com/full_record.do?product=WOS&amp;search_mode=GeneralSearch&amp;qid=1&amp;SID=D6pVcY1r4sUaUeZ1Qfn&amp;page=2&amp;doc=73" TargetMode="External"/><Relationship Id="rId484" Type="http://schemas.openxmlformats.org/officeDocument/2006/relationships/hyperlink" Target="http://apps.webofknowledge.com/full_record.do?product=WOS&amp;search_mode=GeneralSearch&amp;qid=6&amp;SID=F3QAVKcbeGd6uwxAsQm&amp;page=1&amp;doc=46" TargetMode="External"/><Relationship Id="rId137" Type="http://schemas.openxmlformats.org/officeDocument/2006/relationships/hyperlink" Target="http://apps.webofknowledge.com/full_record.do?product=WOS&amp;search_mode=GeneralSearch&amp;qid=1&amp;SID=E6a9ghYYFJqmoCAaCme&amp;page=1&amp;doc=22" TargetMode="External"/><Relationship Id="rId302" Type="http://schemas.openxmlformats.org/officeDocument/2006/relationships/hyperlink" Target="http://apps.webofknowledge.com/full_record.do?product=WOS&amp;search_mode=GeneralSearch&amp;qid=3&amp;SID=F3Pu64ErxbBksR8thLe&amp;page=1&amp;doc=8" TargetMode="External"/><Relationship Id="rId344" Type="http://schemas.openxmlformats.org/officeDocument/2006/relationships/hyperlink" Target="http://apps.webofknowledge.com/full_record.do?product=WOS&amp;search_mode=GeneralSearch&amp;qid=1&amp;SID=D6pXFlpdDq8Hpg6ToG3&amp;page=1&amp;doc=2" TargetMode="External"/><Relationship Id="rId41" Type="http://schemas.openxmlformats.org/officeDocument/2006/relationships/hyperlink" Target="http://apps.webofknowledge.com/full_record.do?product=WOS&amp;search_mode=GeneralSearch&amp;qid=1&amp;SID=E2x932K34BB7vUr58ep&amp;page=1&amp;doc=8" TargetMode="External"/><Relationship Id="rId83" Type="http://schemas.openxmlformats.org/officeDocument/2006/relationships/hyperlink" Target="http://apps.webofknowledge.com/full_record.do?product=WOS&amp;search_mode=GeneralSearch&amp;qid=1&amp;SID=F5QYlaG1OPl2YND2ywY&amp;page=1&amp;doc=4" TargetMode="External"/><Relationship Id="rId179" Type="http://schemas.openxmlformats.org/officeDocument/2006/relationships/hyperlink" Target="http://apps.webofknowledge.com/full_record.do?product=WOS&amp;search_mode=GeneralSearch&amp;qid=1&amp;SID=F3Wlu2jZcUCvfXkYxGg&amp;page=1&amp;doc=11" TargetMode="External"/><Relationship Id="rId386" Type="http://schemas.openxmlformats.org/officeDocument/2006/relationships/hyperlink" Target="http://apps.webofknowledge.com/full_record.do?product=WOS&amp;search_mode=GeneralSearch&amp;qid=1&amp;SID=F1acTnFZVTh3LilX8Ox&amp;page=3&amp;doc=103" TargetMode="External"/><Relationship Id="rId551" Type="http://schemas.openxmlformats.org/officeDocument/2006/relationships/hyperlink" Target="http://apps.webofknowledge.com/full_record.do?product=WOS&amp;search_mode=GeneralSearch&amp;qid=11&amp;SID=E13dB81QVftMdFQqx82&amp;page=1&amp;doc=6" TargetMode="External"/><Relationship Id="rId190" Type="http://schemas.openxmlformats.org/officeDocument/2006/relationships/hyperlink" Target="http://apps.webofknowledge.com/full_record.do?product=WOS&amp;search_mode=GeneralSearch&amp;qid=3&amp;SID=F2v7wXQPWT3FHHvXcwy&amp;page=1&amp;doc=15" TargetMode="External"/><Relationship Id="rId204" Type="http://schemas.openxmlformats.org/officeDocument/2006/relationships/hyperlink" Target="http://apps.webofknowledge.com/full_record.do?product=WOS&amp;search_mode=GeneralSearch&amp;qid=7&amp;SID=D1lA24VMiRrVhuIYXer&amp;page=1&amp;doc=2" TargetMode="External"/><Relationship Id="rId246" Type="http://schemas.openxmlformats.org/officeDocument/2006/relationships/hyperlink" Target="http://apps.webofknowledge.com/full_record.do?product=WOS&amp;search_mode=GeneralSearch&amp;qid=1&amp;SID=E1C2BSsIRg2SqoeVguK&amp;page=1&amp;doc=37" TargetMode="External"/><Relationship Id="rId288" Type="http://schemas.openxmlformats.org/officeDocument/2006/relationships/hyperlink" Target="http://apps.webofknowledge.com/full_record.do?product=WOS&amp;search_mode=GeneralSearch&amp;qid=1&amp;SID=E5t2JVaBq6ljQ4SV9XS&amp;page=1&amp;doc=17" TargetMode="External"/><Relationship Id="rId411" Type="http://schemas.openxmlformats.org/officeDocument/2006/relationships/hyperlink" Target="http://apps.webofknowledge.com/full_record.do?product=WOS&amp;search_mode=GeneralSearch&amp;qid=3&amp;SID=E6nqv3SUKECJPl1OQjM&amp;page=2&amp;doc=90" TargetMode="External"/><Relationship Id="rId453" Type="http://schemas.openxmlformats.org/officeDocument/2006/relationships/hyperlink" Target="http://apps.webofknowledge.com/full_record.do?product=WOS&amp;search_mode=GeneralSearch&amp;qid=1&amp;SID=D6pVcY1r4sUaUeZ1Qfn&amp;page=2&amp;doc=65" TargetMode="External"/><Relationship Id="rId509" Type="http://schemas.openxmlformats.org/officeDocument/2006/relationships/hyperlink" Target="http://apps.webofknowledge.com/full_record.do?product=WOS&amp;search_mode=GeneralSearch&amp;qid=1&amp;SID=E2WPX8BpQzu1KyMutN2&amp;page=1&amp;doc=31" TargetMode="External"/><Relationship Id="rId106" Type="http://schemas.openxmlformats.org/officeDocument/2006/relationships/hyperlink" Target="http://apps.webofknowledge.com/full_record.do?product=WOS&amp;search_mode=GeneralSearch&amp;qid=4&amp;SID=E5K3jjaPvrzk1v6jSBb&amp;page=1&amp;doc=13" TargetMode="External"/><Relationship Id="rId313" Type="http://schemas.openxmlformats.org/officeDocument/2006/relationships/hyperlink" Target="http://apps.webofknowledge.com/full_record.do?product=WOS&amp;search_mode=OneClickSearch&amp;qid=5&amp;SID=F3Pu64ErxbBksR8thLe&amp;page=1&amp;doc=1" TargetMode="External"/><Relationship Id="rId495" Type="http://schemas.openxmlformats.org/officeDocument/2006/relationships/hyperlink" Target="http://apps.webofknowledge.com/full_record.do?product=WOS&amp;search_mode=GeneralSearch&amp;qid=1&amp;SID=C3OVM7RoHmYzDnvlPhu&amp;page=1&amp;doc=39" TargetMode="External"/><Relationship Id="rId10" Type="http://schemas.openxmlformats.org/officeDocument/2006/relationships/hyperlink" Target="http://apps.webofknowledge.com/full_record.do?product=WOS&amp;search_mode=GeneralSearch&amp;qid=2&amp;SID=C6voihUHkSu8qxlusco&amp;page=1&amp;doc=2" TargetMode="External"/><Relationship Id="rId52" Type="http://schemas.openxmlformats.org/officeDocument/2006/relationships/hyperlink" Target="http://apps.webofknowledge.com/full_record.do?product=WOS&amp;search_mode=GeneralSearch&amp;qid=1&amp;SID=E2x932K34BB7vUr58ep&amp;page=1&amp;doc=11" TargetMode="External"/><Relationship Id="rId94" Type="http://schemas.openxmlformats.org/officeDocument/2006/relationships/hyperlink" Target="http://apps.webofknowledge.com/full_record.do?product=WOS&amp;search_mode=GeneralSearch&amp;qid=1&amp;SID=F5QYlaG1OPl2YND2ywY&amp;page=1&amp;doc=9" TargetMode="External"/><Relationship Id="rId148" Type="http://schemas.openxmlformats.org/officeDocument/2006/relationships/hyperlink" Target="http://apps.webofknowledge.com/full_record.do?product=WOS&amp;search_mode=GeneralSearch&amp;qid=1&amp;SID=E6a9ghYYFJqmoCAaCme&amp;page=1&amp;doc=29" TargetMode="External"/><Relationship Id="rId355" Type="http://schemas.openxmlformats.org/officeDocument/2006/relationships/hyperlink" Target="http://apps.webofknowledge.com/full_record.do?product=WOS&amp;search_mode=GeneralSearch&amp;qid=12&amp;SID=D2r4frg21p2jXrsfHNF&amp;page=1&amp;doc=1" TargetMode="External"/><Relationship Id="rId397" Type="http://schemas.openxmlformats.org/officeDocument/2006/relationships/hyperlink" Target="http://apps.webofknowledge.com/full_record.do?product=WOS&amp;search_mode=GeneralSearch&amp;qid=1&amp;SID=F1acTnFZVTh3LilX8Ox&amp;page=2&amp;doc=100" TargetMode="External"/><Relationship Id="rId520" Type="http://schemas.openxmlformats.org/officeDocument/2006/relationships/hyperlink" Target="http://apps.webofknowledge.com/full_record.do?product=WOS&amp;search_mode=GeneralSearch&amp;qid=1&amp;SID=E2WPX8BpQzu1KyMutN2&amp;page=1&amp;doc=24" TargetMode="External"/><Relationship Id="rId562" Type="http://schemas.openxmlformats.org/officeDocument/2006/relationships/comments" Target="../comments1.xml"/><Relationship Id="rId215" Type="http://schemas.openxmlformats.org/officeDocument/2006/relationships/hyperlink" Target="http://apps.webofknowledge.com/full_record.do?product=WOS&amp;search_mode=GeneralSearch&amp;qid=3&amp;SID=C2IdBsD8PZV71Ym8F2s&amp;page=1&amp;doc=1" TargetMode="External"/><Relationship Id="rId257" Type="http://schemas.openxmlformats.org/officeDocument/2006/relationships/hyperlink" Target="http://apps.webofknowledge.com/full_record.do?product=WOS&amp;search_mode=GeneralSearch&amp;qid=1&amp;SID=D5dER5jKN3yTVjW2Abu&amp;page=1&amp;doc=2" TargetMode="External"/><Relationship Id="rId422" Type="http://schemas.openxmlformats.org/officeDocument/2006/relationships/hyperlink" Target="http://apps.webofknowledge.com/full_record.do?product=WOS&amp;search_mode=GeneralSearch&amp;qid=3&amp;SID=E6nqv3SUKECJPl1OQjM&amp;page=2&amp;doc=88" TargetMode="External"/><Relationship Id="rId464" Type="http://schemas.openxmlformats.org/officeDocument/2006/relationships/hyperlink" Target="http://apps.webofknowledge.com/full_record.do?product=WOS&amp;search_mode=GeneralSearch&amp;qid=1&amp;SID=C2kPfJSNE8IP7GtNHJQ&amp;page=2&amp;doc=57" TargetMode="External"/><Relationship Id="rId299" Type="http://schemas.openxmlformats.org/officeDocument/2006/relationships/hyperlink" Target="http://apps.webofknowledge.com/full_record.do?product=WOS&amp;search_mode=GeneralSearch&amp;qid=3&amp;SID=F3Pu64ErxbBksR8thLe&amp;page=1&amp;doc=11" TargetMode="External"/><Relationship Id="rId63" Type="http://schemas.openxmlformats.org/officeDocument/2006/relationships/hyperlink" Target="http://apps.webofknowledge.com/full_record.do?product=WOS&amp;search_mode=GeneralSearch&amp;qid=3&amp;SID=D6Q6HQpkfG5uBRhAuIA&amp;page=1&amp;doc=3" TargetMode="External"/><Relationship Id="rId159" Type="http://schemas.openxmlformats.org/officeDocument/2006/relationships/hyperlink" Target="http://apps.webofknowledge.com/full_record.do?product=WOS&amp;search_mode=GeneralSearch&amp;qid=3&amp;SID=D2ony8FPPhrm3XOhwhy&amp;page=1&amp;doc=36" TargetMode="External"/><Relationship Id="rId366" Type="http://schemas.openxmlformats.org/officeDocument/2006/relationships/hyperlink" Target="http://apps.webofknowledge.com/full_record.do?product=WOS&amp;search_mode=GeneralSearch&amp;qid=1&amp;SID=F1ZujJSFTah2efOH4Py&amp;page=1&amp;doc=7" TargetMode="External"/><Relationship Id="rId226" Type="http://schemas.openxmlformats.org/officeDocument/2006/relationships/hyperlink" Target="http://apps.webofknowledge.com/full_record.do?product=WOS&amp;search_mode=GeneralSearch&amp;qid=1&amp;SID=E5FxFgmDQecgLi2jDVq&amp;page=1&amp;doc=4" TargetMode="External"/><Relationship Id="rId433" Type="http://schemas.openxmlformats.org/officeDocument/2006/relationships/hyperlink" Target="http://apps.webofknowledge.com/full_record.do?product=WOS&amp;search_mode=GeneralSearch&amp;qid=1&amp;SID=D6pVcY1r4sUaUeZ1Qfn&amp;page=2&amp;doc=79" TargetMode="External"/><Relationship Id="rId74" Type="http://schemas.openxmlformats.org/officeDocument/2006/relationships/hyperlink" Target="http://apps.webofknowledge.com/full_record.do?product=WOS&amp;search_mode=GeneralSearch&amp;qid=3&amp;SID=E26R5PQQTH1djoPQpkF&amp;page=1&amp;doc=2" TargetMode="External"/><Relationship Id="rId377" Type="http://schemas.openxmlformats.org/officeDocument/2006/relationships/hyperlink" Target="http://apps.webofknowledge.com/full_record.do?product=WOS&amp;search_mode=GeneralSearch&amp;qid=1&amp;SID=F1ZujJSFTah2efOH4Py&amp;page=3&amp;doc=124" TargetMode="External"/><Relationship Id="rId500" Type="http://schemas.openxmlformats.org/officeDocument/2006/relationships/hyperlink" Target="http://apps.webofknowledge.com/full_record.do?product=WOS&amp;search_mode=GeneralSearch&amp;qid=1&amp;SID=C3OVM7RoHmYzDnvlPhu&amp;page=1&amp;doc=38" TargetMode="External"/><Relationship Id="rId5" Type="http://schemas.openxmlformats.org/officeDocument/2006/relationships/hyperlink" Target="http://apps.webofknowledge.com/full_record.do?product=WOS&amp;search_mode=GeneralSearch&amp;qid=3&amp;SID=C2uSPvjis6KacVKcwmd&amp;page=1&amp;doc=1" TargetMode="External"/><Relationship Id="rId237" Type="http://schemas.openxmlformats.org/officeDocument/2006/relationships/hyperlink" Target="http://apps.webofknowledge.com/full_record.do?product=WOS&amp;search_mode=GeneralSearch&amp;qid=1&amp;SID=E1C2BSsIRg2SqoeVguK&amp;page=1&amp;doc=1" TargetMode="External"/><Relationship Id="rId444" Type="http://schemas.openxmlformats.org/officeDocument/2006/relationships/hyperlink" Target="http://apps.webofknowledge.com/full_record.do?product=WOS&amp;search_mode=GeneralSearch&amp;qid=1&amp;SID=D6pVcY1r4sUaUeZ1Qfn&amp;page=2&amp;doc=72" TargetMode="External"/><Relationship Id="rId290" Type="http://schemas.openxmlformats.org/officeDocument/2006/relationships/hyperlink" Target="http://apps.webofknowledge.com/full_record.do?product=WOS&amp;search_mode=GeneralSearch&amp;qid=1&amp;SID=E5t2JVaBq6ljQ4SV9XS&amp;page=1&amp;doc=15" TargetMode="External"/><Relationship Id="rId304" Type="http://schemas.openxmlformats.org/officeDocument/2006/relationships/hyperlink" Target="http://apps.webofknowledge.com/full_record.do?product=WOS&amp;search_mode=GeneralSearch&amp;qid=3&amp;SID=F3Pu64ErxbBksR8thLe&amp;page=1&amp;doc=7" TargetMode="External"/><Relationship Id="rId388" Type="http://schemas.openxmlformats.org/officeDocument/2006/relationships/hyperlink" Target="http://apps.webofknowledge.com/full_record.do?product=WOS&amp;search_mode=GeneralSearch&amp;qid=1&amp;SID=F1acTnFZVTh3LilX8Ox&amp;page=3&amp;doc=103" TargetMode="External"/><Relationship Id="rId511" Type="http://schemas.openxmlformats.org/officeDocument/2006/relationships/hyperlink" Target="http://apps.webofknowledge.com/full_record.do?product=WOS&amp;search_mode=GeneralSearch&amp;qid=1&amp;SID=E2WPX8BpQzu1KyMutN2&amp;page=1&amp;doc=30" TargetMode="External"/><Relationship Id="rId85" Type="http://schemas.openxmlformats.org/officeDocument/2006/relationships/hyperlink" Target="http://apps.webofknowledge.com/full_record.do?product=WOS&amp;search_mode=GeneralSearch&amp;qid=1&amp;SID=F5QYlaG1OPl2YND2ywY&amp;page=1&amp;doc=6" TargetMode="External"/><Relationship Id="rId150" Type="http://schemas.openxmlformats.org/officeDocument/2006/relationships/hyperlink" Target="http://apps.webofknowledge.com/full_record.do?product=WOS&amp;search_mode=GeneralSearch&amp;qid=1&amp;SID=E6a9ghYYFJqmoCAaCme&amp;page=1&amp;doc=30" TargetMode="External"/><Relationship Id="rId248" Type="http://schemas.openxmlformats.org/officeDocument/2006/relationships/hyperlink" Target="http://apps.webofknowledge.com/full_record.do?product=WOS&amp;search_mode=GeneralSearch&amp;qid=3&amp;SID=E1EfpRLnwXWm4i2LxcN&amp;page=1&amp;doc=35" TargetMode="External"/><Relationship Id="rId455" Type="http://schemas.openxmlformats.org/officeDocument/2006/relationships/hyperlink" Target="http://apps.webofknowledge.com/full_record.do?product=WOS&amp;search_mode=GeneralSearch&amp;qid=1&amp;SID=D6pVcY1r4sUaUeZ1Qfn&amp;page=2&amp;doc=63" TargetMode="External"/><Relationship Id="rId12" Type="http://schemas.openxmlformats.org/officeDocument/2006/relationships/hyperlink" Target="http://apps.webofknowledge.com/full_record.do?product=WOS&amp;search_mode=GeneralSearch&amp;qid=2&amp;SID=C6voihUHkSu8qxlusco&amp;page=1&amp;doc=2" TargetMode="External"/><Relationship Id="rId108" Type="http://schemas.openxmlformats.org/officeDocument/2006/relationships/hyperlink" Target="http://apps.webofknowledge.com/full_record.do?product=WOS&amp;search_mode=GeneralSearch&amp;qid=1&amp;SID=E5czxAWjGgL3Pwr5h5j&amp;page=1&amp;doc=14" TargetMode="External"/><Relationship Id="rId315" Type="http://schemas.openxmlformats.org/officeDocument/2006/relationships/hyperlink" Target="http://apps.webofknowledge.com/full_record.do?product=WOS&amp;search_mode=GeneralSearch&amp;qid=1&amp;SID=E4AoOryvSoptbdQgZTL&amp;page=1&amp;doc=2" TargetMode="External"/><Relationship Id="rId522" Type="http://schemas.openxmlformats.org/officeDocument/2006/relationships/hyperlink" Target="http://apps.webofknowledge.com/full_record.do?product=WOS&amp;search_mode=GeneralSearch&amp;qid=1&amp;SID=E2WPX8BpQzu1KyMutN2&amp;page=1&amp;doc=22" TargetMode="External"/><Relationship Id="rId96" Type="http://schemas.openxmlformats.org/officeDocument/2006/relationships/hyperlink" Target="http://apps.webofknowledge.com/full_record.do?product=WOS&amp;search_mode=GeneralSearch&amp;qid=1&amp;SID=F5QYlaG1OPl2YND2ywY&amp;page=1&amp;doc=9" TargetMode="External"/><Relationship Id="rId161" Type="http://schemas.openxmlformats.org/officeDocument/2006/relationships/hyperlink" Target="http://apps.webofknowledge.com/full_record.do?product=WOS&amp;search_mode=GeneralSearch&amp;qid=3&amp;SID=D2ony8FPPhrm3XOhwhy&amp;page=1&amp;doc=37" TargetMode="External"/><Relationship Id="rId399" Type="http://schemas.openxmlformats.org/officeDocument/2006/relationships/hyperlink" Target="http://apps.webofknowledge.com/full_record.do?product=WOS&amp;search_mode=GeneralSearch&amp;qid=1&amp;SID=F1acTnFZVTh3LilX8Ox&amp;page=2&amp;doc=99" TargetMode="External"/><Relationship Id="rId259" Type="http://schemas.openxmlformats.org/officeDocument/2006/relationships/hyperlink" Target="http://apps.webofknowledge.com/full_record.do?product=WOS&amp;search_mode=GeneralSearch&amp;qid=1&amp;SID=D5dER5jKN3yTVjW2Abu&amp;page=1&amp;doc=28" TargetMode="External"/><Relationship Id="rId466" Type="http://schemas.openxmlformats.org/officeDocument/2006/relationships/hyperlink" Target="http://apps.webofknowledge.com/full_record.do?product=WOS&amp;search_mode=GeneralSearch&amp;qid=1&amp;SID=C2kPfJSNE8IP7GtNHJQ&amp;page=2&amp;doc=56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5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36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http://apps.webofknowledge.com/full_record.do?product=WOS&amp;search_mode=GeneralSearch&amp;qid=1&amp;SID=E5czxAWjGgL3Pwr5h5j&amp;page=1&amp;doc=16" TargetMode="External"/><Relationship Id="rId21" Type="http://schemas.openxmlformats.org/officeDocument/2006/relationships/hyperlink" Target="http://apps.webofknowledge.com/full_record.do?product=WOS&amp;search_mode=GeneralSearch&amp;qid=3&amp;SID=E5WyPOsb8BvrPEDQN14&amp;page=1&amp;doc=1" TargetMode="External"/><Relationship Id="rId324" Type="http://schemas.openxmlformats.org/officeDocument/2006/relationships/hyperlink" Target="http://apps.webofknowledge.com/full_record.do?product=WOS&amp;search_mode=GeneralSearch&amp;qid=3&amp;SID=F2Hiy86VoUryodGFyZr&amp;page=1&amp;doc=2" TargetMode="External"/><Relationship Id="rId531" Type="http://schemas.openxmlformats.org/officeDocument/2006/relationships/hyperlink" Target="http://apps.webofknowledge.com/full_record.do?product=WOS&amp;search_mode=GeneralSearch&amp;qid=1&amp;SID=E2WPX8BpQzu1KyMutN2&amp;page=1&amp;doc=18" TargetMode="External"/><Relationship Id="rId170" Type="http://schemas.openxmlformats.org/officeDocument/2006/relationships/hyperlink" Target="http://apps.webofknowledge.com/full_record.do?product=WOS&amp;search_mode=GeneralSearch&amp;qid=3&amp;SID=F4l2Iniae7E2IGyhuVz&amp;page=1&amp;doc=42" TargetMode="External"/><Relationship Id="rId268" Type="http://schemas.openxmlformats.org/officeDocument/2006/relationships/hyperlink" Target="http://apps.webofknowledge.com/full_record.do?product=WOS&amp;search_mode=GeneralSearch&amp;qid=1&amp;SID=D5dER5jKN3yTVjW2Abu&amp;page=1&amp;doc=25" TargetMode="External"/><Relationship Id="rId475" Type="http://schemas.openxmlformats.org/officeDocument/2006/relationships/hyperlink" Target="http://apps.webofknowledge.com/full_record.do?product=WOS&amp;search_mode=GeneralSearch&amp;qid=6&amp;SID=F3QAVKcbeGd6uwxAsQm&amp;page=2&amp;doc=53" TargetMode="External"/><Relationship Id="rId32" Type="http://schemas.openxmlformats.org/officeDocument/2006/relationships/hyperlink" Target="http://apps.webofknowledge.com/full_record.do?product=WOS&amp;search_mode=GeneralSearch&amp;qid=1&amp;SID=E2x932K34BB7vUr58ep&amp;page=1&amp;doc=2" TargetMode="External"/><Relationship Id="rId128" Type="http://schemas.openxmlformats.org/officeDocument/2006/relationships/hyperlink" Target="http://apps.webofknowledge.com/full_record.do?product=WOS&amp;search_mode=GeneralSearch&amp;qid=3&amp;SID=D6lb2yOC7kEDyjHGjP1&amp;page=1&amp;doc=21" TargetMode="External"/><Relationship Id="rId335" Type="http://schemas.openxmlformats.org/officeDocument/2006/relationships/hyperlink" Target="http://apps.webofknowledge.com/full_record.do?product=WOS&amp;search_mode=GeneralSearch&amp;qid=3&amp;SID=C2JUbGqEQbp9ldFBWyC&amp;page=1&amp;doc=12" TargetMode="External"/><Relationship Id="rId542" Type="http://schemas.openxmlformats.org/officeDocument/2006/relationships/hyperlink" Target="http://apps.webofknowledge.com/full_record.do?product=WOS&amp;search_mode=GeneralSearch&amp;qid=1&amp;SID=D2LIiLCzA8ouZ8XSG3h&amp;page=1&amp;doc=3" TargetMode="External"/><Relationship Id="rId181" Type="http://schemas.openxmlformats.org/officeDocument/2006/relationships/hyperlink" Target="http://apps.webofknowledge.com/full_record.do?product=WOS&amp;search_mode=GeneralSearch&amp;qid=1&amp;SID=F3Wlu2jZcUCvfXkYxGg&amp;page=1&amp;doc=13" TargetMode="External"/><Relationship Id="rId402" Type="http://schemas.openxmlformats.org/officeDocument/2006/relationships/hyperlink" Target="http://apps.webofknowledge.com/full_record.do?product=WOS&amp;search_mode=GeneralSearch&amp;qid=1&amp;SID=F1acTnFZVTh3LilX8Ox&amp;page=1&amp;doc=1" TargetMode="External"/><Relationship Id="rId279" Type="http://schemas.openxmlformats.org/officeDocument/2006/relationships/hyperlink" Target="http://apps.webofknowledge.com/full_record.do?product=WOS&amp;search_mode=GeneralSearch&amp;qid=1&amp;SID=D5dER5jKN3yTVjW2Abu&amp;page=1&amp;doc=21" TargetMode="External"/><Relationship Id="rId486" Type="http://schemas.openxmlformats.org/officeDocument/2006/relationships/hyperlink" Target="http://apps.webofknowledge.com/full_record.do?product=WOS&amp;search_mode=GeneralSearch&amp;qid=6&amp;SID=F3QAVKcbeGd6uwxAsQm&amp;page=1&amp;doc=44" TargetMode="External"/><Relationship Id="rId43" Type="http://schemas.openxmlformats.org/officeDocument/2006/relationships/hyperlink" Target="http://apps.webofknowledge.com/full_record.do?product=WOS&amp;search_mode=GeneralSearch&amp;qid=1&amp;SID=E2x932K34BB7vUr58ep&amp;page=1&amp;doc=8" TargetMode="External"/><Relationship Id="rId139" Type="http://schemas.openxmlformats.org/officeDocument/2006/relationships/hyperlink" Target="http://apps.webofknowledge.com/full_record.do?product=WOS&amp;search_mode=GeneralSearch&amp;qid=1&amp;SID=E6a9ghYYFJqmoCAaCme&amp;page=1&amp;doc=24" TargetMode="External"/><Relationship Id="rId346" Type="http://schemas.openxmlformats.org/officeDocument/2006/relationships/hyperlink" Target="http://apps.webofknowledge.com/full_record.do?product=WOS&amp;search_mode=GeneralSearch&amp;qid=1&amp;SID=F2hekmznjM4Op44U8Gj&amp;page=1&amp;doc=2" TargetMode="External"/><Relationship Id="rId553" Type="http://schemas.openxmlformats.org/officeDocument/2006/relationships/hyperlink" Target="http://apps.webofknowledge.com/full_record.do?product=WOS&amp;search_mode=GeneralSearch&amp;qid=2&amp;SID=E13dB81QVftMdFQqx82&amp;page=1&amp;doc=4" TargetMode="External"/><Relationship Id="rId192" Type="http://schemas.openxmlformats.org/officeDocument/2006/relationships/hyperlink" Target="http://apps.webofknowledge.com/full_record.do?product=WOS&amp;search_mode=GeneralSearch&amp;qid=4&amp;SID=F1AeMUHojOPUU1xpCmD&amp;page=1&amp;doc=16" TargetMode="External"/><Relationship Id="rId206" Type="http://schemas.openxmlformats.org/officeDocument/2006/relationships/hyperlink" Target="http://apps.webofknowledge.com/full_record.do?product=WOS&amp;search_mode=GeneralSearch&amp;qid=3&amp;SID=E6C3XRP3qXlxpTFu8bC&amp;page=1&amp;doc=4" TargetMode="External"/><Relationship Id="rId413" Type="http://schemas.openxmlformats.org/officeDocument/2006/relationships/hyperlink" Target="http://apps.webofknowledge.com/full_record.do?product=WOS&amp;search_mode=GeneralSearch&amp;qid=3&amp;SID=E6nqv3SUKECJPl1OQjM&amp;page=2&amp;doc=90" TargetMode="External"/><Relationship Id="rId497" Type="http://schemas.openxmlformats.org/officeDocument/2006/relationships/hyperlink" Target="http://apps.webofknowledge.com/full_record.do?product=WOS&amp;search_mode=GeneralSearch&amp;qid=1&amp;SID=C3OVM7RoHmYzDnvlPhu&amp;page=1&amp;doc=39" TargetMode="External"/><Relationship Id="rId357" Type="http://schemas.openxmlformats.org/officeDocument/2006/relationships/hyperlink" Target="http://apps.webofknowledge.com/full_record.do?product=WOS&amp;search_mode=GeneralSearch&amp;qid=1&amp;SID=F1ZujJSFTah2efOH4Py&amp;page=1&amp;doc=1" TargetMode="External"/><Relationship Id="rId54" Type="http://schemas.openxmlformats.org/officeDocument/2006/relationships/hyperlink" Target="http://apps.webofknowledge.com/full_record.do?product=WOS&amp;search_mode=GeneralSearch&amp;qid=1&amp;SID=E2x932K34BB7vUr58ep&amp;page=1&amp;doc=13" TargetMode="External"/><Relationship Id="rId217" Type="http://schemas.openxmlformats.org/officeDocument/2006/relationships/hyperlink" Target="http://apps.webofknowledge.com/full_record.do?product=WOS&amp;search_mode=GeneralSearch&amp;qid=3&amp;SID=C2IdBsD8PZV71Ym8F2s&amp;page=1&amp;doc=1" TargetMode="External"/><Relationship Id="rId424" Type="http://schemas.openxmlformats.org/officeDocument/2006/relationships/hyperlink" Target="http://apps.webofknowledge.com/full_record.do?product=WOS&amp;search_mode=GeneralSearch&amp;qid=3&amp;SID=E6nqv3SUKECJPl1OQjM&amp;page=2&amp;doc=87" TargetMode="External"/><Relationship Id="rId23" Type="http://schemas.openxmlformats.org/officeDocument/2006/relationships/hyperlink" Target="http://apps.webofknowledge.com/full_record.do?product=WOS&amp;search_mode=GeneralSearch&amp;qid=3&amp;SID=E5WyPOsb8BvrPEDQN14&amp;page=1&amp;doc=2" TargetMode="External"/><Relationship Id="rId119" Type="http://schemas.openxmlformats.org/officeDocument/2006/relationships/hyperlink" Target="http://apps.webofknowledge.com/full_record.do?product=WOS&amp;search_mode=GeneralSearch&amp;qid=1&amp;SID=E5czxAWjGgL3Pwr5h5j&amp;page=1&amp;doc=18" TargetMode="External"/><Relationship Id="rId270" Type="http://schemas.openxmlformats.org/officeDocument/2006/relationships/hyperlink" Target="http://apps.webofknowledge.com/full_record.do?product=WOS&amp;search_mode=GeneralSearch&amp;qid=1&amp;SID=D5dER5jKN3yTVjW2Abu&amp;page=1&amp;doc=25" TargetMode="External"/><Relationship Id="rId326" Type="http://schemas.openxmlformats.org/officeDocument/2006/relationships/hyperlink" Target="http://apps.webofknowledge.com/full_record.do?product=WOS&amp;search_mode=GeneralSearch&amp;qid=3&amp;SID=F2Hiy86VoUryodGFyZr&amp;page=1&amp;doc=4" TargetMode="External"/><Relationship Id="rId533" Type="http://schemas.openxmlformats.org/officeDocument/2006/relationships/hyperlink" Target="http://apps.webofknowledge.com/full_record.do?product=WOS&amp;search_mode=GeneralSearch&amp;qid=1&amp;SID=E2WPX8BpQzu1KyMutN2&amp;page=1&amp;doc=17" TargetMode="External"/><Relationship Id="rId65" Type="http://schemas.openxmlformats.org/officeDocument/2006/relationships/hyperlink" Target="http://apps.webofknowledge.com/full_record.do?product=WOS&amp;search_mode=GeneralSearch&amp;qid=3&amp;SID=D6Q6HQpkfG5uBRhAuIA&amp;page=1&amp;doc=4" TargetMode="External"/><Relationship Id="rId130" Type="http://schemas.openxmlformats.org/officeDocument/2006/relationships/hyperlink" Target="http://apps.webofknowledge.com/full_record.do?product=WOS&amp;search_mode=GeneralSearch&amp;qid=3&amp;SID=D6lb2yOC7kEDyjHGjP1&amp;page=1&amp;doc=21" TargetMode="External"/><Relationship Id="rId368" Type="http://schemas.openxmlformats.org/officeDocument/2006/relationships/hyperlink" Target="http://apps.webofknowledge.com/full_record.do?product=WOS&amp;search_mode=GeneralSearch&amp;qid=1&amp;SID=F1ZujJSFTah2efOH4Py&amp;page=1&amp;doc=8" TargetMode="External"/><Relationship Id="rId172" Type="http://schemas.openxmlformats.org/officeDocument/2006/relationships/hyperlink" Target="http://apps.webofknowledge.com/full_record.do?product=WOS&amp;search_mode=GeneralSearch&amp;qid=3&amp;SID=F4l2Iniae7E2IGyhuVz&amp;page=1&amp;doc=44" TargetMode="External"/><Relationship Id="rId228" Type="http://schemas.openxmlformats.org/officeDocument/2006/relationships/hyperlink" Target="http://apps.webofknowledge.com/full_record.do?product=WOS&amp;search_mode=GeneralSearch&amp;qid=6&amp;SID=F18ZjRMZbfYCqav4mmu&amp;page=1&amp;doc=2" TargetMode="External"/><Relationship Id="rId435" Type="http://schemas.openxmlformats.org/officeDocument/2006/relationships/hyperlink" Target="http://apps.webofknowledge.com/full_record.do?product=WOS&amp;search_mode=GeneralSearch&amp;qid=1&amp;SID=D6pVcY1r4sUaUeZ1Qfn&amp;page=2&amp;doc=77" TargetMode="External"/><Relationship Id="rId477" Type="http://schemas.openxmlformats.org/officeDocument/2006/relationships/hyperlink" Target="http://apps.webofknowledge.com/full_record.do?product=WOS&amp;search_mode=GeneralSearch&amp;qid=6&amp;SID=F3QAVKcbeGd6uwxAsQm&amp;page=2&amp;doc=51" TargetMode="External"/><Relationship Id="rId281" Type="http://schemas.openxmlformats.org/officeDocument/2006/relationships/hyperlink" Target="http://apps.webofknowledge.com/full_record.do?product=WOS&amp;search_mode=GeneralSearch&amp;qid=1&amp;SID=D5dER5jKN3yTVjW2Abu&amp;page=1&amp;doc=21" TargetMode="External"/><Relationship Id="rId337" Type="http://schemas.openxmlformats.org/officeDocument/2006/relationships/hyperlink" Target="http://apps.webofknowledge.com/full_record.do?product=WOS&amp;search_mode=GeneralSearch&amp;qid=4&amp;SID=C2LCbslyZ5qvceTGAfh&amp;page=1&amp;doc=1" TargetMode="External"/><Relationship Id="rId502" Type="http://schemas.openxmlformats.org/officeDocument/2006/relationships/hyperlink" Target="http://apps.webofknowledge.com/full_record.do?product=WOS&amp;search_mode=GeneralSearch&amp;qid=1&amp;SID=E2WPX8BpQzu1KyMutN2&amp;page=1&amp;doc=37" TargetMode="External"/><Relationship Id="rId34" Type="http://schemas.openxmlformats.org/officeDocument/2006/relationships/hyperlink" Target="http://apps.webofknowledge.com/full_record.do?product=WOS&amp;search_mode=GeneralSearch&amp;qid=1&amp;SID=E2x932K34BB7vUr58ep&amp;page=1&amp;doc=3" TargetMode="External"/><Relationship Id="rId76" Type="http://schemas.openxmlformats.org/officeDocument/2006/relationships/hyperlink" Target="http://apps.webofknowledge.com/full_record.do?product=WOS&amp;search_mode=GeneralSearch&amp;qid=3&amp;SID=F5KxzbS4dlXlsSPR5iM&amp;page=1&amp;doc=1" TargetMode="External"/><Relationship Id="rId141" Type="http://schemas.openxmlformats.org/officeDocument/2006/relationships/hyperlink" Target="http://apps.webofknowledge.com/full_record.do?product=WOS&amp;search_mode=GeneralSearch&amp;qid=1&amp;SID=E6a9ghYYFJqmoCAaCme&amp;page=1&amp;doc=25" TargetMode="External"/><Relationship Id="rId379" Type="http://schemas.openxmlformats.org/officeDocument/2006/relationships/hyperlink" Target="http://apps.webofknowledge.com/full_record.do?product=WOS&amp;search_mode=GeneralSearch&amp;qid=1&amp;SID=E1mTMmnw7J6fDDjTj1j&amp;page=3&amp;doc=112" TargetMode="External"/><Relationship Id="rId544" Type="http://schemas.openxmlformats.org/officeDocument/2006/relationships/hyperlink" Target="http://apps.webofknowledge.com/full_record.do?product=WOS&amp;search_mode=GeneralSearch&amp;qid=1&amp;SID=D2LIiLCzA8ouZ8XSG3h&amp;page=1&amp;doc=3" TargetMode="External"/><Relationship Id="rId7" Type="http://schemas.openxmlformats.org/officeDocument/2006/relationships/hyperlink" Target="http://apps.webofknowledge.com/full_record.do?product=WOS&amp;search_mode=GeneralSearch&amp;qid=2&amp;SID=E1qYc9bo7TjEEkFB2Ev&amp;page=1&amp;doc=1" TargetMode="External"/><Relationship Id="rId183" Type="http://schemas.openxmlformats.org/officeDocument/2006/relationships/hyperlink" Target="http://apps.webofknowledge.com/full_record.do?product=WOS&amp;search_mode=GeneralSearch&amp;qid=3&amp;SID=F6HcDq88pqJNuHs2QxN&amp;page=1&amp;doc=14" TargetMode="External"/><Relationship Id="rId239" Type="http://schemas.openxmlformats.org/officeDocument/2006/relationships/hyperlink" Target="http://apps.webofknowledge.com/full_record.do?product=WOS&amp;search_mode=GeneralSearch&amp;qid=1&amp;SID=E1C2BSsIRg2SqoeVguK&amp;page=1&amp;doc=42" TargetMode="External"/><Relationship Id="rId390" Type="http://schemas.openxmlformats.org/officeDocument/2006/relationships/hyperlink" Target="http://apps.webofknowledge.com/full_record.do?product=WOS&amp;search_mode=GeneralSearch&amp;qid=1&amp;SID=F1acTnFZVTh3LilX8Ox&amp;page=3&amp;doc=103" TargetMode="External"/><Relationship Id="rId404" Type="http://schemas.openxmlformats.org/officeDocument/2006/relationships/hyperlink" Target="http://apps.webofknowledge.com/full_record.do?product=WOS&amp;search_mode=GeneralSearch&amp;qid=1&amp;SID=F1acTnFZVTh3LilX8Ox&amp;page=1&amp;doc=3" TargetMode="External"/><Relationship Id="rId446" Type="http://schemas.openxmlformats.org/officeDocument/2006/relationships/hyperlink" Target="http://apps.webofknowledge.com/full_record.do?product=WOS&amp;search_mode=GeneralSearch&amp;qid=1&amp;SID=D6pVcY1r4sUaUeZ1Qfn&amp;page=2&amp;doc=71" TargetMode="External"/><Relationship Id="rId250" Type="http://schemas.openxmlformats.org/officeDocument/2006/relationships/hyperlink" Target="http://apps.webofknowledge.com/full_record.do?product=WOS&amp;search_mode=GeneralSearch&amp;qid=1&amp;SID=D5dER5jKN3yTVjW2Abu&amp;page=1&amp;doc=32" TargetMode="External"/><Relationship Id="rId292" Type="http://schemas.openxmlformats.org/officeDocument/2006/relationships/hyperlink" Target="http://apps.webofknowledge.com/full_record.do?product=WOS&amp;search_mode=GeneralSearch&amp;qid=1&amp;SID=E5t2JVaBq6ljQ4SV9XS&amp;page=1&amp;doc=14" TargetMode="External"/><Relationship Id="rId306" Type="http://schemas.openxmlformats.org/officeDocument/2006/relationships/hyperlink" Target="http://apps.webofknowledge.com/full_record.do?product=WOS&amp;search_mode=GeneralSearch&amp;qid=3&amp;SID=F3Pu64ErxbBksR8thLe&amp;page=1&amp;doc=6" TargetMode="External"/><Relationship Id="rId488" Type="http://schemas.openxmlformats.org/officeDocument/2006/relationships/hyperlink" Target="http://apps.webofknowledge.com/full_record.do?product=WOS&amp;search_mode=GeneralSearch&amp;qid=1&amp;SID=F3QAVKcbeGd6uwxAsQm&amp;page=1&amp;doc=42" TargetMode="External"/><Relationship Id="rId45" Type="http://schemas.openxmlformats.org/officeDocument/2006/relationships/hyperlink" Target="http://apps.webofknowledge.com/full_record.do?product=WOS&amp;search_mode=GeneralSearch&amp;qid=1&amp;SID=E2x932K34BB7vUr58ep&amp;page=1&amp;doc=9" TargetMode="External"/><Relationship Id="rId87" Type="http://schemas.openxmlformats.org/officeDocument/2006/relationships/hyperlink" Target="http://apps.webofknowledge.com/full_record.do?product=WOS&amp;search_mode=GeneralSearch&amp;qid=1&amp;SID=F5QYlaG1OPl2YND2ywY&amp;page=1&amp;doc=7" TargetMode="External"/><Relationship Id="rId110" Type="http://schemas.openxmlformats.org/officeDocument/2006/relationships/hyperlink" Target="http://apps.webofknowledge.com/full_record.do?product=WOS&amp;search_mode=GeneralSearch&amp;qid=1&amp;SID=E5czxAWjGgL3Pwr5h5j&amp;page=1&amp;doc=15" TargetMode="External"/><Relationship Id="rId348" Type="http://schemas.openxmlformats.org/officeDocument/2006/relationships/hyperlink" Target="http://apps.webofknowledge.com/full_record.do?product=WOS&amp;search_mode=GeneralSearch&amp;qid=1&amp;SID=F2hekmznjM4Op44U8Gj&amp;page=1&amp;doc=2" TargetMode="External"/><Relationship Id="rId513" Type="http://schemas.openxmlformats.org/officeDocument/2006/relationships/hyperlink" Target="http://apps.webofknowledge.com/full_record.do?product=WOS&amp;search_mode=GeneralSearch&amp;qid=1&amp;SID=E2WPX8BpQzu1KyMutN2&amp;page=1&amp;doc=28" TargetMode="External"/><Relationship Id="rId555" Type="http://schemas.openxmlformats.org/officeDocument/2006/relationships/hyperlink" Target="http://apps.webofknowledge.com/full_record.do?product=WOS&amp;search_mode=GeneralSearch&amp;qid=1&amp;SID=C5SVAB8HQ3PFwZmFyd6&amp;page=1&amp;doc=1" TargetMode="External"/><Relationship Id="rId152" Type="http://schemas.openxmlformats.org/officeDocument/2006/relationships/hyperlink" Target="http://apps.webofknowledge.com/full_record.do?product=WOS&amp;search_mode=GeneralSearch&amp;qid=1&amp;SID=E6a9ghYYFJqmoCAaCme&amp;page=1&amp;doc=31" TargetMode="External"/><Relationship Id="rId194" Type="http://schemas.openxmlformats.org/officeDocument/2006/relationships/hyperlink" Target="http://apps.webofknowledge.com/full_record.do?product=WOS&amp;search_mode=GeneralSearch&amp;qid=4&amp;SID=F1AeMUHojOPUU1xpCmD&amp;page=1&amp;doc=17" TargetMode="External"/><Relationship Id="rId208" Type="http://schemas.openxmlformats.org/officeDocument/2006/relationships/hyperlink" Target="http://apps.webofknowledge.com/full_record.do?product=WOS&amp;search_mode=GeneralSearch&amp;qid=3&amp;SID=E6C3XRP3qXlxpTFu8bC&amp;page=1&amp;doc=5" TargetMode="External"/><Relationship Id="rId415" Type="http://schemas.openxmlformats.org/officeDocument/2006/relationships/hyperlink" Target="http://apps.webofknowledge.com/full_record.do?product=WOS&amp;search_mode=GeneralSearch&amp;qid=3&amp;SID=E6nqv3SUKECJPl1OQjM&amp;page=2&amp;doc=90" TargetMode="External"/><Relationship Id="rId457" Type="http://schemas.openxmlformats.org/officeDocument/2006/relationships/hyperlink" Target="http://apps.webofknowledge.com/full_record.do?product=WOS&amp;search_mode=GeneralSearch&amp;qid=1&amp;SID=C2kPfJSNE8IP7GtNHJQ&amp;page=2&amp;doc=61" TargetMode="External"/><Relationship Id="rId261" Type="http://schemas.openxmlformats.org/officeDocument/2006/relationships/hyperlink" Target="http://apps.webofknowledge.com/full_record.do?product=WOS&amp;search_mode=GeneralSearch&amp;qid=1&amp;SID=D5dER5jKN3yTVjW2Abu&amp;page=1&amp;doc=27" TargetMode="External"/><Relationship Id="rId499" Type="http://schemas.openxmlformats.org/officeDocument/2006/relationships/hyperlink" Target="http://apps.webofknowledge.com/full_record.do?product=WOS&amp;search_mode=GeneralSearch&amp;qid=1&amp;SID=C3OVM7RoHmYzDnvlPhu&amp;page=1&amp;doc=38" TargetMode="External"/><Relationship Id="rId14" Type="http://schemas.openxmlformats.org/officeDocument/2006/relationships/hyperlink" Target="http://apps.webofknowledge.com/full_record.do?product=WOS&amp;search_mode=GeneralSearch&amp;qid=2&amp;SID=C6voihUHkSu8qxlusco&amp;page=1&amp;doc=3" TargetMode="External"/><Relationship Id="rId56" Type="http://schemas.openxmlformats.org/officeDocument/2006/relationships/hyperlink" Target="http://apps.webofknowledge.com/full_record.do?product=WOS&amp;search_mode=GeneralSearch&amp;qid=5&amp;SID=E4QOgSHXz5cMJBwXQKR&amp;page=1&amp;doc=15" TargetMode="External"/><Relationship Id="rId317" Type="http://schemas.openxmlformats.org/officeDocument/2006/relationships/hyperlink" Target="http://apps.webofknowledge.com/full_record.do?product=WOS&amp;search_mode=GeneralSearch&amp;qid=1&amp;SID=E4AoOryvSoptbdQgZTL&amp;page=1&amp;doc=4" TargetMode="External"/><Relationship Id="rId359" Type="http://schemas.openxmlformats.org/officeDocument/2006/relationships/hyperlink" Target="http://apps.webofknowledge.com/full_record.do?product=WOS&amp;search_mode=GeneralSearch&amp;qid=1&amp;SID=F1ZujJSFTah2efOH4Py&amp;page=1&amp;doc=2" TargetMode="External"/><Relationship Id="rId524" Type="http://schemas.openxmlformats.org/officeDocument/2006/relationships/hyperlink" Target="http://apps.webofknowledge.com/full_record.do?product=WOS&amp;search_mode=GeneralSearch&amp;qid=1&amp;SID=E2WPX8BpQzu1KyMutN2&amp;page=1&amp;doc=21" TargetMode="External"/><Relationship Id="rId98" Type="http://schemas.openxmlformats.org/officeDocument/2006/relationships/hyperlink" Target="http://apps.webofknowledge.com/full_record.do?product=WOS&amp;search_mode=GeneralSearch&amp;qid=1&amp;SID=F5QYlaG1OPl2YND2ywY&amp;page=1&amp;doc=9" TargetMode="External"/><Relationship Id="rId121" Type="http://schemas.openxmlformats.org/officeDocument/2006/relationships/hyperlink" Target="http://apps.webofknowledge.com/full_record.do?product=WOS&amp;search_mode=GeneralSearch&amp;qid=1&amp;SID=E5czxAWjGgL3Pwr5h5j&amp;page=1&amp;doc=18" TargetMode="External"/><Relationship Id="rId163" Type="http://schemas.openxmlformats.org/officeDocument/2006/relationships/hyperlink" Target="http://apps.webofknowledge.com/full_record.do?product=WOS&amp;search_mode=GeneralSearch&amp;qid=3&amp;SID=D2ony8FPPhrm3XOhwhy&amp;page=1&amp;doc=37" TargetMode="External"/><Relationship Id="rId219" Type="http://schemas.openxmlformats.org/officeDocument/2006/relationships/hyperlink" Target="http://apps.webofknowledge.com/full_record.do?product=WOS&amp;search_mode=GeneralSearch&amp;qid=6&amp;SID=E4zyMaTtAJ5M8UxvBlo&amp;page=1&amp;doc=1" TargetMode="External"/><Relationship Id="rId370" Type="http://schemas.openxmlformats.org/officeDocument/2006/relationships/hyperlink" Target="http://apps.webofknowledge.com/full_record.do?product=WOS&amp;search_mode=GeneralSearch&amp;qid=1&amp;SID=F1ZujJSFTah2efOH4Py&amp;page=1&amp;doc=10" TargetMode="External"/><Relationship Id="rId426" Type="http://schemas.openxmlformats.org/officeDocument/2006/relationships/hyperlink" Target="http://apps.webofknowledge.com/full_record.do?product=WOS&amp;search_mode=GeneralSearch&amp;qid=3&amp;SID=E6nqv3SUKECJPl1OQjM&amp;page=2&amp;doc=85" TargetMode="External"/><Relationship Id="rId230" Type="http://schemas.openxmlformats.org/officeDocument/2006/relationships/hyperlink" Target="http://apps.webofknowledge.com/full_record.do?product=WOS&amp;search_mode=GeneralSearch&amp;qid=6&amp;SID=F18ZjRMZbfYCqav4mmu&amp;page=1&amp;doc=3" TargetMode="External"/><Relationship Id="rId468" Type="http://schemas.openxmlformats.org/officeDocument/2006/relationships/hyperlink" Target="http://apps.webofknowledge.com/full_record.do?product=WOS&amp;search_mode=GeneralSearch&amp;qid=1&amp;SID=C2kPfJSNE8IP7GtNHJQ&amp;page=2&amp;doc=55" TargetMode="External"/><Relationship Id="rId25" Type="http://schemas.openxmlformats.org/officeDocument/2006/relationships/hyperlink" Target="http://apps.webofknowledge.com/full_record.do?product=WOS&amp;search_mode=GeneralSearch&amp;qid=3&amp;SID=E5WyPOsb8BvrPEDQN14&amp;page=1&amp;doc=3" TargetMode="External"/><Relationship Id="rId67" Type="http://schemas.openxmlformats.org/officeDocument/2006/relationships/hyperlink" Target="http://apps.webofknowledge.com/full_record.do?product=WOS&amp;search_mode=GeneralSearch&amp;qid=3&amp;SID=D6Q6HQpkfG5uBRhAuIA&amp;page=1&amp;doc=4" TargetMode="External"/><Relationship Id="rId272" Type="http://schemas.openxmlformats.org/officeDocument/2006/relationships/hyperlink" Target="http://apps.webofknowledge.com/full_record.do?product=WOS&amp;search_mode=GeneralSearch&amp;qid=1&amp;SID=D5dER5jKN3yTVjW2Abu&amp;page=1&amp;doc=25" TargetMode="External"/><Relationship Id="rId328" Type="http://schemas.openxmlformats.org/officeDocument/2006/relationships/hyperlink" Target="http://apps.webofknowledge.com/full_record.do?product=WOS&amp;search_mode=GeneralSearch&amp;qid=3&amp;SID=F2Hiy86VoUryodGFyZr&amp;page=1&amp;doc=5" TargetMode="External"/><Relationship Id="rId535" Type="http://schemas.openxmlformats.org/officeDocument/2006/relationships/hyperlink" Target="http://apps.webofknowledge.com/full_record.do?product=WOS&amp;search_mode=GeneralSearch&amp;qid=1&amp;SID=E2WPX8BpQzu1KyMutN2&amp;page=1&amp;doc=15" TargetMode="External"/><Relationship Id="rId132" Type="http://schemas.openxmlformats.org/officeDocument/2006/relationships/hyperlink" Target="http://apps.webofknowledge.com/full_record.do?product=WOS&amp;search_mode=GeneralSearch&amp;qid=1&amp;SID=E6a9ghYYFJqmoCAaCme&amp;page=1&amp;doc=21" TargetMode="External"/><Relationship Id="rId174" Type="http://schemas.openxmlformats.org/officeDocument/2006/relationships/hyperlink" Target="http://apps.webofknowledge.com/full_record.do?product=WOS&amp;search_mode=GeneralSearch&amp;qid=3&amp;SID=F4l2Iniae7E2IGyhuVz&amp;page=1&amp;doc=44" TargetMode="External"/><Relationship Id="rId381" Type="http://schemas.openxmlformats.org/officeDocument/2006/relationships/hyperlink" Target="http://apps.webofknowledge.com/full_record.do?product=WOS&amp;search_mode=GeneralSearch&amp;qid=1&amp;SID=E1mTMmnw7J6fDDjTj1j&amp;page=3&amp;doc=108" TargetMode="External"/><Relationship Id="rId241" Type="http://schemas.openxmlformats.org/officeDocument/2006/relationships/hyperlink" Target="http://apps.webofknowledge.com/full_record.do?product=WOS&amp;search_mode=GeneralSearch&amp;qid=1&amp;SID=E1C2BSsIRg2SqoeVguK&amp;page=1&amp;doc=40" TargetMode="External"/><Relationship Id="rId437" Type="http://schemas.openxmlformats.org/officeDocument/2006/relationships/hyperlink" Target="http://apps.webofknowledge.com/full_record.do?product=WOS&amp;search_mode=GeneralSearch&amp;qid=1&amp;SID=D6pVcY1r4sUaUeZ1Qfn&amp;page=2&amp;doc=76" TargetMode="External"/><Relationship Id="rId479" Type="http://schemas.openxmlformats.org/officeDocument/2006/relationships/hyperlink" Target="http://apps.webofknowledge.com/full_record.do?product=WOS&amp;search_mode=GeneralSearch&amp;qid=6&amp;SID=F3QAVKcbeGd6uwxAsQm&amp;page=1&amp;doc=49" TargetMode="External"/><Relationship Id="rId36" Type="http://schemas.openxmlformats.org/officeDocument/2006/relationships/hyperlink" Target="http://apps.webofknowledge.com/full_record.do?product=WOS&amp;search_mode=GeneralSearch&amp;qid=1&amp;SID=E2x932K34BB7vUr58ep&amp;page=1&amp;doc=5" TargetMode="External"/><Relationship Id="rId283" Type="http://schemas.openxmlformats.org/officeDocument/2006/relationships/hyperlink" Target="http://apps.webofknowledge.com/full_record.do?product=WOS&amp;search_mode=GeneralSearch&amp;qid=1&amp;SID=E5t2JVaBq6ljQ4SV9XS&amp;page=1&amp;doc=19" TargetMode="External"/><Relationship Id="rId339" Type="http://schemas.openxmlformats.org/officeDocument/2006/relationships/hyperlink" Target="http://apps.webofknowledge.com/full_record.do?product=WOS&amp;search_mode=GeneralSearch&amp;qid=4&amp;SID=C2LCbslyZ5qvceTGAfh&amp;page=1&amp;doc=3" TargetMode="External"/><Relationship Id="rId490" Type="http://schemas.openxmlformats.org/officeDocument/2006/relationships/hyperlink" Target="http://apps.webofknowledge.com/full_record.do?product=WOS&amp;search_mode=GeneralSearch&amp;qid=1&amp;SID=F3QAVKcbeGd6uwxAsQm&amp;page=1&amp;doc=43" TargetMode="External"/><Relationship Id="rId504" Type="http://schemas.openxmlformats.org/officeDocument/2006/relationships/hyperlink" Target="http://apps.webofknowledge.com/full_record.do?product=WOS&amp;search_mode=GeneralSearch&amp;qid=1&amp;SID=E2WPX8BpQzu1KyMutN2&amp;page=1&amp;doc=36" TargetMode="External"/><Relationship Id="rId546" Type="http://schemas.openxmlformats.org/officeDocument/2006/relationships/hyperlink" Target="http://apps.webofknowledge.com/full_record.do?product=WOS&amp;search_mode=GeneralSearch&amp;qid=1&amp;SID=D2LIiLCzA8ouZ8XSG3h&amp;page=1&amp;doc=2" TargetMode="External"/><Relationship Id="rId78" Type="http://schemas.openxmlformats.org/officeDocument/2006/relationships/hyperlink" Target="http://apps.webofknowledge.com/full_record.do?product=WOS&amp;search_mode=GeneralSearch&amp;qid=1&amp;SID=F5QYlaG1OPl2YND2ywY&amp;page=1&amp;doc=1" TargetMode="External"/><Relationship Id="rId101" Type="http://schemas.openxmlformats.org/officeDocument/2006/relationships/hyperlink" Target="http://apps.webofknowledge.com/full_record.do?product=WOS&amp;search_mode=GeneralSearch&amp;qid=1&amp;SID=C6CkneSaAT9LA9E8NrW&amp;page=1&amp;doc=9" TargetMode="External"/><Relationship Id="rId143" Type="http://schemas.openxmlformats.org/officeDocument/2006/relationships/hyperlink" Target="http://apps.webofknowledge.com/full_record.do?product=WOS&amp;search_mode=GeneralSearch&amp;qid=1&amp;SID=E6a9ghYYFJqmoCAaCme&amp;page=1&amp;doc=27" TargetMode="External"/><Relationship Id="rId185" Type="http://schemas.openxmlformats.org/officeDocument/2006/relationships/hyperlink" Target="http://apps.webofknowledge.com/full_record.do?product=WOS&amp;search_mode=GeneralSearch&amp;qid=3&amp;SID=F2v7wXQPWT3FHHvXcwy&amp;page=1&amp;doc=13" TargetMode="External"/><Relationship Id="rId350" Type="http://schemas.openxmlformats.org/officeDocument/2006/relationships/hyperlink" Target="http://apps.webofknowledge.com/full_record.do?product=WOS&amp;search_mode=GeneralSearch&amp;qid=1&amp;SID=F2hekmznjM4Op44U8Gj&amp;page=1&amp;doc=3" TargetMode="External"/><Relationship Id="rId406" Type="http://schemas.openxmlformats.org/officeDocument/2006/relationships/hyperlink" Target="http://apps.webofknowledge.com/full_record.do?product=WOS&amp;search_mode=GeneralSearch&amp;qid=3&amp;SID=E6nqv3SUKECJPl1OQjM&amp;page=2&amp;doc=95" TargetMode="External"/><Relationship Id="rId9" Type="http://schemas.openxmlformats.org/officeDocument/2006/relationships/hyperlink" Target="http://apps.webofknowledge.com/full_record.do?product=WOS&amp;search_mode=GeneralSearch&amp;qid=2&amp;SID=E1qYc9bo7TjEEkFB2Ev&amp;page=1&amp;doc=2" TargetMode="External"/><Relationship Id="rId210" Type="http://schemas.openxmlformats.org/officeDocument/2006/relationships/hyperlink" Target="http://apps.webofknowledge.com/full_record.do?product=WOS&amp;search_mode=GeneralSearch&amp;qid=3&amp;SID=E6C3XRP3qXlxpTFu8bC&amp;page=1&amp;doc=5" TargetMode="External"/><Relationship Id="rId392" Type="http://schemas.openxmlformats.org/officeDocument/2006/relationships/hyperlink" Target="http://apps.webofknowledge.com/full_record.do?product=WOS&amp;search_mode=GeneralSearch&amp;qid=1&amp;SID=F1acTnFZVTh3LilX8Ox&amp;page=3&amp;doc=103" TargetMode="External"/><Relationship Id="rId448" Type="http://schemas.openxmlformats.org/officeDocument/2006/relationships/hyperlink" Target="http://apps.webofknowledge.com/full_record.do?product=WOS&amp;search_mode=GeneralSearch&amp;qid=1&amp;SID=D6pVcY1r4sUaUeZ1Qfn&amp;page=2&amp;doc=70" TargetMode="External"/><Relationship Id="rId252" Type="http://schemas.openxmlformats.org/officeDocument/2006/relationships/hyperlink" Target="http://apps.webofknowledge.com/full_record.do?product=WOS&amp;search_mode=GeneralSearch&amp;qid=1&amp;SID=D5dER5jKN3yTVjW2Abu&amp;page=1&amp;doc=31" TargetMode="External"/><Relationship Id="rId294" Type="http://schemas.openxmlformats.org/officeDocument/2006/relationships/hyperlink" Target="http://apps.webofknowledge.com/full_record.do?product=WOS&amp;search_mode=GeneralSearch&amp;qid=1&amp;SID=E5t2JVaBq6ljQ4SV9XS&amp;page=1&amp;doc=14" TargetMode="External"/><Relationship Id="rId308" Type="http://schemas.openxmlformats.org/officeDocument/2006/relationships/hyperlink" Target="http://apps.webofknowledge.com/full_record.do?product=WOS&amp;search_mode=GeneralSearch&amp;qid=3&amp;SID=F3Pu64ErxbBksR8thLe&amp;page=1&amp;doc=5" TargetMode="External"/><Relationship Id="rId515" Type="http://schemas.openxmlformats.org/officeDocument/2006/relationships/hyperlink" Target="http://apps.webofknowledge.com/full_record.do?product=WOS&amp;search_mode=GeneralSearch&amp;qid=1&amp;SID=E2WPX8BpQzu1KyMutN2&amp;page=1&amp;doc=26" TargetMode="External"/><Relationship Id="rId47" Type="http://schemas.openxmlformats.org/officeDocument/2006/relationships/hyperlink" Target="http://apps.webofknowledge.com/full_record.do?product=WOS&amp;search_mode=GeneralSearch&amp;qid=1&amp;SID=E2x932K34BB7vUr58ep&amp;page=1&amp;doc=10" TargetMode="External"/><Relationship Id="rId89" Type="http://schemas.openxmlformats.org/officeDocument/2006/relationships/hyperlink" Target="http://apps.webofknowledge.com/full_record.do?product=WOS&amp;search_mode=GeneralSearch&amp;qid=1&amp;SID=F5QYlaG1OPl2YND2ywY&amp;page=1&amp;doc=8" TargetMode="External"/><Relationship Id="rId112" Type="http://schemas.openxmlformats.org/officeDocument/2006/relationships/hyperlink" Target="http://apps.webofknowledge.com/full_record.do?product=WOS&amp;search_mode=GeneralSearch&amp;qid=1&amp;SID=E5czxAWjGgL3Pwr5h5j&amp;page=1&amp;doc=15" TargetMode="External"/><Relationship Id="rId154" Type="http://schemas.openxmlformats.org/officeDocument/2006/relationships/hyperlink" Target="http://apps.webofknowledge.com/full_record.do?product=WOS&amp;search_mode=GeneralSearch&amp;qid=1&amp;SID=E6a9ghYYFJqmoCAaCme&amp;page=1&amp;doc=33" TargetMode="External"/><Relationship Id="rId361" Type="http://schemas.openxmlformats.org/officeDocument/2006/relationships/hyperlink" Target="http://apps.webofknowledge.com/full_record.do?product=WOS&amp;search_mode=GeneralSearch&amp;qid=1&amp;SID=F1ZujJSFTah2efOH4Py&amp;page=1&amp;doc=3" TargetMode="External"/><Relationship Id="rId557" Type="http://schemas.openxmlformats.org/officeDocument/2006/relationships/hyperlink" Target="http://apps.webofknowledge.com/full_record.do?product=WOS&amp;search_mode=GeneralSearch&amp;qid=2&amp;SID=E13dB81QVftMdFQqx82&amp;page=1&amp;doc=2" TargetMode="External"/><Relationship Id="rId196" Type="http://schemas.openxmlformats.org/officeDocument/2006/relationships/hyperlink" Target="http://apps.webofknowledge.com/full_record.do?product=WOS&amp;search_mode=GeneralSearch&amp;qid=4&amp;SID=F1AeMUHojOPUU1xpCmD&amp;page=1&amp;doc=17" TargetMode="External"/><Relationship Id="rId417" Type="http://schemas.openxmlformats.org/officeDocument/2006/relationships/hyperlink" Target="http://apps.webofknowledge.com/full_record.do?product=WOS&amp;search_mode=GeneralSearch&amp;qid=3&amp;SID=E6nqv3SUKECJPl1OQjM&amp;page=2&amp;doc=90" TargetMode="External"/><Relationship Id="rId459" Type="http://schemas.openxmlformats.org/officeDocument/2006/relationships/hyperlink" Target="http://apps.webofknowledge.com/full_record.do?product=WOS&amp;search_mode=GeneralSearch&amp;qid=1&amp;SID=C2kPfJSNE8IP7GtNHJQ&amp;page=2&amp;doc=60" TargetMode="External"/><Relationship Id="rId16" Type="http://schemas.openxmlformats.org/officeDocument/2006/relationships/hyperlink" Target="http://apps.webofknowledge.com/full_record.do?product=WOS&amp;search_mode=GeneralSearch&amp;qid=2&amp;SID=F6uyCevUGKZvOZBRJDp&amp;page=1&amp;doc=1" TargetMode="External"/><Relationship Id="rId221" Type="http://schemas.openxmlformats.org/officeDocument/2006/relationships/hyperlink" Target="http://apps.webofknowledge.com/full_record.do?product=WOS&amp;search_mode=GeneralSearch&amp;qid=6&amp;SID=E4zyMaTtAJ5M8UxvBlo&amp;page=1&amp;doc=3" TargetMode="External"/><Relationship Id="rId263" Type="http://schemas.openxmlformats.org/officeDocument/2006/relationships/hyperlink" Target="http://apps.webofknowledge.com/full_record.do?product=WOS&amp;search_mode=GeneralSearch&amp;qid=1&amp;SID=D5dER5jKN3yTVjW2Abu&amp;page=1&amp;doc=27" TargetMode="External"/><Relationship Id="rId319" Type="http://schemas.openxmlformats.org/officeDocument/2006/relationships/hyperlink" Target="http://apps.webofknowledge.com/full_record.do?product=WOS&amp;search_mode=GeneralSearch&amp;qid=1&amp;SID=E4AoOryvSoptbdQgZTL&amp;page=1&amp;doc=4" TargetMode="External"/><Relationship Id="rId470" Type="http://schemas.openxmlformats.org/officeDocument/2006/relationships/hyperlink" Target="http://apps.webofknowledge.com/full_record.do?product=WOS&amp;search_mode=GeneralSearch&amp;qid=1&amp;SID=C2kPfJSNE8IP7GtNHJQ&amp;page=2&amp;doc=54" TargetMode="External"/><Relationship Id="rId526" Type="http://schemas.openxmlformats.org/officeDocument/2006/relationships/hyperlink" Target="http://apps.webofknowledge.com/full_record.do?product=WOS&amp;search_mode=GeneralSearch&amp;qid=1&amp;SID=E2WPX8BpQzu1KyMutN2&amp;page=1&amp;doc=20" TargetMode="External"/><Relationship Id="rId58" Type="http://schemas.openxmlformats.org/officeDocument/2006/relationships/hyperlink" Target="http://apps.webofknowledge.com/full_record.do?product=WOS&amp;search_mode=GeneralSearch&amp;qid=5&amp;SID=E4QOgSHXz5cMJBwXQKR&amp;page=1&amp;doc=16" TargetMode="External"/><Relationship Id="rId123" Type="http://schemas.openxmlformats.org/officeDocument/2006/relationships/hyperlink" Target="http://apps.webofknowledge.com/full_record.do?product=WOS&amp;search_mode=GeneralSearch&amp;qid=3&amp;SID=D6lb2yOC7kEDyjHGjP1&amp;page=1&amp;doc=19" TargetMode="External"/><Relationship Id="rId330" Type="http://schemas.openxmlformats.org/officeDocument/2006/relationships/hyperlink" Target="http://apps.webofknowledge.com/full_record.do?product=WOS&amp;search_mode=GeneralSearch&amp;qid=3&amp;SID=F2Hiy86VoUryodGFyZr&amp;page=1&amp;doc=7" TargetMode="External"/><Relationship Id="rId165" Type="http://schemas.openxmlformats.org/officeDocument/2006/relationships/hyperlink" Target="http://apps.webofknowledge.com/full_record.do?product=WOS&amp;search_mode=GeneralSearch&amp;qid=3&amp;SID=D2ony8FPPhrm3XOhwhy&amp;page=1&amp;doc=39" TargetMode="External"/><Relationship Id="rId372" Type="http://schemas.openxmlformats.org/officeDocument/2006/relationships/hyperlink" Target="http://apps.webofknowledge.com/full_record.do?product=WOS&amp;search_mode=GeneralSearch&amp;qid=1&amp;SID=F1ZujJSFTah2efOH4Py&amp;page=1&amp;doc=12" TargetMode="External"/><Relationship Id="rId428" Type="http://schemas.openxmlformats.org/officeDocument/2006/relationships/hyperlink" Target="http://apps.webofknowledge.com/full_record.do?product=WOS&amp;search_mode=GeneralSearch&amp;qid=3&amp;SID=E6nqv3SUKECJPl1OQjM&amp;page=1&amp;doc=1" TargetMode="External"/><Relationship Id="rId232" Type="http://schemas.openxmlformats.org/officeDocument/2006/relationships/hyperlink" Target="http://apps.webofknowledge.com/full_record.do?product=WOS&amp;search_mode=GeneralSearch&amp;qid=6&amp;SID=F18ZjRMZbfYCqav4mmu&amp;page=1&amp;doc=3" TargetMode="External"/><Relationship Id="rId274" Type="http://schemas.openxmlformats.org/officeDocument/2006/relationships/hyperlink" Target="http://apps.webofknowledge.com/full_record.do?product=WOS&amp;search_mode=GeneralSearch&amp;qid=1&amp;SID=D5dER5jKN3yTVjW2Abu&amp;page=1&amp;doc=24" TargetMode="External"/><Relationship Id="rId481" Type="http://schemas.openxmlformats.org/officeDocument/2006/relationships/hyperlink" Target="http://apps.webofknowledge.com/full_record.do?product=WOS&amp;search_mode=GeneralSearch&amp;qid=6&amp;SID=F3QAVKcbeGd6uwxAsQm&amp;page=1&amp;doc=47" TargetMode="External"/><Relationship Id="rId27" Type="http://schemas.openxmlformats.org/officeDocument/2006/relationships/hyperlink" Target="http://apps.webofknowledge.com/full_record.do?product=WOS&amp;search_mode=GeneralSearch&amp;qid=2&amp;SID=D3zkLR4B8FM2TXtmr94&amp;page=1&amp;doc=2" TargetMode="External"/><Relationship Id="rId69" Type="http://schemas.openxmlformats.org/officeDocument/2006/relationships/hyperlink" Target="http://apps.webofknowledge.com/full_record.do?product=WOS&amp;search_mode=GeneralSearch&amp;qid=3&amp;SID=D6Q6HQpkfG5uBRhAuIA&amp;page=1&amp;doc=4" TargetMode="External"/><Relationship Id="rId134" Type="http://schemas.openxmlformats.org/officeDocument/2006/relationships/hyperlink" Target="http://apps.webofknowledge.com/full_record.do?product=WOS&amp;search_mode=GeneralSearch&amp;qid=1&amp;SID=E6a9ghYYFJqmoCAaCme&amp;page=1&amp;doc=21" TargetMode="External"/><Relationship Id="rId537" Type="http://schemas.openxmlformats.org/officeDocument/2006/relationships/hyperlink" Target="http://apps.webofknowledge.com/full_record.do?product=WOS&amp;search_mode=GeneralSearch&amp;qid=1&amp;SID=E2WPX8BpQzu1KyMutN2&amp;page=1&amp;doc=14" TargetMode="External"/><Relationship Id="rId80" Type="http://schemas.openxmlformats.org/officeDocument/2006/relationships/hyperlink" Target="http://apps.webofknowledge.com/full_record.do?product=WOS&amp;search_mode=GeneralSearch&amp;qid=1&amp;SID=F5QYlaG1OPl2YND2ywY&amp;page=1&amp;doc=2" TargetMode="External"/><Relationship Id="rId176" Type="http://schemas.openxmlformats.org/officeDocument/2006/relationships/hyperlink" Target="http://apps.webofknowledge.com/full_record.do?product=WOS&amp;search_mode=GeneralSearch&amp;qid=3&amp;SID=F4l2Iniae7E2IGyhuVz&amp;page=1&amp;doc=46" TargetMode="External"/><Relationship Id="rId341" Type="http://schemas.openxmlformats.org/officeDocument/2006/relationships/hyperlink" Target="http://apps.webofknowledge.com/full_record.do?product=WOS&amp;search_mode=GeneralSearch&amp;qid=1&amp;SID=F5hdXmp8hb2Fzy4e7nR&amp;page=1&amp;doc=1" TargetMode="External"/><Relationship Id="rId383" Type="http://schemas.openxmlformats.org/officeDocument/2006/relationships/hyperlink" Target="http://apps.webofknowledge.com/full_record.do?product=WOS&amp;search_mode=GeneralSearch&amp;qid=1&amp;SID=E1mTMmnw7J6fDDjTj1j&amp;page=3&amp;doc=106" TargetMode="External"/><Relationship Id="rId439" Type="http://schemas.openxmlformats.org/officeDocument/2006/relationships/hyperlink" Target="http://apps.webofknowledge.com/full_record.do?product=WOS&amp;search_mode=GeneralSearch&amp;qid=1&amp;SID=D6pVcY1r4sUaUeZ1Qfn&amp;page=2&amp;doc=75" TargetMode="External"/><Relationship Id="rId201" Type="http://schemas.openxmlformats.org/officeDocument/2006/relationships/hyperlink" Target="http://apps.webofknowledge.com/full_record.do?product=WOS&amp;search_mode=GeneralSearch&amp;qid=3&amp;SID=E2xf54ej3Y5LPdmrMhl&amp;page=1&amp;doc=2" TargetMode="External"/><Relationship Id="rId243" Type="http://schemas.openxmlformats.org/officeDocument/2006/relationships/hyperlink" Target="http://apps.webofknowledge.com/full_record.do?product=WOS&amp;search_mode=GeneralSearch&amp;qid=1&amp;SID=E1C2BSsIRg2SqoeVguK&amp;page=1&amp;doc=39" TargetMode="External"/><Relationship Id="rId285" Type="http://schemas.openxmlformats.org/officeDocument/2006/relationships/hyperlink" Target="http://apps.webofknowledge.com/full_record.do?product=WOS&amp;search_mode=GeneralSearch&amp;qid=1&amp;SID=E5t2JVaBq6ljQ4SV9XS&amp;page=1&amp;doc=19" TargetMode="External"/><Relationship Id="rId450" Type="http://schemas.openxmlformats.org/officeDocument/2006/relationships/hyperlink" Target="http://apps.webofknowledge.com/full_record.do?product=WOS&amp;search_mode=GeneralSearch&amp;qid=1&amp;SID=D6pVcY1r4sUaUeZ1Qfn&amp;page=2&amp;doc=68" TargetMode="External"/><Relationship Id="rId506" Type="http://schemas.openxmlformats.org/officeDocument/2006/relationships/hyperlink" Target="http://apps.webofknowledge.com/full_record.do?product=WOS&amp;search_mode=GeneralSearch&amp;qid=1&amp;SID=E2WPX8BpQzu1KyMutN2&amp;page=1&amp;doc=35" TargetMode="External"/><Relationship Id="rId38" Type="http://schemas.openxmlformats.org/officeDocument/2006/relationships/hyperlink" Target="http://apps.webofknowledge.com/full_record.do?product=WOS&amp;search_mode=GeneralSearch&amp;qid=1&amp;SID=E2x932K34BB7vUr58ep&amp;page=1&amp;doc=7" TargetMode="External"/><Relationship Id="rId103" Type="http://schemas.openxmlformats.org/officeDocument/2006/relationships/hyperlink" Target="http://apps.webofknowledge.com/full_record.do?product=WOS&amp;search_mode=GeneralSearch&amp;qid=1&amp;SID=C6CkneSaAT9LA9E8NrW&amp;page=1&amp;doc=11" TargetMode="External"/><Relationship Id="rId310" Type="http://schemas.openxmlformats.org/officeDocument/2006/relationships/hyperlink" Target="http://apps.webofknowledge.com/full_record.do?product=WOS&amp;search_mode=GeneralSearch&amp;qid=3&amp;SID=F3Pu64ErxbBksR8thLe&amp;page=1&amp;doc=4" TargetMode="External"/><Relationship Id="rId492" Type="http://schemas.openxmlformats.org/officeDocument/2006/relationships/hyperlink" Target="http://apps.webofknowledge.com/full_record.do?product=WOS&amp;search_mode=GeneralSearch&amp;qid=1&amp;SID=F3QAVKcbeGd6uwxAsQm&amp;page=1&amp;doc=1" TargetMode="External"/><Relationship Id="rId548" Type="http://schemas.openxmlformats.org/officeDocument/2006/relationships/hyperlink" Target="http://apps.webofknowledge.com/full_record.do?product=WOS&amp;search_mode=GeneralSearch&amp;qid=1&amp;SID=D2LIiLCzA8ouZ8XSG3h&amp;page=1&amp;doc=1" TargetMode="External"/><Relationship Id="rId91" Type="http://schemas.openxmlformats.org/officeDocument/2006/relationships/hyperlink" Target="http://apps.webofknowledge.com/full_record.do?product=WOS&amp;search_mode=GeneralSearch&amp;qid=1&amp;SID=F5QYlaG1OPl2YND2ywY&amp;page=1&amp;doc=8" TargetMode="External"/><Relationship Id="rId145" Type="http://schemas.openxmlformats.org/officeDocument/2006/relationships/hyperlink" Target="http://apps.webofknowledge.com/full_record.do?product=WOS&amp;search_mode=GeneralSearch&amp;qid=1&amp;SID=E6a9ghYYFJqmoCAaCme&amp;page=1&amp;doc=28" TargetMode="External"/><Relationship Id="rId187" Type="http://schemas.openxmlformats.org/officeDocument/2006/relationships/hyperlink" Target="http://apps.webofknowledge.com/full_record.do?product=WOS&amp;search_mode=GeneralSearch&amp;qid=3&amp;SID=F2v7wXQPWT3FHHvXcwy&amp;page=1&amp;doc=14" TargetMode="External"/><Relationship Id="rId352" Type="http://schemas.openxmlformats.org/officeDocument/2006/relationships/hyperlink" Target="http://apps.webofknowledge.com/full_record.do?product=WOS&amp;search_mode=GeneralSearch&amp;qid=1&amp;SID=F1BIL7CaFIwsPqYZ4s9&amp;page=1&amp;doc=1" TargetMode="External"/><Relationship Id="rId394" Type="http://schemas.openxmlformats.org/officeDocument/2006/relationships/hyperlink" Target="http://apps.webofknowledge.com/full_record.do?product=WOS&amp;search_mode=GeneralSearch&amp;qid=1&amp;SID=F1acTnFZVTh3LilX8Ox&amp;page=3&amp;doc=101" TargetMode="External"/><Relationship Id="rId408" Type="http://schemas.openxmlformats.org/officeDocument/2006/relationships/hyperlink" Target="http://apps.webofknowledge.com/full_record.do?product=WOS&amp;search_mode=GeneralSearch&amp;qid=3&amp;SID=E6nqv3SUKECJPl1OQjM&amp;page=2&amp;doc=93" TargetMode="External"/><Relationship Id="rId212" Type="http://schemas.openxmlformats.org/officeDocument/2006/relationships/hyperlink" Target="http://apps.webofknowledge.com/full_record.do?product=WOS&amp;search_mode=GeneralSearch&amp;qid=3&amp;SID=E6C3XRP3qXlxpTFu8bC&amp;page=1&amp;doc=7" TargetMode="External"/><Relationship Id="rId254" Type="http://schemas.openxmlformats.org/officeDocument/2006/relationships/hyperlink" Target="http://apps.webofknowledge.com/full_record.do?product=WOS&amp;search_mode=GeneralSearch&amp;qid=1&amp;SID=D5dER5jKN3yTVjW2Abu&amp;page=1&amp;doc=30" TargetMode="External"/><Relationship Id="rId49" Type="http://schemas.openxmlformats.org/officeDocument/2006/relationships/hyperlink" Target="http://apps.webofknowledge.com/full_record.do?product=WOS&amp;search_mode=GeneralSearch&amp;qid=1&amp;SID=E2x932K34BB7vUr58ep&amp;page=1&amp;doc=10" TargetMode="External"/><Relationship Id="rId114" Type="http://schemas.openxmlformats.org/officeDocument/2006/relationships/hyperlink" Target="http://apps.webofknowledge.com/full_record.do?product=WOS&amp;search_mode=GeneralSearch&amp;qid=1&amp;SID=E5czxAWjGgL3Pwr5h5j&amp;page=1&amp;doc=15" TargetMode="External"/><Relationship Id="rId296" Type="http://schemas.openxmlformats.org/officeDocument/2006/relationships/hyperlink" Target="http://apps.webofknowledge.com/full_record.do?product=WOS&amp;search_mode=GeneralSearch&amp;qid=1&amp;SID=E5t2JVaBq6ljQ4SV9XS&amp;page=1&amp;doc=13" TargetMode="External"/><Relationship Id="rId461" Type="http://schemas.openxmlformats.org/officeDocument/2006/relationships/hyperlink" Target="http://apps.webofknowledge.com/full_record.do?product=WOS&amp;search_mode=GeneralSearch&amp;qid=1&amp;SID=C2kPfJSNE8IP7GtNHJQ&amp;page=2&amp;doc=59" TargetMode="External"/><Relationship Id="rId517" Type="http://schemas.openxmlformats.org/officeDocument/2006/relationships/hyperlink" Target="http://apps.webofknowledge.com/full_record.do?product=WOS&amp;search_mode=GeneralSearch&amp;qid=1&amp;SID=E2WPX8BpQzu1KyMutN2&amp;page=1&amp;doc=25" TargetMode="External"/><Relationship Id="rId559" Type="http://schemas.openxmlformats.org/officeDocument/2006/relationships/vmlDrawing" Target="../drawings/vmlDrawing2.vml"/><Relationship Id="rId60" Type="http://schemas.openxmlformats.org/officeDocument/2006/relationships/hyperlink" Target="http://apps.webofknowledge.com/full_record.do?product=WOS&amp;search_mode=GeneralSearch&amp;qid=1&amp;SID=E4mWRou5HWWwzZi9H6s&amp;page=1&amp;doc=1" TargetMode="External"/><Relationship Id="rId156" Type="http://schemas.openxmlformats.org/officeDocument/2006/relationships/hyperlink" Target="http://apps.webofknowledge.com/full_record.do?product=WOS&amp;search_mode=GeneralSearch&amp;qid=1&amp;SID=E6a9ghYYFJqmoCAaCme&amp;page=1&amp;doc=34" TargetMode="External"/><Relationship Id="rId198" Type="http://schemas.openxmlformats.org/officeDocument/2006/relationships/hyperlink" Target="http://apps.webofknowledge.com/full_record.do?product=WOS&amp;search_mode=GeneralSearch&amp;qid=4&amp;SID=F1AeMUHojOPUU1xpCmD&amp;page=1&amp;doc=19" TargetMode="External"/><Relationship Id="rId321" Type="http://schemas.openxmlformats.org/officeDocument/2006/relationships/hyperlink" Target="http://apps.webofknowledge.com/full_record.do?product=WOS&amp;search_mode=GeneralSearch&amp;qid=1&amp;SID=E4AoOryvSoptbdQgZTL&amp;page=1&amp;doc=5" TargetMode="External"/><Relationship Id="rId363" Type="http://schemas.openxmlformats.org/officeDocument/2006/relationships/hyperlink" Target="http://apps.webofknowledge.com/full_record.do?product=WOS&amp;search_mode=GeneralSearch&amp;qid=1&amp;SID=F1ZujJSFTah2efOH4Py&amp;page=1&amp;doc=4" TargetMode="External"/><Relationship Id="rId419" Type="http://schemas.openxmlformats.org/officeDocument/2006/relationships/hyperlink" Target="http://apps.webofknowledge.com/full_record.do?product=WOS&amp;search_mode=GeneralSearch&amp;qid=3&amp;SID=E6nqv3SUKECJPl1OQjM&amp;page=2&amp;doc=89" TargetMode="External"/><Relationship Id="rId223" Type="http://schemas.openxmlformats.org/officeDocument/2006/relationships/hyperlink" Target="http://apps.webofknowledge.com/full_record.do?product=WOS&amp;search_mode=GeneralSearch&amp;qid=6&amp;SID=E4zyMaTtAJ5M8UxvBlo&amp;page=1&amp;doc=4" TargetMode="External"/><Relationship Id="rId430" Type="http://schemas.openxmlformats.org/officeDocument/2006/relationships/hyperlink" Target="http://apps.webofknowledge.com/full_record.do?product=WOS&amp;search_mode=GeneralSearch&amp;qid=1&amp;SID=E6nqv3SUKECJPl1OQjM&amp;page=1&amp;doc=3" TargetMode="External"/><Relationship Id="rId18" Type="http://schemas.openxmlformats.org/officeDocument/2006/relationships/hyperlink" Target="http://apps.webofknowledge.com/full_record.do?product=WOS&amp;search_mode=GeneralSearch&amp;qid=2&amp;SID=F6uyCevUGKZvOZBRJDp&amp;page=1&amp;doc=1" TargetMode="External"/><Relationship Id="rId265" Type="http://schemas.openxmlformats.org/officeDocument/2006/relationships/hyperlink" Target="http://apps.webofknowledge.com/full_record.do?product=WOS&amp;search_mode=GeneralSearch&amp;qid=1&amp;SID=D5dER5jKN3yTVjW2Abu&amp;page=1&amp;doc=27" TargetMode="External"/><Relationship Id="rId472" Type="http://schemas.openxmlformats.org/officeDocument/2006/relationships/hyperlink" Target="http://apps.webofknowledge.com/full_record.do?product=WOS&amp;search_mode=GeneralSearch&amp;qid=1&amp;SID=C2kPfJSNE8IP7GtNHJQ&amp;page=2&amp;doc=54" TargetMode="External"/><Relationship Id="rId528" Type="http://schemas.openxmlformats.org/officeDocument/2006/relationships/hyperlink" Target="http://apps.webofknowledge.com/full_record.do?product=WOS&amp;search_mode=GeneralSearch&amp;qid=1&amp;SID=E2WPX8BpQzu1KyMutN2&amp;page=1&amp;doc=20" TargetMode="External"/><Relationship Id="rId125" Type="http://schemas.openxmlformats.org/officeDocument/2006/relationships/hyperlink" Target="http://apps.webofknowledge.com/full_record.do?product=WOS&amp;search_mode=GeneralSearch&amp;qid=3&amp;SID=D6lb2yOC7kEDyjHGjP1&amp;page=1&amp;doc=19" TargetMode="External"/><Relationship Id="rId167" Type="http://schemas.openxmlformats.org/officeDocument/2006/relationships/hyperlink" Target="http://apps.webofknowledge.com/full_record.do?product=WOS&amp;search_mode=GeneralSearch&amp;qid=3&amp;SID=F4l2Iniae7E2IGyhuVz&amp;page=1&amp;doc=41" TargetMode="External"/><Relationship Id="rId332" Type="http://schemas.openxmlformats.org/officeDocument/2006/relationships/hyperlink" Target="http://apps.webofknowledge.com/full_record.do?product=WOS&amp;search_mode=GeneralSearch&amp;qid=3&amp;SID=F2Hiy86VoUryodGFyZr&amp;page=1&amp;doc=9" TargetMode="External"/><Relationship Id="rId374" Type="http://schemas.openxmlformats.org/officeDocument/2006/relationships/hyperlink" Target="http://apps.webofknowledge.com/full_record.do?product=WOS&amp;search_mode=GeneralSearch&amp;qid=1&amp;SID=F1ZujJSFTah2efOH4Py&amp;page=3&amp;doc=127" TargetMode="External"/><Relationship Id="rId71" Type="http://schemas.openxmlformats.org/officeDocument/2006/relationships/hyperlink" Target="http://apps.webofknowledge.com/full_record.do?product=WOS&amp;search_mode=GeneralSearch&amp;qid=3&amp;SID=C2W41ZmW7qBkq3M7K9F&amp;page=1&amp;doc=1" TargetMode="External"/><Relationship Id="rId234" Type="http://schemas.openxmlformats.org/officeDocument/2006/relationships/hyperlink" Target="http://apps.webofknowledge.com/full_record.do?product=WOS&amp;search_mode=GeneralSearch&amp;qid=1&amp;SID=C2jSravhBFUZEnGW7wp&amp;page=1&amp;doc=1" TargetMode="External"/><Relationship Id="rId2" Type="http://schemas.openxmlformats.org/officeDocument/2006/relationships/hyperlink" Target="http://apps.webofknowledge.com/full_record.do?product=WOS&amp;search_mode=GeneralSearch&amp;qid=3&amp;SID=C2uSPvjis6KacVKcwmd&amp;page=1&amp;doc=1" TargetMode="External"/><Relationship Id="rId29" Type="http://schemas.openxmlformats.org/officeDocument/2006/relationships/hyperlink" Target="http://apps.webofknowledge.com/full_record.do?product=WOS&amp;search_mode=GeneralSearch&amp;qid=2&amp;SID=D3zkLR4B8FM2TXtmr94&amp;page=1&amp;doc=2" TargetMode="External"/><Relationship Id="rId276" Type="http://schemas.openxmlformats.org/officeDocument/2006/relationships/hyperlink" Target="http://apps.webofknowledge.com/full_record.do?product=WOS&amp;search_mode=GeneralSearch&amp;qid=1&amp;SID=D5dER5jKN3yTVjW2Abu&amp;page=1&amp;doc=24" TargetMode="External"/><Relationship Id="rId441" Type="http://schemas.openxmlformats.org/officeDocument/2006/relationships/hyperlink" Target="http://apps.webofknowledge.com/full_record.do?product=WOS&amp;search_mode=GeneralSearch&amp;qid=1&amp;SID=D6pVcY1r4sUaUeZ1Qfn&amp;page=2&amp;doc=73" TargetMode="External"/><Relationship Id="rId483" Type="http://schemas.openxmlformats.org/officeDocument/2006/relationships/hyperlink" Target="http://apps.webofknowledge.com/full_record.do?product=WOS&amp;search_mode=GeneralSearch&amp;qid=6&amp;SID=F3QAVKcbeGd6uwxAsQm&amp;page=1&amp;doc=46" TargetMode="External"/><Relationship Id="rId539" Type="http://schemas.openxmlformats.org/officeDocument/2006/relationships/hyperlink" Target="http://apps.webofknowledge.com/full_record.do?product=WOS&amp;search_mode=GeneralSearch&amp;qid=1&amp;SID=E2WPX8BpQzu1KyMutN2&amp;page=1&amp;doc=3" TargetMode="External"/><Relationship Id="rId40" Type="http://schemas.openxmlformats.org/officeDocument/2006/relationships/hyperlink" Target="http://apps.webofknowledge.com/full_record.do?product=WOS&amp;search_mode=GeneralSearch&amp;qid=1&amp;SID=E2x932K34BB7vUr58ep&amp;page=1&amp;doc=7" TargetMode="External"/><Relationship Id="rId136" Type="http://schemas.openxmlformats.org/officeDocument/2006/relationships/hyperlink" Target="http://apps.webofknowledge.com/full_record.do?product=WOS&amp;search_mode=GeneralSearch&amp;qid=1&amp;SID=E6a9ghYYFJqmoCAaCme&amp;page=1&amp;doc=22" TargetMode="External"/><Relationship Id="rId178" Type="http://schemas.openxmlformats.org/officeDocument/2006/relationships/hyperlink" Target="http://apps.webofknowledge.com/full_record.do?product=WOS&amp;search_mode=GeneralSearch&amp;qid=1&amp;SID=D44I7d5Wjr6t7qibPEF&amp;page=1&amp;doc=10" TargetMode="External"/><Relationship Id="rId301" Type="http://schemas.openxmlformats.org/officeDocument/2006/relationships/hyperlink" Target="http://apps.webofknowledge.com/full_record.do?product=WOS&amp;search_mode=GeneralSearch&amp;qid=3&amp;SID=F3Pu64ErxbBksR8thLe&amp;page=1&amp;doc=9" TargetMode="External"/><Relationship Id="rId343" Type="http://schemas.openxmlformats.org/officeDocument/2006/relationships/hyperlink" Target="http://apps.webofknowledge.com/full_record.do?product=WOS&amp;search_mode=GeneralSearch&amp;qid=1&amp;SID=D6pXFlpdDq8Hpg6ToG3&amp;page=1&amp;doc=1" TargetMode="External"/><Relationship Id="rId550" Type="http://schemas.openxmlformats.org/officeDocument/2006/relationships/hyperlink" Target="http://apps.webofknowledge.com/full_record.do?product=WOS&amp;search_mode=GeneralSearch&amp;qid=11&amp;SID=E13dB81QVftMdFQqx82&amp;page=1&amp;doc=6" TargetMode="External"/><Relationship Id="rId82" Type="http://schemas.openxmlformats.org/officeDocument/2006/relationships/hyperlink" Target="http://apps.webofknowledge.com/full_record.do?product=WOS&amp;search_mode=GeneralSearch&amp;qid=1&amp;SID=F5QYlaG1OPl2YND2ywY&amp;page=1&amp;doc=3" TargetMode="External"/><Relationship Id="rId203" Type="http://schemas.openxmlformats.org/officeDocument/2006/relationships/hyperlink" Target="http://apps.webofknowledge.com/full_record.do?product=WOS&amp;search_mode=GeneralSearch&amp;qid=7&amp;SID=D1lA24VMiRrVhuIYXer&amp;page=1&amp;doc=2" TargetMode="External"/><Relationship Id="rId385" Type="http://schemas.openxmlformats.org/officeDocument/2006/relationships/hyperlink" Target="http://apps.webofknowledge.com/full_record.do?product=WOS&amp;search_mode=GeneralSearch&amp;qid=1&amp;SID=F1acTnFZVTh3LilX8Ox&amp;page=3&amp;doc=104" TargetMode="External"/><Relationship Id="rId245" Type="http://schemas.openxmlformats.org/officeDocument/2006/relationships/hyperlink" Target="http://apps.webofknowledge.com/full_record.do?product=WOS&amp;search_mode=GeneralSearch&amp;qid=1&amp;SID=E1C2BSsIRg2SqoeVguK&amp;page=1&amp;doc=38" TargetMode="External"/><Relationship Id="rId287" Type="http://schemas.openxmlformats.org/officeDocument/2006/relationships/hyperlink" Target="http://apps.webofknowledge.com/full_record.do?product=WOS&amp;search_mode=GeneralSearch&amp;qid=1&amp;SID=E5t2JVaBq6ljQ4SV9XS&amp;page=1&amp;doc=17" TargetMode="External"/><Relationship Id="rId410" Type="http://schemas.openxmlformats.org/officeDocument/2006/relationships/hyperlink" Target="http://apps.webofknowledge.com/full_record.do?product=WOS&amp;search_mode=GeneralSearch&amp;qid=3&amp;SID=E6nqv3SUKECJPl1OQjM&amp;page=2&amp;doc=91" TargetMode="External"/><Relationship Id="rId452" Type="http://schemas.openxmlformats.org/officeDocument/2006/relationships/hyperlink" Target="http://apps.webofknowledge.com/full_record.do?product=WOS&amp;search_mode=GeneralSearch&amp;qid=1&amp;SID=D6pVcY1r4sUaUeZ1Qfn&amp;page=2&amp;doc=66" TargetMode="External"/><Relationship Id="rId494" Type="http://schemas.openxmlformats.org/officeDocument/2006/relationships/hyperlink" Target="http://apps.webofknowledge.com/full_record.do?product=WOS&amp;search_mode=GeneralSearch&amp;qid=1&amp;SID=C3OVM7RoHmYzDnvlPhu&amp;page=1&amp;doc=39" TargetMode="External"/><Relationship Id="rId508" Type="http://schemas.openxmlformats.org/officeDocument/2006/relationships/hyperlink" Target="http://apps.webofknowledge.com/full_record.do?product=WOS&amp;search_mode=GeneralSearch&amp;qid=1&amp;SID=E2WPX8BpQzu1KyMutN2&amp;page=1&amp;doc=33" TargetMode="External"/><Relationship Id="rId105" Type="http://schemas.openxmlformats.org/officeDocument/2006/relationships/hyperlink" Target="http://apps.webofknowledge.com/full_record.do?product=WOS&amp;search_mode=GeneralSearch&amp;qid=4&amp;SID=E5K3jjaPvrzk1v6jSBb&amp;page=1&amp;doc=12" TargetMode="External"/><Relationship Id="rId147" Type="http://schemas.openxmlformats.org/officeDocument/2006/relationships/hyperlink" Target="http://apps.webofknowledge.com/full_record.do?product=WOS&amp;search_mode=GeneralSearch&amp;qid=1&amp;SID=E6a9ghYYFJqmoCAaCme&amp;page=1&amp;doc=29" TargetMode="External"/><Relationship Id="rId312" Type="http://schemas.openxmlformats.org/officeDocument/2006/relationships/hyperlink" Target="http://apps.webofknowledge.com/full_record.do?product=WOS&amp;search_mode=GeneralSearch&amp;qid=3&amp;SID=F3Pu64ErxbBksR8thLe&amp;page=1&amp;doc=2" TargetMode="External"/><Relationship Id="rId354" Type="http://schemas.openxmlformats.org/officeDocument/2006/relationships/hyperlink" Target="http://apps.webofknowledge.com/full_record.do?product=WOS&amp;search_mode=GeneralSearch&amp;qid=1&amp;SID=F1BIL7CaFIwsPqYZ4s9&amp;page=1&amp;doc=1" TargetMode="External"/><Relationship Id="rId51" Type="http://schemas.openxmlformats.org/officeDocument/2006/relationships/hyperlink" Target="http://apps.webofknowledge.com/full_record.do?product=WOS&amp;search_mode=GeneralSearch&amp;qid=1&amp;SID=E2x932K34BB7vUr58ep&amp;page=1&amp;doc=11" TargetMode="External"/><Relationship Id="rId93" Type="http://schemas.openxmlformats.org/officeDocument/2006/relationships/hyperlink" Target="http://apps.webofknowledge.com/full_record.do?product=WOS&amp;search_mode=GeneralSearch&amp;qid=1&amp;SID=F5QYlaG1OPl2YND2ywY&amp;page=1&amp;doc=8" TargetMode="External"/><Relationship Id="rId189" Type="http://schemas.openxmlformats.org/officeDocument/2006/relationships/hyperlink" Target="http://apps.webofknowledge.com/full_record.do?product=WOS&amp;search_mode=GeneralSearch&amp;qid=3&amp;SID=F2v7wXQPWT3FHHvXcwy&amp;page=1&amp;doc=15" TargetMode="External"/><Relationship Id="rId396" Type="http://schemas.openxmlformats.org/officeDocument/2006/relationships/hyperlink" Target="http://apps.webofknowledge.com/full_record.do?product=WOS&amp;search_mode=GeneralSearch&amp;qid=1&amp;SID=F1acTnFZVTh3LilX8Ox&amp;page=3&amp;doc=101" TargetMode="External"/><Relationship Id="rId561" Type="http://schemas.openxmlformats.org/officeDocument/2006/relationships/comments" Target="../comments2.xml"/><Relationship Id="rId214" Type="http://schemas.openxmlformats.org/officeDocument/2006/relationships/hyperlink" Target="http://apps.webofknowledge.com/full_record.do?product=WOS&amp;search_mode=GeneralSearch&amp;qid=4&amp;SID=D5nsSkCWt9CknJl5vTV&amp;page=1&amp;doc=6" TargetMode="External"/><Relationship Id="rId256" Type="http://schemas.openxmlformats.org/officeDocument/2006/relationships/hyperlink" Target="http://apps.webofknowledge.com/full_record.do?product=WOS&amp;search_mode=GeneralSearch&amp;qid=1&amp;SID=D5dER5jKN3yTVjW2Abu&amp;page=1&amp;doc=30" TargetMode="External"/><Relationship Id="rId298" Type="http://schemas.openxmlformats.org/officeDocument/2006/relationships/hyperlink" Target="http://apps.webofknowledge.com/full_record.do?product=WOS&amp;search_mode=GeneralSearch&amp;qid=1&amp;SID=E5t2JVaBq6ljQ4SV9XS&amp;page=1&amp;doc=12" TargetMode="External"/><Relationship Id="rId421" Type="http://schemas.openxmlformats.org/officeDocument/2006/relationships/hyperlink" Target="http://apps.webofknowledge.com/full_record.do?product=WOS&amp;search_mode=GeneralSearch&amp;qid=3&amp;SID=E6nqv3SUKECJPl1OQjM&amp;page=2&amp;doc=88" TargetMode="External"/><Relationship Id="rId463" Type="http://schemas.openxmlformats.org/officeDocument/2006/relationships/hyperlink" Target="http://apps.webofknowledge.com/full_record.do?product=WOS&amp;search_mode=GeneralSearch&amp;qid=1&amp;SID=C2kPfJSNE8IP7GtNHJQ&amp;page=2&amp;doc=58" TargetMode="External"/><Relationship Id="rId519" Type="http://schemas.openxmlformats.org/officeDocument/2006/relationships/hyperlink" Target="http://apps.webofknowledge.com/full_record.do?product=WOS&amp;search_mode=GeneralSearch&amp;qid=1&amp;SID=E2WPX8BpQzu1KyMutN2&amp;page=1&amp;doc=24" TargetMode="External"/><Relationship Id="rId116" Type="http://schemas.openxmlformats.org/officeDocument/2006/relationships/hyperlink" Target="http://apps.webofknowledge.com/full_record.do?product=WOS&amp;search_mode=GeneralSearch&amp;qid=1&amp;SID=E5czxAWjGgL3Pwr5h5j&amp;page=1&amp;doc=16" TargetMode="External"/><Relationship Id="rId158" Type="http://schemas.openxmlformats.org/officeDocument/2006/relationships/hyperlink" Target="http://apps.webofknowledge.com/full_record.do?product=WOS&amp;search_mode=GeneralSearch&amp;qid=3&amp;SID=D2ony8FPPhrm3XOhwhy&amp;page=1&amp;doc=36" TargetMode="External"/><Relationship Id="rId323" Type="http://schemas.openxmlformats.org/officeDocument/2006/relationships/hyperlink" Target="http://apps.webofknowledge.com/full_record.do?product=WOS&amp;search_mode=GeneralSearch&amp;qid=3&amp;SID=F2Hiy86VoUryodGFyZr&amp;page=1&amp;doc=1" TargetMode="External"/><Relationship Id="rId530" Type="http://schemas.openxmlformats.org/officeDocument/2006/relationships/hyperlink" Target="http://apps.webofknowledge.com/full_record.do?product=WOS&amp;search_mode=GeneralSearch&amp;qid=1&amp;SID=E2WPX8BpQzu1KyMutN2&amp;page=1&amp;doc=18" TargetMode="External"/><Relationship Id="rId20" Type="http://schemas.openxmlformats.org/officeDocument/2006/relationships/hyperlink" Target="http://apps.webofknowledge.com/full_record.do?product=WOS&amp;search_mode=GeneralSearch&amp;qid=3&amp;SID=E5WyPOsb8BvrPEDQN14&amp;page=1&amp;doc=1" TargetMode="External"/><Relationship Id="rId62" Type="http://schemas.openxmlformats.org/officeDocument/2006/relationships/hyperlink" Target="http://apps.webofknowledge.com/full_record.do?product=WOS&amp;search_mode=GeneralSearch&amp;qid=3&amp;SID=D6Q6HQpkfG5uBRhAuIA&amp;page=1&amp;doc=3" TargetMode="External"/><Relationship Id="rId365" Type="http://schemas.openxmlformats.org/officeDocument/2006/relationships/hyperlink" Target="http://apps.webofknowledge.com/full_record.do?product=WOS&amp;search_mode=GeneralSearch&amp;qid=1&amp;SID=F1ZujJSFTah2efOH4Py&amp;page=1&amp;doc=6" TargetMode="External"/><Relationship Id="rId225" Type="http://schemas.openxmlformats.org/officeDocument/2006/relationships/hyperlink" Target="http://apps.webofknowledge.com/full_record.do?product=WOS&amp;search_mode=GeneralSearch&amp;qid=6&amp;SID=E4zyMaTtAJ5M8UxvBlo&amp;page=1&amp;doc=4" TargetMode="External"/><Relationship Id="rId267" Type="http://schemas.openxmlformats.org/officeDocument/2006/relationships/hyperlink" Target="http://apps.webofknowledge.com/full_record.do?product=WOS&amp;search_mode=GeneralSearch&amp;qid=1&amp;SID=D5dER5jKN3yTVjW2Abu&amp;page=1&amp;doc=25" TargetMode="External"/><Relationship Id="rId432" Type="http://schemas.openxmlformats.org/officeDocument/2006/relationships/hyperlink" Target="http://apps.webofknowledge.com/full_record.do?product=WOS&amp;search_mode=GeneralSearch&amp;qid=1&amp;SID=D6pVcY1r4sUaUeZ1Qfn&amp;page=2&amp;doc=80" TargetMode="External"/><Relationship Id="rId474" Type="http://schemas.openxmlformats.org/officeDocument/2006/relationships/hyperlink" Target="http://apps.webofknowledge.com/full_record.do?product=WOS&amp;search_mode=GeneralSearch&amp;qid=6&amp;SID=F3QAVKcbeGd6uwxAsQm&amp;page=2&amp;doc=53" TargetMode="External"/><Relationship Id="rId127" Type="http://schemas.openxmlformats.org/officeDocument/2006/relationships/hyperlink" Target="http://apps.webofknowledge.com/full_record.do?product=WOS&amp;search_mode=GeneralSearch&amp;qid=3&amp;SID=D6lb2yOC7kEDyjHGjP1&amp;page=1&amp;doc=21" TargetMode="External"/><Relationship Id="rId31" Type="http://schemas.openxmlformats.org/officeDocument/2006/relationships/hyperlink" Target="http://apps.webofknowledge.com/full_record.do?product=WOS&amp;search_mode=GeneralSearch&amp;qid=1&amp;SID=E2x932K34BB7vUr58ep&amp;page=1&amp;doc=2" TargetMode="External"/><Relationship Id="rId73" Type="http://schemas.openxmlformats.org/officeDocument/2006/relationships/hyperlink" Target="http://apps.webofknowledge.com/full_record.do?product=WOS&amp;search_mode=GeneralSearch&amp;qid=3&amp;SID=E26R5PQQTH1djoPQpkF&amp;page=1&amp;doc=1" TargetMode="External"/><Relationship Id="rId169" Type="http://schemas.openxmlformats.org/officeDocument/2006/relationships/hyperlink" Target="http://apps.webofknowledge.com/full_record.do?product=WOS&amp;search_mode=GeneralSearch&amp;qid=3&amp;SID=F4l2Iniae7E2IGyhuVz&amp;page=1&amp;doc=41" TargetMode="External"/><Relationship Id="rId334" Type="http://schemas.openxmlformats.org/officeDocument/2006/relationships/hyperlink" Target="http://apps.webofknowledge.com/full_record.do?product=WOS&amp;search_mode=GeneralSearch&amp;qid=3&amp;SID=F2Hiy86VoUryodGFyZr&amp;page=1&amp;doc=11" TargetMode="External"/><Relationship Id="rId376" Type="http://schemas.openxmlformats.org/officeDocument/2006/relationships/hyperlink" Target="http://apps.webofknowledge.com/full_record.do?product=WOS&amp;search_mode=GeneralSearch&amp;qid=1&amp;SID=F1ZujJSFTah2efOH4Py&amp;page=3&amp;doc=125" TargetMode="External"/><Relationship Id="rId541" Type="http://schemas.openxmlformats.org/officeDocument/2006/relationships/hyperlink" Target="http://apps.webofknowledge.com/full_record.do?product=WOS&amp;search_mode=GeneralSearch&amp;qid=1&amp;SID=E2WPX8BpQzu1KyMutN2&amp;page=1&amp;doc=1" TargetMode="External"/><Relationship Id="rId4" Type="http://schemas.openxmlformats.org/officeDocument/2006/relationships/hyperlink" Target="http://apps.webofknowledge.com/full_record.do?product=WOS&amp;search_mode=GeneralSearch&amp;qid=3&amp;SID=C2uSPvjis6KacVKcwmd&amp;page=1&amp;doc=1" TargetMode="External"/><Relationship Id="rId180" Type="http://schemas.openxmlformats.org/officeDocument/2006/relationships/hyperlink" Target="http://apps.webofknowledge.com/full_record.do?product=WOS&amp;search_mode=GeneralSearch&amp;qid=1&amp;SID=F3Wlu2jZcUCvfXkYxGg&amp;page=1&amp;doc=12" TargetMode="External"/><Relationship Id="rId236" Type="http://schemas.openxmlformats.org/officeDocument/2006/relationships/hyperlink" Target="http://apps.webofknowledge.com/full_record.do?product=WOS&amp;search_mode=GeneralSearch&amp;qid=1&amp;SID=E1C2BSsIRg2SqoeVguK&amp;page=1&amp;doc=1" TargetMode="External"/><Relationship Id="rId278" Type="http://schemas.openxmlformats.org/officeDocument/2006/relationships/hyperlink" Target="http://apps.webofknowledge.com/full_record.do?product=WOS&amp;search_mode=GeneralSearch&amp;qid=1&amp;SID=D5dER5jKN3yTVjW2Abu&amp;page=1&amp;doc=22" TargetMode="External"/><Relationship Id="rId401" Type="http://schemas.openxmlformats.org/officeDocument/2006/relationships/hyperlink" Target="http://apps.webofknowledge.com/full_record.do?product=WOS&amp;search_mode=GeneralSearch&amp;qid=1&amp;SID=F1acTnFZVTh3LilX8Ox&amp;page=2&amp;doc=99" TargetMode="External"/><Relationship Id="rId443" Type="http://schemas.openxmlformats.org/officeDocument/2006/relationships/hyperlink" Target="http://apps.webofknowledge.com/full_record.do?product=WOS&amp;search_mode=GeneralSearch&amp;qid=1&amp;SID=D6pVcY1r4sUaUeZ1Qfn&amp;page=2&amp;doc=73" TargetMode="External"/><Relationship Id="rId303" Type="http://schemas.openxmlformats.org/officeDocument/2006/relationships/hyperlink" Target="http://apps.webofknowledge.com/full_record.do?product=WOS&amp;search_mode=GeneralSearch&amp;qid=3&amp;SID=F3Pu64ErxbBksR8thLe&amp;page=1&amp;doc=8" TargetMode="External"/><Relationship Id="rId485" Type="http://schemas.openxmlformats.org/officeDocument/2006/relationships/hyperlink" Target="http://apps.webofknowledge.com/full_record.do?product=WOS&amp;search_mode=GeneralSearch&amp;qid=6&amp;SID=F3QAVKcbeGd6uwxAsQm&amp;page=1&amp;doc=45" TargetMode="External"/><Relationship Id="rId42" Type="http://schemas.openxmlformats.org/officeDocument/2006/relationships/hyperlink" Target="http://apps.webofknowledge.com/full_record.do?product=WOS&amp;search_mode=GeneralSearch&amp;qid=1&amp;SID=E2x932K34BB7vUr58ep&amp;page=1&amp;doc=8" TargetMode="External"/><Relationship Id="rId84" Type="http://schemas.openxmlformats.org/officeDocument/2006/relationships/hyperlink" Target="http://apps.webofknowledge.com/full_record.do?product=WOS&amp;search_mode=GeneralSearch&amp;qid=1&amp;SID=F5QYlaG1OPl2YND2ywY&amp;page=1&amp;doc=5" TargetMode="External"/><Relationship Id="rId138" Type="http://schemas.openxmlformats.org/officeDocument/2006/relationships/hyperlink" Target="http://apps.webofknowledge.com/full_record.do?product=WOS&amp;search_mode=GeneralSearch&amp;qid=1&amp;SID=E6a9ghYYFJqmoCAaCme&amp;page=1&amp;doc=23" TargetMode="External"/><Relationship Id="rId345" Type="http://schemas.openxmlformats.org/officeDocument/2006/relationships/hyperlink" Target="http://apps.webofknowledge.com/full_record.do?product=WOS&amp;search_mode=GeneralSearch&amp;qid=1&amp;SID=F2hekmznjM4Op44U8Gj&amp;page=1&amp;doc=1" TargetMode="External"/><Relationship Id="rId387" Type="http://schemas.openxmlformats.org/officeDocument/2006/relationships/hyperlink" Target="http://apps.webofknowledge.com/full_record.do?product=WOS&amp;search_mode=GeneralSearch&amp;qid=1&amp;SID=F1acTnFZVTh3LilX8Ox&amp;page=3&amp;doc=103" TargetMode="External"/><Relationship Id="rId510" Type="http://schemas.openxmlformats.org/officeDocument/2006/relationships/hyperlink" Target="http://apps.webofknowledge.com/full_record.do?product=WOS&amp;search_mode=GeneralSearch&amp;qid=1&amp;SID=E2WPX8BpQzu1KyMutN2&amp;page=1&amp;doc=32" TargetMode="External"/><Relationship Id="rId552" Type="http://schemas.openxmlformats.org/officeDocument/2006/relationships/hyperlink" Target="http://apps.webofknowledge.com/full_record.do?product=WOS&amp;search_mode=GeneralSearch&amp;qid=2&amp;SID=E13dB81QVftMdFQqx82&amp;page=1&amp;doc=5" TargetMode="External"/><Relationship Id="rId191" Type="http://schemas.openxmlformats.org/officeDocument/2006/relationships/hyperlink" Target="http://apps.webofknowledge.com/full_record.do?product=WOS&amp;search_mode=GeneralSearch&amp;qid=4&amp;SID=F1AeMUHojOPUU1xpCmD&amp;page=1&amp;doc=15" TargetMode="External"/><Relationship Id="rId205" Type="http://schemas.openxmlformats.org/officeDocument/2006/relationships/hyperlink" Target="http://apps.webofknowledge.com/full_record.do?product=WOS&amp;search_mode=GeneralSearch&amp;qid=3&amp;SID=D1lA24VMiRrVhuIYXer&amp;page=1&amp;doc=3" TargetMode="External"/><Relationship Id="rId247" Type="http://schemas.openxmlformats.org/officeDocument/2006/relationships/hyperlink" Target="http://apps.webofknowledge.com/full_record.do?product=WOS&amp;search_mode=GeneralSearch&amp;qid=1&amp;SID=E1C2BSsIRg2SqoeVguK&amp;page=1&amp;doc=36" TargetMode="External"/><Relationship Id="rId412" Type="http://schemas.openxmlformats.org/officeDocument/2006/relationships/hyperlink" Target="http://apps.webofknowledge.com/full_record.do?product=WOS&amp;search_mode=GeneralSearch&amp;qid=3&amp;SID=E6nqv3SUKECJPl1OQjM&amp;page=2&amp;doc=90" TargetMode="External"/><Relationship Id="rId107" Type="http://schemas.openxmlformats.org/officeDocument/2006/relationships/hyperlink" Target="http://apps.webofknowledge.com/full_record.do?product=WOS&amp;search_mode=GeneralSearch&amp;qid=1&amp;SID=E5czxAWjGgL3Pwr5h5j&amp;page=1&amp;doc=14" TargetMode="External"/><Relationship Id="rId289" Type="http://schemas.openxmlformats.org/officeDocument/2006/relationships/hyperlink" Target="http://apps.webofknowledge.com/full_record.do?product=WOS&amp;search_mode=GeneralSearch&amp;qid=1&amp;SID=E5t2JVaBq6ljQ4SV9XS&amp;page=1&amp;doc=16" TargetMode="External"/><Relationship Id="rId454" Type="http://schemas.openxmlformats.org/officeDocument/2006/relationships/hyperlink" Target="http://apps.webofknowledge.com/full_record.do?product=WOS&amp;search_mode=GeneralSearch&amp;qid=1&amp;SID=D6pVcY1r4sUaUeZ1Qfn&amp;page=2&amp;doc=64" TargetMode="External"/><Relationship Id="rId496" Type="http://schemas.openxmlformats.org/officeDocument/2006/relationships/hyperlink" Target="http://apps.webofknowledge.com/full_record.do?product=WOS&amp;search_mode=GeneralSearch&amp;qid=1&amp;SID=C3OVM7RoHmYzDnvlPhu&amp;page=1&amp;doc=39" TargetMode="External"/><Relationship Id="rId11" Type="http://schemas.openxmlformats.org/officeDocument/2006/relationships/hyperlink" Target="http://apps.webofknowledge.com/full_record.do?product=WOS&amp;search_mode=GeneralSearch&amp;qid=2&amp;SID=C6voihUHkSu8qxlusco&amp;page=1&amp;doc=2" TargetMode="External"/><Relationship Id="rId53" Type="http://schemas.openxmlformats.org/officeDocument/2006/relationships/hyperlink" Target="http://apps.webofknowledge.com/full_record.do?product=WOS&amp;search_mode=GeneralSearch&amp;qid=1&amp;SID=E2x932K34BB7vUr58ep&amp;page=1&amp;doc=12" TargetMode="External"/><Relationship Id="rId149" Type="http://schemas.openxmlformats.org/officeDocument/2006/relationships/hyperlink" Target="http://apps.webofknowledge.com/full_record.do?product=WOS&amp;search_mode=GeneralSearch&amp;qid=1&amp;SID=E6a9ghYYFJqmoCAaCme&amp;page=1&amp;doc=30" TargetMode="External"/><Relationship Id="rId314" Type="http://schemas.openxmlformats.org/officeDocument/2006/relationships/hyperlink" Target="http://apps.webofknowledge.com/full_record.do?product=WOS&amp;search_mode=GeneralSearch&amp;qid=1&amp;SID=E4AoOryvSoptbdQgZTL&amp;page=1&amp;doc=1" TargetMode="External"/><Relationship Id="rId356" Type="http://schemas.openxmlformats.org/officeDocument/2006/relationships/hyperlink" Target="http://apps.webofknowledge.com/full_record.do?product=WOS&amp;search_mode=GeneralSearch&amp;qid=1&amp;SID=F1ZujJSFTah2efOH4Py&amp;page=1&amp;doc=1" TargetMode="External"/><Relationship Id="rId398" Type="http://schemas.openxmlformats.org/officeDocument/2006/relationships/hyperlink" Target="http://apps.webofknowledge.com/full_record.do?product=WOS&amp;search_mode=GeneralSearch&amp;qid=1&amp;SID=F1acTnFZVTh3LilX8Ox&amp;page=2&amp;doc=99" TargetMode="External"/><Relationship Id="rId521" Type="http://schemas.openxmlformats.org/officeDocument/2006/relationships/hyperlink" Target="http://apps.webofknowledge.com/full_record.do?product=WOS&amp;search_mode=GeneralSearch&amp;qid=1&amp;SID=E2WPX8BpQzu1KyMutN2&amp;page=1&amp;doc=23" TargetMode="External"/><Relationship Id="rId95" Type="http://schemas.openxmlformats.org/officeDocument/2006/relationships/hyperlink" Target="http://apps.webofknowledge.com/full_record.do?product=WOS&amp;search_mode=GeneralSearch&amp;qid=1&amp;SID=F5QYlaG1OPl2YND2ywY&amp;page=1&amp;doc=9" TargetMode="External"/><Relationship Id="rId160" Type="http://schemas.openxmlformats.org/officeDocument/2006/relationships/hyperlink" Target="http://apps.webofknowledge.com/full_record.do?product=WOS&amp;search_mode=GeneralSearch&amp;qid=3&amp;SID=D2ony8FPPhrm3XOhwhy&amp;page=1&amp;doc=36" TargetMode="External"/><Relationship Id="rId216" Type="http://schemas.openxmlformats.org/officeDocument/2006/relationships/hyperlink" Target="http://apps.webofknowledge.com/full_record.do?product=WOS&amp;search_mode=GeneralSearch&amp;qid=3&amp;SID=C2IdBsD8PZV71Ym8F2s&amp;page=1&amp;doc=1" TargetMode="External"/><Relationship Id="rId423" Type="http://schemas.openxmlformats.org/officeDocument/2006/relationships/hyperlink" Target="http://apps.webofknowledge.com/full_record.do?product=WOS&amp;search_mode=GeneralSearch&amp;qid=3&amp;SID=E6nqv3SUKECJPl1OQjM&amp;page=2&amp;doc=88" TargetMode="External"/><Relationship Id="rId258" Type="http://schemas.openxmlformats.org/officeDocument/2006/relationships/hyperlink" Target="http://apps.webofknowledge.com/full_record.do?product=WOS&amp;search_mode=GeneralSearch&amp;qid=1&amp;SID=D5dER5jKN3yTVjW2Abu&amp;page=1&amp;doc=28" TargetMode="External"/><Relationship Id="rId465" Type="http://schemas.openxmlformats.org/officeDocument/2006/relationships/hyperlink" Target="http://apps.webofknowledge.com/full_record.do?product=WOS&amp;search_mode=GeneralSearch&amp;qid=1&amp;SID=C2kPfJSNE8IP7GtNHJQ&amp;page=2&amp;doc=57" TargetMode="External"/><Relationship Id="rId22" Type="http://schemas.openxmlformats.org/officeDocument/2006/relationships/hyperlink" Target="http://apps.webofknowledge.com/full_record.do?product=WOS&amp;search_mode=GeneralSearch&amp;qid=3&amp;SID=E5WyPOsb8BvrPEDQN14&amp;page=1&amp;doc=2" TargetMode="External"/><Relationship Id="rId64" Type="http://schemas.openxmlformats.org/officeDocument/2006/relationships/hyperlink" Target="http://apps.webofknowledge.com/full_record.do?product=WOS&amp;search_mode=GeneralSearch&amp;qid=3&amp;SID=D6Q6HQpkfG5uBRhAuIA&amp;page=1&amp;doc=4" TargetMode="External"/><Relationship Id="rId118" Type="http://schemas.openxmlformats.org/officeDocument/2006/relationships/hyperlink" Target="http://apps.webofknowledge.com/full_record.do?product=WOS&amp;search_mode=GeneralSearch&amp;qid=1&amp;SID=E5czxAWjGgL3Pwr5h5j&amp;page=1&amp;doc=17" TargetMode="External"/><Relationship Id="rId325" Type="http://schemas.openxmlformats.org/officeDocument/2006/relationships/hyperlink" Target="http://apps.webofknowledge.com/full_record.do?product=WOS&amp;search_mode=GeneralSearch&amp;qid=3&amp;SID=F2Hiy86VoUryodGFyZr&amp;page=1&amp;doc=3" TargetMode="External"/><Relationship Id="rId367" Type="http://schemas.openxmlformats.org/officeDocument/2006/relationships/hyperlink" Target="http://apps.webofknowledge.com/full_record.do?product=WOS&amp;search_mode=GeneralSearch&amp;qid=1&amp;SID=F1ZujJSFTah2efOH4Py&amp;page=1&amp;doc=7" TargetMode="External"/><Relationship Id="rId532" Type="http://schemas.openxmlformats.org/officeDocument/2006/relationships/hyperlink" Target="http://apps.webofknowledge.com/full_record.do?product=WOS&amp;search_mode=GeneralSearch&amp;qid=1&amp;SID=E2WPX8BpQzu1KyMutN2&amp;page=1&amp;doc=18" TargetMode="External"/><Relationship Id="rId171" Type="http://schemas.openxmlformats.org/officeDocument/2006/relationships/hyperlink" Target="http://apps.webofknowledge.com/full_record.do?product=WOS&amp;search_mode=GeneralSearch&amp;qid=3&amp;SID=F4l2Iniae7E2IGyhuVz&amp;page=1&amp;doc=43" TargetMode="External"/><Relationship Id="rId227" Type="http://schemas.openxmlformats.org/officeDocument/2006/relationships/hyperlink" Target="http://apps.webofknowledge.com/full_record.do?product=WOS&amp;search_mode=GeneralSearch&amp;qid=6&amp;SID=F18ZjRMZbfYCqav4mmu&amp;page=1&amp;doc=1" TargetMode="External"/><Relationship Id="rId269" Type="http://schemas.openxmlformats.org/officeDocument/2006/relationships/hyperlink" Target="http://apps.webofknowledge.com/full_record.do?product=WOS&amp;search_mode=GeneralSearch&amp;qid=1&amp;SID=D5dER5jKN3yTVjW2Abu&amp;page=1&amp;doc=25" TargetMode="External"/><Relationship Id="rId434" Type="http://schemas.openxmlformats.org/officeDocument/2006/relationships/hyperlink" Target="http://apps.webofknowledge.com/full_record.do?product=WOS&amp;search_mode=GeneralSearch&amp;qid=1&amp;SID=D6pVcY1r4sUaUeZ1Qfn&amp;page=2&amp;doc=78" TargetMode="External"/><Relationship Id="rId476" Type="http://schemas.openxmlformats.org/officeDocument/2006/relationships/hyperlink" Target="http://apps.webofknowledge.com/full_record.do?product=WOS&amp;search_mode=GeneralSearch&amp;qid=6&amp;SID=F3QAVKcbeGd6uwxAsQm&amp;page=2&amp;doc=52" TargetMode="External"/><Relationship Id="rId33" Type="http://schemas.openxmlformats.org/officeDocument/2006/relationships/hyperlink" Target="http://apps.webofknowledge.com/full_record.do?product=WOS&amp;search_mode=GeneralSearch&amp;qid=1&amp;SID=E2x932K34BB7vUr58ep&amp;page=1&amp;doc=2" TargetMode="External"/><Relationship Id="rId129" Type="http://schemas.openxmlformats.org/officeDocument/2006/relationships/hyperlink" Target="http://apps.webofknowledge.com/full_record.do?product=WOS&amp;search_mode=GeneralSearch&amp;qid=3&amp;SID=D6lb2yOC7kEDyjHGjP1&amp;page=1&amp;doc=21" TargetMode="External"/><Relationship Id="rId280" Type="http://schemas.openxmlformats.org/officeDocument/2006/relationships/hyperlink" Target="http://apps.webofknowledge.com/full_record.do?product=WOS&amp;search_mode=GeneralSearch&amp;qid=1&amp;SID=D5dER5jKN3yTVjW2Abu&amp;page=1&amp;doc=21" TargetMode="External"/><Relationship Id="rId336" Type="http://schemas.openxmlformats.org/officeDocument/2006/relationships/hyperlink" Target="http://apps.webofknowledge.com/full_record.do?product=WOS&amp;search_mode=GeneralSearch&amp;qid=3&amp;SID=C2JUbGqEQbp9ldFBWyC&amp;page=1&amp;doc=13" TargetMode="External"/><Relationship Id="rId501" Type="http://schemas.openxmlformats.org/officeDocument/2006/relationships/hyperlink" Target="http://apps.webofknowledge.com/full_record.do?product=WOS&amp;search_mode=GeneralSearch&amp;qid=1&amp;SID=E2WPX8BpQzu1KyMutN2&amp;page=1&amp;doc=37" TargetMode="External"/><Relationship Id="rId543" Type="http://schemas.openxmlformats.org/officeDocument/2006/relationships/hyperlink" Target="http://apps.webofknowledge.com/full_record.do?product=WOS&amp;search_mode=GeneralSearch&amp;qid=1&amp;SID=D2LIiLCzA8ouZ8XSG3h&amp;page=1&amp;doc=3" TargetMode="External"/><Relationship Id="rId75" Type="http://schemas.openxmlformats.org/officeDocument/2006/relationships/hyperlink" Target="http://apps.webofknowledge.com/full_record.do?product=WOS&amp;search_mode=GeneralSearch&amp;qid=3&amp;SID=F5KxzbS4dlXlsSPR5iM&amp;page=1&amp;doc=1" TargetMode="External"/><Relationship Id="rId140" Type="http://schemas.openxmlformats.org/officeDocument/2006/relationships/hyperlink" Target="http://apps.webofknowledge.com/full_record.do?product=WOS&amp;search_mode=GeneralSearch&amp;qid=1&amp;SID=E6a9ghYYFJqmoCAaCme&amp;page=1&amp;doc=25" TargetMode="External"/><Relationship Id="rId182" Type="http://schemas.openxmlformats.org/officeDocument/2006/relationships/hyperlink" Target="http://apps.webofknowledge.com/full_record.do?product=WOS&amp;search_mode=GeneralSearch&amp;qid=3&amp;SID=F6HcDq88pqJNuHs2QxN&amp;page=1&amp;doc=14" TargetMode="External"/><Relationship Id="rId378" Type="http://schemas.openxmlformats.org/officeDocument/2006/relationships/hyperlink" Target="http://apps.webofknowledge.com/full_record.do?product=WOS&amp;search_mode=GeneralSearch&amp;qid=1&amp;SID=E1mTMmnw7J6fDDjTj1j&amp;page=3&amp;doc=109" TargetMode="External"/><Relationship Id="rId403" Type="http://schemas.openxmlformats.org/officeDocument/2006/relationships/hyperlink" Target="http://apps.webofknowledge.com/full_record.do?product=WOS&amp;search_mode=GeneralSearch&amp;qid=1&amp;SID=F1acTnFZVTh3LilX8Ox&amp;page=1&amp;doc=2" TargetMode="External"/><Relationship Id="rId6" Type="http://schemas.openxmlformats.org/officeDocument/2006/relationships/hyperlink" Target="http://apps.webofknowledge.com/full_record.do?product=WOS&amp;search_mode=GeneralSearch&amp;qid=3&amp;SID=C2uSPvjis6KacVKcwmd&amp;page=1&amp;doc=1" TargetMode="External"/><Relationship Id="rId238" Type="http://schemas.openxmlformats.org/officeDocument/2006/relationships/hyperlink" Target="http://apps.webofknowledge.com/full_record.do?product=WOS&amp;search_mode=GeneralSearch&amp;qid=1&amp;SID=E1C2BSsIRg2SqoeVguK&amp;page=1&amp;doc=43" TargetMode="External"/><Relationship Id="rId445" Type="http://schemas.openxmlformats.org/officeDocument/2006/relationships/hyperlink" Target="http://apps.webofknowledge.com/full_record.do?product=WOS&amp;search_mode=GeneralSearch&amp;qid=1&amp;SID=D6pVcY1r4sUaUeZ1Qfn&amp;page=2&amp;doc=71" TargetMode="External"/><Relationship Id="rId487" Type="http://schemas.openxmlformats.org/officeDocument/2006/relationships/hyperlink" Target="http://apps.webofknowledge.com/full_record.do?product=WOS&amp;search_mode=GeneralSearch&amp;qid=1&amp;SID=F3QAVKcbeGd6uwxAsQm&amp;page=1&amp;doc=42" TargetMode="External"/><Relationship Id="rId291" Type="http://schemas.openxmlformats.org/officeDocument/2006/relationships/hyperlink" Target="http://apps.webofknowledge.com/full_record.do?product=WOS&amp;search_mode=GeneralSearch&amp;qid=1&amp;SID=E5t2JVaBq6ljQ4SV9XS&amp;page=1&amp;doc=14" TargetMode="External"/><Relationship Id="rId305" Type="http://schemas.openxmlformats.org/officeDocument/2006/relationships/hyperlink" Target="http://apps.webofknowledge.com/full_record.do?product=WOS&amp;search_mode=GeneralSearch&amp;qid=3&amp;SID=F3Pu64ErxbBksR8thLe&amp;page=1&amp;doc=7" TargetMode="External"/><Relationship Id="rId347" Type="http://schemas.openxmlformats.org/officeDocument/2006/relationships/hyperlink" Target="http://apps.webofknowledge.com/full_record.do?product=WOS&amp;search_mode=GeneralSearch&amp;qid=1&amp;SID=F2hekmznjM4Op44U8Gj&amp;page=1&amp;doc=2" TargetMode="External"/><Relationship Id="rId512" Type="http://schemas.openxmlformats.org/officeDocument/2006/relationships/hyperlink" Target="http://apps.webofknowledge.com/full_record.do?product=WOS&amp;search_mode=GeneralSearch&amp;qid=1&amp;SID=E2WPX8BpQzu1KyMutN2&amp;page=1&amp;doc=29" TargetMode="External"/><Relationship Id="rId44" Type="http://schemas.openxmlformats.org/officeDocument/2006/relationships/hyperlink" Target="http://apps.webofknowledge.com/full_record.do?product=WOS&amp;search_mode=GeneralSearch&amp;qid=1&amp;SID=E2x932K34BB7vUr58ep&amp;page=1&amp;doc=8" TargetMode="External"/><Relationship Id="rId86" Type="http://schemas.openxmlformats.org/officeDocument/2006/relationships/hyperlink" Target="http://apps.webofknowledge.com/full_record.do?product=WOS&amp;search_mode=GeneralSearch&amp;qid=1&amp;SID=F5QYlaG1OPl2YND2ywY&amp;page=1&amp;doc=6" TargetMode="External"/><Relationship Id="rId151" Type="http://schemas.openxmlformats.org/officeDocument/2006/relationships/hyperlink" Target="http://apps.webofknowledge.com/full_record.do?product=WOS&amp;search_mode=GeneralSearch&amp;qid=1&amp;SID=E6a9ghYYFJqmoCAaCme&amp;page=1&amp;doc=31" TargetMode="External"/><Relationship Id="rId389" Type="http://schemas.openxmlformats.org/officeDocument/2006/relationships/hyperlink" Target="http://apps.webofknowledge.com/full_record.do?product=WOS&amp;search_mode=GeneralSearch&amp;qid=1&amp;SID=F1acTnFZVTh3LilX8Ox&amp;page=3&amp;doc=103" TargetMode="External"/><Relationship Id="rId554" Type="http://schemas.openxmlformats.org/officeDocument/2006/relationships/hyperlink" Target="http://apps.webofknowledge.com/full_record.do?product=WOS&amp;search_mode=GeneralSearch&amp;qid=2&amp;SID=E13dB81QVftMdFQqx82&amp;page=1&amp;doc=3" TargetMode="External"/><Relationship Id="rId193" Type="http://schemas.openxmlformats.org/officeDocument/2006/relationships/hyperlink" Target="http://apps.webofknowledge.com/full_record.do?product=WOS&amp;search_mode=GeneralSearch&amp;qid=4&amp;SID=F1AeMUHojOPUU1xpCmD&amp;page=1&amp;doc=16" TargetMode="External"/><Relationship Id="rId207" Type="http://schemas.openxmlformats.org/officeDocument/2006/relationships/hyperlink" Target="http://apps.webofknowledge.com/full_record.do?product=WOS&amp;search_mode=GeneralSearch&amp;qid=3&amp;SID=E6C3XRP3qXlxpTFu8bC&amp;page=1&amp;doc=5" TargetMode="External"/><Relationship Id="rId249" Type="http://schemas.openxmlformats.org/officeDocument/2006/relationships/hyperlink" Target="http://apps.webofknowledge.com/full_record.do?product=WOS&amp;search_mode=GeneralSearch&amp;qid=1&amp;SID=E2ec64M5oJdNkDf2hep&amp;page=1&amp;doc=33" TargetMode="External"/><Relationship Id="rId414" Type="http://schemas.openxmlformats.org/officeDocument/2006/relationships/hyperlink" Target="http://apps.webofknowledge.com/full_record.do?product=WOS&amp;search_mode=GeneralSearch&amp;qid=3&amp;SID=E6nqv3SUKECJPl1OQjM&amp;page=2&amp;doc=90" TargetMode="External"/><Relationship Id="rId456" Type="http://schemas.openxmlformats.org/officeDocument/2006/relationships/hyperlink" Target="http://apps.webofknowledge.com/full_record.do?product=WOS&amp;search_mode=GeneralSearch&amp;qid=1&amp;SID=D6pVcY1r4sUaUeZ1Qfn&amp;page=2&amp;doc=62" TargetMode="External"/><Relationship Id="rId498" Type="http://schemas.openxmlformats.org/officeDocument/2006/relationships/hyperlink" Target="http://apps.webofknowledge.com/full_record.do?product=WOS&amp;search_mode=GeneralSearch&amp;qid=1&amp;SID=C3OVM7RoHmYzDnvlPhu&amp;page=1&amp;doc=38" TargetMode="External"/><Relationship Id="rId13" Type="http://schemas.openxmlformats.org/officeDocument/2006/relationships/hyperlink" Target="http://apps.webofknowledge.com/full_record.do?product=WOS&amp;search_mode=GeneralSearch&amp;qid=2&amp;SID=C6voihUHkSu8qxlusco&amp;page=1&amp;doc=3" TargetMode="External"/><Relationship Id="rId109" Type="http://schemas.openxmlformats.org/officeDocument/2006/relationships/hyperlink" Target="http://apps.webofknowledge.com/full_record.do?product=WOS&amp;search_mode=GeneralSearch&amp;qid=1&amp;SID=E5czxAWjGgL3Pwr5h5j&amp;page=1&amp;doc=14" TargetMode="External"/><Relationship Id="rId260" Type="http://schemas.openxmlformats.org/officeDocument/2006/relationships/hyperlink" Target="http://apps.webofknowledge.com/full_record.do?product=WOS&amp;search_mode=GeneralSearch&amp;qid=1&amp;SID=D5dER5jKN3yTVjW2Abu&amp;page=1&amp;doc=27" TargetMode="External"/><Relationship Id="rId316" Type="http://schemas.openxmlformats.org/officeDocument/2006/relationships/hyperlink" Target="http://apps.webofknowledge.com/full_record.do?product=WOS&amp;search_mode=GeneralSearch&amp;qid=1&amp;SID=E4AoOryvSoptbdQgZTL&amp;page=1&amp;doc=3" TargetMode="External"/><Relationship Id="rId523" Type="http://schemas.openxmlformats.org/officeDocument/2006/relationships/hyperlink" Target="http://apps.webofknowledge.com/full_record.do?product=WOS&amp;search_mode=GeneralSearch&amp;qid=1&amp;SID=E2WPX8BpQzu1KyMutN2&amp;page=1&amp;doc=21" TargetMode="External"/><Relationship Id="rId55" Type="http://schemas.openxmlformats.org/officeDocument/2006/relationships/hyperlink" Target="http://apps.webofknowledge.com/full_record.do?product=WOS&amp;search_mode=GeneralSearch&amp;qid=1&amp;SID=E2x932K34BB7vUr58ep&amp;page=1&amp;doc=14" TargetMode="External"/><Relationship Id="rId97" Type="http://schemas.openxmlformats.org/officeDocument/2006/relationships/hyperlink" Target="http://apps.webofknowledge.com/full_record.do?product=WOS&amp;search_mode=GeneralSearch&amp;qid=1&amp;SID=F5QYlaG1OPl2YND2ywY&amp;page=1&amp;doc=9" TargetMode="External"/><Relationship Id="rId120" Type="http://schemas.openxmlformats.org/officeDocument/2006/relationships/hyperlink" Target="http://apps.webofknowledge.com/full_record.do?product=WOS&amp;search_mode=GeneralSearch&amp;qid=1&amp;SID=E5czxAWjGgL3Pwr5h5j&amp;page=1&amp;doc=18" TargetMode="External"/><Relationship Id="rId358" Type="http://schemas.openxmlformats.org/officeDocument/2006/relationships/hyperlink" Target="http://apps.webofknowledge.com/full_record.do?product=WOS&amp;search_mode=GeneralSearch&amp;qid=1&amp;SID=F1ZujJSFTah2efOH4Py&amp;page=1&amp;doc=2" TargetMode="External"/><Relationship Id="rId162" Type="http://schemas.openxmlformats.org/officeDocument/2006/relationships/hyperlink" Target="http://apps.webofknowledge.com/full_record.do?product=WOS&amp;search_mode=GeneralSearch&amp;qid=3&amp;SID=D2ony8FPPhrm3XOhwhy&amp;page=1&amp;doc=37" TargetMode="External"/><Relationship Id="rId218" Type="http://schemas.openxmlformats.org/officeDocument/2006/relationships/hyperlink" Target="http://apps.webofknowledge.com/full_record.do?product=WOS&amp;search_mode=GeneralSearch&amp;qid=3&amp;SID=C4HL6WQNzvisPrNn6el&amp;page=1&amp;doc=1" TargetMode="External"/><Relationship Id="rId425" Type="http://schemas.openxmlformats.org/officeDocument/2006/relationships/hyperlink" Target="http://apps.webofknowledge.com/full_record.do?product=WOS&amp;search_mode=GeneralSearch&amp;qid=3&amp;SID=E6nqv3SUKECJPl1OQjM&amp;page=2&amp;doc=86" TargetMode="External"/><Relationship Id="rId467" Type="http://schemas.openxmlformats.org/officeDocument/2006/relationships/hyperlink" Target="http://apps.webofknowledge.com/full_record.do?product=WOS&amp;search_mode=GeneralSearch&amp;qid=1&amp;SID=C2kPfJSNE8IP7GtNHJQ&amp;page=2&amp;doc=55" TargetMode="External"/><Relationship Id="rId271" Type="http://schemas.openxmlformats.org/officeDocument/2006/relationships/hyperlink" Target="http://apps.webofknowledge.com/full_record.do?product=WOS&amp;search_mode=GeneralSearch&amp;qid=1&amp;SID=D5dER5jKN3yTVjW2Abu&amp;page=1&amp;doc=25" TargetMode="External"/><Relationship Id="rId24" Type="http://schemas.openxmlformats.org/officeDocument/2006/relationships/hyperlink" Target="http://apps.webofknowledge.com/full_record.do?product=WOS&amp;search_mode=GeneralSearch&amp;qid=3&amp;SID=E5WyPOsb8BvrPEDQN14&amp;page=1&amp;doc=3" TargetMode="External"/><Relationship Id="rId66" Type="http://schemas.openxmlformats.org/officeDocument/2006/relationships/hyperlink" Target="http://apps.webofknowledge.com/full_record.do?product=WOS&amp;search_mode=GeneralSearch&amp;qid=3&amp;SID=D6Q6HQpkfG5uBRhAuIA&amp;page=1&amp;doc=4" TargetMode="External"/><Relationship Id="rId131" Type="http://schemas.openxmlformats.org/officeDocument/2006/relationships/hyperlink" Target="http://apps.webofknowledge.com/full_record.do?product=WOS&amp;search_mode=GeneralSearch&amp;qid=3&amp;SID=D6lb2yOC7kEDyjHGjP1&amp;page=1&amp;doc=22" TargetMode="External"/><Relationship Id="rId327" Type="http://schemas.openxmlformats.org/officeDocument/2006/relationships/hyperlink" Target="http://apps.webofknowledge.com/full_record.do?product=WOS&amp;search_mode=GeneralSearch&amp;qid=3&amp;SID=F2Hiy86VoUryodGFyZr&amp;page=1&amp;doc=4" TargetMode="External"/><Relationship Id="rId369" Type="http://schemas.openxmlformats.org/officeDocument/2006/relationships/hyperlink" Target="http://apps.webofknowledge.com/full_record.do?product=WOS&amp;search_mode=GeneralSearch&amp;qid=1&amp;SID=F1ZujJSFTah2efOH4Py&amp;page=1&amp;doc=9" TargetMode="External"/><Relationship Id="rId534" Type="http://schemas.openxmlformats.org/officeDocument/2006/relationships/hyperlink" Target="http://apps.webofknowledge.com/full_record.do?product=WOS&amp;search_mode=GeneralSearch&amp;qid=1&amp;SID=E2WPX8BpQzu1KyMutN2&amp;page=1&amp;doc=16" TargetMode="External"/><Relationship Id="rId173" Type="http://schemas.openxmlformats.org/officeDocument/2006/relationships/hyperlink" Target="http://apps.webofknowledge.com/full_record.do?product=WOS&amp;search_mode=GeneralSearch&amp;qid=3&amp;SID=F4l2Iniae7E2IGyhuVz&amp;page=1&amp;doc=44" TargetMode="External"/><Relationship Id="rId229" Type="http://schemas.openxmlformats.org/officeDocument/2006/relationships/hyperlink" Target="http://apps.webofknowledge.com/full_record.do?product=WOS&amp;search_mode=GeneralSearch&amp;qid=6&amp;SID=F18ZjRMZbfYCqav4mmu&amp;page=1&amp;doc=3" TargetMode="External"/><Relationship Id="rId380" Type="http://schemas.openxmlformats.org/officeDocument/2006/relationships/hyperlink" Target="http://apps.webofknowledge.com/full_record.do?product=WOS&amp;search_mode=GeneralSearch&amp;qid=1&amp;SID=E1mTMmnw7J6fDDjTj1j&amp;page=3&amp;doc=111" TargetMode="External"/><Relationship Id="rId436" Type="http://schemas.openxmlformats.org/officeDocument/2006/relationships/hyperlink" Target="http://apps.webofknowledge.com/full_record.do?product=WOS&amp;search_mode=GeneralSearch&amp;qid=1&amp;SID=D6pVcY1r4sUaUeZ1Qfn&amp;page=2&amp;doc=77" TargetMode="External"/><Relationship Id="rId240" Type="http://schemas.openxmlformats.org/officeDocument/2006/relationships/hyperlink" Target="http://apps.webofknowledge.com/full_record.do?product=WOS&amp;search_mode=GeneralSearch&amp;qid=1&amp;SID=E1C2BSsIRg2SqoeVguK&amp;page=1&amp;doc=41" TargetMode="External"/><Relationship Id="rId478" Type="http://schemas.openxmlformats.org/officeDocument/2006/relationships/hyperlink" Target="http://apps.webofknowledge.com/full_record.do?product=WOS&amp;search_mode=GeneralSearch&amp;qid=6&amp;SID=F3QAVKcbeGd6uwxAsQm&amp;page=1&amp;doc=50" TargetMode="External"/><Relationship Id="rId35" Type="http://schemas.openxmlformats.org/officeDocument/2006/relationships/hyperlink" Target="http://apps.webofknowledge.com/full_record.do?product=WOS&amp;search_mode=GeneralSearch&amp;qid=1&amp;SID=E2x932K34BB7vUr58ep&amp;page=1&amp;doc=4" TargetMode="External"/><Relationship Id="rId77" Type="http://schemas.openxmlformats.org/officeDocument/2006/relationships/hyperlink" Target="http://apps.webofknowledge.com/full_record.do?product=WOS&amp;search_mode=GeneralSearch&amp;qid=1&amp;SID=F5QYlaG1OPl2YND2ywY&amp;page=1&amp;doc=1" TargetMode="External"/><Relationship Id="rId100" Type="http://schemas.openxmlformats.org/officeDocument/2006/relationships/hyperlink" Target="http://apps.webofknowledge.com/full_record.do?product=WOS&amp;search_mode=GeneralSearch&amp;qid=1&amp;SID=C6CkneSaAT9LA9E8NrW&amp;page=1&amp;doc=9" TargetMode="External"/><Relationship Id="rId282" Type="http://schemas.openxmlformats.org/officeDocument/2006/relationships/hyperlink" Target="http://apps.webofknowledge.com/full_record.do?product=WOS&amp;search_mode=GeneralSearch&amp;qid=1&amp;SID=E5t2JVaBq6ljQ4SV9XS&amp;page=1&amp;doc=20" TargetMode="External"/><Relationship Id="rId338" Type="http://schemas.openxmlformats.org/officeDocument/2006/relationships/hyperlink" Target="http://apps.webofknowledge.com/full_record.do?product=WOS&amp;search_mode=GeneralSearch&amp;qid=4&amp;SID=C2LCbslyZ5qvceTGAfh&amp;page=1&amp;doc=2" TargetMode="External"/><Relationship Id="rId503" Type="http://schemas.openxmlformats.org/officeDocument/2006/relationships/hyperlink" Target="http://apps.webofknowledge.com/full_record.do?product=WOS&amp;search_mode=GeneralSearch&amp;qid=1&amp;SID=E2WPX8BpQzu1KyMutN2&amp;page=1&amp;doc=36" TargetMode="External"/><Relationship Id="rId545" Type="http://schemas.openxmlformats.org/officeDocument/2006/relationships/hyperlink" Target="http://apps.webofknowledge.com/full_record.do?product=WOS&amp;search_mode=GeneralSearch&amp;qid=1&amp;SID=D2LIiLCzA8ouZ8XSG3h&amp;page=1&amp;doc=3" TargetMode="External"/><Relationship Id="rId8" Type="http://schemas.openxmlformats.org/officeDocument/2006/relationships/hyperlink" Target="http://apps.webofknowledge.com/full_record.do?product=WOS&amp;search_mode=GeneralSearch&amp;qid=2&amp;SID=E1qYc9bo7TjEEkFB2Ev&amp;page=1&amp;doc=1" TargetMode="External"/><Relationship Id="rId142" Type="http://schemas.openxmlformats.org/officeDocument/2006/relationships/hyperlink" Target="http://apps.webofknowledge.com/full_record.do?product=WOS&amp;search_mode=GeneralSearch&amp;qid=1&amp;SID=E6a9ghYYFJqmoCAaCme&amp;page=1&amp;doc=26" TargetMode="External"/><Relationship Id="rId184" Type="http://schemas.openxmlformats.org/officeDocument/2006/relationships/hyperlink" Target="http://apps.webofknowledge.com/full_record.do?product=WOS&amp;search_mode=GeneralSearch&amp;qid=3&amp;SID=F2v7wXQPWT3FHHvXcwy&amp;page=1&amp;doc=12" TargetMode="External"/><Relationship Id="rId391" Type="http://schemas.openxmlformats.org/officeDocument/2006/relationships/hyperlink" Target="http://apps.webofknowledge.com/full_record.do?product=WOS&amp;search_mode=GeneralSearch&amp;qid=1&amp;SID=F1acTnFZVTh3LilX8Ox&amp;page=3&amp;doc=103" TargetMode="External"/><Relationship Id="rId405" Type="http://schemas.openxmlformats.org/officeDocument/2006/relationships/hyperlink" Target="http://apps.webofknowledge.com/full_record.do?product=WOS&amp;search_mode=GeneralSearch&amp;qid=3&amp;SID=E6nqv3SUKECJPl1OQjM&amp;page=2&amp;doc=95" TargetMode="External"/><Relationship Id="rId447" Type="http://schemas.openxmlformats.org/officeDocument/2006/relationships/hyperlink" Target="http://apps.webofknowledge.com/full_record.do?product=WOS&amp;search_mode=GeneralSearch&amp;qid=1&amp;SID=D6pVcY1r4sUaUeZ1Qfn&amp;page=2&amp;doc=71" TargetMode="External"/><Relationship Id="rId251" Type="http://schemas.openxmlformats.org/officeDocument/2006/relationships/hyperlink" Target="http://apps.webofknowledge.com/full_record.do?product=WOS&amp;search_mode=GeneralSearch&amp;qid=1&amp;SID=D5dER5jKN3yTVjW2Abu&amp;page=1&amp;doc=31" TargetMode="External"/><Relationship Id="rId489" Type="http://schemas.openxmlformats.org/officeDocument/2006/relationships/hyperlink" Target="http://apps.webofknowledge.com/full_record.do?product=WOS&amp;search_mode=GeneralSearch&amp;qid=1&amp;SID=F3QAVKcbeGd6uwxAsQm&amp;page=1&amp;doc=42" TargetMode="External"/><Relationship Id="rId46" Type="http://schemas.openxmlformats.org/officeDocument/2006/relationships/hyperlink" Target="http://apps.webofknowledge.com/full_record.do?product=WOS&amp;search_mode=GeneralSearch&amp;qid=1&amp;SID=E2x932K34BB7vUr58ep&amp;page=1&amp;doc=9" TargetMode="External"/><Relationship Id="rId293" Type="http://schemas.openxmlformats.org/officeDocument/2006/relationships/hyperlink" Target="http://apps.webofknowledge.com/full_record.do?product=WOS&amp;search_mode=GeneralSearch&amp;qid=1&amp;SID=E5t2JVaBq6ljQ4SV9XS&amp;page=1&amp;doc=14" TargetMode="External"/><Relationship Id="rId307" Type="http://schemas.openxmlformats.org/officeDocument/2006/relationships/hyperlink" Target="http://apps.webofknowledge.com/full_record.do?product=WOS&amp;search_mode=GeneralSearch&amp;qid=3&amp;SID=F3Pu64ErxbBksR8thLe&amp;page=1&amp;doc=5" TargetMode="External"/><Relationship Id="rId349" Type="http://schemas.openxmlformats.org/officeDocument/2006/relationships/hyperlink" Target="http://apps.webofknowledge.com/full_record.do?product=WOS&amp;search_mode=GeneralSearch&amp;qid=1&amp;SID=F2hekmznjM4Op44U8Gj&amp;page=1&amp;doc=2" TargetMode="External"/><Relationship Id="rId514" Type="http://schemas.openxmlformats.org/officeDocument/2006/relationships/hyperlink" Target="http://apps.webofknowledge.com/full_record.do?product=WOS&amp;search_mode=GeneralSearch&amp;qid=1&amp;SID=E2WPX8BpQzu1KyMutN2&amp;page=1&amp;doc=27" TargetMode="External"/><Relationship Id="rId556" Type="http://schemas.openxmlformats.org/officeDocument/2006/relationships/hyperlink" Target="http://apps.webofknowledge.com/full_record.do?product=WOS&amp;search_mode=GeneralSearch&amp;qid=2&amp;SID=E13dB81QVftMdFQqx82&amp;page=1&amp;doc=2" TargetMode="External"/><Relationship Id="rId88" Type="http://schemas.openxmlformats.org/officeDocument/2006/relationships/hyperlink" Target="http://apps.webofknowledge.com/full_record.do?product=WOS&amp;search_mode=GeneralSearch&amp;qid=1&amp;SID=F5QYlaG1OPl2YND2ywY&amp;page=1&amp;doc=8" TargetMode="External"/><Relationship Id="rId111" Type="http://schemas.openxmlformats.org/officeDocument/2006/relationships/hyperlink" Target="http://apps.webofknowledge.com/full_record.do?product=WOS&amp;search_mode=GeneralSearch&amp;qid=1&amp;SID=E5czxAWjGgL3Pwr5h5j&amp;page=1&amp;doc=15" TargetMode="External"/><Relationship Id="rId153" Type="http://schemas.openxmlformats.org/officeDocument/2006/relationships/hyperlink" Target="http://apps.webofknowledge.com/full_record.do?product=WOS&amp;search_mode=GeneralSearch&amp;qid=1&amp;SID=E6a9ghYYFJqmoCAaCme&amp;page=1&amp;doc=32" TargetMode="External"/><Relationship Id="rId195" Type="http://schemas.openxmlformats.org/officeDocument/2006/relationships/hyperlink" Target="http://apps.webofknowledge.com/full_record.do?product=WOS&amp;search_mode=GeneralSearch&amp;qid=4&amp;SID=F1AeMUHojOPUU1xpCmD&amp;page=1&amp;doc=17" TargetMode="External"/><Relationship Id="rId209" Type="http://schemas.openxmlformats.org/officeDocument/2006/relationships/hyperlink" Target="http://apps.webofknowledge.com/full_record.do?product=WOS&amp;search_mode=GeneralSearch&amp;qid=3&amp;SID=E6C3XRP3qXlxpTFu8bC&amp;page=1&amp;doc=5" TargetMode="External"/><Relationship Id="rId360" Type="http://schemas.openxmlformats.org/officeDocument/2006/relationships/hyperlink" Target="http://apps.webofknowledge.com/full_record.do?product=WOS&amp;search_mode=GeneralSearch&amp;qid=1&amp;SID=F1ZujJSFTah2efOH4Py&amp;page=1&amp;doc=3" TargetMode="External"/><Relationship Id="rId416" Type="http://schemas.openxmlformats.org/officeDocument/2006/relationships/hyperlink" Target="http://apps.webofknowledge.com/full_record.do?product=WOS&amp;search_mode=GeneralSearch&amp;qid=3&amp;SID=E6nqv3SUKECJPl1OQjM&amp;page=2&amp;doc=90" TargetMode="External"/><Relationship Id="rId220" Type="http://schemas.openxmlformats.org/officeDocument/2006/relationships/hyperlink" Target="http://apps.webofknowledge.com/full_record.do?product=WOS&amp;search_mode=GeneralSearch&amp;qid=6&amp;SID=E4zyMaTtAJ5M8UxvBlo&amp;page=1&amp;doc=2" TargetMode="External"/><Relationship Id="rId458" Type="http://schemas.openxmlformats.org/officeDocument/2006/relationships/hyperlink" Target="http://apps.webofknowledge.com/full_record.do?product=WOS&amp;search_mode=GeneralSearch&amp;qid=1&amp;SID=C2kPfJSNE8IP7GtNHJQ&amp;page=2&amp;doc=61" TargetMode="External"/><Relationship Id="rId15" Type="http://schemas.openxmlformats.org/officeDocument/2006/relationships/hyperlink" Target="http://apps.webofknowledge.com/full_record.do?product=WOS&amp;search_mode=GeneralSearch&amp;qid=2&amp;SID=F6uyCevUGKZvOZBRJDp&amp;page=1&amp;doc=1" TargetMode="External"/><Relationship Id="rId57" Type="http://schemas.openxmlformats.org/officeDocument/2006/relationships/hyperlink" Target="http://apps.webofknowledge.com/full_record.do?product=WOS&amp;search_mode=GeneralSearch&amp;qid=5&amp;SID=E4QOgSHXz5cMJBwXQKR&amp;page=1&amp;doc=16" TargetMode="External"/><Relationship Id="rId262" Type="http://schemas.openxmlformats.org/officeDocument/2006/relationships/hyperlink" Target="http://apps.webofknowledge.com/full_record.do?product=WOS&amp;search_mode=GeneralSearch&amp;qid=1&amp;SID=D5dER5jKN3yTVjW2Abu&amp;page=1&amp;doc=27" TargetMode="External"/><Relationship Id="rId318" Type="http://schemas.openxmlformats.org/officeDocument/2006/relationships/hyperlink" Target="http://apps.webofknowledge.com/full_record.do?product=WOS&amp;search_mode=GeneralSearch&amp;qid=1&amp;SID=E4AoOryvSoptbdQgZTL&amp;page=1&amp;doc=4" TargetMode="External"/><Relationship Id="rId525" Type="http://schemas.openxmlformats.org/officeDocument/2006/relationships/hyperlink" Target="http://apps.webofknowledge.com/full_record.do?product=WOS&amp;search_mode=GeneralSearch&amp;qid=1&amp;SID=E2WPX8BpQzu1KyMutN2&amp;page=1&amp;doc=21" TargetMode="External"/><Relationship Id="rId99" Type="http://schemas.openxmlformats.org/officeDocument/2006/relationships/hyperlink" Target="http://apps.webofknowledge.com/full_record.do?product=WOS&amp;search_mode=GeneralSearch&amp;qid=1&amp;SID=C6CkneSaAT9LA9E8NrW&amp;page=1&amp;doc=8" TargetMode="External"/><Relationship Id="rId122" Type="http://schemas.openxmlformats.org/officeDocument/2006/relationships/hyperlink" Target="http://apps.webofknowledge.com/full_record.do?product=WOS&amp;search_mode=GeneralSearch&amp;qid=1&amp;SID=E5czxAWjGgL3Pwr5h5j&amp;page=1&amp;doc=18" TargetMode="External"/><Relationship Id="rId164" Type="http://schemas.openxmlformats.org/officeDocument/2006/relationships/hyperlink" Target="http://apps.webofknowledge.com/full_record.do?product=WOS&amp;search_mode=GeneralSearch&amp;qid=3&amp;SID=D2ony8FPPhrm3XOhwhy&amp;page=1&amp;doc=38" TargetMode="External"/><Relationship Id="rId371" Type="http://schemas.openxmlformats.org/officeDocument/2006/relationships/hyperlink" Target="http://apps.webofknowledge.com/full_record.do?product=WOS&amp;search_mode=GeneralSearch&amp;qid=1&amp;SID=F1ZujJSFTah2efOH4Py&amp;page=1&amp;doc=11" TargetMode="External"/><Relationship Id="rId427" Type="http://schemas.openxmlformats.org/officeDocument/2006/relationships/hyperlink" Target="http://apps.webofknowledge.com/full_record.do?product=WOS&amp;search_mode=GeneralSearch&amp;qid=3&amp;SID=E6nqv3SUKECJPl1OQjM&amp;page=1&amp;doc=1" TargetMode="External"/><Relationship Id="rId469" Type="http://schemas.openxmlformats.org/officeDocument/2006/relationships/hyperlink" Target="http://apps.webofknowledge.com/full_record.do?product=WOS&amp;search_mode=GeneralSearch&amp;qid=1&amp;SID=C2kPfJSNE8IP7GtNHJQ&amp;page=2&amp;doc=55" TargetMode="External"/><Relationship Id="rId26" Type="http://schemas.openxmlformats.org/officeDocument/2006/relationships/hyperlink" Target="http://apps.webofknowledge.com/full_record.do?product=WOS&amp;search_mode=GeneralSearch&amp;qid=2&amp;SID=D3zkLR4B8FM2TXtmr94&amp;page=1&amp;doc=1" TargetMode="External"/><Relationship Id="rId231" Type="http://schemas.openxmlformats.org/officeDocument/2006/relationships/hyperlink" Target="http://apps.webofknowledge.com/full_record.do?product=WOS&amp;search_mode=GeneralSearch&amp;qid=6&amp;SID=F18ZjRMZbfYCqav4mmu&amp;page=1&amp;doc=3" TargetMode="External"/><Relationship Id="rId273" Type="http://schemas.openxmlformats.org/officeDocument/2006/relationships/hyperlink" Target="http://apps.webofknowledge.com/full_record.do?product=WOS&amp;search_mode=GeneralSearch&amp;qid=1&amp;SID=D5dER5jKN3yTVjW2Abu&amp;page=1&amp;doc=24" TargetMode="External"/><Relationship Id="rId329" Type="http://schemas.openxmlformats.org/officeDocument/2006/relationships/hyperlink" Target="http://apps.webofknowledge.com/full_record.do?product=WOS&amp;search_mode=GeneralSearch&amp;qid=3&amp;SID=F2Hiy86VoUryodGFyZr&amp;page=1&amp;doc=6" TargetMode="External"/><Relationship Id="rId480" Type="http://schemas.openxmlformats.org/officeDocument/2006/relationships/hyperlink" Target="http://apps.webofknowledge.com/full_record.do?product=WOS&amp;search_mode=GeneralSearch&amp;qid=6&amp;SID=F3QAVKcbeGd6uwxAsQm&amp;page=1&amp;doc=48" TargetMode="External"/><Relationship Id="rId536" Type="http://schemas.openxmlformats.org/officeDocument/2006/relationships/hyperlink" Target="http://apps.webofknowledge.com/full_record.do?product=WOS&amp;search_mode=GeneralSearch&amp;qid=1&amp;SID=E2WPX8BpQzu1KyMutN2&amp;page=1&amp;doc=15" TargetMode="External"/><Relationship Id="rId68" Type="http://schemas.openxmlformats.org/officeDocument/2006/relationships/hyperlink" Target="http://apps.webofknowledge.com/full_record.do?product=WOS&amp;search_mode=GeneralSearch&amp;qid=3&amp;SID=D6Q6HQpkfG5uBRhAuIA&amp;page=1&amp;doc=4" TargetMode="External"/><Relationship Id="rId133" Type="http://schemas.openxmlformats.org/officeDocument/2006/relationships/hyperlink" Target="http://apps.webofknowledge.com/full_record.do?product=WOS&amp;search_mode=GeneralSearch&amp;qid=1&amp;SID=E6a9ghYYFJqmoCAaCme&amp;page=1&amp;doc=21" TargetMode="External"/><Relationship Id="rId175" Type="http://schemas.openxmlformats.org/officeDocument/2006/relationships/hyperlink" Target="http://apps.webofknowledge.com/full_record.do?product=WOS&amp;search_mode=GeneralSearch&amp;qid=3&amp;SID=F4l2Iniae7E2IGyhuVz&amp;page=1&amp;doc=45" TargetMode="External"/><Relationship Id="rId340" Type="http://schemas.openxmlformats.org/officeDocument/2006/relationships/hyperlink" Target="http://apps.webofknowledge.com/full_record.do?product=WOS&amp;search_mode=GeneralSearch&amp;qid=4&amp;SID=C2LCbslyZ5qvceTGAfh&amp;page=1&amp;doc=4" TargetMode="External"/><Relationship Id="rId200" Type="http://schemas.openxmlformats.org/officeDocument/2006/relationships/hyperlink" Target="http://apps.webofknowledge.com/full_record.do?product=WOS&amp;search_mode=GeneralSearch&amp;qid=3&amp;SID=E2xf54ej3Y5LPdmrMhl&amp;page=1&amp;doc=1" TargetMode="External"/><Relationship Id="rId382" Type="http://schemas.openxmlformats.org/officeDocument/2006/relationships/hyperlink" Target="http://apps.webofknowledge.com/full_record.do?product=WOS&amp;search_mode=GeneralSearch&amp;qid=1&amp;SID=E1mTMmnw7J6fDDjTj1j&amp;page=3&amp;doc=107" TargetMode="External"/><Relationship Id="rId438" Type="http://schemas.openxmlformats.org/officeDocument/2006/relationships/hyperlink" Target="http://apps.webofknowledge.com/full_record.do?product=WOS&amp;search_mode=GeneralSearch&amp;qid=1&amp;SID=D6pVcY1r4sUaUeZ1Qfn&amp;page=2&amp;doc=76" TargetMode="External"/><Relationship Id="rId242" Type="http://schemas.openxmlformats.org/officeDocument/2006/relationships/hyperlink" Target="http://apps.webofknowledge.com/full_record.do?product=WOS&amp;search_mode=GeneralSearch&amp;qid=1&amp;SID=E1C2BSsIRg2SqoeVguK&amp;page=1&amp;doc=40" TargetMode="External"/><Relationship Id="rId284" Type="http://schemas.openxmlformats.org/officeDocument/2006/relationships/hyperlink" Target="http://apps.webofknowledge.com/full_record.do?product=WOS&amp;search_mode=GeneralSearch&amp;qid=1&amp;SID=E5t2JVaBq6ljQ4SV9XS&amp;page=1&amp;doc=19" TargetMode="External"/><Relationship Id="rId491" Type="http://schemas.openxmlformats.org/officeDocument/2006/relationships/hyperlink" Target="http://apps.webofknowledge.com/full_record.do?product=WOS&amp;search_mode=GeneralSearch&amp;qid=1&amp;SID=F3QAVKcbeGd6uwxAsQm&amp;page=1&amp;doc=43" TargetMode="External"/><Relationship Id="rId505" Type="http://schemas.openxmlformats.org/officeDocument/2006/relationships/hyperlink" Target="http://apps.webofknowledge.com/full_record.do?product=WOS&amp;search_mode=GeneralSearch&amp;qid=1&amp;SID=E2WPX8BpQzu1KyMutN2&amp;page=1&amp;doc=36" TargetMode="External"/><Relationship Id="rId37" Type="http://schemas.openxmlformats.org/officeDocument/2006/relationships/hyperlink" Target="http://apps.webofknowledge.com/full_record.do?product=WOS&amp;search_mode=GeneralSearch&amp;qid=1&amp;SID=E2x932K34BB7vUr58ep&amp;page=1&amp;doc=6" TargetMode="External"/><Relationship Id="rId79" Type="http://schemas.openxmlformats.org/officeDocument/2006/relationships/hyperlink" Target="http://apps.webofknowledge.com/full_record.do?product=WOS&amp;search_mode=GeneralSearch&amp;qid=1&amp;SID=F5QYlaG1OPl2YND2ywY&amp;page=1&amp;doc=1" TargetMode="External"/><Relationship Id="rId102" Type="http://schemas.openxmlformats.org/officeDocument/2006/relationships/hyperlink" Target="http://apps.webofknowledge.com/full_record.do?product=WOS&amp;search_mode=GeneralSearch&amp;qid=1&amp;SID=C6CkneSaAT9LA9E8NrW&amp;page=1&amp;doc=10" TargetMode="External"/><Relationship Id="rId144" Type="http://schemas.openxmlformats.org/officeDocument/2006/relationships/hyperlink" Target="http://apps.webofknowledge.com/full_record.do?product=WOS&amp;search_mode=GeneralSearch&amp;qid=1&amp;SID=E6a9ghYYFJqmoCAaCme&amp;page=1&amp;doc=27" TargetMode="External"/><Relationship Id="rId547" Type="http://schemas.openxmlformats.org/officeDocument/2006/relationships/hyperlink" Target="http://apps.webofknowledge.com/full_record.do?product=WOS&amp;search_mode=GeneralSearch&amp;qid=1&amp;SID=D2LIiLCzA8ouZ8XSG3h&amp;page=1&amp;doc=1" TargetMode="External"/><Relationship Id="rId90" Type="http://schemas.openxmlformats.org/officeDocument/2006/relationships/hyperlink" Target="http://apps.webofknowledge.com/full_record.do?product=WOS&amp;search_mode=GeneralSearch&amp;qid=1&amp;SID=F5QYlaG1OPl2YND2ywY&amp;page=1&amp;doc=8" TargetMode="External"/><Relationship Id="rId186" Type="http://schemas.openxmlformats.org/officeDocument/2006/relationships/hyperlink" Target="http://apps.webofknowledge.com/full_record.do?product=WOS&amp;search_mode=GeneralSearch&amp;qid=3&amp;SID=F2v7wXQPWT3FHHvXcwy&amp;page=1&amp;doc=14" TargetMode="External"/><Relationship Id="rId351" Type="http://schemas.openxmlformats.org/officeDocument/2006/relationships/hyperlink" Target="http://apps.webofknowledge.com/full_record.do?product=WOS&amp;search_mode=GeneralSearch&amp;qid=1&amp;SID=F2hekmznjM4Op44U8Gj&amp;page=1&amp;doc=4" TargetMode="External"/><Relationship Id="rId393" Type="http://schemas.openxmlformats.org/officeDocument/2006/relationships/hyperlink" Target="http://apps.webofknowledge.com/full_record.do?product=WOS&amp;search_mode=GeneralSearch&amp;qid=1&amp;SID=F1acTnFZVTh3LilX8Ox&amp;page=3&amp;doc=102" TargetMode="External"/><Relationship Id="rId407" Type="http://schemas.openxmlformats.org/officeDocument/2006/relationships/hyperlink" Target="http://apps.webofknowledge.com/full_record.do?product=WOS&amp;search_mode=GeneralSearch&amp;qid=3&amp;SID=E6nqv3SUKECJPl1OQjM&amp;page=2&amp;doc=94" TargetMode="External"/><Relationship Id="rId449" Type="http://schemas.openxmlformats.org/officeDocument/2006/relationships/hyperlink" Target="http://apps.webofknowledge.com/full_record.do?product=WOS&amp;search_mode=GeneralSearch&amp;qid=1&amp;SID=D6pVcY1r4sUaUeZ1Qfn&amp;page=2&amp;doc=69" TargetMode="External"/><Relationship Id="rId211" Type="http://schemas.openxmlformats.org/officeDocument/2006/relationships/hyperlink" Target="http://apps.webofknowledge.com/full_record.do?product=WOS&amp;search_mode=GeneralSearch&amp;qid=3&amp;SID=E6C3XRP3qXlxpTFu8bC&amp;page=1&amp;doc=6" TargetMode="External"/><Relationship Id="rId253" Type="http://schemas.openxmlformats.org/officeDocument/2006/relationships/hyperlink" Target="http://apps.webofknowledge.com/full_record.do?product=WOS&amp;search_mode=GeneralSearch&amp;qid=1&amp;SID=D5dER5jKN3yTVjW2Abu&amp;page=1&amp;doc=30" TargetMode="External"/><Relationship Id="rId295" Type="http://schemas.openxmlformats.org/officeDocument/2006/relationships/hyperlink" Target="http://apps.webofknowledge.com/full_record.do?product=WOS&amp;search_mode=GeneralSearch&amp;qid=1&amp;SID=E5t2JVaBq6ljQ4SV9XS&amp;page=1&amp;doc=14" TargetMode="External"/><Relationship Id="rId309" Type="http://schemas.openxmlformats.org/officeDocument/2006/relationships/hyperlink" Target="http://apps.webofknowledge.com/full_record.do?product=WOS&amp;search_mode=GeneralSearch&amp;qid=3&amp;SID=F3Pu64ErxbBksR8thLe&amp;page=1&amp;doc=5" TargetMode="External"/><Relationship Id="rId460" Type="http://schemas.openxmlformats.org/officeDocument/2006/relationships/hyperlink" Target="http://apps.webofknowledge.com/full_record.do?product=WOS&amp;search_mode=GeneralSearch&amp;qid=1&amp;SID=C2kPfJSNE8IP7GtNHJQ&amp;page=2&amp;doc=60" TargetMode="External"/><Relationship Id="rId516" Type="http://schemas.openxmlformats.org/officeDocument/2006/relationships/hyperlink" Target="http://apps.webofknowledge.com/full_record.do?product=WOS&amp;search_mode=GeneralSearch&amp;qid=1&amp;SID=E2WPX8BpQzu1KyMutN2&amp;page=1&amp;doc=25" TargetMode="External"/><Relationship Id="rId48" Type="http://schemas.openxmlformats.org/officeDocument/2006/relationships/hyperlink" Target="http://apps.webofknowledge.com/full_record.do?product=WOS&amp;search_mode=GeneralSearch&amp;qid=1&amp;SID=E2x932K34BB7vUr58ep&amp;page=1&amp;doc=10" TargetMode="External"/><Relationship Id="rId113" Type="http://schemas.openxmlformats.org/officeDocument/2006/relationships/hyperlink" Target="http://apps.webofknowledge.com/full_record.do?product=WOS&amp;search_mode=GeneralSearch&amp;qid=1&amp;SID=E5czxAWjGgL3Pwr5h5j&amp;page=1&amp;doc=15" TargetMode="External"/><Relationship Id="rId320" Type="http://schemas.openxmlformats.org/officeDocument/2006/relationships/hyperlink" Target="http://apps.webofknowledge.com/full_record.do?product=WOS&amp;search_mode=GeneralSearch&amp;qid=1&amp;SID=E4AoOryvSoptbdQgZTL&amp;page=1&amp;doc=5" TargetMode="External"/><Relationship Id="rId558" Type="http://schemas.openxmlformats.org/officeDocument/2006/relationships/hyperlink" Target="http://apps.webofknowledge.com/full_record.do?product=WOS&amp;search_mode=GeneralSearch&amp;qid=2&amp;SID=E13dB81QVftMdFQqx82&amp;page=1&amp;doc=2" TargetMode="External"/><Relationship Id="rId155" Type="http://schemas.openxmlformats.org/officeDocument/2006/relationships/hyperlink" Target="http://apps.webofknowledge.com/full_record.do?product=WOS&amp;search_mode=GeneralSearch&amp;qid=1&amp;SID=E6a9ghYYFJqmoCAaCme&amp;page=1&amp;doc=34" TargetMode="External"/><Relationship Id="rId197" Type="http://schemas.openxmlformats.org/officeDocument/2006/relationships/hyperlink" Target="http://apps.webofknowledge.com/full_record.do?product=WOS&amp;search_mode=GeneralSearch&amp;qid=4&amp;SID=F1AeMUHojOPUU1xpCmD&amp;page=1&amp;doc=18" TargetMode="External"/><Relationship Id="rId362" Type="http://schemas.openxmlformats.org/officeDocument/2006/relationships/hyperlink" Target="http://apps.webofknowledge.com/full_record.do?product=WOS&amp;search_mode=GeneralSearch&amp;qid=1&amp;SID=F1ZujJSFTah2efOH4Py&amp;page=1&amp;doc=4" TargetMode="External"/><Relationship Id="rId418" Type="http://schemas.openxmlformats.org/officeDocument/2006/relationships/hyperlink" Target="http://apps.webofknowledge.com/full_record.do?product=WOS&amp;search_mode=GeneralSearch&amp;qid=3&amp;SID=E6nqv3SUKECJPl1OQjM&amp;page=2&amp;doc=90" TargetMode="External"/><Relationship Id="rId222" Type="http://schemas.openxmlformats.org/officeDocument/2006/relationships/hyperlink" Target="http://apps.webofknowledge.com/full_record.do?product=WOS&amp;search_mode=GeneralSearch&amp;qid=6&amp;SID=E4zyMaTtAJ5M8UxvBlo&amp;page=1&amp;doc=3" TargetMode="External"/><Relationship Id="rId264" Type="http://schemas.openxmlformats.org/officeDocument/2006/relationships/hyperlink" Target="http://apps.webofknowledge.com/full_record.do?product=WOS&amp;search_mode=GeneralSearch&amp;qid=1&amp;SID=D5dER5jKN3yTVjW2Abu&amp;page=1&amp;doc=27" TargetMode="External"/><Relationship Id="rId471" Type="http://schemas.openxmlformats.org/officeDocument/2006/relationships/hyperlink" Target="http://apps.webofknowledge.com/full_record.do?product=WOS&amp;search_mode=GeneralSearch&amp;qid=1&amp;SID=C2kPfJSNE8IP7GtNHJQ&amp;page=2&amp;doc=54" TargetMode="External"/><Relationship Id="rId17" Type="http://schemas.openxmlformats.org/officeDocument/2006/relationships/hyperlink" Target="http://apps.webofknowledge.com/full_record.do?product=WOS&amp;search_mode=GeneralSearch&amp;qid=2&amp;SID=F6uyCevUGKZvOZBRJDp&amp;page=1&amp;doc=1" TargetMode="External"/><Relationship Id="rId59" Type="http://schemas.openxmlformats.org/officeDocument/2006/relationships/hyperlink" Target="http://apps.webofknowledge.com/full_record.do?product=WOS&amp;search_mode=GeneralSearch&amp;qid=1&amp;SID=E4mWRou5HWWwzZi9H6s&amp;page=1&amp;doc=1" TargetMode="External"/><Relationship Id="rId124" Type="http://schemas.openxmlformats.org/officeDocument/2006/relationships/hyperlink" Target="http://apps.webofknowledge.com/full_record.do?product=WOS&amp;search_mode=GeneralSearch&amp;qid=3&amp;SID=D6lb2yOC7kEDyjHGjP1&amp;page=1&amp;doc=19" TargetMode="External"/><Relationship Id="rId527" Type="http://schemas.openxmlformats.org/officeDocument/2006/relationships/hyperlink" Target="http://apps.webofknowledge.com/full_record.do?product=WOS&amp;search_mode=GeneralSearch&amp;qid=1&amp;SID=E2WPX8BpQzu1KyMutN2&amp;page=1&amp;doc=20" TargetMode="External"/><Relationship Id="rId70" Type="http://schemas.openxmlformats.org/officeDocument/2006/relationships/hyperlink" Target="http://apps.webofknowledge.com/full_record.do?product=WOS&amp;search_mode=GeneralSearch&amp;qid=3&amp;SID=D6Q6HQpkfG5uBRhAuIA&amp;page=1&amp;doc=4" TargetMode="External"/><Relationship Id="rId166" Type="http://schemas.openxmlformats.org/officeDocument/2006/relationships/hyperlink" Target="http://apps.webofknowledge.com/full_record.do?product=WOS&amp;search_mode=GeneralSearch&amp;qid=3&amp;SID=F4l2Iniae7E2IGyhuVz&amp;page=1&amp;doc=40" TargetMode="External"/><Relationship Id="rId331" Type="http://schemas.openxmlformats.org/officeDocument/2006/relationships/hyperlink" Target="http://apps.webofknowledge.com/full_record.do?product=WOS&amp;search_mode=GeneralSearch&amp;qid=3&amp;SID=F2Hiy86VoUryodGFyZr&amp;page=1&amp;doc=8" TargetMode="External"/><Relationship Id="rId373" Type="http://schemas.openxmlformats.org/officeDocument/2006/relationships/hyperlink" Target="http://apps.webofknowledge.com/full_record.do?product=WOS&amp;search_mode=GeneralSearch&amp;qid=1&amp;SID=F1ZujJSFTah2efOH4Py&amp;page=1&amp;doc=13" TargetMode="External"/><Relationship Id="rId429" Type="http://schemas.openxmlformats.org/officeDocument/2006/relationships/hyperlink" Target="http://apps.webofknowledge.com/full_record.do?product=WOS&amp;search_mode=GeneralSearch&amp;qid=3&amp;SID=E6nqv3SUKECJPl1OQjM&amp;page=1&amp;doc=2" TargetMode="External"/><Relationship Id="rId1" Type="http://schemas.openxmlformats.org/officeDocument/2006/relationships/hyperlink" Target="http://apps.webofknowledge.com/full_record.do?product=WOS&amp;search_mode=GeneralSearch&amp;qid=2&amp;SID=C62ixd38SB39Wbxye5L&amp;page=1&amp;doc=1" TargetMode="External"/><Relationship Id="rId233" Type="http://schemas.openxmlformats.org/officeDocument/2006/relationships/hyperlink" Target="http://apps.webofknowledge.com/full_record.do?product=WOS&amp;search_mode=GeneralSearch&amp;qid=6&amp;SID=F18ZjRMZbfYCqav4mmu&amp;page=1&amp;doc=4" TargetMode="External"/><Relationship Id="rId440" Type="http://schemas.openxmlformats.org/officeDocument/2006/relationships/hyperlink" Target="http://apps.webofknowledge.com/full_record.do?product=WOS&amp;search_mode=GeneralSearch&amp;qid=1&amp;SID=D6pVcY1r4sUaUeZ1Qfn&amp;page=2&amp;doc=74" TargetMode="External"/><Relationship Id="rId28" Type="http://schemas.openxmlformats.org/officeDocument/2006/relationships/hyperlink" Target="http://apps.webofknowledge.com/full_record.do?product=WOS&amp;search_mode=GeneralSearch&amp;qid=2&amp;SID=D3zkLR4B8FM2TXtmr94&amp;page=1&amp;doc=2" TargetMode="External"/><Relationship Id="rId275" Type="http://schemas.openxmlformats.org/officeDocument/2006/relationships/hyperlink" Target="http://apps.webofknowledge.com/full_record.do?product=WOS&amp;search_mode=GeneralSearch&amp;qid=1&amp;SID=D5dER5jKN3yTVjW2Abu&amp;page=1&amp;doc=24" TargetMode="External"/><Relationship Id="rId300" Type="http://schemas.openxmlformats.org/officeDocument/2006/relationships/hyperlink" Target="http://apps.webofknowledge.com/full_record.do?product=WOS&amp;search_mode=GeneralSearch&amp;qid=3&amp;SID=F3Pu64ErxbBksR8thLe&amp;page=1&amp;doc=10" TargetMode="External"/><Relationship Id="rId482" Type="http://schemas.openxmlformats.org/officeDocument/2006/relationships/hyperlink" Target="http://apps.webofknowledge.com/full_record.do?product=WOS&amp;search_mode=GeneralSearch&amp;qid=6&amp;SID=F3QAVKcbeGd6uwxAsQm&amp;page=1&amp;doc=46" TargetMode="External"/><Relationship Id="rId538" Type="http://schemas.openxmlformats.org/officeDocument/2006/relationships/hyperlink" Target="http://apps.webofknowledge.com/full_record.do?product=WOS&amp;search_mode=GeneralSearch&amp;qid=1&amp;SID=E2WPX8BpQzu1KyMutN2&amp;page=1&amp;doc=4" TargetMode="External"/><Relationship Id="rId81" Type="http://schemas.openxmlformats.org/officeDocument/2006/relationships/hyperlink" Target="http://apps.webofknowledge.com/full_record.do?product=WOS&amp;search_mode=GeneralSearch&amp;qid=1&amp;SID=F5QYlaG1OPl2YND2ywY&amp;page=1&amp;doc=2" TargetMode="External"/><Relationship Id="rId135" Type="http://schemas.openxmlformats.org/officeDocument/2006/relationships/hyperlink" Target="http://apps.webofknowledge.com/full_record.do?product=WOS&amp;search_mode=GeneralSearch&amp;qid=1&amp;SID=E6a9ghYYFJqmoCAaCme&amp;page=1&amp;doc=22" TargetMode="External"/><Relationship Id="rId177" Type="http://schemas.openxmlformats.org/officeDocument/2006/relationships/hyperlink" Target="http://apps.webofknowledge.com/full_record.do?product=WOS&amp;search_mode=GeneralSearch&amp;qid=3&amp;SID=F4l2Iniae7E2IGyhuVz&amp;page=1&amp;doc=50" TargetMode="External"/><Relationship Id="rId342" Type="http://schemas.openxmlformats.org/officeDocument/2006/relationships/hyperlink" Target="http://apps.webofknowledge.com/full_record.do?product=WOS&amp;search_mode=GeneralSearch&amp;qid=1&amp;SID=F5hdXmp8hb2Fzy4e7nR&amp;page=1&amp;doc=2" TargetMode="External"/><Relationship Id="rId384" Type="http://schemas.openxmlformats.org/officeDocument/2006/relationships/hyperlink" Target="http://apps.webofknowledge.com/full_record.do?product=WOS&amp;search_mode=GeneralSearch&amp;qid=1&amp;SID=E1mTMmnw7J6fDDjTj1j&amp;page=1&amp;doc=1" TargetMode="External"/><Relationship Id="rId202" Type="http://schemas.openxmlformats.org/officeDocument/2006/relationships/hyperlink" Target="http://apps.webofknowledge.com/full_record.do?product=WOS&amp;search_mode=GeneralSearch&amp;qid=7&amp;SID=D1lA24VMiRrVhuIYXer&amp;page=1&amp;doc=1" TargetMode="External"/><Relationship Id="rId244" Type="http://schemas.openxmlformats.org/officeDocument/2006/relationships/hyperlink" Target="http://apps.webofknowledge.com/full_record.do?product=WOS&amp;search_mode=GeneralSearch&amp;qid=1&amp;SID=E1C2BSsIRg2SqoeVguK&amp;page=1&amp;doc=38" TargetMode="External"/><Relationship Id="rId39" Type="http://schemas.openxmlformats.org/officeDocument/2006/relationships/hyperlink" Target="http://apps.webofknowledge.com/full_record.do?product=WOS&amp;search_mode=GeneralSearch&amp;qid=1&amp;SID=E2x932K34BB7vUr58ep&amp;page=1&amp;doc=7" TargetMode="External"/><Relationship Id="rId286" Type="http://schemas.openxmlformats.org/officeDocument/2006/relationships/hyperlink" Target="http://apps.webofknowledge.com/full_record.do?product=WOS&amp;search_mode=GeneralSearch&amp;qid=1&amp;SID=E5t2JVaBq6ljQ4SV9XS&amp;page=1&amp;doc=18" TargetMode="External"/><Relationship Id="rId451" Type="http://schemas.openxmlformats.org/officeDocument/2006/relationships/hyperlink" Target="http://apps.webofknowledge.com/full_record.do?product=WOS&amp;search_mode=GeneralSearch&amp;qid=1&amp;SID=D6pVcY1r4sUaUeZ1Qfn&amp;page=2&amp;doc=67" TargetMode="External"/><Relationship Id="rId493" Type="http://schemas.openxmlformats.org/officeDocument/2006/relationships/hyperlink" Target="http://apps.webofknowledge.com/full_record.do?product=WOS&amp;search_mode=GeneralSearch&amp;qid=10&amp;SID=C3OVM7RoHmYzDnvlPhu&amp;page=1&amp;doc=40" TargetMode="External"/><Relationship Id="rId507" Type="http://schemas.openxmlformats.org/officeDocument/2006/relationships/hyperlink" Target="http://apps.webofknowledge.com/full_record.do?product=WOS&amp;search_mode=GeneralSearch&amp;qid=1&amp;SID=E2WPX8BpQzu1KyMutN2&amp;page=1&amp;doc=34" TargetMode="External"/><Relationship Id="rId549" Type="http://schemas.openxmlformats.org/officeDocument/2006/relationships/hyperlink" Target="http://apps.webofknowledge.com/full_record.do?product=WOS&amp;search_mode=GeneralSearch&amp;qid=1&amp;SID=D2LIiLCzA8ouZ8XSG3h&amp;page=1&amp;doc=1" TargetMode="External"/><Relationship Id="rId50" Type="http://schemas.openxmlformats.org/officeDocument/2006/relationships/hyperlink" Target="http://apps.webofknowledge.com/full_record.do?product=WOS&amp;search_mode=GeneralSearch&amp;qid=1&amp;SID=E2x932K34BB7vUr58ep&amp;page=1&amp;doc=11" TargetMode="External"/><Relationship Id="rId104" Type="http://schemas.openxmlformats.org/officeDocument/2006/relationships/hyperlink" Target="http://apps.webofknowledge.com/full_record.do?product=WOS&amp;search_mode=GeneralSearch&amp;qid=1&amp;SID=C6CkneSaAT9LA9E8NrW&amp;page=1&amp;doc=11" TargetMode="External"/><Relationship Id="rId146" Type="http://schemas.openxmlformats.org/officeDocument/2006/relationships/hyperlink" Target="http://apps.webofknowledge.com/full_record.do?product=WOS&amp;search_mode=GeneralSearch&amp;qid=1&amp;SID=E6a9ghYYFJqmoCAaCme&amp;page=1&amp;doc=28" TargetMode="External"/><Relationship Id="rId188" Type="http://schemas.openxmlformats.org/officeDocument/2006/relationships/hyperlink" Target="http://apps.webofknowledge.com/full_record.do?product=WOS&amp;search_mode=GeneralSearch&amp;qid=3&amp;SID=F2v7wXQPWT3FHHvXcwy&amp;page=1&amp;doc=14" TargetMode="External"/><Relationship Id="rId311" Type="http://schemas.openxmlformats.org/officeDocument/2006/relationships/hyperlink" Target="http://apps.webofknowledge.com/full_record.do?product=WOS&amp;search_mode=GeneralSearch&amp;qid=3&amp;SID=F3Pu64ErxbBksR8thLe&amp;page=1&amp;doc=3" TargetMode="External"/><Relationship Id="rId353" Type="http://schemas.openxmlformats.org/officeDocument/2006/relationships/hyperlink" Target="http://apps.webofknowledge.com/full_record.do?product=WOS&amp;search_mode=GeneralSearch&amp;qid=1&amp;SID=F1BIL7CaFIwsPqYZ4s9&amp;page=1&amp;doc=1" TargetMode="External"/><Relationship Id="rId395" Type="http://schemas.openxmlformats.org/officeDocument/2006/relationships/hyperlink" Target="http://apps.webofknowledge.com/full_record.do?product=WOS&amp;search_mode=GeneralSearch&amp;qid=1&amp;SID=F1acTnFZVTh3LilX8Ox&amp;page=3&amp;doc=101" TargetMode="External"/><Relationship Id="rId409" Type="http://schemas.openxmlformats.org/officeDocument/2006/relationships/hyperlink" Target="http://apps.webofknowledge.com/full_record.do?product=WOS&amp;search_mode=GeneralSearch&amp;qid=3&amp;SID=E6nqv3SUKECJPl1OQjM&amp;page=2&amp;doc=92" TargetMode="External"/><Relationship Id="rId560" Type="http://schemas.openxmlformats.org/officeDocument/2006/relationships/table" Target="../tables/table2.xml"/><Relationship Id="rId92" Type="http://schemas.openxmlformats.org/officeDocument/2006/relationships/hyperlink" Target="http://apps.webofknowledge.com/full_record.do?product=WOS&amp;search_mode=GeneralSearch&amp;qid=1&amp;SID=F5QYlaG1OPl2YND2ywY&amp;page=1&amp;doc=8" TargetMode="External"/><Relationship Id="rId213" Type="http://schemas.openxmlformats.org/officeDocument/2006/relationships/hyperlink" Target="http://apps.webofknowledge.com/full_record.do?product=WOS&amp;search_mode=GeneralSearch&amp;qid=3&amp;SID=E6C3XRP3qXlxpTFu8bC&amp;page=1&amp;doc=7" TargetMode="External"/><Relationship Id="rId420" Type="http://schemas.openxmlformats.org/officeDocument/2006/relationships/hyperlink" Target="http://apps.webofknowledge.com/full_record.do?product=WOS&amp;search_mode=GeneralSearch&amp;qid=3&amp;SID=E6nqv3SUKECJPl1OQjM&amp;page=2&amp;doc=89" TargetMode="External"/><Relationship Id="rId255" Type="http://schemas.openxmlformats.org/officeDocument/2006/relationships/hyperlink" Target="http://apps.webofknowledge.com/full_record.do?product=WOS&amp;search_mode=GeneralSearch&amp;qid=1&amp;SID=D5dER5jKN3yTVjW2Abu&amp;page=1&amp;doc=30" TargetMode="External"/><Relationship Id="rId297" Type="http://schemas.openxmlformats.org/officeDocument/2006/relationships/hyperlink" Target="http://apps.webofknowledge.com/full_record.do?product=WOS&amp;search_mode=GeneralSearch&amp;qid=1&amp;SID=E5t2JVaBq6ljQ4SV9XS&amp;page=1&amp;doc=12" TargetMode="External"/><Relationship Id="rId462" Type="http://schemas.openxmlformats.org/officeDocument/2006/relationships/hyperlink" Target="http://apps.webofknowledge.com/full_record.do?product=WOS&amp;search_mode=GeneralSearch&amp;qid=1&amp;SID=C2kPfJSNE8IP7GtNHJQ&amp;page=2&amp;doc=59" TargetMode="External"/><Relationship Id="rId518" Type="http://schemas.openxmlformats.org/officeDocument/2006/relationships/hyperlink" Target="http://apps.webofknowledge.com/full_record.do?product=WOS&amp;search_mode=GeneralSearch&amp;qid=1&amp;SID=E2WPX8BpQzu1KyMutN2&amp;page=1&amp;doc=25" TargetMode="External"/><Relationship Id="rId115" Type="http://schemas.openxmlformats.org/officeDocument/2006/relationships/hyperlink" Target="http://apps.webofknowledge.com/full_record.do?product=WOS&amp;search_mode=GeneralSearch&amp;qid=1&amp;SID=E5czxAWjGgL3Pwr5h5j&amp;page=1&amp;doc=16" TargetMode="External"/><Relationship Id="rId157" Type="http://schemas.openxmlformats.org/officeDocument/2006/relationships/hyperlink" Target="http://apps.webofknowledge.com/full_record.do?product=WOS&amp;search_mode=GeneralSearch&amp;qid=1&amp;SID=E6a9ghYYFJqmoCAaCme&amp;page=1&amp;doc=35" TargetMode="External"/><Relationship Id="rId322" Type="http://schemas.openxmlformats.org/officeDocument/2006/relationships/hyperlink" Target="http://apps.webofknowledge.com/full_record.do?product=WOS&amp;search_mode=GeneralSearch&amp;qid=3&amp;SID=F2Hiy86VoUryodGFyZr&amp;page=1&amp;doc=1" TargetMode="External"/><Relationship Id="rId364" Type="http://schemas.openxmlformats.org/officeDocument/2006/relationships/hyperlink" Target="http://apps.webofknowledge.com/full_record.do?product=WOS&amp;search_mode=GeneralSearch&amp;qid=1&amp;SID=F1ZujJSFTah2efOH4Py&amp;page=1&amp;doc=5" TargetMode="External"/><Relationship Id="rId61" Type="http://schemas.openxmlformats.org/officeDocument/2006/relationships/hyperlink" Target="http://apps.webofknowledge.com/full_record.do?product=WOS&amp;search_mode=GeneralSearch&amp;qid=3&amp;SID=D6Q6HQpkfG5uBRhAuIA&amp;page=1&amp;doc=2" TargetMode="External"/><Relationship Id="rId199" Type="http://schemas.openxmlformats.org/officeDocument/2006/relationships/hyperlink" Target="http://apps.webofknowledge.com/full_record.do?product=WOS&amp;search_mode=GeneralSearch&amp;qid=3&amp;SID=E2xf54ej3Y5LPdmrMhl&amp;page=1&amp;doc=1" TargetMode="External"/><Relationship Id="rId19" Type="http://schemas.openxmlformats.org/officeDocument/2006/relationships/hyperlink" Target="http://apps.webofknowledge.com/full_record.do?product=WOS&amp;search_mode=GeneralSearch&amp;qid=2&amp;SID=F6uyCevUGKZvOZBRJDp&amp;page=1&amp;doc=1" TargetMode="External"/><Relationship Id="rId224" Type="http://schemas.openxmlformats.org/officeDocument/2006/relationships/hyperlink" Target="http://apps.webofknowledge.com/full_record.do?product=WOS&amp;search_mode=GeneralSearch&amp;qid=6&amp;SID=E4zyMaTtAJ5M8UxvBlo&amp;page=1&amp;doc=4" TargetMode="External"/><Relationship Id="rId266" Type="http://schemas.openxmlformats.org/officeDocument/2006/relationships/hyperlink" Target="http://apps.webofknowledge.com/full_record.do?product=WOS&amp;search_mode=GeneralSearch&amp;qid=1&amp;SID=D5dER5jKN3yTVjW2Abu&amp;page=1&amp;doc=26" TargetMode="External"/><Relationship Id="rId431" Type="http://schemas.openxmlformats.org/officeDocument/2006/relationships/hyperlink" Target="http://apps.webofknowledge.com/full_record.do?product=WOS&amp;search_mode=GeneralSearch&amp;qid=1&amp;SID=D6pVcY1r4sUaUeZ1Qfn&amp;page=2&amp;doc=81" TargetMode="External"/><Relationship Id="rId473" Type="http://schemas.openxmlformats.org/officeDocument/2006/relationships/hyperlink" Target="http://apps.webofknowledge.com/full_record.do?product=WOS&amp;search_mode=GeneralSearch&amp;qid=6&amp;SID=F3QAVKcbeGd6uwxAsQm&amp;page=2&amp;doc=53" TargetMode="External"/><Relationship Id="rId529" Type="http://schemas.openxmlformats.org/officeDocument/2006/relationships/hyperlink" Target="http://apps.webofknowledge.com/full_record.do?product=WOS&amp;search_mode=GeneralSearch&amp;qid=1&amp;SID=E2WPX8BpQzu1KyMutN2&amp;page=1&amp;doc=19" TargetMode="External"/><Relationship Id="rId30" Type="http://schemas.openxmlformats.org/officeDocument/2006/relationships/hyperlink" Target="http://apps.webofknowledge.com/full_record.do?product=WOS&amp;search_mode=GeneralSearch&amp;qid=1&amp;SID=E2x932K34BB7vUr58ep&amp;page=1&amp;doc=1" TargetMode="External"/><Relationship Id="rId126" Type="http://schemas.openxmlformats.org/officeDocument/2006/relationships/hyperlink" Target="http://apps.webofknowledge.com/full_record.do?product=WOS&amp;search_mode=GeneralSearch&amp;qid=3&amp;SID=D6lb2yOC7kEDyjHGjP1&amp;page=1&amp;doc=20" TargetMode="External"/><Relationship Id="rId168" Type="http://schemas.openxmlformats.org/officeDocument/2006/relationships/hyperlink" Target="http://apps.webofknowledge.com/full_record.do?product=WOS&amp;search_mode=GeneralSearch&amp;qid=3&amp;SID=F4l2Iniae7E2IGyhuVz&amp;page=1&amp;doc=41" TargetMode="External"/><Relationship Id="rId333" Type="http://schemas.openxmlformats.org/officeDocument/2006/relationships/hyperlink" Target="http://apps.webofknowledge.com/full_record.do?product=WOS&amp;search_mode=GeneralSearch&amp;qid=3&amp;SID=F2Hiy86VoUryodGFyZr&amp;page=1&amp;doc=10" TargetMode="External"/><Relationship Id="rId540" Type="http://schemas.openxmlformats.org/officeDocument/2006/relationships/hyperlink" Target="http://apps.webofknowledge.com/full_record.do?product=WOS&amp;search_mode=GeneralSearch&amp;qid=1&amp;SID=E2WPX8BpQzu1KyMutN2&amp;page=1&amp;doc=2" TargetMode="External"/><Relationship Id="rId72" Type="http://schemas.openxmlformats.org/officeDocument/2006/relationships/hyperlink" Target="http://apps.webofknowledge.com/full_record.do?product=WOS&amp;search_mode=GeneralSearch&amp;qid=3&amp;SID=C2W41ZmW7qBkq3M7K9F&amp;page=1&amp;doc=2" TargetMode="External"/><Relationship Id="rId375" Type="http://schemas.openxmlformats.org/officeDocument/2006/relationships/hyperlink" Target="http://apps.webofknowledge.com/full_record.do?product=WOS&amp;search_mode=GeneralSearch&amp;qid=1&amp;SID=F1ZujJSFTah2efOH4Py&amp;page=3&amp;doc=126" TargetMode="External"/><Relationship Id="rId3" Type="http://schemas.openxmlformats.org/officeDocument/2006/relationships/hyperlink" Target="http://apps.webofknowledge.com/full_record.do?product=WOS&amp;search_mode=GeneralSearch&amp;qid=3&amp;SID=C2uSPvjis6KacVKcwmd&amp;page=1&amp;doc=1" TargetMode="External"/><Relationship Id="rId235" Type="http://schemas.openxmlformats.org/officeDocument/2006/relationships/hyperlink" Target="http://apps.webofknowledge.com/full_record.do?product=WOS&amp;search_mode=GeneralSearch&amp;qid=1&amp;SID=C4dV8KUVFFWJjTI8d2a&amp;page=1&amp;doc=1" TargetMode="External"/><Relationship Id="rId277" Type="http://schemas.openxmlformats.org/officeDocument/2006/relationships/hyperlink" Target="http://apps.webofknowledge.com/full_record.do?product=WOS&amp;search_mode=GeneralSearch&amp;qid=1&amp;SID=D5dER5jKN3yTVjW2Abu&amp;page=1&amp;doc=23" TargetMode="External"/><Relationship Id="rId400" Type="http://schemas.openxmlformats.org/officeDocument/2006/relationships/hyperlink" Target="http://apps.webofknowledge.com/full_record.do?product=WOS&amp;search_mode=GeneralSearch&amp;qid=1&amp;SID=F1acTnFZVTh3LilX8Ox&amp;page=2&amp;doc=99" TargetMode="External"/><Relationship Id="rId442" Type="http://schemas.openxmlformats.org/officeDocument/2006/relationships/hyperlink" Target="http://apps.webofknowledge.com/full_record.do?product=WOS&amp;search_mode=GeneralSearch&amp;qid=1&amp;SID=D6pVcY1r4sUaUeZ1Qfn&amp;page=2&amp;doc=73" TargetMode="External"/><Relationship Id="rId484" Type="http://schemas.openxmlformats.org/officeDocument/2006/relationships/hyperlink" Target="http://apps.webofknowledge.com/full_record.do?product=WOS&amp;search_mode=GeneralSearch&amp;qid=6&amp;SID=F3QAVKcbeGd6uwxAsQm&amp;page=1&amp;doc=46" TargetMode="External"/><Relationship Id="rId137" Type="http://schemas.openxmlformats.org/officeDocument/2006/relationships/hyperlink" Target="http://apps.webofknowledge.com/full_record.do?product=WOS&amp;search_mode=GeneralSearch&amp;qid=1&amp;SID=E6a9ghYYFJqmoCAaCme&amp;page=1&amp;doc=22" TargetMode="External"/><Relationship Id="rId302" Type="http://schemas.openxmlformats.org/officeDocument/2006/relationships/hyperlink" Target="http://apps.webofknowledge.com/full_record.do?product=WOS&amp;search_mode=GeneralSearch&amp;qid=3&amp;SID=F3Pu64ErxbBksR8thLe&amp;page=1&amp;doc=8" TargetMode="External"/><Relationship Id="rId344" Type="http://schemas.openxmlformats.org/officeDocument/2006/relationships/hyperlink" Target="http://apps.webofknowledge.com/full_record.do?product=WOS&amp;search_mode=GeneralSearch&amp;qid=1&amp;SID=D6pXFlpdDq8Hpg6ToG3&amp;page=1&amp;doc=2" TargetMode="External"/><Relationship Id="rId41" Type="http://schemas.openxmlformats.org/officeDocument/2006/relationships/hyperlink" Target="http://apps.webofknowledge.com/full_record.do?product=WOS&amp;search_mode=GeneralSearch&amp;qid=1&amp;SID=E2x932K34BB7vUr58ep&amp;page=1&amp;doc=8" TargetMode="External"/><Relationship Id="rId83" Type="http://schemas.openxmlformats.org/officeDocument/2006/relationships/hyperlink" Target="http://apps.webofknowledge.com/full_record.do?product=WOS&amp;search_mode=GeneralSearch&amp;qid=1&amp;SID=F5QYlaG1OPl2YND2ywY&amp;page=1&amp;doc=4" TargetMode="External"/><Relationship Id="rId179" Type="http://schemas.openxmlformats.org/officeDocument/2006/relationships/hyperlink" Target="http://apps.webofknowledge.com/full_record.do?product=WOS&amp;search_mode=GeneralSearch&amp;qid=1&amp;SID=F3Wlu2jZcUCvfXkYxGg&amp;page=1&amp;doc=11" TargetMode="External"/><Relationship Id="rId386" Type="http://schemas.openxmlformats.org/officeDocument/2006/relationships/hyperlink" Target="http://apps.webofknowledge.com/full_record.do?product=WOS&amp;search_mode=GeneralSearch&amp;qid=1&amp;SID=F1acTnFZVTh3LilX8Ox&amp;page=3&amp;doc=103" TargetMode="External"/><Relationship Id="rId551" Type="http://schemas.openxmlformats.org/officeDocument/2006/relationships/hyperlink" Target="http://apps.webofknowledge.com/full_record.do?product=WOS&amp;search_mode=GeneralSearch&amp;qid=11&amp;SID=E13dB81QVftMdFQqx82&amp;page=1&amp;doc=6" TargetMode="External"/><Relationship Id="rId190" Type="http://schemas.openxmlformats.org/officeDocument/2006/relationships/hyperlink" Target="http://apps.webofknowledge.com/full_record.do?product=WOS&amp;search_mode=GeneralSearch&amp;qid=3&amp;SID=F2v7wXQPWT3FHHvXcwy&amp;page=1&amp;doc=15" TargetMode="External"/><Relationship Id="rId204" Type="http://schemas.openxmlformats.org/officeDocument/2006/relationships/hyperlink" Target="http://apps.webofknowledge.com/full_record.do?product=WOS&amp;search_mode=GeneralSearch&amp;qid=7&amp;SID=D1lA24VMiRrVhuIYXer&amp;page=1&amp;doc=2" TargetMode="External"/><Relationship Id="rId246" Type="http://schemas.openxmlformats.org/officeDocument/2006/relationships/hyperlink" Target="http://apps.webofknowledge.com/full_record.do?product=WOS&amp;search_mode=GeneralSearch&amp;qid=1&amp;SID=E1C2BSsIRg2SqoeVguK&amp;page=1&amp;doc=37" TargetMode="External"/><Relationship Id="rId288" Type="http://schemas.openxmlformats.org/officeDocument/2006/relationships/hyperlink" Target="http://apps.webofknowledge.com/full_record.do?product=WOS&amp;search_mode=GeneralSearch&amp;qid=1&amp;SID=E5t2JVaBq6ljQ4SV9XS&amp;page=1&amp;doc=17" TargetMode="External"/><Relationship Id="rId411" Type="http://schemas.openxmlformats.org/officeDocument/2006/relationships/hyperlink" Target="http://apps.webofknowledge.com/full_record.do?product=WOS&amp;search_mode=GeneralSearch&amp;qid=3&amp;SID=E6nqv3SUKECJPl1OQjM&amp;page=2&amp;doc=90" TargetMode="External"/><Relationship Id="rId453" Type="http://schemas.openxmlformats.org/officeDocument/2006/relationships/hyperlink" Target="http://apps.webofknowledge.com/full_record.do?product=WOS&amp;search_mode=GeneralSearch&amp;qid=1&amp;SID=D6pVcY1r4sUaUeZ1Qfn&amp;page=2&amp;doc=65" TargetMode="External"/><Relationship Id="rId509" Type="http://schemas.openxmlformats.org/officeDocument/2006/relationships/hyperlink" Target="http://apps.webofknowledge.com/full_record.do?product=WOS&amp;search_mode=GeneralSearch&amp;qid=1&amp;SID=E2WPX8BpQzu1KyMutN2&amp;page=1&amp;doc=31" TargetMode="External"/><Relationship Id="rId106" Type="http://schemas.openxmlformats.org/officeDocument/2006/relationships/hyperlink" Target="http://apps.webofknowledge.com/full_record.do?product=WOS&amp;search_mode=GeneralSearch&amp;qid=4&amp;SID=E5K3jjaPvrzk1v6jSBb&amp;page=1&amp;doc=13" TargetMode="External"/><Relationship Id="rId313" Type="http://schemas.openxmlformats.org/officeDocument/2006/relationships/hyperlink" Target="http://apps.webofknowledge.com/full_record.do?product=WOS&amp;search_mode=OneClickSearch&amp;qid=5&amp;SID=F3Pu64ErxbBksR8thLe&amp;page=1&amp;doc=1" TargetMode="External"/><Relationship Id="rId495" Type="http://schemas.openxmlformats.org/officeDocument/2006/relationships/hyperlink" Target="http://apps.webofknowledge.com/full_record.do?product=WOS&amp;search_mode=GeneralSearch&amp;qid=1&amp;SID=C3OVM7RoHmYzDnvlPhu&amp;page=1&amp;doc=39" TargetMode="External"/><Relationship Id="rId10" Type="http://schemas.openxmlformats.org/officeDocument/2006/relationships/hyperlink" Target="http://apps.webofknowledge.com/full_record.do?product=WOS&amp;search_mode=GeneralSearch&amp;qid=2&amp;SID=C6voihUHkSu8qxlusco&amp;page=1&amp;doc=2" TargetMode="External"/><Relationship Id="rId52" Type="http://schemas.openxmlformats.org/officeDocument/2006/relationships/hyperlink" Target="http://apps.webofknowledge.com/full_record.do?product=WOS&amp;search_mode=GeneralSearch&amp;qid=1&amp;SID=E2x932K34BB7vUr58ep&amp;page=1&amp;doc=11" TargetMode="External"/><Relationship Id="rId94" Type="http://schemas.openxmlformats.org/officeDocument/2006/relationships/hyperlink" Target="http://apps.webofknowledge.com/full_record.do?product=WOS&amp;search_mode=GeneralSearch&amp;qid=1&amp;SID=F5QYlaG1OPl2YND2ywY&amp;page=1&amp;doc=9" TargetMode="External"/><Relationship Id="rId148" Type="http://schemas.openxmlformats.org/officeDocument/2006/relationships/hyperlink" Target="http://apps.webofknowledge.com/full_record.do?product=WOS&amp;search_mode=GeneralSearch&amp;qid=1&amp;SID=E6a9ghYYFJqmoCAaCme&amp;page=1&amp;doc=29" TargetMode="External"/><Relationship Id="rId355" Type="http://schemas.openxmlformats.org/officeDocument/2006/relationships/hyperlink" Target="http://apps.webofknowledge.com/full_record.do?product=WOS&amp;search_mode=GeneralSearch&amp;qid=12&amp;SID=D2r4frg21p2jXrsfHNF&amp;page=1&amp;doc=1" TargetMode="External"/><Relationship Id="rId397" Type="http://schemas.openxmlformats.org/officeDocument/2006/relationships/hyperlink" Target="http://apps.webofknowledge.com/full_record.do?product=WOS&amp;search_mode=GeneralSearch&amp;qid=1&amp;SID=F1acTnFZVTh3LilX8Ox&amp;page=2&amp;doc=100" TargetMode="External"/><Relationship Id="rId520" Type="http://schemas.openxmlformats.org/officeDocument/2006/relationships/hyperlink" Target="http://apps.webofknowledge.com/full_record.do?product=WOS&amp;search_mode=GeneralSearch&amp;qid=1&amp;SID=E2WPX8BpQzu1KyMutN2&amp;page=1&amp;doc=24" TargetMode="External"/><Relationship Id="rId215" Type="http://schemas.openxmlformats.org/officeDocument/2006/relationships/hyperlink" Target="http://apps.webofknowledge.com/full_record.do?product=WOS&amp;search_mode=GeneralSearch&amp;qid=3&amp;SID=C2IdBsD8PZV71Ym8F2s&amp;page=1&amp;doc=1" TargetMode="External"/><Relationship Id="rId257" Type="http://schemas.openxmlformats.org/officeDocument/2006/relationships/hyperlink" Target="http://apps.webofknowledge.com/full_record.do?product=WOS&amp;search_mode=GeneralSearch&amp;qid=1&amp;SID=D5dER5jKN3yTVjW2Abu&amp;page=1&amp;doc=2" TargetMode="External"/><Relationship Id="rId422" Type="http://schemas.openxmlformats.org/officeDocument/2006/relationships/hyperlink" Target="http://apps.webofknowledge.com/full_record.do?product=WOS&amp;search_mode=GeneralSearch&amp;qid=3&amp;SID=E6nqv3SUKECJPl1OQjM&amp;page=2&amp;doc=88" TargetMode="External"/><Relationship Id="rId464" Type="http://schemas.openxmlformats.org/officeDocument/2006/relationships/hyperlink" Target="http://apps.webofknowledge.com/full_record.do?product=WOS&amp;search_mode=GeneralSearch&amp;qid=1&amp;SID=C2kPfJSNE8IP7GtNHJQ&amp;page=2&amp;doc=57" TargetMode="External"/><Relationship Id="rId299" Type="http://schemas.openxmlformats.org/officeDocument/2006/relationships/hyperlink" Target="http://apps.webofknowledge.com/full_record.do?product=WOS&amp;search_mode=GeneralSearch&amp;qid=3&amp;SID=F3Pu64ErxbBksR8thLe&amp;page=1&amp;doc=11" TargetMode="External"/><Relationship Id="rId63" Type="http://schemas.openxmlformats.org/officeDocument/2006/relationships/hyperlink" Target="http://apps.webofknowledge.com/full_record.do?product=WOS&amp;search_mode=GeneralSearch&amp;qid=3&amp;SID=D6Q6HQpkfG5uBRhAuIA&amp;page=1&amp;doc=3" TargetMode="External"/><Relationship Id="rId159" Type="http://schemas.openxmlformats.org/officeDocument/2006/relationships/hyperlink" Target="http://apps.webofknowledge.com/full_record.do?product=WOS&amp;search_mode=GeneralSearch&amp;qid=3&amp;SID=D2ony8FPPhrm3XOhwhy&amp;page=1&amp;doc=36" TargetMode="External"/><Relationship Id="rId366" Type="http://schemas.openxmlformats.org/officeDocument/2006/relationships/hyperlink" Target="http://apps.webofknowledge.com/full_record.do?product=WOS&amp;search_mode=GeneralSearch&amp;qid=1&amp;SID=F1ZujJSFTah2efOH4Py&amp;page=1&amp;doc=7" TargetMode="External"/><Relationship Id="rId226" Type="http://schemas.openxmlformats.org/officeDocument/2006/relationships/hyperlink" Target="http://apps.webofknowledge.com/full_record.do?product=WOS&amp;search_mode=GeneralSearch&amp;qid=1&amp;SID=E5FxFgmDQecgLi2jDVq&amp;page=1&amp;doc=4" TargetMode="External"/><Relationship Id="rId433" Type="http://schemas.openxmlformats.org/officeDocument/2006/relationships/hyperlink" Target="http://apps.webofknowledge.com/full_record.do?product=WOS&amp;search_mode=GeneralSearch&amp;qid=1&amp;SID=D6pVcY1r4sUaUeZ1Qfn&amp;page=2&amp;doc=79" TargetMode="External"/><Relationship Id="rId74" Type="http://schemas.openxmlformats.org/officeDocument/2006/relationships/hyperlink" Target="http://apps.webofknowledge.com/full_record.do?product=WOS&amp;search_mode=GeneralSearch&amp;qid=3&amp;SID=E26R5PQQTH1djoPQpkF&amp;page=1&amp;doc=2" TargetMode="External"/><Relationship Id="rId377" Type="http://schemas.openxmlformats.org/officeDocument/2006/relationships/hyperlink" Target="http://apps.webofknowledge.com/full_record.do?product=WOS&amp;search_mode=GeneralSearch&amp;qid=1&amp;SID=F1ZujJSFTah2efOH4Py&amp;page=3&amp;doc=124" TargetMode="External"/><Relationship Id="rId500" Type="http://schemas.openxmlformats.org/officeDocument/2006/relationships/hyperlink" Target="http://apps.webofknowledge.com/full_record.do?product=WOS&amp;search_mode=GeneralSearch&amp;qid=1&amp;SID=C3OVM7RoHmYzDnvlPhu&amp;page=1&amp;doc=38" TargetMode="External"/><Relationship Id="rId5" Type="http://schemas.openxmlformats.org/officeDocument/2006/relationships/hyperlink" Target="http://apps.webofknowledge.com/full_record.do?product=WOS&amp;search_mode=GeneralSearch&amp;qid=3&amp;SID=C2uSPvjis6KacVKcwmd&amp;page=1&amp;doc=1" TargetMode="External"/><Relationship Id="rId237" Type="http://schemas.openxmlformats.org/officeDocument/2006/relationships/hyperlink" Target="http://apps.webofknowledge.com/full_record.do?product=WOS&amp;search_mode=GeneralSearch&amp;qid=1&amp;SID=E1C2BSsIRg2SqoeVguK&amp;page=1&amp;doc=1" TargetMode="External"/><Relationship Id="rId444" Type="http://schemas.openxmlformats.org/officeDocument/2006/relationships/hyperlink" Target="http://apps.webofknowledge.com/full_record.do?product=WOS&amp;search_mode=GeneralSearch&amp;qid=1&amp;SID=D6pVcY1r4sUaUeZ1Qfn&amp;page=2&amp;doc=72" TargetMode="External"/><Relationship Id="rId290" Type="http://schemas.openxmlformats.org/officeDocument/2006/relationships/hyperlink" Target="http://apps.webofknowledge.com/full_record.do?product=WOS&amp;search_mode=GeneralSearch&amp;qid=1&amp;SID=E5t2JVaBq6ljQ4SV9XS&amp;page=1&amp;doc=15" TargetMode="External"/><Relationship Id="rId304" Type="http://schemas.openxmlformats.org/officeDocument/2006/relationships/hyperlink" Target="http://apps.webofknowledge.com/full_record.do?product=WOS&amp;search_mode=GeneralSearch&amp;qid=3&amp;SID=F3Pu64ErxbBksR8thLe&amp;page=1&amp;doc=7" TargetMode="External"/><Relationship Id="rId388" Type="http://schemas.openxmlformats.org/officeDocument/2006/relationships/hyperlink" Target="http://apps.webofknowledge.com/full_record.do?product=WOS&amp;search_mode=GeneralSearch&amp;qid=1&amp;SID=F1acTnFZVTh3LilX8Ox&amp;page=3&amp;doc=103" TargetMode="External"/><Relationship Id="rId511" Type="http://schemas.openxmlformats.org/officeDocument/2006/relationships/hyperlink" Target="http://apps.webofknowledge.com/full_record.do?product=WOS&amp;search_mode=GeneralSearch&amp;qid=1&amp;SID=E2WPX8BpQzu1KyMutN2&amp;page=1&amp;doc=30" TargetMode="External"/><Relationship Id="rId85" Type="http://schemas.openxmlformats.org/officeDocument/2006/relationships/hyperlink" Target="http://apps.webofknowledge.com/full_record.do?product=WOS&amp;search_mode=GeneralSearch&amp;qid=1&amp;SID=F5QYlaG1OPl2YND2ywY&amp;page=1&amp;doc=6" TargetMode="External"/><Relationship Id="rId150" Type="http://schemas.openxmlformats.org/officeDocument/2006/relationships/hyperlink" Target="http://apps.webofknowledge.com/full_record.do?product=WOS&amp;search_mode=GeneralSearch&amp;qid=1&amp;SID=E6a9ghYYFJqmoCAaCme&amp;page=1&amp;doc=30" TargetMode="External"/><Relationship Id="rId248" Type="http://schemas.openxmlformats.org/officeDocument/2006/relationships/hyperlink" Target="http://apps.webofknowledge.com/full_record.do?product=WOS&amp;search_mode=GeneralSearch&amp;qid=3&amp;SID=E1EfpRLnwXWm4i2LxcN&amp;page=1&amp;doc=35" TargetMode="External"/><Relationship Id="rId455" Type="http://schemas.openxmlformats.org/officeDocument/2006/relationships/hyperlink" Target="http://apps.webofknowledge.com/full_record.do?product=WOS&amp;search_mode=GeneralSearch&amp;qid=1&amp;SID=D6pVcY1r4sUaUeZ1Qfn&amp;page=2&amp;doc=63" TargetMode="External"/><Relationship Id="rId12" Type="http://schemas.openxmlformats.org/officeDocument/2006/relationships/hyperlink" Target="http://apps.webofknowledge.com/full_record.do?product=WOS&amp;search_mode=GeneralSearch&amp;qid=2&amp;SID=C6voihUHkSu8qxlusco&amp;page=1&amp;doc=2" TargetMode="External"/><Relationship Id="rId108" Type="http://schemas.openxmlformats.org/officeDocument/2006/relationships/hyperlink" Target="http://apps.webofknowledge.com/full_record.do?product=WOS&amp;search_mode=GeneralSearch&amp;qid=1&amp;SID=E5czxAWjGgL3Pwr5h5j&amp;page=1&amp;doc=14" TargetMode="External"/><Relationship Id="rId315" Type="http://schemas.openxmlformats.org/officeDocument/2006/relationships/hyperlink" Target="http://apps.webofknowledge.com/full_record.do?product=WOS&amp;search_mode=GeneralSearch&amp;qid=1&amp;SID=E4AoOryvSoptbdQgZTL&amp;page=1&amp;doc=2" TargetMode="External"/><Relationship Id="rId522" Type="http://schemas.openxmlformats.org/officeDocument/2006/relationships/hyperlink" Target="http://apps.webofknowledge.com/full_record.do?product=WOS&amp;search_mode=GeneralSearch&amp;qid=1&amp;SID=E2WPX8BpQzu1KyMutN2&amp;page=1&amp;doc=22" TargetMode="External"/><Relationship Id="rId96" Type="http://schemas.openxmlformats.org/officeDocument/2006/relationships/hyperlink" Target="http://apps.webofknowledge.com/full_record.do?product=WOS&amp;search_mode=GeneralSearch&amp;qid=1&amp;SID=F5QYlaG1OPl2YND2ywY&amp;page=1&amp;doc=9" TargetMode="External"/><Relationship Id="rId161" Type="http://schemas.openxmlformats.org/officeDocument/2006/relationships/hyperlink" Target="http://apps.webofknowledge.com/full_record.do?product=WOS&amp;search_mode=GeneralSearch&amp;qid=3&amp;SID=D2ony8FPPhrm3XOhwhy&amp;page=1&amp;doc=37" TargetMode="External"/><Relationship Id="rId399" Type="http://schemas.openxmlformats.org/officeDocument/2006/relationships/hyperlink" Target="http://apps.webofknowledge.com/full_record.do?product=WOS&amp;search_mode=GeneralSearch&amp;qid=1&amp;SID=F1acTnFZVTh3LilX8Ox&amp;page=2&amp;doc=99" TargetMode="External"/><Relationship Id="rId259" Type="http://schemas.openxmlformats.org/officeDocument/2006/relationships/hyperlink" Target="http://apps.webofknowledge.com/full_record.do?product=WOS&amp;search_mode=GeneralSearch&amp;qid=1&amp;SID=D5dER5jKN3yTVjW2Abu&amp;page=1&amp;doc=28" TargetMode="External"/><Relationship Id="rId466" Type="http://schemas.openxmlformats.org/officeDocument/2006/relationships/hyperlink" Target="http://apps.webofknowledge.com/full_record.do?product=WOS&amp;search_mode=GeneralSearch&amp;qid=1&amp;SID=C2kPfJSNE8IP7GtNHJQ&amp;page=2&amp;doc=56" TargetMode="Externa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5.xml.rels><?xml version="1.0" encoding="UTF-8" standalone="yes"?>
<Relationships xmlns="http://schemas.openxmlformats.org/package/2006/relationships"><Relationship Id="rId117" Type="http://schemas.openxmlformats.org/officeDocument/2006/relationships/hyperlink" Target="http://apps.webofknowledge.com/full_record.do?product=WOS&amp;search_mode=GeneralSearch&amp;qid=1&amp;SID=E5czxAWjGgL3Pwr5h5j&amp;page=1&amp;doc=16" TargetMode="External"/><Relationship Id="rId21" Type="http://schemas.openxmlformats.org/officeDocument/2006/relationships/hyperlink" Target="http://apps.webofknowledge.com/full_record.do?product=WOS&amp;search_mode=GeneralSearch&amp;qid=3&amp;SID=E5WyPOsb8BvrPEDQN14&amp;page=1&amp;doc=1" TargetMode="External"/><Relationship Id="rId324" Type="http://schemas.openxmlformats.org/officeDocument/2006/relationships/hyperlink" Target="http://apps.webofknowledge.com/full_record.do?product=WOS&amp;search_mode=GeneralSearch&amp;qid=3&amp;SID=F2Hiy86VoUryodGFyZr&amp;page=1&amp;doc=2" TargetMode="External"/><Relationship Id="rId531" Type="http://schemas.openxmlformats.org/officeDocument/2006/relationships/hyperlink" Target="http://apps.webofknowledge.com/full_record.do?product=WOS&amp;search_mode=GeneralSearch&amp;qid=1&amp;SID=E2WPX8BpQzu1KyMutN2&amp;page=1&amp;doc=18" TargetMode="External"/><Relationship Id="rId170" Type="http://schemas.openxmlformats.org/officeDocument/2006/relationships/hyperlink" Target="http://apps.webofknowledge.com/full_record.do?product=WOS&amp;search_mode=GeneralSearch&amp;qid=3&amp;SID=F4l2Iniae7E2IGyhuVz&amp;page=1&amp;doc=42" TargetMode="External"/><Relationship Id="rId268" Type="http://schemas.openxmlformats.org/officeDocument/2006/relationships/hyperlink" Target="http://apps.webofknowledge.com/full_record.do?product=WOS&amp;search_mode=GeneralSearch&amp;qid=1&amp;SID=D5dER5jKN3yTVjW2Abu&amp;page=1&amp;doc=25" TargetMode="External"/><Relationship Id="rId475" Type="http://schemas.openxmlformats.org/officeDocument/2006/relationships/hyperlink" Target="http://apps.webofknowledge.com/full_record.do?product=WOS&amp;search_mode=GeneralSearch&amp;qid=6&amp;SID=F3QAVKcbeGd6uwxAsQm&amp;page=2&amp;doc=53" TargetMode="External"/><Relationship Id="rId32" Type="http://schemas.openxmlformats.org/officeDocument/2006/relationships/hyperlink" Target="http://apps.webofknowledge.com/full_record.do?product=WOS&amp;search_mode=GeneralSearch&amp;qid=1&amp;SID=E2x932K34BB7vUr58ep&amp;page=1&amp;doc=2" TargetMode="External"/><Relationship Id="rId128" Type="http://schemas.openxmlformats.org/officeDocument/2006/relationships/hyperlink" Target="http://apps.webofknowledge.com/full_record.do?product=WOS&amp;search_mode=GeneralSearch&amp;qid=3&amp;SID=D6lb2yOC7kEDyjHGjP1&amp;page=1&amp;doc=21" TargetMode="External"/><Relationship Id="rId335" Type="http://schemas.openxmlformats.org/officeDocument/2006/relationships/hyperlink" Target="http://apps.webofknowledge.com/full_record.do?product=WOS&amp;search_mode=GeneralSearch&amp;qid=3&amp;SID=C2JUbGqEQbp9ldFBWyC&amp;page=1&amp;doc=12" TargetMode="External"/><Relationship Id="rId542" Type="http://schemas.openxmlformats.org/officeDocument/2006/relationships/hyperlink" Target="http://apps.webofknowledge.com/full_record.do?product=WOS&amp;search_mode=GeneralSearch&amp;qid=1&amp;SID=D2LIiLCzA8ouZ8XSG3h&amp;page=1&amp;doc=3" TargetMode="External"/><Relationship Id="rId181" Type="http://schemas.openxmlformats.org/officeDocument/2006/relationships/hyperlink" Target="http://apps.webofknowledge.com/full_record.do?product=WOS&amp;search_mode=GeneralSearch&amp;qid=1&amp;SID=F3Wlu2jZcUCvfXkYxGg&amp;page=1&amp;doc=13" TargetMode="External"/><Relationship Id="rId402" Type="http://schemas.openxmlformats.org/officeDocument/2006/relationships/hyperlink" Target="http://apps.webofknowledge.com/full_record.do?product=WOS&amp;search_mode=GeneralSearch&amp;qid=1&amp;SID=F1acTnFZVTh3LilX8Ox&amp;page=1&amp;doc=1" TargetMode="External"/><Relationship Id="rId279" Type="http://schemas.openxmlformats.org/officeDocument/2006/relationships/hyperlink" Target="http://apps.webofknowledge.com/full_record.do?product=WOS&amp;search_mode=GeneralSearch&amp;qid=1&amp;SID=D5dER5jKN3yTVjW2Abu&amp;page=1&amp;doc=21" TargetMode="External"/><Relationship Id="rId486" Type="http://schemas.openxmlformats.org/officeDocument/2006/relationships/hyperlink" Target="http://apps.webofknowledge.com/full_record.do?product=WOS&amp;search_mode=GeneralSearch&amp;qid=6&amp;SID=F3QAVKcbeGd6uwxAsQm&amp;page=1&amp;doc=44" TargetMode="External"/><Relationship Id="rId43" Type="http://schemas.openxmlformats.org/officeDocument/2006/relationships/hyperlink" Target="http://apps.webofknowledge.com/full_record.do?product=WOS&amp;search_mode=GeneralSearch&amp;qid=1&amp;SID=E2x932K34BB7vUr58ep&amp;page=1&amp;doc=8" TargetMode="External"/><Relationship Id="rId139" Type="http://schemas.openxmlformats.org/officeDocument/2006/relationships/hyperlink" Target="http://apps.webofknowledge.com/full_record.do?product=WOS&amp;search_mode=GeneralSearch&amp;qid=1&amp;SID=E6a9ghYYFJqmoCAaCme&amp;page=1&amp;doc=24" TargetMode="External"/><Relationship Id="rId346" Type="http://schemas.openxmlformats.org/officeDocument/2006/relationships/hyperlink" Target="http://apps.webofknowledge.com/full_record.do?product=WOS&amp;search_mode=GeneralSearch&amp;qid=1&amp;SID=F2hekmznjM4Op44U8Gj&amp;page=1&amp;doc=2" TargetMode="External"/><Relationship Id="rId553" Type="http://schemas.openxmlformats.org/officeDocument/2006/relationships/hyperlink" Target="http://apps.webofknowledge.com/full_record.do?product=WOS&amp;search_mode=GeneralSearch&amp;qid=2&amp;SID=E13dB81QVftMdFQqx82&amp;page=1&amp;doc=4" TargetMode="External"/><Relationship Id="rId192" Type="http://schemas.openxmlformats.org/officeDocument/2006/relationships/hyperlink" Target="http://apps.webofknowledge.com/full_record.do?product=WOS&amp;search_mode=GeneralSearch&amp;qid=4&amp;SID=F1AeMUHojOPUU1xpCmD&amp;page=1&amp;doc=16" TargetMode="External"/><Relationship Id="rId206" Type="http://schemas.openxmlformats.org/officeDocument/2006/relationships/hyperlink" Target="http://apps.webofknowledge.com/full_record.do?product=WOS&amp;search_mode=GeneralSearch&amp;qid=3&amp;SID=E6C3XRP3qXlxpTFu8bC&amp;page=1&amp;doc=4" TargetMode="External"/><Relationship Id="rId413" Type="http://schemas.openxmlformats.org/officeDocument/2006/relationships/hyperlink" Target="http://apps.webofknowledge.com/full_record.do?product=WOS&amp;search_mode=GeneralSearch&amp;qid=3&amp;SID=E6nqv3SUKECJPl1OQjM&amp;page=2&amp;doc=90" TargetMode="External"/><Relationship Id="rId497" Type="http://schemas.openxmlformats.org/officeDocument/2006/relationships/hyperlink" Target="http://apps.webofknowledge.com/full_record.do?product=WOS&amp;search_mode=GeneralSearch&amp;qid=1&amp;SID=C3OVM7RoHmYzDnvlPhu&amp;page=1&amp;doc=39" TargetMode="External"/><Relationship Id="rId357" Type="http://schemas.openxmlformats.org/officeDocument/2006/relationships/hyperlink" Target="http://apps.webofknowledge.com/full_record.do?product=WOS&amp;search_mode=GeneralSearch&amp;qid=1&amp;SID=F1ZujJSFTah2efOH4Py&amp;page=1&amp;doc=1" TargetMode="External"/><Relationship Id="rId54" Type="http://schemas.openxmlformats.org/officeDocument/2006/relationships/hyperlink" Target="http://apps.webofknowledge.com/full_record.do?product=WOS&amp;search_mode=GeneralSearch&amp;qid=1&amp;SID=E2x932K34BB7vUr58ep&amp;page=1&amp;doc=13" TargetMode="External"/><Relationship Id="rId217" Type="http://schemas.openxmlformats.org/officeDocument/2006/relationships/hyperlink" Target="http://apps.webofknowledge.com/full_record.do?product=WOS&amp;search_mode=GeneralSearch&amp;qid=3&amp;SID=C2IdBsD8PZV71Ym8F2s&amp;page=1&amp;doc=1" TargetMode="External"/><Relationship Id="rId564" Type="http://schemas.openxmlformats.org/officeDocument/2006/relationships/hyperlink" Target="http://apps.webofknowledge.com/full_record.do?product=WOS&amp;search_mode=GeneralSearch&amp;qid=2&amp;SID=E3mcnsxsy9cGmZkgMkI&amp;page=1&amp;doc=1" TargetMode="External"/><Relationship Id="rId424" Type="http://schemas.openxmlformats.org/officeDocument/2006/relationships/hyperlink" Target="http://apps.webofknowledge.com/full_record.do?product=WOS&amp;search_mode=GeneralSearch&amp;qid=3&amp;SID=E6nqv3SUKECJPl1OQjM&amp;page=2&amp;doc=87" TargetMode="External"/><Relationship Id="rId270" Type="http://schemas.openxmlformats.org/officeDocument/2006/relationships/hyperlink" Target="http://apps.webofknowledge.com/full_record.do?product=WOS&amp;search_mode=GeneralSearch&amp;qid=1&amp;SID=D5dER5jKN3yTVjW2Abu&amp;page=1&amp;doc=25" TargetMode="External"/><Relationship Id="rId65" Type="http://schemas.openxmlformats.org/officeDocument/2006/relationships/hyperlink" Target="http://apps.webofknowledge.com/full_record.do?product=WOS&amp;search_mode=GeneralSearch&amp;qid=3&amp;SID=D6Q6HQpkfG5uBRhAuIA&amp;page=1&amp;doc=4" TargetMode="External"/><Relationship Id="rId130" Type="http://schemas.openxmlformats.org/officeDocument/2006/relationships/hyperlink" Target="http://apps.webofknowledge.com/full_record.do?product=WOS&amp;search_mode=GeneralSearch&amp;qid=3&amp;SID=D6lb2yOC7kEDyjHGjP1&amp;page=1&amp;doc=21" TargetMode="External"/><Relationship Id="rId368" Type="http://schemas.openxmlformats.org/officeDocument/2006/relationships/hyperlink" Target="http://apps.webofknowledge.com/full_record.do?product=WOS&amp;search_mode=GeneralSearch&amp;qid=1&amp;SID=F1ZujJSFTah2efOH4Py&amp;page=1&amp;doc=8" TargetMode="External"/><Relationship Id="rId172" Type="http://schemas.openxmlformats.org/officeDocument/2006/relationships/hyperlink" Target="http://apps.webofknowledge.com/full_record.do?product=WOS&amp;search_mode=GeneralSearch&amp;qid=3&amp;SID=F4l2Iniae7E2IGyhuVz&amp;page=1&amp;doc=44" TargetMode="External"/><Relationship Id="rId228" Type="http://schemas.openxmlformats.org/officeDocument/2006/relationships/hyperlink" Target="http://apps.webofknowledge.com/full_record.do?product=WOS&amp;search_mode=GeneralSearch&amp;qid=6&amp;SID=F18ZjRMZbfYCqav4mmu&amp;page=1&amp;doc=2" TargetMode="External"/><Relationship Id="rId435" Type="http://schemas.openxmlformats.org/officeDocument/2006/relationships/hyperlink" Target="http://apps.webofknowledge.com/full_record.do?product=WOS&amp;search_mode=GeneralSearch&amp;qid=1&amp;SID=D6pVcY1r4sUaUeZ1Qfn&amp;page=2&amp;doc=77" TargetMode="External"/><Relationship Id="rId477" Type="http://schemas.openxmlformats.org/officeDocument/2006/relationships/hyperlink" Target="http://apps.webofknowledge.com/full_record.do?product=WOS&amp;search_mode=GeneralSearch&amp;qid=6&amp;SID=F3QAVKcbeGd6uwxAsQm&amp;page=2&amp;doc=51" TargetMode="External"/><Relationship Id="rId281" Type="http://schemas.openxmlformats.org/officeDocument/2006/relationships/hyperlink" Target="http://apps.webofknowledge.com/full_record.do?product=WOS&amp;search_mode=GeneralSearch&amp;qid=1&amp;SID=D5dER5jKN3yTVjW2Abu&amp;page=1&amp;doc=21" TargetMode="External"/><Relationship Id="rId337" Type="http://schemas.openxmlformats.org/officeDocument/2006/relationships/hyperlink" Target="http://apps.webofknowledge.com/full_record.do?product=WOS&amp;search_mode=GeneralSearch&amp;qid=4&amp;SID=C2LCbslyZ5qvceTGAfh&amp;page=1&amp;doc=1" TargetMode="External"/><Relationship Id="rId502" Type="http://schemas.openxmlformats.org/officeDocument/2006/relationships/hyperlink" Target="http://apps.webofknowledge.com/full_record.do?product=WOS&amp;search_mode=GeneralSearch&amp;qid=1&amp;SID=E2WPX8BpQzu1KyMutN2&amp;page=1&amp;doc=37" TargetMode="External"/><Relationship Id="rId34" Type="http://schemas.openxmlformats.org/officeDocument/2006/relationships/hyperlink" Target="http://apps.webofknowledge.com/full_record.do?product=WOS&amp;search_mode=GeneralSearch&amp;qid=1&amp;SID=E2x932K34BB7vUr58ep&amp;page=1&amp;doc=3" TargetMode="External"/><Relationship Id="rId76" Type="http://schemas.openxmlformats.org/officeDocument/2006/relationships/hyperlink" Target="http://apps.webofknowledge.com/full_record.do?product=WOS&amp;search_mode=GeneralSearch&amp;qid=3&amp;SID=F5KxzbS4dlXlsSPR5iM&amp;page=1&amp;doc=1" TargetMode="External"/><Relationship Id="rId141" Type="http://schemas.openxmlformats.org/officeDocument/2006/relationships/hyperlink" Target="http://apps.webofknowledge.com/full_record.do?product=WOS&amp;search_mode=GeneralSearch&amp;qid=1&amp;SID=E6a9ghYYFJqmoCAaCme&amp;page=1&amp;doc=25" TargetMode="External"/><Relationship Id="rId379" Type="http://schemas.openxmlformats.org/officeDocument/2006/relationships/hyperlink" Target="http://apps.webofknowledge.com/full_record.do?product=WOS&amp;search_mode=GeneralSearch&amp;qid=1&amp;SID=E1mTMmnw7J6fDDjTj1j&amp;page=3&amp;doc=112" TargetMode="External"/><Relationship Id="rId544" Type="http://schemas.openxmlformats.org/officeDocument/2006/relationships/hyperlink" Target="http://apps.webofknowledge.com/full_record.do?product=WOS&amp;search_mode=GeneralSearch&amp;qid=1&amp;SID=D2LIiLCzA8ouZ8XSG3h&amp;page=1&amp;doc=3" TargetMode="External"/><Relationship Id="rId7" Type="http://schemas.openxmlformats.org/officeDocument/2006/relationships/hyperlink" Target="http://apps.webofknowledge.com/full_record.do?product=WOS&amp;search_mode=GeneralSearch&amp;qid=2&amp;SID=E1qYc9bo7TjEEkFB2Ev&amp;page=1&amp;doc=1" TargetMode="External"/><Relationship Id="rId183" Type="http://schemas.openxmlformats.org/officeDocument/2006/relationships/hyperlink" Target="http://apps.webofknowledge.com/full_record.do?product=WOS&amp;search_mode=GeneralSearch&amp;qid=3&amp;SID=F6HcDq88pqJNuHs2QxN&amp;page=1&amp;doc=14" TargetMode="External"/><Relationship Id="rId239" Type="http://schemas.openxmlformats.org/officeDocument/2006/relationships/hyperlink" Target="http://apps.webofknowledge.com/full_record.do?product=WOS&amp;search_mode=GeneralSearch&amp;qid=1&amp;SID=E1C2BSsIRg2SqoeVguK&amp;page=1&amp;doc=42" TargetMode="External"/><Relationship Id="rId390" Type="http://schemas.openxmlformats.org/officeDocument/2006/relationships/hyperlink" Target="http://apps.webofknowledge.com/full_record.do?product=WOS&amp;search_mode=GeneralSearch&amp;qid=1&amp;SID=F1acTnFZVTh3LilX8Ox&amp;page=3&amp;doc=103" TargetMode="External"/><Relationship Id="rId404" Type="http://schemas.openxmlformats.org/officeDocument/2006/relationships/hyperlink" Target="http://apps.webofknowledge.com/full_record.do?product=WOS&amp;search_mode=GeneralSearch&amp;qid=1&amp;SID=F1acTnFZVTh3LilX8Ox&amp;page=1&amp;doc=3" TargetMode="External"/><Relationship Id="rId446" Type="http://schemas.openxmlformats.org/officeDocument/2006/relationships/hyperlink" Target="http://apps.webofknowledge.com/full_record.do?product=WOS&amp;search_mode=GeneralSearch&amp;qid=1&amp;SID=D6pVcY1r4sUaUeZ1Qfn&amp;page=2&amp;doc=71" TargetMode="External"/><Relationship Id="rId250" Type="http://schemas.openxmlformats.org/officeDocument/2006/relationships/hyperlink" Target="http://apps.webofknowledge.com/full_record.do?product=WOS&amp;search_mode=GeneralSearch&amp;qid=1&amp;SID=D5dER5jKN3yTVjW2Abu&amp;page=1&amp;doc=32" TargetMode="External"/><Relationship Id="rId292" Type="http://schemas.openxmlformats.org/officeDocument/2006/relationships/hyperlink" Target="http://apps.webofknowledge.com/full_record.do?product=WOS&amp;search_mode=GeneralSearch&amp;qid=1&amp;SID=E5t2JVaBq6ljQ4SV9XS&amp;page=1&amp;doc=14" TargetMode="External"/><Relationship Id="rId306" Type="http://schemas.openxmlformats.org/officeDocument/2006/relationships/hyperlink" Target="http://apps.webofknowledge.com/full_record.do?product=WOS&amp;search_mode=GeneralSearch&amp;qid=3&amp;SID=F3Pu64ErxbBksR8thLe&amp;page=1&amp;doc=6" TargetMode="External"/><Relationship Id="rId488" Type="http://schemas.openxmlformats.org/officeDocument/2006/relationships/hyperlink" Target="http://apps.webofknowledge.com/full_record.do?product=WOS&amp;search_mode=GeneralSearch&amp;qid=1&amp;SID=F3QAVKcbeGd6uwxAsQm&amp;page=1&amp;doc=42" TargetMode="External"/><Relationship Id="rId45" Type="http://schemas.openxmlformats.org/officeDocument/2006/relationships/hyperlink" Target="http://apps.webofknowledge.com/full_record.do?product=WOS&amp;search_mode=GeneralSearch&amp;qid=1&amp;SID=E2x932K34BB7vUr58ep&amp;page=1&amp;doc=9" TargetMode="External"/><Relationship Id="rId87" Type="http://schemas.openxmlformats.org/officeDocument/2006/relationships/hyperlink" Target="http://apps.webofknowledge.com/full_record.do?product=WOS&amp;search_mode=GeneralSearch&amp;qid=1&amp;SID=F5QYlaG1OPl2YND2ywY&amp;page=1&amp;doc=7" TargetMode="External"/><Relationship Id="rId110" Type="http://schemas.openxmlformats.org/officeDocument/2006/relationships/hyperlink" Target="http://apps.webofknowledge.com/full_record.do?product=WOS&amp;search_mode=GeneralSearch&amp;qid=1&amp;SID=E5czxAWjGgL3Pwr5h5j&amp;page=1&amp;doc=15" TargetMode="External"/><Relationship Id="rId348" Type="http://schemas.openxmlformats.org/officeDocument/2006/relationships/hyperlink" Target="http://apps.webofknowledge.com/full_record.do?product=WOS&amp;search_mode=GeneralSearch&amp;qid=1&amp;SID=F2hekmznjM4Op44U8Gj&amp;page=1&amp;doc=2" TargetMode="External"/><Relationship Id="rId513" Type="http://schemas.openxmlformats.org/officeDocument/2006/relationships/hyperlink" Target="http://apps.webofknowledge.com/full_record.do?product=WOS&amp;search_mode=GeneralSearch&amp;qid=1&amp;SID=E2WPX8BpQzu1KyMutN2&amp;page=1&amp;doc=28" TargetMode="External"/><Relationship Id="rId555" Type="http://schemas.openxmlformats.org/officeDocument/2006/relationships/hyperlink" Target="http://apps.webofknowledge.com/full_record.do?product=WOS&amp;search_mode=GeneralSearch&amp;qid=1&amp;SID=C5SVAB8HQ3PFwZmFyd6&amp;page=1&amp;doc=1" TargetMode="External"/><Relationship Id="rId152" Type="http://schemas.openxmlformats.org/officeDocument/2006/relationships/hyperlink" Target="http://apps.webofknowledge.com/full_record.do?product=WOS&amp;search_mode=GeneralSearch&amp;qid=1&amp;SID=E6a9ghYYFJqmoCAaCme&amp;page=1&amp;doc=31" TargetMode="External"/><Relationship Id="rId194" Type="http://schemas.openxmlformats.org/officeDocument/2006/relationships/hyperlink" Target="http://apps.webofknowledge.com/full_record.do?product=WOS&amp;search_mode=GeneralSearch&amp;qid=4&amp;SID=F1AeMUHojOPUU1xpCmD&amp;page=1&amp;doc=17" TargetMode="External"/><Relationship Id="rId208" Type="http://schemas.openxmlformats.org/officeDocument/2006/relationships/hyperlink" Target="http://apps.webofknowledge.com/full_record.do?product=WOS&amp;search_mode=GeneralSearch&amp;qid=3&amp;SID=E6C3XRP3qXlxpTFu8bC&amp;page=1&amp;doc=5" TargetMode="External"/><Relationship Id="rId415" Type="http://schemas.openxmlformats.org/officeDocument/2006/relationships/hyperlink" Target="http://apps.webofknowledge.com/full_record.do?product=WOS&amp;search_mode=GeneralSearch&amp;qid=3&amp;SID=E6nqv3SUKECJPl1OQjM&amp;page=2&amp;doc=90" TargetMode="External"/><Relationship Id="rId457" Type="http://schemas.openxmlformats.org/officeDocument/2006/relationships/hyperlink" Target="http://apps.webofknowledge.com/full_record.do?product=WOS&amp;search_mode=GeneralSearch&amp;qid=1&amp;SID=C2kPfJSNE8IP7GtNHJQ&amp;page=2&amp;doc=61" TargetMode="External"/><Relationship Id="rId261" Type="http://schemas.openxmlformats.org/officeDocument/2006/relationships/hyperlink" Target="http://apps.webofknowledge.com/full_record.do?product=WOS&amp;search_mode=GeneralSearch&amp;qid=1&amp;SID=D5dER5jKN3yTVjW2Abu&amp;page=1&amp;doc=27" TargetMode="External"/><Relationship Id="rId499" Type="http://schemas.openxmlformats.org/officeDocument/2006/relationships/hyperlink" Target="http://apps.webofknowledge.com/full_record.do?product=WOS&amp;search_mode=GeneralSearch&amp;qid=1&amp;SID=C3OVM7RoHmYzDnvlPhu&amp;page=1&amp;doc=38" TargetMode="External"/><Relationship Id="rId14" Type="http://schemas.openxmlformats.org/officeDocument/2006/relationships/hyperlink" Target="http://apps.webofknowledge.com/full_record.do?product=WOS&amp;search_mode=GeneralSearch&amp;qid=2&amp;SID=C6voihUHkSu8qxlusco&amp;page=1&amp;doc=3" TargetMode="External"/><Relationship Id="rId56" Type="http://schemas.openxmlformats.org/officeDocument/2006/relationships/hyperlink" Target="http://apps.webofknowledge.com/full_record.do?product=WOS&amp;search_mode=GeneralSearch&amp;qid=5&amp;SID=E4QOgSHXz5cMJBwXQKR&amp;page=1&amp;doc=15" TargetMode="External"/><Relationship Id="rId317" Type="http://schemas.openxmlformats.org/officeDocument/2006/relationships/hyperlink" Target="http://apps.webofknowledge.com/full_record.do?product=WOS&amp;search_mode=GeneralSearch&amp;qid=1&amp;SID=E4AoOryvSoptbdQgZTL&amp;page=1&amp;doc=4" TargetMode="External"/><Relationship Id="rId359" Type="http://schemas.openxmlformats.org/officeDocument/2006/relationships/hyperlink" Target="http://apps.webofknowledge.com/full_record.do?product=WOS&amp;search_mode=GeneralSearch&amp;qid=1&amp;SID=F1ZujJSFTah2efOH4Py&amp;page=1&amp;doc=2" TargetMode="External"/><Relationship Id="rId524" Type="http://schemas.openxmlformats.org/officeDocument/2006/relationships/hyperlink" Target="http://apps.webofknowledge.com/full_record.do?product=WOS&amp;search_mode=GeneralSearch&amp;qid=1&amp;SID=E2WPX8BpQzu1KyMutN2&amp;page=1&amp;doc=21" TargetMode="External"/><Relationship Id="rId566" Type="http://schemas.openxmlformats.org/officeDocument/2006/relationships/printerSettings" Target="../printerSettings/printerSettings4.bin"/><Relationship Id="rId98" Type="http://schemas.openxmlformats.org/officeDocument/2006/relationships/hyperlink" Target="http://apps.webofknowledge.com/full_record.do?product=WOS&amp;search_mode=GeneralSearch&amp;qid=1&amp;SID=F5QYlaG1OPl2YND2ywY&amp;page=1&amp;doc=9" TargetMode="External"/><Relationship Id="rId121" Type="http://schemas.openxmlformats.org/officeDocument/2006/relationships/hyperlink" Target="http://apps.webofknowledge.com/full_record.do?product=WOS&amp;search_mode=GeneralSearch&amp;qid=1&amp;SID=E5czxAWjGgL3Pwr5h5j&amp;page=1&amp;doc=18" TargetMode="External"/><Relationship Id="rId163" Type="http://schemas.openxmlformats.org/officeDocument/2006/relationships/hyperlink" Target="http://apps.webofknowledge.com/full_record.do?product=WOS&amp;search_mode=GeneralSearch&amp;qid=3&amp;SID=D2ony8FPPhrm3XOhwhy&amp;page=1&amp;doc=37" TargetMode="External"/><Relationship Id="rId219" Type="http://schemas.openxmlformats.org/officeDocument/2006/relationships/hyperlink" Target="http://apps.webofknowledge.com/full_record.do?product=WOS&amp;search_mode=GeneralSearch&amp;qid=6&amp;SID=E4zyMaTtAJ5M8UxvBlo&amp;page=1&amp;doc=1" TargetMode="External"/><Relationship Id="rId370" Type="http://schemas.openxmlformats.org/officeDocument/2006/relationships/hyperlink" Target="http://apps.webofknowledge.com/full_record.do?product=WOS&amp;search_mode=GeneralSearch&amp;qid=1&amp;SID=F1ZujJSFTah2efOH4Py&amp;page=1&amp;doc=10" TargetMode="External"/><Relationship Id="rId426" Type="http://schemas.openxmlformats.org/officeDocument/2006/relationships/hyperlink" Target="http://apps.webofknowledge.com/full_record.do?product=WOS&amp;search_mode=GeneralSearch&amp;qid=3&amp;SID=E6nqv3SUKECJPl1OQjM&amp;page=2&amp;doc=85" TargetMode="External"/><Relationship Id="rId230" Type="http://schemas.openxmlformats.org/officeDocument/2006/relationships/hyperlink" Target="http://apps.webofknowledge.com/full_record.do?product=WOS&amp;search_mode=GeneralSearch&amp;qid=6&amp;SID=F18ZjRMZbfYCqav4mmu&amp;page=1&amp;doc=3" TargetMode="External"/><Relationship Id="rId468" Type="http://schemas.openxmlformats.org/officeDocument/2006/relationships/hyperlink" Target="http://apps.webofknowledge.com/full_record.do?product=WOS&amp;search_mode=GeneralSearch&amp;qid=1&amp;SID=C2kPfJSNE8IP7GtNHJQ&amp;page=2&amp;doc=55" TargetMode="External"/><Relationship Id="rId25" Type="http://schemas.openxmlformats.org/officeDocument/2006/relationships/hyperlink" Target="http://apps.webofknowledge.com/full_record.do?product=WOS&amp;search_mode=GeneralSearch&amp;qid=3&amp;SID=E5WyPOsb8BvrPEDQN14&amp;page=1&amp;doc=3" TargetMode="External"/><Relationship Id="rId67" Type="http://schemas.openxmlformats.org/officeDocument/2006/relationships/hyperlink" Target="http://apps.webofknowledge.com/full_record.do?product=WOS&amp;search_mode=GeneralSearch&amp;qid=3&amp;SID=D6Q6HQpkfG5uBRhAuIA&amp;page=1&amp;doc=4" TargetMode="External"/><Relationship Id="rId272" Type="http://schemas.openxmlformats.org/officeDocument/2006/relationships/hyperlink" Target="http://apps.webofknowledge.com/full_record.do?product=WOS&amp;search_mode=GeneralSearch&amp;qid=1&amp;SID=D5dER5jKN3yTVjW2Abu&amp;page=1&amp;doc=25" TargetMode="External"/><Relationship Id="rId328" Type="http://schemas.openxmlformats.org/officeDocument/2006/relationships/hyperlink" Target="http://apps.webofknowledge.com/full_record.do?product=WOS&amp;search_mode=GeneralSearch&amp;qid=3&amp;SID=F2Hiy86VoUryodGFyZr&amp;page=1&amp;doc=5" TargetMode="External"/><Relationship Id="rId535" Type="http://schemas.openxmlformats.org/officeDocument/2006/relationships/hyperlink" Target="http://apps.webofknowledge.com/full_record.do?product=WOS&amp;search_mode=GeneralSearch&amp;qid=1&amp;SID=E2WPX8BpQzu1KyMutN2&amp;page=1&amp;doc=15" TargetMode="External"/><Relationship Id="rId132" Type="http://schemas.openxmlformats.org/officeDocument/2006/relationships/hyperlink" Target="http://apps.webofknowledge.com/full_record.do?product=WOS&amp;search_mode=GeneralSearch&amp;qid=1&amp;SID=E6a9ghYYFJqmoCAaCme&amp;page=1&amp;doc=21" TargetMode="External"/><Relationship Id="rId174" Type="http://schemas.openxmlformats.org/officeDocument/2006/relationships/hyperlink" Target="http://apps.webofknowledge.com/full_record.do?product=WOS&amp;search_mode=GeneralSearch&amp;qid=3&amp;SID=F4l2Iniae7E2IGyhuVz&amp;page=1&amp;doc=44" TargetMode="External"/><Relationship Id="rId381" Type="http://schemas.openxmlformats.org/officeDocument/2006/relationships/hyperlink" Target="http://apps.webofknowledge.com/full_record.do?product=WOS&amp;search_mode=GeneralSearch&amp;qid=1&amp;SID=E1mTMmnw7J6fDDjTj1j&amp;page=3&amp;doc=108" TargetMode="External"/><Relationship Id="rId241" Type="http://schemas.openxmlformats.org/officeDocument/2006/relationships/hyperlink" Target="http://apps.webofknowledge.com/full_record.do?product=WOS&amp;search_mode=GeneralSearch&amp;qid=1&amp;SID=E1C2BSsIRg2SqoeVguK&amp;page=1&amp;doc=40" TargetMode="External"/><Relationship Id="rId437" Type="http://schemas.openxmlformats.org/officeDocument/2006/relationships/hyperlink" Target="http://apps.webofknowledge.com/full_record.do?product=WOS&amp;search_mode=GeneralSearch&amp;qid=1&amp;SID=D6pVcY1r4sUaUeZ1Qfn&amp;page=2&amp;doc=76" TargetMode="External"/><Relationship Id="rId479" Type="http://schemas.openxmlformats.org/officeDocument/2006/relationships/hyperlink" Target="http://apps.webofknowledge.com/full_record.do?product=WOS&amp;search_mode=GeneralSearch&amp;qid=6&amp;SID=F3QAVKcbeGd6uwxAsQm&amp;page=1&amp;doc=49" TargetMode="External"/><Relationship Id="rId36" Type="http://schemas.openxmlformats.org/officeDocument/2006/relationships/hyperlink" Target="http://apps.webofknowledge.com/full_record.do?product=WOS&amp;search_mode=GeneralSearch&amp;qid=1&amp;SID=E2x932K34BB7vUr58ep&amp;page=1&amp;doc=5" TargetMode="External"/><Relationship Id="rId283" Type="http://schemas.openxmlformats.org/officeDocument/2006/relationships/hyperlink" Target="http://apps.webofknowledge.com/full_record.do?product=WOS&amp;search_mode=GeneralSearch&amp;qid=1&amp;SID=E5t2JVaBq6ljQ4SV9XS&amp;page=1&amp;doc=19" TargetMode="External"/><Relationship Id="rId339" Type="http://schemas.openxmlformats.org/officeDocument/2006/relationships/hyperlink" Target="http://apps.webofknowledge.com/full_record.do?product=WOS&amp;search_mode=GeneralSearch&amp;qid=4&amp;SID=C2LCbslyZ5qvceTGAfh&amp;page=1&amp;doc=3" TargetMode="External"/><Relationship Id="rId490" Type="http://schemas.openxmlformats.org/officeDocument/2006/relationships/hyperlink" Target="http://apps.webofknowledge.com/full_record.do?product=WOS&amp;search_mode=GeneralSearch&amp;qid=1&amp;SID=F3QAVKcbeGd6uwxAsQm&amp;page=1&amp;doc=43" TargetMode="External"/><Relationship Id="rId504" Type="http://schemas.openxmlformats.org/officeDocument/2006/relationships/hyperlink" Target="http://apps.webofknowledge.com/full_record.do?product=WOS&amp;search_mode=GeneralSearch&amp;qid=1&amp;SID=E2WPX8BpQzu1KyMutN2&amp;page=1&amp;doc=36" TargetMode="External"/><Relationship Id="rId546" Type="http://schemas.openxmlformats.org/officeDocument/2006/relationships/hyperlink" Target="http://apps.webofknowledge.com/full_record.do?product=WOS&amp;search_mode=GeneralSearch&amp;qid=1&amp;SID=D2LIiLCzA8ouZ8XSG3h&amp;page=1&amp;doc=2" TargetMode="External"/><Relationship Id="rId78" Type="http://schemas.openxmlformats.org/officeDocument/2006/relationships/hyperlink" Target="http://apps.webofknowledge.com/full_record.do?product=WOS&amp;search_mode=GeneralSearch&amp;qid=1&amp;SID=F5QYlaG1OPl2YND2ywY&amp;page=1&amp;doc=1" TargetMode="External"/><Relationship Id="rId101" Type="http://schemas.openxmlformats.org/officeDocument/2006/relationships/hyperlink" Target="http://apps.webofknowledge.com/full_record.do?product=WOS&amp;search_mode=GeneralSearch&amp;qid=1&amp;SID=C6CkneSaAT9LA9E8NrW&amp;page=1&amp;doc=9" TargetMode="External"/><Relationship Id="rId143" Type="http://schemas.openxmlformats.org/officeDocument/2006/relationships/hyperlink" Target="http://apps.webofknowledge.com/full_record.do?product=WOS&amp;search_mode=GeneralSearch&amp;qid=1&amp;SID=E6a9ghYYFJqmoCAaCme&amp;page=1&amp;doc=27" TargetMode="External"/><Relationship Id="rId185" Type="http://schemas.openxmlformats.org/officeDocument/2006/relationships/hyperlink" Target="http://apps.webofknowledge.com/full_record.do?product=WOS&amp;search_mode=GeneralSearch&amp;qid=3&amp;SID=F2v7wXQPWT3FHHvXcwy&amp;page=1&amp;doc=13" TargetMode="External"/><Relationship Id="rId350" Type="http://schemas.openxmlformats.org/officeDocument/2006/relationships/hyperlink" Target="http://apps.webofknowledge.com/full_record.do?product=WOS&amp;search_mode=GeneralSearch&amp;qid=1&amp;SID=F2hekmznjM4Op44U8Gj&amp;page=1&amp;doc=3" TargetMode="External"/><Relationship Id="rId406" Type="http://schemas.openxmlformats.org/officeDocument/2006/relationships/hyperlink" Target="http://apps.webofknowledge.com/full_record.do?product=WOS&amp;search_mode=GeneralSearch&amp;qid=3&amp;SID=E6nqv3SUKECJPl1OQjM&amp;page=2&amp;doc=95" TargetMode="External"/><Relationship Id="rId9" Type="http://schemas.openxmlformats.org/officeDocument/2006/relationships/hyperlink" Target="http://apps.webofknowledge.com/full_record.do?product=WOS&amp;search_mode=GeneralSearch&amp;qid=2&amp;SID=E1qYc9bo7TjEEkFB2Ev&amp;page=1&amp;doc=2" TargetMode="External"/><Relationship Id="rId210" Type="http://schemas.openxmlformats.org/officeDocument/2006/relationships/hyperlink" Target="http://apps.webofknowledge.com/full_record.do?product=WOS&amp;search_mode=GeneralSearch&amp;qid=3&amp;SID=E6C3XRP3qXlxpTFu8bC&amp;page=1&amp;doc=5" TargetMode="External"/><Relationship Id="rId392" Type="http://schemas.openxmlformats.org/officeDocument/2006/relationships/hyperlink" Target="http://apps.webofknowledge.com/full_record.do?product=WOS&amp;search_mode=GeneralSearch&amp;qid=1&amp;SID=F1acTnFZVTh3LilX8Ox&amp;page=3&amp;doc=103" TargetMode="External"/><Relationship Id="rId448" Type="http://schemas.openxmlformats.org/officeDocument/2006/relationships/hyperlink" Target="http://apps.webofknowledge.com/full_record.do?product=WOS&amp;search_mode=GeneralSearch&amp;qid=1&amp;SID=D6pVcY1r4sUaUeZ1Qfn&amp;page=2&amp;doc=70" TargetMode="External"/><Relationship Id="rId252" Type="http://schemas.openxmlformats.org/officeDocument/2006/relationships/hyperlink" Target="http://apps.webofknowledge.com/full_record.do?product=WOS&amp;search_mode=GeneralSearch&amp;qid=1&amp;SID=D5dER5jKN3yTVjW2Abu&amp;page=1&amp;doc=31" TargetMode="External"/><Relationship Id="rId294" Type="http://schemas.openxmlformats.org/officeDocument/2006/relationships/hyperlink" Target="http://apps.webofknowledge.com/full_record.do?product=WOS&amp;search_mode=GeneralSearch&amp;qid=1&amp;SID=E5t2JVaBq6ljQ4SV9XS&amp;page=1&amp;doc=14" TargetMode="External"/><Relationship Id="rId308" Type="http://schemas.openxmlformats.org/officeDocument/2006/relationships/hyperlink" Target="http://apps.webofknowledge.com/full_record.do?product=WOS&amp;search_mode=GeneralSearch&amp;qid=3&amp;SID=F3Pu64ErxbBksR8thLe&amp;page=1&amp;doc=5" TargetMode="External"/><Relationship Id="rId515" Type="http://schemas.openxmlformats.org/officeDocument/2006/relationships/hyperlink" Target="http://apps.webofknowledge.com/full_record.do?product=WOS&amp;search_mode=GeneralSearch&amp;qid=1&amp;SID=E2WPX8BpQzu1KyMutN2&amp;page=1&amp;doc=26" TargetMode="External"/><Relationship Id="rId47" Type="http://schemas.openxmlformats.org/officeDocument/2006/relationships/hyperlink" Target="http://apps.webofknowledge.com/full_record.do?product=WOS&amp;search_mode=GeneralSearch&amp;qid=1&amp;SID=E2x932K34BB7vUr58ep&amp;page=1&amp;doc=10" TargetMode="External"/><Relationship Id="rId89" Type="http://schemas.openxmlformats.org/officeDocument/2006/relationships/hyperlink" Target="http://apps.webofknowledge.com/full_record.do?product=WOS&amp;search_mode=GeneralSearch&amp;qid=1&amp;SID=F5QYlaG1OPl2YND2ywY&amp;page=1&amp;doc=8" TargetMode="External"/><Relationship Id="rId112" Type="http://schemas.openxmlformats.org/officeDocument/2006/relationships/hyperlink" Target="http://apps.webofknowledge.com/full_record.do?product=WOS&amp;search_mode=GeneralSearch&amp;qid=1&amp;SID=E5czxAWjGgL3Pwr5h5j&amp;page=1&amp;doc=15" TargetMode="External"/><Relationship Id="rId154" Type="http://schemas.openxmlformats.org/officeDocument/2006/relationships/hyperlink" Target="http://apps.webofknowledge.com/full_record.do?product=WOS&amp;search_mode=GeneralSearch&amp;qid=1&amp;SID=E6a9ghYYFJqmoCAaCme&amp;page=1&amp;doc=33" TargetMode="External"/><Relationship Id="rId361" Type="http://schemas.openxmlformats.org/officeDocument/2006/relationships/hyperlink" Target="http://apps.webofknowledge.com/full_record.do?product=WOS&amp;search_mode=GeneralSearch&amp;qid=1&amp;SID=F1ZujJSFTah2efOH4Py&amp;page=1&amp;doc=3" TargetMode="External"/><Relationship Id="rId557" Type="http://schemas.openxmlformats.org/officeDocument/2006/relationships/hyperlink" Target="http://apps.webofknowledge.com/full_record.do?product=WOS&amp;search_mode=GeneralSearch&amp;qid=2&amp;SID=E13dB81QVftMdFQqx82&amp;page=1&amp;doc=2" TargetMode="External"/><Relationship Id="rId196" Type="http://schemas.openxmlformats.org/officeDocument/2006/relationships/hyperlink" Target="http://apps.webofknowledge.com/full_record.do?product=WOS&amp;search_mode=GeneralSearch&amp;qid=4&amp;SID=F1AeMUHojOPUU1xpCmD&amp;page=1&amp;doc=17" TargetMode="External"/><Relationship Id="rId417" Type="http://schemas.openxmlformats.org/officeDocument/2006/relationships/hyperlink" Target="http://apps.webofknowledge.com/full_record.do?product=WOS&amp;search_mode=GeneralSearch&amp;qid=3&amp;SID=E6nqv3SUKECJPl1OQjM&amp;page=2&amp;doc=90" TargetMode="External"/><Relationship Id="rId459" Type="http://schemas.openxmlformats.org/officeDocument/2006/relationships/hyperlink" Target="http://apps.webofknowledge.com/full_record.do?product=WOS&amp;search_mode=GeneralSearch&amp;qid=1&amp;SID=C2kPfJSNE8IP7GtNHJQ&amp;page=2&amp;doc=60" TargetMode="External"/><Relationship Id="rId16" Type="http://schemas.openxmlformats.org/officeDocument/2006/relationships/hyperlink" Target="http://apps.webofknowledge.com/full_record.do?product=WOS&amp;search_mode=GeneralSearch&amp;qid=2&amp;SID=F6uyCevUGKZvOZBRJDp&amp;page=1&amp;doc=1" TargetMode="External"/><Relationship Id="rId221" Type="http://schemas.openxmlformats.org/officeDocument/2006/relationships/hyperlink" Target="http://apps.webofknowledge.com/full_record.do?product=WOS&amp;search_mode=GeneralSearch&amp;qid=6&amp;SID=E4zyMaTtAJ5M8UxvBlo&amp;page=1&amp;doc=3" TargetMode="External"/><Relationship Id="rId263" Type="http://schemas.openxmlformats.org/officeDocument/2006/relationships/hyperlink" Target="http://apps.webofknowledge.com/full_record.do?product=WOS&amp;search_mode=GeneralSearch&amp;qid=1&amp;SID=D5dER5jKN3yTVjW2Abu&amp;page=1&amp;doc=27" TargetMode="External"/><Relationship Id="rId319" Type="http://schemas.openxmlformats.org/officeDocument/2006/relationships/hyperlink" Target="http://apps.webofknowledge.com/full_record.do?product=WOS&amp;search_mode=GeneralSearch&amp;qid=1&amp;SID=E4AoOryvSoptbdQgZTL&amp;page=1&amp;doc=4" TargetMode="External"/><Relationship Id="rId470" Type="http://schemas.openxmlformats.org/officeDocument/2006/relationships/hyperlink" Target="http://apps.webofknowledge.com/full_record.do?product=WOS&amp;search_mode=GeneralSearch&amp;qid=1&amp;SID=C2kPfJSNE8IP7GtNHJQ&amp;page=2&amp;doc=54" TargetMode="External"/><Relationship Id="rId526" Type="http://schemas.openxmlformats.org/officeDocument/2006/relationships/hyperlink" Target="http://apps.webofknowledge.com/full_record.do?product=WOS&amp;search_mode=GeneralSearch&amp;qid=1&amp;SID=E2WPX8BpQzu1KyMutN2&amp;page=1&amp;doc=20" TargetMode="External"/><Relationship Id="rId58" Type="http://schemas.openxmlformats.org/officeDocument/2006/relationships/hyperlink" Target="http://apps.webofknowledge.com/full_record.do?product=WOS&amp;search_mode=GeneralSearch&amp;qid=5&amp;SID=E4QOgSHXz5cMJBwXQKR&amp;page=1&amp;doc=16" TargetMode="External"/><Relationship Id="rId123" Type="http://schemas.openxmlformats.org/officeDocument/2006/relationships/hyperlink" Target="http://apps.webofknowledge.com/full_record.do?product=WOS&amp;search_mode=GeneralSearch&amp;qid=3&amp;SID=D6lb2yOC7kEDyjHGjP1&amp;page=1&amp;doc=19" TargetMode="External"/><Relationship Id="rId330" Type="http://schemas.openxmlformats.org/officeDocument/2006/relationships/hyperlink" Target="http://apps.webofknowledge.com/full_record.do?product=WOS&amp;search_mode=GeneralSearch&amp;qid=3&amp;SID=F2Hiy86VoUryodGFyZr&amp;page=1&amp;doc=7" TargetMode="External"/><Relationship Id="rId568" Type="http://schemas.openxmlformats.org/officeDocument/2006/relationships/table" Target="../tables/table3.xml"/><Relationship Id="rId165" Type="http://schemas.openxmlformats.org/officeDocument/2006/relationships/hyperlink" Target="http://apps.webofknowledge.com/full_record.do?product=WOS&amp;search_mode=GeneralSearch&amp;qid=3&amp;SID=D2ony8FPPhrm3XOhwhy&amp;page=1&amp;doc=39" TargetMode="External"/><Relationship Id="rId372" Type="http://schemas.openxmlformats.org/officeDocument/2006/relationships/hyperlink" Target="http://apps.webofknowledge.com/full_record.do?product=WOS&amp;search_mode=GeneralSearch&amp;qid=1&amp;SID=F1ZujJSFTah2efOH4Py&amp;page=1&amp;doc=12" TargetMode="External"/><Relationship Id="rId428" Type="http://schemas.openxmlformats.org/officeDocument/2006/relationships/hyperlink" Target="http://apps.webofknowledge.com/full_record.do?product=WOS&amp;search_mode=GeneralSearch&amp;qid=3&amp;SID=E6nqv3SUKECJPl1OQjM&amp;page=1&amp;doc=1" TargetMode="External"/><Relationship Id="rId232" Type="http://schemas.openxmlformats.org/officeDocument/2006/relationships/hyperlink" Target="http://apps.webofknowledge.com/full_record.do?product=WOS&amp;search_mode=GeneralSearch&amp;qid=6&amp;SID=F18ZjRMZbfYCqav4mmu&amp;page=1&amp;doc=3" TargetMode="External"/><Relationship Id="rId274" Type="http://schemas.openxmlformats.org/officeDocument/2006/relationships/hyperlink" Target="http://apps.webofknowledge.com/full_record.do?product=WOS&amp;search_mode=GeneralSearch&amp;qid=1&amp;SID=D5dER5jKN3yTVjW2Abu&amp;page=1&amp;doc=24" TargetMode="External"/><Relationship Id="rId481" Type="http://schemas.openxmlformats.org/officeDocument/2006/relationships/hyperlink" Target="http://apps.webofknowledge.com/full_record.do?product=WOS&amp;search_mode=GeneralSearch&amp;qid=6&amp;SID=F3QAVKcbeGd6uwxAsQm&amp;page=1&amp;doc=47" TargetMode="External"/><Relationship Id="rId27" Type="http://schemas.openxmlformats.org/officeDocument/2006/relationships/hyperlink" Target="http://apps.webofknowledge.com/full_record.do?product=WOS&amp;search_mode=GeneralSearch&amp;qid=2&amp;SID=D3zkLR4B8FM2TXtmr94&amp;page=1&amp;doc=2" TargetMode="External"/><Relationship Id="rId69" Type="http://schemas.openxmlformats.org/officeDocument/2006/relationships/hyperlink" Target="http://apps.webofknowledge.com/full_record.do?product=WOS&amp;search_mode=GeneralSearch&amp;qid=3&amp;SID=D6Q6HQpkfG5uBRhAuIA&amp;page=1&amp;doc=4" TargetMode="External"/><Relationship Id="rId134" Type="http://schemas.openxmlformats.org/officeDocument/2006/relationships/hyperlink" Target="http://apps.webofknowledge.com/full_record.do?product=WOS&amp;search_mode=GeneralSearch&amp;qid=1&amp;SID=E6a9ghYYFJqmoCAaCme&amp;page=1&amp;doc=21" TargetMode="External"/><Relationship Id="rId537" Type="http://schemas.openxmlformats.org/officeDocument/2006/relationships/hyperlink" Target="http://apps.webofknowledge.com/full_record.do?product=WOS&amp;search_mode=GeneralSearch&amp;qid=1&amp;SID=E2WPX8BpQzu1KyMutN2&amp;page=1&amp;doc=14" TargetMode="External"/><Relationship Id="rId80" Type="http://schemas.openxmlformats.org/officeDocument/2006/relationships/hyperlink" Target="http://apps.webofknowledge.com/full_record.do?product=WOS&amp;search_mode=GeneralSearch&amp;qid=1&amp;SID=F5QYlaG1OPl2YND2ywY&amp;page=1&amp;doc=2" TargetMode="External"/><Relationship Id="rId176" Type="http://schemas.openxmlformats.org/officeDocument/2006/relationships/hyperlink" Target="http://apps.webofknowledge.com/full_record.do?product=WOS&amp;search_mode=GeneralSearch&amp;qid=3&amp;SID=F4l2Iniae7E2IGyhuVz&amp;page=1&amp;doc=46" TargetMode="External"/><Relationship Id="rId341" Type="http://schemas.openxmlformats.org/officeDocument/2006/relationships/hyperlink" Target="http://apps.webofknowledge.com/full_record.do?product=WOS&amp;search_mode=GeneralSearch&amp;qid=1&amp;SID=F5hdXmp8hb2Fzy4e7nR&amp;page=1&amp;doc=1" TargetMode="External"/><Relationship Id="rId383" Type="http://schemas.openxmlformats.org/officeDocument/2006/relationships/hyperlink" Target="http://apps.webofknowledge.com/full_record.do?product=WOS&amp;search_mode=GeneralSearch&amp;qid=1&amp;SID=E1mTMmnw7J6fDDjTj1j&amp;page=3&amp;doc=106" TargetMode="External"/><Relationship Id="rId439" Type="http://schemas.openxmlformats.org/officeDocument/2006/relationships/hyperlink" Target="http://apps.webofknowledge.com/full_record.do?product=WOS&amp;search_mode=GeneralSearch&amp;qid=1&amp;SID=D6pVcY1r4sUaUeZ1Qfn&amp;page=2&amp;doc=75" TargetMode="External"/><Relationship Id="rId201" Type="http://schemas.openxmlformats.org/officeDocument/2006/relationships/hyperlink" Target="http://apps.webofknowledge.com/full_record.do?product=WOS&amp;search_mode=GeneralSearch&amp;qid=3&amp;SID=E2xf54ej3Y5LPdmrMhl&amp;page=1&amp;doc=2" TargetMode="External"/><Relationship Id="rId243" Type="http://schemas.openxmlformats.org/officeDocument/2006/relationships/hyperlink" Target="http://apps.webofknowledge.com/full_record.do?product=WOS&amp;search_mode=GeneralSearch&amp;qid=1&amp;SID=E1C2BSsIRg2SqoeVguK&amp;page=1&amp;doc=39" TargetMode="External"/><Relationship Id="rId285" Type="http://schemas.openxmlformats.org/officeDocument/2006/relationships/hyperlink" Target="http://apps.webofknowledge.com/full_record.do?product=WOS&amp;search_mode=GeneralSearch&amp;qid=1&amp;SID=E5t2JVaBq6ljQ4SV9XS&amp;page=1&amp;doc=19" TargetMode="External"/><Relationship Id="rId450" Type="http://schemas.openxmlformats.org/officeDocument/2006/relationships/hyperlink" Target="http://apps.webofknowledge.com/full_record.do?product=WOS&amp;search_mode=GeneralSearch&amp;qid=1&amp;SID=D6pVcY1r4sUaUeZ1Qfn&amp;page=2&amp;doc=68" TargetMode="External"/><Relationship Id="rId506" Type="http://schemas.openxmlformats.org/officeDocument/2006/relationships/hyperlink" Target="http://apps.webofknowledge.com/full_record.do?product=WOS&amp;search_mode=GeneralSearch&amp;qid=1&amp;SID=E2WPX8BpQzu1KyMutN2&amp;page=1&amp;doc=35" TargetMode="External"/><Relationship Id="rId38" Type="http://schemas.openxmlformats.org/officeDocument/2006/relationships/hyperlink" Target="http://apps.webofknowledge.com/full_record.do?product=WOS&amp;search_mode=GeneralSearch&amp;qid=1&amp;SID=E2x932K34BB7vUr58ep&amp;page=1&amp;doc=7" TargetMode="External"/><Relationship Id="rId103" Type="http://schemas.openxmlformats.org/officeDocument/2006/relationships/hyperlink" Target="http://apps.webofknowledge.com/full_record.do?product=WOS&amp;search_mode=GeneralSearch&amp;qid=1&amp;SID=C6CkneSaAT9LA9E8NrW&amp;page=1&amp;doc=11" TargetMode="External"/><Relationship Id="rId310" Type="http://schemas.openxmlformats.org/officeDocument/2006/relationships/hyperlink" Target="http://apps.webofknowledge.com/full_record.do?product=WOS&amp;search_mode=GeneralSearch&amp;qid=3&amp;SID=F3Pu64ErxbBksR8thLe&amp;page=1&amp;doc=4" TargetMode="External"/><Relationship Id="rId492" Type="http://schemas.openxmlformats.org/officeDocument/2006/relationships/hyperlink" Target="http://apps.webofknowledge.com/full_record.do?product=WOS&amp;search_mode=GeneralSearch&amp;qid=1&amp;SID=F3QAVKcbeGd6uwxAsQm&amp;page=1&amp;doc=1" TargetMode="External"/><Relationship Id="rId548" Type="http://schemas.openxmlformats.org/officeDocument/2006/relationships/hyperlink" Target="http://apps.webofknowledge.com/full_record.do?product=WOS&amp;search_mode=GeneralSearch&amp;qid=1&amp;SID=D2LIiLCzA8ouZ8XSG3h&amp;page=1&amp;doc=1" TargetMode="External"/><Relationship Id="rId91" Type="http://schemas.openxmlformats.org/officeDocument/2006/relationships/hyperlink" Target="http://apps.webofknowledge.com/full_record.do?product=WOS&amp;search_mode=GeneralSearch&amp;qid=1&amp;SID=F5QYlaG1OPl2YND2ywY&amp;page=1&amp;doc=8" TargetMode="External"/><Relationship Id="rId145" Type="http://schemas.openxmlformats.org/officeDocument/2006/relationships/hyperlink" Target="http://apps.webofknowledge.com/full_record.do?product=WOS&amp;search_mode=GeneralSearch&amp;qid=1&amp;SID=E6a9ghYYFJqmoCAaCme&amp;page=1&amp;doc=28" TargetMode="External"/><Relationship Id="rId187" Type="http://schemas.openxmlformats.org/officeDocument/2006/relationships/hyperlink" Target="http://apps.webofknowledge.com/full_record.do?product=WOS&amp;search_mode=GeneralSearch&amp;qid=3&amp;SID=F2v7wXQPWT3FHHvXcwy&amp;page=1&amp;doc=14" TargetMode="External"/><Relationship Id="rId352" Type="http://schemas.openxmlformats.org/officeDocument/2006/relationships/hyperlink" Target="http://apps.webofknowledge.com/full_record.do?product=WOS&amp;search_mode=GeneralSearch&amp;qid=1&amp;SID=F1BIL7CaFIwsPqYZ4s9&amp;page=1&amp;doc=1" TargetMode="External"/><Relationship Id="rId394" Type="http://schemas.openxmlformats.org/officeDocument/2006/relationships/hyperlink" Target="http://apps.webofknowledge.com/full_record.do?product=WOS&amp;search_mode=GeneralSearch&amp;qid=1&amp;SID=F1acTnFZVTh3LilX8Ox&amp;page=3&amp;doc=101" TargetMode="External"/><Relationship Id="rId408" Type="http://schemas.openxmlformats.org/officeDocument/2006/relationships/hyperlink" Target="http://apps.webofknowledge.com/full_record.do?product=WOS&amp;search_mode=GeneralSearch&amp;qid=3&amp;SID=E6nqv3SUKECJPl1OQjM&amp;page=2&amp;doc=93" TargetMode="External"/><Relationship Id="rId212" Type="http://schemas.openxmlformats.org/officeDocument/2006/relationships/hyperlink" Target="http://apps.webofknowledge.com/full_record.do?product=WOS&amp;search_mode=GeneralSearch&amp;qid=3&amp;SID=E6C3XRP3qXlxpTFu8bC&amp;page=1&amp;doc=7" TargetMode="External"/><Relationship Id="rId254" Type="http://schemas.openxmlformats.org/officeDocument/2006/relationships/hyperlink" Target="http://apps.webofknowledge.com/full_record.do?product=WOS&amp;search_mode=GeneralSearch&amp;qid=1&amp;SID=D5dER5jKN3yTVjW2Abu&amp;page=1&amp;doc=30" TargetMode="External"/><Relationship Id="rId49" Type="http://schemas.openxmlformats.org/officeDocument/2006/relationships/hyperlink" Target="http://apps.webofknowledge.com/full_record.do?product=WOS&amp;search_mode=GeneralSearch&amp;qid=1&amp;SID=E2x932K34BB7vUr58ep&amp;page=1&amp;doc=10" TargetMode="External"/><Relationship Id="rId114" Type="http://schemas.openxmlformats.org/officeDocument/2006/relationships/hyperlink" Target="http://apps.webofknowledge.com/full_record.do?product=WOS&amp;search_mode=GeneralSearch&amp;qid=1&amp;SID=E5czxAWjGgL3Pwr5h5j&amp;page=1&amp;doc=15" TargetMode="External"/><Relationship Id="rId296" Type="http://schemas.openxmlformats.org/officeDocument/2006/relationships/hyperlink" Target="http://apps.webofknowledge.com/full_record.do?product=WOS&amp;search_mode=GeneralSearch&amp;qid=1&amp;SID=E5t2JVaBq6ljQ4SV9XS&amp;page=1&amp;doc=13" TargetMode="External"/><Relationship Id="rId461" Type="http://schemas.openxmlformats.org/officeDocument/2006/relationships/hyperlink" Target="http://apps.webofknowledge.com/full_record.do?product=WOS&amp;search_mode=GeneralSearch&amp;qid=1&amp;SID=C2kPfJSNE8IP7GtNHJQ&amp;page=2&amp;doc=59" TargetMode="External"/><Relationship Id="rId517" Type="http://schemas.openxmlformats.org/officeDocument/2006/relationships/hyperlink" Target="http://apps.webofknowledge.com/full_record.do?product=WOS&amp;search_mode=GeneralSearch&amp;qid=1&amp;SID=E2WPX8BpQzu1KyMutN2&amp;page=1&amp;doc=25" TargetMode="External"/><Relationship Id="rId559" Type="http://schemas.openxmlformats.org/officeDocument/2006/relationships/hyperlink" Target="http://apps.webofknowledge.com/full_record.do?product=WOS&amp;search_mode=GeneralSearch&amp;qid=2&amp;SID=C4BlaB4JHpjNfWxIx5Y&amp;page=1&amp;doc=2" TargetMode="External"/><Relationship Id="rId60" Type="http://schemas.openxmlformats.org/officeDocument/2006/relationships/hyperlink" Target="http://apps.webofknowledge.com/full_record.do?product=WOS&amp;search_mode=GeneralSearch&amp;qid=1&amp;SID=E4mWRou5HWWwzZi9H6s&amp;page=1&amp;doc=1" TargetMode="External"/><Relationship Id="rId156" Type="http://schemas.openxmlformats.org/officeDocument/2006/relationships/hyperlink" Target="http://apps.webofknowledge.com/full_record.do?product=WOS&amp;search_mode=GeneralSearch&amp;qid=1&amp;SID=E6a9ghYYFJqmoCAaCme&amp;page=1&amp;doc=34" TargetMode="External"/><Relationship Id="rId198" Type="http://schemas.openxmlformats.org/officeDocument/2006/relationships/hyperlink" Target="http://apps.webofknowledge.com/full_record.do?product=WOS&amp;search_mode=GeneralSearch&amp;qid=4&amp;SID=F1AeMUHojOPUU1xpCmD&amp;page=1&amp;doc=19" TargetMode="External"/><Relationship Id="rId321" Type="http://schemas.openxmlformats.org/officeDocument/2006/relationships/hyperlink" Target="http://apps.webofknowledge.com/full_record.do?product=WOS&amp;search_mode=GeneralSearch&amp;qid=1&amp;SID=E4AoOryvSoptbdQgZTL&amp;page=1&amp;doc=5" TargetMode="External"/><Relationship Id="rId363" Type="http://schemas.openxmlformats.org/officeDocument/2006/relationships/hyperlink" Target="http://apps.webofknowledge.com/full_record.do?product=WOS&amp;search_mode=GeneralSearch&amp;qid=1&amp;SID=F1ZujJSFTah2efOH4Py&amp;page=1&amp;doc=4" TargetMode="External"/><Relationship Id="rId419" Type="http://schemas.openxmlformats.org/officeDocument/2006/relationships/hyperlink" Target="http://apps.webofknowledge.com/full_record.do?product=WOS&amp;search_mode=GeneralSearch&amp;qid=3&amp;SID=E6nqv3SUKECJPl1OQjM&amp;page=2&amp;doc=89" TargetMode="External"/><Relationship Id="rId223" Type="http://schemas.openxmlformats.org/officeDocument/2006/relationships/hyperlink" Target="http://apps.webofknowledge.com/full_record.do?product=WOS&amp;search_mode=GeneralSearch&amp;qid=6&amp;SID=E4zyMaTtAJ5M8UxvBlo&amp;page=1&amp;doc=4" TargetMode="External"/><Relationship Id="rId430" Type="http://schemas.openxmlformats.org/officeDocument/2006/relationships/hyperlink" Target="http://apps.webofknowledge.com/full_record.do?product=WOS&amp;search_mode=GeneralSearch&amp;qid=1&amp;SID=E6nqv3SUKECJPl1OQjM&amp;page=1&amp;doc=3" TargetMode="External"/><Relationship Id="rId18" Type="http://schemas.openxmlformats.org/officeDocument/2006/relationships/hyperlink" Target="http://apps.webofknowledge.com/full_record.do?product=WOS&amp;search_mode=GeneralSearch&amp;qid=2&amp;SID=F6uyCevUGKZvOZBRJDp&amp;page=1&amp;doc=1" TargetMode="External"/><Relationship Id="rId265" Type="http://schemas.openxmlformats.org/officeDocument/2006/relationships/hyperlink" Target="http://apps.webofknowledge.com/full_record.do?product=WOS&amp;search_mode=GeneralSearch&amp;qid=1&amp;SID=D5dER5jKN3yTVjW2Abu&amp;page=1&amp;doc=27" TargetMode="External"/><Relationship Id="rId472" Type="http://schemas.openxmlformats.org/officeDocument/2006/relationships/hyperlink" Target="http://apps.webofknowledge.com/full_record.do?product=WOS&amp;search_mode=GeneralSearch&amp;qid=1&amp;SID=C2kPfJSNE8IP7GtNHJQ&amp;page=2&amp;doc=54" TargetMode="External"/><Relationship Id="rId528" Type="http://schemas.openxmlformats.org/officeDocument/2006/relationships/hyperlink" Target="http://apps.webofknowledge.com/full_record.do?product=WOS&amp;search_mode=GeneralSearch&amp;qid=1&amp;SID=E2WPX8BpQzu1KyMutN2&amp;page=1&amp;doc=20" TargetMode="External"/><Relationship Id="rId125" Type="http://schemas.openxmlformats.org/officeDocument/2006/relationships/hyperlink" Target="http://apps.webofknowledge.com/full_record.do?product=WOS&amp;search_mode=GeneralSearch&amp;qid=3&amp;SID=D6lb2yOC7kEDyjHGjP1&amp;page=1&amp;doc=19" TargetMode="External"/><Relationship Id="rId167" Type="http://schemas.openxmlformats.org/officeDocument/2006/relationships/hyperlink" Target="http://apps.webofknowledge.com/full_record.do?product=WOS&amp;search_mode=GeneralSearch&amp;qid=3&amp;SID=F4l2Iniae7E2IGyhuVz&amp;page=1&amp;doc=41" TargetMode="External"/><Relationship Id="rId332" Type="http://schemas.openxmlformats.org/officeDocument/2006/relationships/hyperlink" Target="http://apps.webofknowledge.com/full_record.do?product=WOS&amp;search_mode=GeneralSearch&amp;qid=3&amp;SID=F2Hiy86VoUryodGFyZr&amp;page=1&amp;doc=9" TargetMode="External"/><Relationship Id="rId374" Type="http://schemas.openxmlformats.org/officeDocument/2006/relationships/hyperlink" Target="http://apps.webofknowledge.com/full_record.do?product=WOS&amp;search_mode=GeneralSearch&amp;qid=1&amp;SID=F1ZujJSFTah2efOH4Py&amp;page=3&amp;doc=127" TargetMode="External"/><Relationship Id="rId71" Type="http://schemas.openxmlformats.org/officeDocument/2006/relationships/hyperlink" Target="http://apps.webofknowledge.com/full_record.do?product=WOS&amp;search_mode=GeneralSearch&amp;qid=3&amp;SID=C2W41ZmW7qBkq3M7K9F&amp;page=1&amp;doc=1" TargetMode="External"/><Relationship Id="rId234" Type="http://schemas.openxmlformats.org/officeDocument/2006/relationships/hyperlink" Target="http://apps.webofknowledge.com/full_record.do?product=WOS&amp;search_mode=GeneralSearch&amp;qid=1&amp;SID=C2jSravhBFUZEnGW7wp&amp;page=1&amp;doc=1" TargetMode="External"/><Relationship Id="rId2" Type="http://schemas.openxmlformats.org/officeDocument/2006/relationships/hyperlink" Target="http://apps.webofknowledge.com/full_record.do?product=WOS&amp;search_mode=GeneralSearch&amp;qid=3&amp;SID=C2uSPvjis6KacVKcwmd&amp;page=1&amp;doc=1" TargetMode="External"/><Relationship Id="rId29" Type="http://schemas.openxmlformats.org/officeDocument/2006/relationships/hyperlink" Target="http://apps.webofknowledge.com/full_record.do?product=WOS&amp;search_mode=GeneralSearch&amp;qid=2&amp;SID=D3zkLR4B8FM2TXtmr94&amp;page=1&amp;doc=2" TargetMode="External"/><Relationship Id="rId276" Type="http://schemas.openxmlformats.org/officeDocument/2006/relationships/hyperlink" Target="http://apps.webofknowledge.com/full_record.do?product=WOS&amp;search_mode=GeneralSearch&amp;qid=1&amp;SID=D5dER5jKN3yTVjW2Abu&amp;page=1&amp;doc=24" TargetMode="External"/><Relationship Id="rId441" Type="http://schemas.openxmlformats.org/officeDocument/2006/relationships/hyperlink" Target="http://apps.webofknowledge.com/full_record.do?product=WOS&amp;search_mode=GeneralSearch&amp;qid=1&amp;SID=D6pVcY1r4sUaUeZ1Qfn&amp;page=2&amp;doc=73" TargetMode="External"/><Relationship Id="rId483" Type="http://schemas.openxmlformats.org/officeDocument/2006/relationships/hyperlink" Target="http://apps.webofknowledge.com/full_record.do?product=WOS&amp;search_mode=GeneralSearch&amp;qid=6&amp;SID=F3QAVKcbeGd6uwxAsQm&amp;page=1&amp;doc=46" TargetMode="External"/><Relationship Id="rId539" Type="http://schemas.openxmlformats.org/officeDocument/2006/relationships/hyperlink" Target="http://apps.webofknowledge.com/full_record.do?product=WOS&amp;search_mode=GeneralSearch&amp;qid=1&amp;SID=E2WPX8BpQzu1KyMutN2&amp;page=1&amp;doc=3" TargetMode="External"/><Relationship Id="rId40" Type="http://schemas.openxmlformats.org/officeDocument/2006/relationships/hyperlink" Target="http://apps.webofknowledge.com/full_record.do?product=WOS&amp;search_mode=GeneralSearch&amp;qid=1&amp;SID=E2x932K34BB7vUr58ep&amp;page=1&amp;doc=7" TargetMode="External"/><Relationship Id="rId136" Type="http://schemas.openxmlformats.org/officeDocument/2006/relationships/hyperlink" Target="http://apps.webofknowledge.com/full_record.do?product=WOS&amp;search_mode=GeneralSearch&amp;qid=1&amp;SID=E6a9ghYYFJqmoCAaCme&amp;page=1&amp;doc=22" TargetMode="External"/><Relationship Id="rId178" Type="http://schemas.openxmlformats.org/officeDocument/2006/relationships/hyperlink" Target="http://apps.webofknowledge.com/full_record.do?product=WOS&amp;search_mode=GeneralSearch&amp;qid=1&amp;SID=D44I7d5Wjr6t7qibPEF&amp;page=1&amp;doc=10" TargetMode="External"/><Relationship Id="rId301" Type="http://schemas.openxmlformats.org/officeDocument/2006/relationships/hyperlink" Target="http://apps.webofknowledge.com/full_record.do?product=WOS&amp;search_mode=GeneralSearch&amp;qid=3&amp;SID=F3Pu64ErxbBksR8thLe&amp;page=1&amp;doc=9" TargetMode="External"/><Relationship Id="rId343" Type="http://schemas.openxmlformats.org/officeDocument/2006/relationships/hyperlink" Target="http://apps.webofknowledge.com/full_record.do?product=WOS&amp;search_mode=GeneralSearch&amp;qid=1&amp;SID=D6pXFlpdDq8Hpg6ToG3&amp;page=1&amp;doc=1" TargetMode="External"/><Relationship Id="rId550" Type="http://schemas.openxmlformats.org/officeDocument/2006/relationships/hyperlink" Target="http://apps.webofknowledge.com/full_record.do?product=WOS&amp;search_mode=GeneralSearch&amp;qid=11&amp;SID=E13dB81QVftMdFQqx82&amp;page=1&amp;doc=6" TargetMode="External"/><Relationship Id="rId82" Type="http://schemas.openxmlformats.org/officeDocument/2006/relationships/hyperlink" Target="http://apps.webofknowledge.com/full_record.do?product=WOS&amp;search_mode=GeneralSearch&amp;qid=1&amp;SID=F5QYlaG1OPl2YND2ywY&amp;page=1&amp;doc=3" TargetMode="External"/><Relationship Id="rId203" Type="http://schemas.openxmlformats.org/officeDocument/2006/relationships/hyperlink" Target="http://apps.webofknowledge.com/full_record.do?product=WOS&amp;search_mode=GeneralSearch&amp;qid=7&amp;SID=D1lA24VMiRrVhuIYXer&amp;page=1&amp;doc=2" TargetMode="External"/><Relationship Id="rId385" Type="http://schemas.openxmlformats.org/officeDocument/2006/relationships/hyperlink" Target="http://apps.webofknowledge.com/full_record.do?product=WOS&amp;search_mode=GeneralSearch&amp;qid=1&amp;SID=F1acTnFZVTh3LilX8Ox&amp;page=3&amp;doc=104" TargetMode="External"/><Relationship Id="rId245" Type="http://schemas.openxmlformats.org/officeDocument/2006/relationships/hyperlink" Target="http://apps.webofknowledge.com/full_record.do?product=WOS&amp;search_mode=GeneralSearch&amp;qid=1&amp;SID=E1C2BSsIRg2SqoeVguK&amp;page=1&amp;doc=38" TargetMode="External"/><Relationship Id="rId287" Type="http://schemas.openxmlformats.org/officeDocument/2006/relationships/hyperlink" Target="http://apps.webofknowledge.com/full_record.do?product=WOS&amp;search_mode=GeneralSearch&amp;qid=1&amp;SID=E5t2JVaBq6ljQ4SV9XS&amp;page=1&amp;doc=17" TargetMode="External"/><Relationship Id="rId410" Type="http://schemas.openxmlformats.org/officeDocument/2006/relationships/hyperlink" Target="http://apps.webofknowledge.com/full_record.do?product=WOS&amp;search_mode=GeneralSearch&amp;qid=3&amp;SID=E6nqv3SUKECJPl1OQjM&amp;page=2&amp;doc=91" TargetMode="External"/><Relationship Id="rId452" Type="http://schemas.openxmlformats.org/officeDocument/2006/relationships/hyperlink" Target="http://apps.webofknowledge.com/full_record.do?product=WOS&amp;search_mode=GeneralSearch&amp;qid=1&amp;SID=D6pVcY1r4sUaUeZ1Qfn&amp;page=2&amp;doc=66" TargetMode="External"/><Relationship Id="rId494" Type="http://schemas.openxmlformats.org/officeDocument/2006/relationships/hyperlink" Target="http://apps.webofknowledge.com/full_record.do?product=WOS&amp;search_mode=GeneralSearch&amp;qid=1&amp;SID=C3OVM7RoHmYzDnvlPhu&amp;page=1&amp;doc=39" TargetMode="External"/><Relationship Id="rId508" Type="http://schemas.openxmlformats.org/officeDocument/2006/relationships/hyperlink" Target="http://apps.webofknowledge.com/full_record.do?product=WOS&amp;search_mode=GeneralSearch&amp;qid=1&amp;SID=E2WPX8BpQzu1KyMutN2&amp;page=1&amp;doc=33" TargetMode="External"/><Relationship Id="rId105" Type="http://schemas.openxmlformats.org/officeDocument/2006/relationships/hyperlink" Target="http://apps.webofknowledge.com/full_record.do?product=WOS&amp;search_mode=GeneralSearch&amp;qid=4&amp;SID=E5K3jjaPvrzk1v6jSBb&amp;page=1&amp;doc=12" TargetMode="External"/><Relationship Id="rId147" Type="http://schemas.openxmlformats.org/officeDocument/2006/relationships/hyperlink" Target="http://apps.webofknowledge.com/full_record.do?product=WOS&amp;search_mode=GeneralSearch&amp;qid=1&amp;SID=E6a9ghYYFJqmoCAaCme&amp;page=1&amp;doc=29" TargetMode="External"/><Relationship Id="rId312" Type="http://schemas.openxmlformats.org/officeDocument/2006/relationships/hyperlink" Target="http://apps.webofknowledge.com/full_record.do?product=WOS&amp;search_mode=GeneralSearch&amp;qid=3&amp;SID=F3Pu64ErxbBksR8thLe&amp;page=1&amp;doc=2" TargetMode="External"/><Relationship Id="rId354" Type="http://schemas.openxmlformats.org/officeDocument/2006/relationships/hyperlink" Target="http://apps.webofknowledge.com/full_record.do?product=WOS&amp;search_mode=GeneralSearch&amp;qid=1&amp;SID=F1BIL7CaFIwsPqYZ4s9&amp;page=1&amp;doc=1" TargetMode="External"/><Relationship Id="rId51" Type="http://schemas.openxmlformats.org/officeDocument/2006/relationships/hyperlink" Target="http://apps.webofknowledge.com/full_record.do?product=WOS&amp;search_mode=GeneralSearch&amp;qid=1&amp;SID=E2x932K34BB7vUr58ep&amp;page=1&amp;doc=11" TargetMode="External"/><Relationship Id="rId93" Type="http://schemas.openxmlformats.org/officeDocument/2006/relationships/hyperlink" Target="http://apps.webofknowledge.com/full_record.do?product=WOS&amp;search_mode=GeneralSearch&amp;qid=1&amp;SID=F5QYlaG1OPl2YND2ywY&amp;page=1&amp;doc=8" TargetMode="External"/><Relationship Id="rId189" Type="http://schemas.openxmlformats.org/officeDocument/2006/relationships/hyperlink" Target="http://apps.webofknowledge.com/full_record.do?product=WOS&amp;search_mode=GeneralSearch&amp;qid=3&amp;SID=F2v7wXQPWT3FHHvXcwy&amp;page=1&amp;doc=15" TargetMode="External"/><Relationship Id="rId396" Type="http://schemas.openxmlformats.org/officeDocument/2006/relationships/hyperlink" Target="http://apps.webofknowledge.com/full_record.do?product=WOS&amp;search_mode=GeneralSearch&amp;qid=1&amp;SID=F1acTnFZVTh3LilX8Ox&amp;page=3&amp;doc=101" TargetMode="External"/><Relationship Id="rId561" Type="http://schemas.openxmlformats.org/officeDocument/2006/relationships/hyperlink" Target="http://apps.webofknowledge.com/full_record.do?product=WOS&amp;search_mode=GeneralSearch&amp;qid=2&amp;SID=C4BlaB4JHpjNfWxIx5Y&amp;page=1&amp;doc=1" TargetMode="External"/><Relationship Id="rId214" Type="http://schemas.openxmlformats.org/officeDocument/2006/relationships/hyperlink" Target="http://apps.webofknowledge.com/full_record.do?product=WOS&amp;search_mode=GeneralSearch&amp;qid=4&amp;SID=D5nsSkCWt9CknJl5vTV&amp;page=1&amp;doc=6" TargetMode="External"/><Relationship Id="rId256" Type="http://schemas.openxmlformats.org/officeDocument/2006/relationships/hyperlink" Target="http://apps.webofknowledge.com/full_record.do?product=WOS&amp;search_mode=GeneralSearch&amp;qid=1&amp;SID=D5dER5jKN3yTVjW2Abu&amp;page=1&amp;doc=30" TargetMode="External"/><Relationship Id="rId298" Type="http://schemas.openxmlformats.org/officeDocument/2006/relationships/hyperlink" Target="http://apps.webofknowledge.com/full_record.do?product=WOS&amp;search_mode=GeneralSearch&amp;qid=1&amp;SID=E5t2JVaBq6ljQ4SV9XS&amp;page=1&amp;doc=12" TargetMode="External"/><Relationship Id="rId421" Type="http://schemas.openxmlformats.org/officeDocument/2006/relationships/hyperlink" Target="http://apps.webofknowledge.com/full_record.do?product=WOS&amp;search_mode=GeneralSearch&amp;qid=3&amp;SID=E6nqv3SUKECJPl1OQjM&amp;page=2&amp;doc=88" TargetMode="External"/><Relationship Id="rId463" Type="http://schemas.openxmlformats.org/officeDocument/2006/relationships/hyperlink" Target="http://apps.webofknowledge.com/full_record.do?product=WOS&amp;search_mode=GeneralSearch&amp;qid=1&amp;SID=C2kPfJSNE8IP7GtNHJQ&amp;page=2&amp;doc=58" TargetMode="External"/><Relationship Id="rId519" Type="http://schemas.openxmlformats.org/officeDocument/2006/relationships/hyperlink" Target="http://apps.webofknowledge.com/full_record.do?product=WOS&amp;search_mode=GeneralSearch&amp;qid=1&amp;SID=E2WPX8BpQzu1KyMutN2&amp;page=1&amp;doc=24" TargetMode="External"/><Relationship Id="rId116" Type="http://schemas.openxmlformats.org/officeDocument/2006/relationships/hyperlink" Target="http://apps.webofknowledge.com/full_record.do?product=WOS&amp;search_mode=GeneralSearch&amp;qid=1&amp;SID=E5czxAWjGgL3Pwr5h5j&amp;page=1&amp;doc=16" TargetMode="External"/><Relationship Id="rId158" Type="http://schemas.openxmlformats.org/officeDocument/2006/relationships/hyperlink" Target="http://apps.webofknowledge.com/full_record.do?product=WOS&amp;search_mode=GeneralSearch&amp;qid=3&amp;SID=D2ony8FPPhrm3XOhwhy&amp;page=1&amp;doc=36" TargetMode="External"/><Relationship Id="rId323" Type="http://schemas.openxmlformats.org/officeDocument/2006/relationships/hyperlink" Target="http://apps.webofknowledge.com/full_record.do?product=WOS&amp;search_mode=GeneralSearch&amp;qid=3&amp;SID=F2Hiy86VoUryodGFyZr&amp;page=1&amp;doc=1" TargetMode="External"/><Relationship Id="rId530" Type="http://schemas.openxmlformats.org/officeDocument/2006/relationships/hyperlink" Target="http://apps.webofknowledge.com/full_record.do?product=WOS&amp;search_mode=GeneralSearch&amp;qid=1&amp;SID=E2WPX8BpQzu1KyMutN2&amp;page=1&amp;doc=18" TargetMode="External"/><Relationship Id="rId20" Type="http://schemas.openxmlformats.org/officeDocument/2006/relationships/hyperlink" Target="http://apps.webofknowledge.com/full_record.do?product=WOS&amp;search_mode=GeneralSearch&amp;qid=3&amp;SID=E5WyPOsb8BvrPEDQN14&amp;page=1&amp;doc=1" TargetMode="External"/><Relationship Id="rId62" Type="http://schemas.openxmlformats.org/officeDocument/2006/relationships/hyperlink" Target="http://apps.webofknowledge.com/full_record.do?product=WOS&amp;search_mode=GeneralSearch&amp;qid=3&amp;SID=D6Q6HQpkfG5uBRhAuIA&amp;page=1&amp;doc=3" TargetMode="External"/><Relationship Id="rId365" Type="http://schemas.openxmlformats.org/officeDocument/2006/relationships/hyperlink" Target="http://apps.webofknowledge.com/full_record.do?product=WOS&amp;search_mode=GeneralSearch&amp;qid=1&amp;SID=F1ZujJSFTah2efOH4Py&amp;page=1&amp;doc=6" TargetMode="External"/><Relationship Id="rId225" Type="http://schemas.openxmlformats.org/officeDocument/2006/relationships/hyperlink" Target="http://apps.webofknowledge.com/full_record.do?product=WOS&amp;search_mode=GeneralSearch&amp;qid=6&amp;SID=E4zyMaTtAJ5M8UxvBlo&amp;page=1&amp;doc=4" TargetMode="External"/><Relationship Id="rId267" Type="http://schemas.openxmlformats.org/officeDocument/2006/relationships/hyperlink" Target="http://apps.webofknowledge.com/full_record.do?product=WOS&amp;search_mode=GeneralSearch&amp;qid=1&amp;SID=D5dER5jKN3yTVjW2Abu&amp;page=1&amp;doc=25" TargetMode="External"/><Relationship Id="rId432" Type="http://schemas.openxmlformats.org/officeDocument/2006/relationships/hyperlink" Target="http://apps.webofknowledge.com/full_record.do?product=WOS&amp;search_mode=GeneralSearch&amp;qid=1&amp;SID=D6pVcY1r4sUaUeZ1Qfn&amp;page=2&amp;doc=80" TargetMode="External"/><Relationship Id="rId474" Type="http://schemas.openxmlformats.org/officeDocument/2006/relationships/hyperlink" Target="http://apps.webofknowledge.com/full_record.do?product=WOS&amp;search_mode=GeneralSearch&amp;qid=6&amp;SID=F3QAVKcbeGd6uwxAsQm&amp;page=2&amp;doc=53" TargetMode="External"/><Relationship Id="rId127" Type="http://schemas.openxmlformats.org/officeDocument/2006/relationships/hyperlink" Target="http://apps.webofknowledge.com/full_record.do?product=WOS&amp;search_mode=GeneralSearch&amp;qid=3&amp;SID=D6lb2yOC7kEDyjHGjP1&amp;page=1&amp;doc=21" TargetMode="External"/><Relationship Id="rId31" Type="http://schemas.openxmlformats.org/officeDocument/2006/relationships/hyperlink" Target="http://apps.webofknowledge.com/full_record.do?product=WOS&amp;search_mode=GeneralSearch&amp;qid=1&amp;SID=E2x932K34BB7vUr58ep&amp;page=1&amp;doc=2" TargetMode="External"/><Relationship Id="rId73" Type="http://schemas.openxmlformats.org/officeDocument/2006/relationships/hyperlink" Target="http://apps.webofknowledge.com/full_record.do?product=WOS&amp;search_mode=GeneralSearch&amp;qid=3&amp;SID=E26R5PQQTH1djoPQpkF&amp;page=1&amp;doc=1" TargetMode="External"/><Relationship Id="rId169" Type="http://schemas.openxmlformats.org/officeDocument/2006/relationships/hyperlink" Target="http://apps.webofknowledge.com/full_record.do?product=WOS&amp;search_mode=GeneralSearch&amp;qid=3&amp;SID=F4l2Iniae7E2IGyhuVz&amp;page=1&amp;doc=41" TargetMode="External"/><Relationship Id="rId334" Type="http://schemas.openxmlformats.org/officeDocument/2006/relationships/hyperlink" Target="http://apps.webofknowledge.com/full_record.do?product=WOS&amp;search_mode=GeneralSearch&amp;qid=3&amp;SID=F2Hiy86VoUryodGFyZr&amp;page=1&amp;doc=11" TargetMode="External"/><Relationship Id="rId376" Type="http://schemas.openxmlformats.org/officeDocument/2006/relationships/hyperlink" Target="http://apps.webofknowledge.com/full_record.do?product=WOS&amp;search_mode=GeneralSearch&amp;qid=1&amp;SID=F1ZujJSFTah2efOH4Py&amp;page=3&amp;doc=125" TargetMode="External"/><Relationship Id="rId541" Type="http://schemas.openxmlformats.org/officeDocument/2006/relationships/hyperlink" Target="http://apps.webofknowledge.com/full_record.do?product=WOS&amp;search_mode=GeneralSearch&amp;qid=1&amp;SID=E2WPX8BpQzu1KyMutN2&amp;page=1&amp;doc=1" TargetMode="External"/><Relationship Id="rId4" Type="http://schemas.openxmlformats.org/officeDocument/2006/relationships/hyperlink" Target="http://apps.webofknowledge.com/full_record.do?product=WOS&amp;search_mode=GeneralSearch&amp;qid=3&amp;SID=C2uSPvjis6KacVKcwmd&amp;page=1&amp;doc=1" TargetMode="External"/><Relationship Id="rId180" Type="http://schemas.openxmlformats.org/officeDocument/2006/relationships/hyperlink" Target="http://apps.webofknowledge.com/full_record.do?product=WOS&amp;search_mode=GeneralSearch&amp;qid=1&amp;SID=F3Wlu2jZcUCvfXkYxGg&amp;page=1&amp;doc=12" TargetMode="External"/><Relationship Id="rId236" Type="http://schemas.openxmlformats.org/officeDocument/2006/relationships/hyperlink" Target="http://apps.webofknowledge.com/full_record.do?product=WOS&amp;search_mode=GeneralSearch&amp;qid=1&amp;SID=E1C2BSsIRg2SqoeVguK&amp;page=1&amp;doc=1" TargetMode="External"/><Relationship Id="rId278" Type="http://schemas.openxmlformats.org/officeDocument/2006/relationships/hyperlink" Target="http://apps.webofknowledge.com/full_record.do?product=WOS&amp;search_mode=GeneralSearch&amp;qid=1&amp;SID=D5dER5jKN3yTVjW2Abu&amp;page=1&amp;doc=22" TargetMode="External"/><Relationship Id="rId401" Type="http://schemas.openxmlformats.org/officeDocument/2006/relationships/hyperlink" Target="http://apps.webofknowledge.com/full_record.do?product=WOS&amp;search_mode=GeneralSearch&amp;qid=1&amp;SID=F1acTnFZVTh3LilX8Ox&amp;page=2&amp;doc=99" TargetMode="External"/><Relationship Id="rId443" Type="http://schemas.openxmlformats.org/officeDocument/2006/relationships/hyperlink" Target="http://apps.webofknowledge.com/full_record.do?product=WOS&amp;search_mode=GeneralSearch&amp;qid=1&amp;SID=D6pVcY1r4sUaUeZ1Qfn&amp;page=2&amp;doc=73" TargetMode="External"/><Relationship Id="rId303" Type="http://schemas.openxmlformats.org/officeDocument/2006/relationships/hyperlink" Target="http://apps.webofknowledge.com/full_record.do?product=WOS&amp;search_mode=GeneralSearch&amp;qid=3&amp;SID=F3Pu64ErxbBksR8thLe&amp;page=1&amp;doc=8" TargetMode="External"/><Relationship Id="rId485" Type="http://schemas.openxmlformats.org/officeDocument/2006/relationships/hyperlink" Target="http://apps.webofknowledge.com/full_record.do?product=WOS&amp;search_mode=GeneralSearch&amp;qid=6&amp;SID=F3QAVKcbeGd6uwxAsQm&amp;page=1&amp;doc=45" TargetMode="External"/><Relationship Id="rId42" Type="http://schemas.openxmlformats.org/officeDocument/2006/relationships/hyperlink" Target="http://apps.webofknowledge.com/full_record.do?product=WOS&amp;search_mode=GeneralSearch&amp;qid=1&amp;SID=E2x932K34BB7vUr58ep&amp;page=1&amp;doc=8" TargetMode="External"/><Relationship Id="rId84" Type="http://schemas.openxmlformats.org/officeDocument/2006/relationships/hyperlink" Target="http://apps.webofknowledge.com/full_record.do?product=WOS&amp;search_mode=GeneralSearch&amp;qid=1&amp;SID=F5QYlaG1OPl2YND2ywY&amp;page=1&amp;doc=5" TargetMode="External"/><Relationship Id="rId138" Type="http://schemas.openxmlformats.org/officeDocument/2006/relationships/hyperlink" Target="http://apps.webofknowledge.com/full_record.do?product=WOS&amp;search_mode=GeneralSearch&amp;qid=1&amp;SID=E6a9ghYYFJqmoCAaCme&amp;page=1&amp;doc=23" TargetMode="External"/><Relationship Id="rId345" Type="http://schemas.openxmlformats.org/officeDocument/2006/relationships/hyperlink" Target="http://apps.webofknowledge.com/full_record.do?product=WOS&amp;search_mode=GeneralSearch&amp;qid=1&amp;SID=F2hekmznjM4Op44U8Gj&amp;page=1&amp;doc=1" TargetMode="External"/><Relationship Id="rId387" Type="http://schemas.openxmlformats.org/officeDocument/2006/relationships/hyperlink" Target="http://apps.webofknowledge.com/full_record.do?product=WOS&amp;search_mode=GeneralSearch&amp;qid=1&amp;SID=F1acTnFZVTh3LilX8Ox&amp;page=3&amp;doc=103" TargetMode="External"/><Relationship Id="rId510" Type="http://schemas.openxmlformats.org/officeDocument/2006/relationships/hyperlink" Target="http://apps.webofknowledge.com/full_record.do?product=WOS&amp;search_mode=GeneralSearch&amp;qid=1&amp;SID=E2WPX8BpQzu1KyMutN2&amp;page=1&amp;doc=32" TargetMode="External"/><Relationship Id="rId552" Type="http://schemas.openxmlformats.org/officeDocument/2006/relationships/hyperlink" Target="http://apps.webofknowledge.com/full_record.do?product=WOS&amp;search_mode=GeneralSearch&amp;qid=2&amp;SID=E13dB81QVftMdFQqx82&amp;page=1&amp;doc=5" TargetMode="External"/><Relationship Id="rId191" Type="http://schemas.openxmlformats.org/officeDocument/2006/relationships/hyperlink" Target="http://apps.webofknowledge.com/full_record.do?product=WOS&amp;search_mode=GeneralSearch&amp;qid=4&amp;SID=F1AeMUHojOPUU1xpCmD&amp;page=1&amp;doc=15" TargetMode="External"/><Relationship Id="rId205" Type="http://schemas.openxmlformats.org/officeDocument/2006/relationships/hyperlink" Target="http://apps.webofknowledge.com/full_record.do?product=WOS&amp;search_mode=GeneralSearch&amp;qid=3&amp;SID=D1lA24VMiRrVhuIYXer&amp;page=1&amp;doc=3" TargetMode="External"/><Relationship Id="rId247" Type="http://schemas.openxmlformats.org/officeDocument/2006/relationships/hyperlink" Target="http://apps.webofknowledge.com/full_record.do?product=WOS&amp;search_mode=GeneralSearch&amp;qid=1&amp;SID=E1C2BSsIRg2SqoeVguK&amp;page=1&amp;doc=36" TargetMode="External"/><Relationship Id="rId412" Type="http://schemas.openxmlformats.org/officeDocument/2006/relationships/hyperlink" Target="http://apps.webofknowledge.com/full_record.do?product=WOS&amp;search_mode=GeneralSearch&amp;qid=3&amp;SID=E6nqv3SUKECJPl1OQjM&amp;page=2&amp;doc=90" TargetMode="External"/><Relationship Id="rId107" Type="http://schemas.openxmlformats.org/officeDocument/2006/relationships/hyperlink" Target="http://apps.webofknowledge.com/full_record.do?product=WOS&amp;search_mode=GeneralSearch&amp;qid=1&amp;SID=E5czxAWjGgL3Pwr5h5j&amp;page=1&amp;doc=14" TargetMode="External"/><Relationship Id="rId289" Type="http://schemas.openxmlformats.org/officeDocument/2006/relationships/hyperlink" Target="http://apps.webofknowledge.com/full_record.do?product=WOS&amp;search_mode=GeneralSearch&amp;qid=1&amp;SID=E5t2JVaBq6ljQ4SV9XS&amp;page=1&amp;doc=16" TargetMode="External"/><Relationship Id="rId454" Type="http://schemas.openxmlformats.org/officeDocument/2006/relationships/hyperlink" Target="http://apps.webofknowledge.com/full_record.do?product=WOS&amp;search_mode=GeneralSearch&amp;qid=1&amp;SID=D6pVcY1r4sUaUeZ1Qfn&amp;page=2&amp;doc=64" TargetMode="External"/><Relationship Id="rId496" Type="http://schemas.openxmlformats.org/officeDocument/2006/relationships/hyperlink" Target="http://apps.webofknowledge.com/full_record.do?product=WOS&amp;search_mode=GeneralSearch&amp;qid=1&amp;SID=C3OVM7RoHmYzDnvlPhu&amp;page=1&amp;doc=39" TargetMode="External"/><Relationship Id="rId11" Type="http://schemas.openxmlformats.org/officeDocument/2006/relationships/hyperlink" Target="http://apps.webofknowledge.com/full_record.do?product=WOS&amp;search_mode=GeneralSearch&amp;qid=2&amp;SID=C6voihUHkSu8qxlusco&amp;page=1&amp;doc=2" TargetMode="External"/><Relationship Id="rId53" Type="http://schemas.openxmlformats.org/officeDocument/2006/relationships/hyperlink" Target="http://apps.webofknowledge.com/full_record.do?product=WOS&amp;search_mode=GeneralSearch&amp;qid=1&amp;SID=E2x932K34BB7vUr58ep&amp;page=1&amp;doc=12" TargetMode="External"/><Relationship Id="rId149" Type="http://schemas.openxmlformats.org/officeDocument/2006/relationships/hyperlink" Target="http://apps.webofknowledge.com/full_record.do?product=WOS&amp;search_mode=GeneralSearch&amp;qid=1&amp;SID=E6a9ghYYFJqmoCAaCme&amp;page=1&amp;doc=30" TargetMode="External"/><Relationship Id="rId314" Type="http://schemas.openxmlformats.org/officeDocument/2006/relationships/hyperlink" Target="http://apps.webofknowledge.com/full_record.do?product=WOS&amp;search_mode=GeneralSearch&amp;qid=1&amp;SID=E4AoOryvSoptbdQgZTL&amp;page=1&amp;doc=1" TargetMode="External"/><Relationship Id="rId356" Type="http://schemas.openxmlformats.org/officeDocument/2006/relationships/hyperlink" Target="http://apps.webofknowledge.com/full_record.do?product=WOS&amp;search_mode=GeneralSearch&amp;qid=1&amp;SID=F1ZujJSFTah2efOH4Py&amp;page=1&amp;doc=1" TargetMode="External"/><Relationship Id="rId398" Type="http://schemas.openxmlformats.org/officeDocument/2006/relationships/hyperlink" Target="http://apps.webofknowledge.com/full_record.do?product=WOS&amp;search_mode=GeneralSearch&amp;qid=1&amp;SID=F1acTnFZVTh3LilX8Ox&amp;page=2&amp;doc=99" TargetMode="External"/><Relationship Id="rId521" Type="http://schemas.openxmlformats.org/officeDocument/2006/relationships/hyperlink" Target="http://apps.webofknowledge.com/full_record.do?product=WOS&amp;search_mode=GeneralSearch&amp;qid=1&amp;SID=E2WPX8BpQzu1KyMutN2&amp;page=1&amp;doc=23" TargetMode="External"/><Relationship Id="rId563" Type="http://schemas.openxmlformats.org/officeDocument/2006/relationships/hyperlink" Target="http://apps.webofknowledge.com/full_record.do?product=WOS&amp;search_mode=GeneralSearch&amp;qid=2&amp;SID=E3mcnsxsy9cGmZkgMkI&amp;page=1&amp;doc=1" TargetMode="External"/><Relationship Id="rId95" Type="http://schemas.openxmlformats.org/officeDocument/2006/relationships/hyperlink" Target="http://apps.webofknowledge.com/full_record.do?product=WOS&amp;search_mode=GeneralSearch&amp;qid=1&amp;SID=F5QYlaG1OPl2YND2ywY&amp;page=1&amp;doc=9" TargetMode="External"/><Relationship Id="rId160" Type="http://schemas.openxmlformats.org/officeDocument/2006/relationships/hyperlink" Target="http://apps.webofknowledge.com/full_record.do?product=WOS&amp;search_mode=GeneralSearch&amp;qid=3&amp;SID=D2ony8FPPhrm3XOhwhy&amp;page=1&amp;doc=36" TargetMode="External"/><Relationship Id="rId216" Type="http://schemas.openxmlformats.org/officeDocument/2006/relationships/hyperlink" Target="http://apps.webofknowledge.com/full_record.do?product=WOS&amp;search_mode=GeneralSearch&amp;qid=3&amp;SID=C2IdBsD8PZV71Ym8F2s&amp;page=1&amp;doc=1" TargetMode="External"/><Relationship Id="rId423" Type="http://schemas.openxmlformats.org/officeDocument/2006/relationships/hyperlink" Target="http://apps.webofknowledge.com/full_record.do?product=WOS&amp;search_mode=GeneralSearch&amp;qid=3&amp;SID=E6nqv3SUKECJPl1OQjM&amp;page=2&amp;doc=88" TargetMode="External"/><Relationship Id="rId258" Type="http://schemas.openxmlformats.org/officeDocument/2006/relationships/hyperlink" Target="http://apps.webofknowledge.com/full_record.do?product=WOS&amp;search_mode=GeneralSearch&amp;qid=1&amp;SID=D5dER5jKN3yTVjW2Abu&amp;page=1&amp;doc=28" TargetMode="External"/><Relationship Id="rId465" Type="http://schemas.openxmlformats.org/officeDocument/2006/relationships/hyperlink" Target="http://apps.webofknowledge.com/full_record.do?product=WOS&amp;search_mode=GeneralSearch&amp;qid=1&amp;SID=C2kPfJSNE8IP7GtNHJQ&amp;page=2&amp;doc=57" TargetMode="External"/><Relationship Id="rId22" Type="http://schemas.openxmlformats.org/officeDocument/2006/relationships/hyperlink" Target="http://apps.webofknowledge.com/full_record.do?product=WOS&amp;search_mode=GeneralSearch&amp;qid=3&amp;SID=E5WyPOsb8BvrPEDQN14&amp;page=1&amp;doc=2" TargetMode="External"/><Relationship Id="rId64" Type="http://schemas.openxmlformats.org/officeDocument/2006/relationships/hyperlink" Target="http://apps.webofknowledge.com/full_record.do?product=WOS&amp;search_mode=GeneralSearch&amp;qid=3&amp;SID=D6Q6HQpkfG5uBRhAuIA&amp;page=1&amp;doc=4" TargetMode="External"/><Relationship Id="rId118" Type="http://schemas.openxmlformats.org/officeDocument/2006/relationships/hyperlink" Target="http://apps.webofknowledge.com/full_record.do?product=WOS&amp;search_mode=GeneralSearch&amp;qid=1&amp;SID=E5czxAWjGgL3Pwr5h5j&amp;page=1&amp;doc=17" TargetMode="External"/><Relationship Id="rId325" Type="http://schemas.openxmlformats.org/officeDocument/2006/relationships/hyperlink" Target="http://apps.webofknowledge.com/full_record.do?product=WOS&amp;search_mode=GeneralSearch&amp;qid=3&amp;SID=F2Hiy86VoUryodGFyZr&amp;page=1&amp;doc=3" TargetMode="External"/><Relationship Id="rId367" Type="http://schemas.openxmlformats.org/officeDocument/2006/relationships/hyperlink" Target="http://apps.webofknowledge.com/full_record.do?product=WOS&amp;search_mode=GeneralSearch&amp;qid=1&amp;SID=F1ZujJSFTah2efOH4Py&amp;page=1&amp;doc=7" TargetMode="External"/><Relationship Id="rId532" Type="http://schemas.openxmlformats.org/officeDocument/2006/relationships/hyperlink" Target="http://apps.webofknowledge.com/full_record.do?product=WOS&amp;search_mode=GeneralSearch&amp;qid=1&amp;SID=E2WPX8BpQzu1KyMutN2&amp;page=1&amp;doc=18" TargetMode="External"/><Relationship Id="rId171" Type="http://schemas.openxmlformats.org/officeDocument/2006/relationships/hyperlink" Target="http://apps.webofknowledge.com/full_record.do?product=WOS&amp;search_mode=GeneralSearch&amp;qid=3&amp;SID=F4l2Iniae7E2IGyhuVz&amp;page=1&amp;doc=43" TargetMode="External"/><Relationship Id="rId227" Type="http://schemas.openxmlformats.org/officeDocument/2006/relationships/hyperlink" Target="http://apps.webofknowledge.com/full_record.do?product=WOS&amp;search_mode=GeneralSearch&amp;qid=6&amp;SID=F18ZjRMZbfYCqav4mmu&amp;page=1&amp;doc=1" TargetMode="External"/><Relationship Id="rId269" Type="http://schemas.openxmlformats.org/officeDocument/2006/relationships/hyperlink" Target="http://apps.webofknowledge.com/full_record.do?product=WOS&amp;search_mode=GeneralSearch&amp;qid=1&amp;SID=D5dER5jKN3yTVjW2Abu&amp;page=1&amp;doc=25" TargetMode="External"/><Relationship Id="rId434" Type="http://schemas.openxmlformats.org/officeDocument/2006/relationships/hyperlink" Target="http://apps.webofknowledge.com/full_record.do?product=WOS&amp;search_mode=GeneralSearch&amp;qid=1&amp;SID=D6pVcY1r4sUaUeZ1Qfn&amp;page=2&amp;doc=78" TargetMode="External"/><Relationship Id="rId476" Type="http://schemas.openxmlformats.org/officeDocument/2006/relationships/hyperlink" Target="http://apps.webofknowledge.com/full_record.do?product=WOS&amp;search_mode=GeneralSearch&amp;qid=6&amp;SID=F3QAVKcbeGd6uwxAsQm&amp;page=2&amp;doc=52" TargetMode="External"/><Relationship Id="rId33" Type="http://schemas.openxmlformats.org/officeDocument/2006/relationships/hyperlink" Target="http://apps.webofknowledge.com/full_record.do?product=WOS&amp;search_mode=GeneralSearch&amp;qid=1&amp;SID=E2x932K34BB7vUr58ep&amp;page=1&amp;doc=2" TargetMode="External"/><Relationship Id="rId129" Type="http://schemas.openxmlformats.org/officeDocument/2006/relationships/hyperlink" Target="http://apps.webofknowledge.com/full_record.do?product=WOS&amp;search_mode=GeneralSearch&amp;qid=3&amp;SID=D6lb2yOC7kEDyjHGjP1&amp;page=1&amp;doc=21" TargetMode="External"/><Relationship Id="rId280" Type="http://schemas.openxmlformats.org/officeDocument/2006/relationships/hyperlink" Target="http://apps.webofknowledge.com/full_record.do?product=WOS&amp;search_mode=GeneralSearch&amp;qid=1&amp;SID=D5dER5jKN3yTVjW2Abu&amp;page=1&amp;doc=21" TargetMode="External"/><Relationship Id="rId336" Type="http://schemas.openxmlformats.org/officeDocument/2006/relationships/hyperlink" Target="http://apps.webofknowledge.com/full_record.do?product=WOS&amp;search_mode=GeneralSearch&amp;qid=3&amp;SID=C2JUbGqEQbp9ldFBWyC&amp;page=1&amp;doc=13" TargetMode="External"/><Relationship Id="rId501" Type="http://schemas.openxmlformats.org/officeDocument/2006/relationships/hyperlink" Target="http://apps.webofknowledge.com/full_record.do?product=WOS&amp;search_mode=GeneralSearch&amp;qid=1&amp;SID=E2WPX8BpQzu1KyMutN2&amp;page=1&amp;doc=37" TargetMode="External"/><Relationship Id="rId543" Type="http://schemas.openxmlformats.org/officeDocument/2006/relationships/hyperlink" Target="http://apps.webofknowledge.com/full_record.do?product=WOS&amp;search_mode=GeneralSearch&amp;qid=1&amp;SID=D2LIiLCzA8ouZ8XSG3h&amp;page=1&amp;doc=3" TargetMode="External"/><Relationship Id="rId75" Type="http://schemas.openxmlformats.org/officeDocument/2006/relationships/hyperlink" Target="http://apps.webofknowledge.com/full_record.do?product=WOS&amp;search_mode=GeneralSearch&amp;qid=3&amp;SID=F5KxzbS4dlXlsSPR5iM&amp;page=1&amp;doc=1" TargetMode="External"/><Relationship Id="rId140" Type="http://schemas.openxmlformats.org/officeDocument/2006/relationships/hyperlink" Target="http://apps.webofknowledge.com/full_record.do?product=WOS&amp;search_mode=GeneralSearch&amp;qid=1&amp;SID=E6a9ghYYFJqmoCAaCme&amp;page=1&amp;doc=25" TargetMode="External"/><Relationship Id="rId182" Type="http://schemas.openxmlformats.org/officeDocument/2006/relationships/hyperlink" Target="http://apps.webofknowledge.com/full_record.do?product=WOS&amp;search_mode=GeneralSearch&amp;qid=3&amp;SID=F6HcDq88pqJNuHs2QxN&amp;page=1&amp;doc=14" TargetMode="External"/><Relationship Id="rId378" Type="http://schemas.openxmlformats.org/officeDocument/2006/relationships/hyperlink" Target="http://apps.webofknowledge.com/full_record.do?product=WOS&amp;search_mode=GeneralSearch&amp;qid=1&amp;SID=E1mTMmnw7J6fDDjTj1j&amp;page=3&amp;doc=109" TargetMode="External"/><Relationship Id="rId403" Type="http://schemas.openxmlformats.org/officeDocument/2006/relationships/hyperlink" Target="http://apps.webofknowledge.com/full_record.do?product=WOS&amp;search_mode=GeneralSearch&amp;qid=1&amp;SID=F1acTnFZVTh3LilX8Ox&amp;page=1&amp;doc=2" TargetMode="External"/><Relationship Id="rId6" Type="http://schemas.openxmlformats.org/officeDocument/2006/relationships/hyperlink" Target="http://apps.webofknowledge.com/full_record.do?product=WOS&amp;search_mode=GeneralSearch&amp;qid=3&amp;SID=C2uSPvjis6KacVKcwmd&amp;page=1&amp;doc=1" TargetMode="External"/><Relationship Id="rId238" Type="http://schemas.openxmlformats.org/officeDocument/2006/relationships/hyperlink" Target="http://apps.webofknowledge.com/full_record.do?product=WOS&amp;search_mode=GeneralSearch&amp;qid=1&amp;SID=E1C2BSsIRg2SqoeVguK&amp;page=1&amp;doc=43" TargetMode="External"/><Relationship Id="rId445" Type="http://schemas.openxmlformats.org/officeDocument/2006/relationships/hyperlink" Target="http://apps.webofknowledge.com/full_record.do?product=WOS&amp;search_mode=GeneralSearch&amp;qid=1&amp;SID=D6pVcY1r4sUaUeZ1Qfn&amp;page=2&amp;doc=71" TargetMode="External"/><Relationship Id="rId487" Type="http://schemas.openxmlformats.org/officeDocument/2006/relationships/hyperlink" Target="http://apps.webofknowledge.com/full_record.do?product=WOS&amp;search_mode=GeneralSearch&amp;qid=1&amp;SID=F3QAVKcbeGd6uwxAsQm&amp;page=1&amp;doc=42" TargetMode="External"/><Relationship Id="rId291" Type="http://schemas.openxmlformats.org/officeDocument/2006/relationships/hyperlink" Target="http://apps.webofknowledge.com/full_record.do?product=WOS&amp;search_mode=GeneralSearch&amp;qid=1&amp;SID=E5t2JVaBq6ljQ4SV9XS&amp;page=1&amp;doc=14" TargetMode="External"/><Relationship Id="rId305" Type="http://schemas.openxmlformats.org/officeDocument/2006/relationships/hyperlink" Target="http://apps.webofknowledge.com/full_record.do?product=WOS&amp;search_mode=GeneralSearch&amp;qid=3&amp;SID=F3Pu64ErxbBksR8thLe&amp;page=1&amp;doc=7" TargetMode="External"/><Relationship Id="rId347" Type="http://schemas.openxmlformats.org/officeDocument/2006/relationships/hyperlink" Target="http://apps.webofknowledge.com/full_record.do?product=WOS&amp;search_mode=GeneralSearch&amp;qid=1&amp;SID=F2hekmznjM4Op44U8Gj&amp;page=1&amp;doc=2" TargetMode="External"/><Relationship Id="rId512" Type="http://schemas.openxmlformats.org/officeDocument/2006/relationships/hyperlink" Target="http://apps.webofknowledge.com/full_record.do?product=WOS&amp;search_mode=GeneralSearch&amp;qid=1&amp;SID=E2WPX8BpQzu1KyMutN2&amp;page=1&amp;doc=29" TargetMode="External"/><Relationship Id="rId44" Type="http://schemas.openxmlformats.org/officeDocument/2006/relationships/hyperlink" Target="http://apps.webofknowledge.com/full_record.do?product=WOS&amp;search_mode=GeneralSearch&amp;qid=1&amp;SID=E2x932K34BB7vUr58ep&amp;page=1&amp;doc=8" TargetMode="External"/><Relationship Id="rId86" Type="http://schemas.openxmlformats.org/officeDocument/2006/relationships/hyperlink" Target="http://apps.webofknowledge.com/full_record.do?product=WOS&amp;search_mode=GeneralSearch&amp;qid=1&amp;SID=F5QYlaG1OPl2YND2ywY&amp;page=1&amp;doc=6" TargetMode="External"/><Relationship Id="rId151" Type="http://schemas.openxmlformats.org/officeDocument/2006/relationships/hyperlink" Target="http://apps.webofknowledge.com/full_record.do?product=WOS&amp;search_mode=GeneralSearch&amp;qid=1&amp;SID=E6a9ghYYFJqmoCAaCme&amp;page=1&amp;doc=31" TargetMode="External"/><Relationship Id="rId389" Type="http://schemas.openxmlformats.org/officeDocument/2006/relationships/hyperlink" Target="http://apps.webofknowledge.com/full_record.do?product=WOS&amp;search_mode=GeneralSearch&amp;qid=1&amp;SID=F1acTnFZVTh3LilX8Ox&amp;page=3&amp;doc=103" TargetMode="External"/><Relationship Id="rId554" Type="http://schemas.openxmlformats.org/officeDocument/2006/relationships/hyperlink" Target="http://apps.webofknowledge.com/full_record.do?product=WOS&amp;search_mode=GeneralSearch&amp;qid=2&amp;SID=E13dB81QVftMdFQqx82&amp;page=1&amp;doc=3" TargetMode="External"/><Relationship Id="rId193" Type="http://schemas.openxmlformats.org/officeDocument/2006/relationships/hyperlink" Target="http://apps.webofknowledge.com/full_record.do?product=WOS&amp;search_mode=GeneralSearch&amp;qid=4&amp;SID=F1AeMUHojOPUU1xpCmD&amp;page=1&amp;doc=16" TargetMode="External"/><Relationship Id="rId207" Type="http://schemas.openxmlformats.org/officeDocument/2006/relationships/hyperlink" Target="http://apps.webofknowledge.com/full_record.do?product=WOS&amp;search_mode=GeneralSearch&amp;qid=3&amp;SID=E6C3XRP3qXlxpTFu8bC&amp;page=1&amp;doc=5" TargetMode="External"/><Relationship Id="rId249" Type="http://schemas.openxmlformats.org/officeDocument/2006/relationships/hyperlink" Target="http://apps.webofknowledge.com/full_record.do?product=WOS&amp;search_mode=GeneralSearch&amp;qid=1&amp;SID=E2ec64M5oJdNkDf2hep&amp;page=1&amp;doc=33" TargetMode="External"/><Relationship Id="rId414" Type="http://schemas.openxmlformats.org/officeDocument/2006/relationships/hyperlink" Target="http://apps.webofknowledge.com/full_record.do?product=WOS&amp;search_mode=GeneralSearch&amp;qid=3&amp;SID=E6nqv3SUKECJPl1OQjM&amp;page=2&amp;doc=90" TargetMode="External"/><Relationship Id="rId456" Type="http://schemas.openxmlformats.org/officeDocument/2006/relationships/hyperlink" Target="http://apps.webofknowledge.com/full_record.do?product=WOS&amp;search_mode=GeneralSearch&amp;qid=1&amp;SID=D6pVcY1r4sUaUeZ1Qfn&amp;page=2&amp;doc=62" TargetMode="External"/><Relationship Id="rId498" Type="http://schemas.openxmlformats.org/officeDocument/2006/relationships/hyperlink" Target="http://apps.webofknowledge.com/full_record.do?product=WOS&amp;search_mode=GeneralSearch&amp;qid=1&amp;SID=C3OVM7RoHmYzDnvlPhu&amp;page=1&amp;doc=38" TargetMode="External"/><Relationship Id="rId13" Type="http://schemas.openxmlformats.org/officeDocument/2006/relationships/hyperlink" Target="http://apps.webofknowledge.com/full_record.do?product=WOS&amp;search_mode=GeneralSearch&amp;qid=2&amp;SID=C6voihUHkSu8qxlusco&amp;page=1&amp;doc=3" TargetMode="External"/><Relationship Id="rId109" Type="http://schemas.openxmlformats.org/officeDocument/2006/relationships/hyperlink" Target="http://apps.webofknowledge.com/full_record.do?product=WOS&amp;search_mode=GeneralSearch&amp;qid=1&amp;SID=E5czxAWjGgL3Pwr5h5j&amp;page=1&amp;doc=14" TargetMode="External"/><Relationship Id="rId260" Type="http://schemas.openxmlformats.org/officeDocument/2006/relationships/hyperlink" Target="http://apps.webofknowledge.com/full_record.do?product=WOS&amp;search_mode=GeneralSearch&amp;qid=1&amp;SID=D5dER5jKN3yTVjW2Abu&amp;page=1&amp;doc=27" TargetMode="External"/><Relationship Id="rId316" Type="http://schemas.openxmlformats.org/officeDocument/2006/relationships/hyperlink" Target="http://apps.webofknowledge.com/full_record.do?product=WOS&amp;search_mode=GeneralSearch&amp;qid=1&amp;SID=E4AoOryvSoptbdQgZTL&amp;page=1&amp;doc=3" TargetMode="External"/><Relationship Id="rId523" Type="http://schemas.openxmlformats.org/officeDocument/2006/relationships/hyperlink" Target="http://apps.webofknowledge.com/full_record.do?product=WOS&amp;search_mode=GeneralSearch&amp;qid=1&amp;SID=E2WPX8BpQzu1KyMutN2&amp;page=1&amp;doc=21" TargetMode="External"/><Relationship Id="rId55" Type="http://schemas.openxmlformats.org/officeDocument/2006/relationships/hyperlink" Target="http://apps.webofknowledge.com/full_record.do?product=WOS&amp;search_mode=GeneralSearch&amp;qid=1&amp;SID=E2x932K34BB7vUr58ep&amp;page=1&amp;doc=14" TargetMode="External"/><Relationship Id="rId97" Type="http://schemas.openxmlformats.org/officeDocument/2006/relationships/hyperlink" Target="http://apps.webofknowledge.com/full_record.do?product=WOS&amp;search_mode=GeneralSearch&amp;qid=1&amp;SID=F5QYlaG1OPl2YND2ywY&amp;page=1&amp;doc=9" TargetMode="External"/><Relationship Id="rId120" Type="http://schemas.openxmlformats.org/officeDocument/2006/relationships/hyperlink" Target="http://apps.webofknowledge.com/full_record.do?product=WOS&amp;search_mode=GeneralSearch&amp;qid=1&amp;SID=E5czxAWjGgL3Pwr5h5j&amp;page=1&amp;doc=18" TargetMode="External"/><Relationship Id="rId358" Type="http://schemas.openxmlformats.org/officeDocument/2006/relationships/hyperlink" Target="http://apps.webofknowledge.com/full_record.do?product=WOS&amp;search_mode=GeneralSearch&amp;qid=1&amp;SID=F1ZujJSFTah2efOH4Py&amp;page=1&amp;doc=2" TargetMode="External"/><Relationship Id="rId565" Type="http://schemas.openxmlformats.org/officeDocument/2006/relationships/hyperlink" Target="https://apps.webofknowledge.com/full_record.do?product=WOS&amp;search_mode=GeneralSearch&amp;qid=2&amp;SID=F5scfdfsf7Hjy2e6QLk&amp;page=1&amp;doc=1" TargetMode="External"/><Relationship Id="rId162" Type="http://schemas.openxmlformats.org/officeDocument/2006/relationships/hyperlink" Target="http://apps.webofknowledge.com/full_record.do?product=WOS&amp;search_mode=GeneralSearch&amp;qid=3&amp;SID=D2ony8FPPhrm3XOhwhy&amp;page=1&amp;doc=37" TargetMode="External"/><Relationship Id="rId218" Type="http://schemas.openxmlformats.org/officeDocument/2006/relationships/hyperlink" Target="http://apps.webofknowledge.com/full_record.do?product=WOS&amp;search_mode=GeneralSearch&amp;qid=3&amp;SID=C4HL6WQNzvisPrNn6el&amp;page=1&amp;doc=1" TargetMode="External"/><Relationship Id="rId425" Type="http://schemas.openxmlformats.org/officeDocument/2006/relationships/hyperlink" Target="http://apps.webofknowledge.com/full_record.do?product=WOS&amp;search_mode=GeneralSearch&amp;qid=3&amp;SID=E6nqv3SUKECJPl1OQjM&amp;page=2&amp;doc=86" TargetMode="External"/><Relationship Id="rId467" Type="http://schemas.openxmlformats.org/officeDocument/2006/relationships/hyperlink" Target="http://apps.webofknowledge.com/full_record.do?product=WOS&amp;search_mode=GeneralSearch&amp;qid=1&amp;SID=C2kPfJSNE8IP7GtNHJQ&amp;page=2&amp;doc=55" TargetMode="External"/><Relationship Id="rId271" Type="http://schemas.openxmlformats.org/officeDocument/2006/relationships/hyperlink" Target="http://apps.webofknowledge.com/full_record.do?product=WOS&amp;search_mode=GeneralSearch&amp;qid=1&amp;SID=D5dER5jKN3yTVjW2Abu&amp;page=1&amp;doc=25" TargetMode="External"/><Relationship Id="rId24" Type="http://schemas.openxmlformats.org/officeDocument/2006/relationships/hyperlink" Target="http://apps.webofknowledge.com/full_record.do?product=WOS&amp;search_mode=GeneralSearch&amp;qid=3&amp;SID=E5WyPOsb8BvrPEDQN14&amp;page=1&amp;doc=3" TargetMode="External"/><Relationship Id="rId66" Type="http://schemas.openxmlformats.org/officeDocument/2006/relationships/hyperlink" Target="http://apps.webofknowledge.com/full_record.do?product=WOS&amp;search_mode=GeneralSearch&amp;qid=3&amp;SID=D6Q6HQpkfG5uBRhAuIA&amp;page=1&amp;doc=4" TargetMode="External"/><Relationship Id="rId131" Type="http://schemas.openxmlformats.org/officeDocument/2006/relationships/hyperlink" Target="http://apps.webofknowledge.com/full_record.do?product=WOS&amp;search_mode=GeneralSearch&amp;qid=3&amp;SID=D6lb2yOC7kEDyjHGjP1&amp;page=1&amp;doc=22" TargetMode="External"/><Relationship Id="rId327" Type="http://schemas.openxmlformats.org/officeDocument/2006/relationships/hyperlink" Target="http://apps.webofknowledge.com/full_record.do?product=WOS&amp;search_mode=GeneralSearch&amp;qid=3&amp;SID=F2Hiy86VoUryodGFyZr&amp;page=1&amp;doc=4" TargetMode="External"/><Relationship Id="rId369" Type="http://schemas.openxmlformats.org/officeDocument/2006/relationships/hyperlink" Target="http://apps.webofknowledge.com/full_record.do?product=WOS&amp;search_mode=GeneralSearch&amp;qid=1&amp;SID=F1ZujJSFTah2efOH4Py&amp;page=1&amp;doc=9" TargetMode="External"/><Relationship Id="rId534" Type="http://schemas.openxmlformats.org/officeDocument/2006/relationships/hyperlink" Target="http://apps.webofknowledge.com/full_record.do?product=WOS&amp;search_mode=GeneralSearch&amp;qid=1&amp;SID=E2WPX8BpQzu1KyMutN2&amp;page=1&amp;doc=16" TargetMode="External"/><Relationship Id="rId173" Type="http://schemas.openxmlformats.org/officeDocument/2006/relationships/hyperlink" Target="http://apps.webofknowledge.com/full_record.do?product=WOS&amp;search_mode=GeneralSearch&amp;qid=3&amp;SID=F4l2Iniae7E2IGyhuVz&amp;page=1&amp;doc=44" TargetMode="External"/><Relationship Id="rId229" Type="http://schemas.openxmlformats.org/officeDocument/2006/relationships/hyperlink" Target="http://apps.webofknowledge.com/full_record.do?product=WOS&amp;search_mode=GeneralSearch&amp;qid=6&amp;SID=F18ZjRMZbfYCqav4mmu&amp;page=1&amp;doc=3" TargetMode="External"/><Relationship Id="rId380" Type="http://schemas.openxmlformats.org/officeDocument/2006/relationships/hyperlink" Target="http://apps.webofknowledge.com/full_record.do?product=WOS&amp;search_mode=GeneralSearch&amp;qid=1&amp;SID=E1mTMmnw7J6fDDjTj1j&amp;page=3&amp;doc=111" TargetMode="External"/><Relationship Id="rId436" Type="http://schemas.openxmlformats.org/officeDocument/2006/relationships/hyperlink" Target="http://apps.webofknowledge.com/full_record.do?product=WOS&amp;search_mode=GeneralSearch&amp;qid=1&amp;SID=D6pVcY1r4sUaUeZ1Qfn&amp;page=2&amp;doc=77" TargetMode="External"/><Relationship Id="rId240" Type="http://schemas.openxmlformats.org/officeDocument/2006/relationships/hyperlink" Target="http://apps.webofknowledge.com/full_record.do?product=WOS&amp;search_mode=GeneralSearch&amp;qid=1&amp;SID=E1C2BSsIRg2SqoeVguK&amp;page=1&amp;doc=41" TargetMode="External"/><Relationship Id="rId478" Type="http://schemas.openxmlformats.org/officeDocument/2006/relationships/hyperlink" Target="http://apps.webofknowledge.com/full_record.do?product=WOS&amp;search_mode=GeneralSearch&amp;qid=6&amp;SID=F3QAVKcbeGd6uwxAsQm&amp;page=1&amp;doc=50" TargetMode="External"/><Relationship Id="rId35" Type="http://schemas.openxmlformats.org/officeDocument/2006/relationships/hyperlink" Target="http://apps.webofknowledge.com/full_record.do?product=WOS&amp;search_mode=GeneralSearch&amp;qid=1&amp;SID=E2x932K34BB7vUr58ep&amp;page=1&amp;doc=4" TargetMode="External"/><Relationship Id="rId77" Type="http://schemas.openxmlformats.org/officeDocument/2006/relationships/hyperlink" Target="http://apps.webofknowledge.com/full_record.do?product=WOS&amp;search_mode=GeneralSearch&amp;qid=1&amp;SID=F5QYlaG1OPl2YND2ywY&amp;page=1&amp;doc=1" TargetMode="External"/><Relationship Id="rId100" Type="http://schemas.openxmlformats.org/officeDocument/2006/relationships/hyperlink" Target="http://apps.webofknowledge.com/full_record.do?product=WOS&amp;search_mode=GeneralSearch&amp;qid=1&amp;SID=C6CkneSaAT9LA9E8NrW&amp;page=1&amp;doc=9" TargetMode="External"/><Relationship Id="rId282" Type="http://schemas.openxmlformats.org/officeDocument/2006/relationships/hyperlink" Target="http://apps.webofknowledge.com/full_record.do?product=WOS&amp;search_mode=GeneralSearch&amp;qid=1&amp;SID=E5t2JVaBq6ljQ4SV9XS&amp;page=1&amp;doc=20" TargetMode="External"/><Relationship Id="rId338" Type="http://schemas.openxmlformats.org/officeDocument/2006/relationships/hyperlink" Target="http://apps.webofknowledge.com/full_record.do?product=WOS&amp;search_mode=GeneralSearch&amp;qid=4&amp;SID=C2LCbslyZ5qvceTGAfh&amp;page=1&amp;doc=2" TargetMode="External"/><Relationship Id="rId503" Type="http://schemas.openxmlformats.org/officeDocument/2006/relationships/hyperlink" Target="http://apps.webofknowledge.com/full_record.do?product=WOS&amp;search_mode=GeneralSearch&amp;qid=1&amp;SID=E2WPX8BpQzu1KyMutN2&amp;page=1&amp;doc=36" TargetMode="External"/><Relationship Id="rId545" Type="http://schemas.openxmlformats.org/officeDocument/2006/relationships/hyperlink" Target="http://apps.webofknowledge.com/full_record.do?product=WOS&amp;search_mode=GeneralSearch&amp;qid=1&amp;SID=D2LIiLCzA8ouZ8XSG3h&amp;page=1&amp;doc=3" TargetMode="External"/><Relationship Id="rId8" Type="http://schemas.openxmlformats.org/officeDocument/2006/relationships/hyperlink" Target="http://apps.webofknowledge.com/full_record.do?product=WOS&amp;search_mode=GeneralSearch&amp;qid=2&amp;SID=E1qYc9bo7TjEEkFB2Ev&amp;page=1&amp;doc=1" TargetMode="External"/><Relationship Id="rId142" Type="http://schemas.openxmlformats.org/officeDocument/2006/relationships/hyperlink" Target="http://apps.webofknowledge.com/full_record.do?product=WOS&amp;search_mode=GeneralSearch&amp;qid=1&amp;SID=E6a9ghYYFJqmoCAaCme&amp;page=1&amp;doc=26" TargetMode="External"/><Relationship Id="rId184" Type="http://schemas.openxmlformats.org/officeDocument/2006/relationships/hyperlink" Target="http://apps.webofknowledge.com/full_record.do?product=WOS&amp;search_mode=GeneralSearch&amp;qid=3&amp;SID=F2v7wXQPWT3FHHvXcwy&amp;page=1&amp;doc=12" TargetMode="External"/><Relationship Id="rId391" Type="http://schemas.openxmlformats.org/officeDocument/2006/relationships/hyperlink" Target="http://apps.webofknowledge.com/full_record.do?product=WOS&amp;search_mode=GeneralSearch&amp;qid=1&amp;SID=F1acTnFZVTh3LilX8Ox&amp;page=3&amp;doc=103" TargetMode="External"/><Relationship Id="rId405" Type="http://schemas.openxmlformats.org/officeDocument/2006/relationships/hyperlink" Target="http://apps.webofknowledge.com/full_record.do?product=WOS&amp;search_mode=GeneralSearch&amp;qid=3&amp;SID=E6nqv3SUKECJPl1OQjM&amp;page=2&amp;doc=95" TargetMode="External"/><Relationship Id="rId447" Type="http://schemas.openxmlformats.org/officeDocument/2006/relationships/hyperlink" Target="http://apps.webofknowledge.com/full_record.do?product=WOS&amp;search_mode=GeneralSearch&amp;qid=1&amp;SID=D6pVcY1r4sUaUeZ1Qfn&amp;page=2&amp;doc=71" TargetMode="External"/><Relationship Id="rId251" Type="http://schemas.openxmlformats.org/officeDocument/2006/relationships/hyperlink" Target="http://apps.webofknowledge.com/full_record.do?product=WOS&amp;search_mode=GeneralSearch&amp;qid=1&amp;SID=D5dER5jKN3yTVjW2Abu&amp;page=1&amp;doc=31" TargetMode="External"/><Relationship Id="rId489" Type="http://schemas.openxmlformats.org/officeDocument/2006/relationships/hyperlink" Target="http://apps.webofknowledge.com/full_record.do?product=WOS&amp;search_mode=GeneralSearch&amp;qid=1&amp;SID=F3QAVKcbeGd6uwxAsQm&amp;page=1&amp;doc=42" TargetMode="External"/><Relationship Id="rId46" Type="http://schemas.openxmlformats.org/officeDocument/2006/relationships/hyperlink" Target="http://apps.webofknowledge.com/full_record.do?product=WOS&amp;search_mode=GeneralSearch&amp;qid=1&amp;SID=E2x932K34BB7vUr58ep&amp;page=1&amp;doc=9" TargetMode="External"/><Relationship Id="rId293" Type="http://schemas.openxmlformats.org/officeDocument/2006/relationships/hyperlink" Target="http://apps.webofknowledge.com/full_record.do?product=WOS&amp;search_mode=GeneralSearch&amp;qid=1&amp;SID=E5t2JVaBq6ljQ4SV9XS&amp;page=1&amp;doc=14" TargetMode="External"/><Relationship Id="rId307" Type="http://schemas.openxmlformats.org/officeDocument/2006/relationships/hyperlink" Target="http://apps.webofknowledge.com/full_record.do?product=WOS&amp;search_mode=GeneralSearch&amp;qid=3&amp;SID=F3Pu64ErxbBksR8thLe&amp;page=1&amp;doc=5" TargetMode="External"/><Relationship Id="rId349" Type="http://schemas.openxmlformats.org/officeDocument/2006/relationships/hyperlink" Target="http://apps.webofknowledge.com/full_record.do?product=WOS&amp;search_mode=GeneralSearch&amp;qid=1&amp;SID=F2hekmznjM4Op44U8Gj&amp;page=1&amp;doc=2" TargetMode="External"/><Relationship Id="rId514" Type="http://schemas.openxmlformats.org/officeDocument/2006/relationships/hyperlink" Target="http://apps.webofknowledge.com/full_record.do?product=WOS&amp;search_mode=GeneralSearch&amp;qid=1&amp;SID=E2WPX8BpQzu1KyMutN2&amp;page=1&amp;doc=27" TargetMode="External"/><Relationship Id="rId556" Type="http://schemas.openxmlformats.org/officeDocument/2006/relationships/hyperlink" Target="http://apps.webofknowledge.com/full_record.do?product=WOS&amp;search_mode=GeneralSearch&amp;qid=2&amp;SID=E13dB81QVftMdFQqx82&amp;page=1&amp;doc=2" TargetMode="External"/><Relationship Id="rId88" Type="http://schemas.openxmlformats.org/officeDocument/2006/relationships/hyperlink" Target="http://apps.webofknowledge.com/full_record.do?product=WOS&amp;search_mode=GeneralSearch&amp;qid=1&amp;SID=F5QYlaG1OPl2YND2ywY&amp;page=1&amp;doc=8" TargetMode="External"/><Relationship Id="rId111" Type="http://schemas.openxmlformats.org/officeDocument/2006/relationships/hyperlink" Target="http://apps.webofknowledge.com/full_record.do?product=WOS&amp;search_mode=GeneralSearch&amp;qid=1&amp;SID=E5czxAWjGgL3Pwr5h5j&amp;page=1&amp;doc=15" TargetMode="External"/><Relationship Id="rId153" Type="http://schemas.openxmlformats.org/officeDocument/2006/relationships/hyperlink" Target="http://apps.webofknowledge.com/full_record.do?product=WOS&amp;search_mode=GeneralSearch&amp;qid=1&amp;SID=E6a9ghYYFJqmoCAaCme&amp;page=1&amp;doc=32" TargetMode="External"/><Relationship Id="rId195" Type="http://schemas.openxmlformats.org/officeDocument/2006/relationships/hyperlink" Target="http://apps.webofknowledge.com/full_record.do?product=WOS&amp;search_mode=GeneralSearch&amp;qid=4&amp;SID=F1AeMUHojOPUU1xpCmD&amp;page=1&amp;doc=17" TargetMode="External"/><Relationship Id="rId209" Type="http://schemas.openxmlformats.org/officeDocument/2006/relationships/hyperlink" Target="http://apps.webofknowledge.com/full_record.do?product=WOS&amp;search_mode=GeneralSearch&amp;qid=3&amp;SID=E6C3XRP3qXlxpTFu8bC&amp;page=1&amp;doc=5" TargetMode="External"/><Relationship Id="rId360" Type="http://schemas.openxmlformats.org/officeDocument/2006/relationships/hyperlink" Target="http://apps.webofknowledge.com/full_record.do?product=WOS&amp;search_mode=GeneralSearch&amp;qid=1&amp;SID=F1ZujJSFTah2efOH4Py&amp;page=1&amp;doc=3" TargetMode="External"/><Relationship Id="rId416" Type="http://schemas.openxmlformats.org/officeDocument/2006/relationships/hyperlink" Target="http://apps.webofknowledge.com/full_record.do?product=WOS&amp;search_mode=GeneralSearch&amp;qid=3&amp;SID=E6nqv3SUKECJPl1OQjM&amp;page=2&amp;doc=90" TargetMode="External"/><Relationship Id="rId220" Type="http://schemas.openxmlformats.org/officeDocument/2006/relationships/hyperlink" Target="http://apps.webofknowledge.com/full_record.do?product=WOS&amp;search_mode=GeneralSearch&amp;qid=6&amp;SID=E4zyMaTtAJ5M8UxvBlo&amp;page=1&amp;doc=2" TargetMode="External"/><Relationship Id="rId458" Type="http://schemas.openxmlformats.org/officeDocument/2006/relationships/hyperlink" Target="http://apps.webofknowledge.com/full_record.do?product=WOS&amp;search_mode=GeneralSearch&amp;qid=1&amp;SID=C2kPfJSNE8IP7GtNHJQ&amp;page=2&amp;doc=61" TargetMode="External"/><Relationship Id="rId15" Type="http://schemas.openxmlformats.org/officeDocument/2006/relationships/hyperlink" Target="http://apps.webofknowledge.com/full_record.do?product=WOS&amp;search_mode=GeneralSearch&amp;qid=2&amp;SID=F6uyCevUGKZvOZBRJDp&amp;page=1&amp;doc=1" TargetMode="External"/><Relationship Id="rId57" Type="http://schemas.openxmlformats.org/officeDocument/2006/relationships/hyperlink" Target="http://apps.webofknowledge.com/full_record.do?product=WOS&amp;search_mode=GeneralSearch&amp;qid=5&amp;SID=E4QOgSHXz5cMJBwXQKR&amp;page=1&amp;doc=16" TargetMode="External"/><Relationship Id="rId262" Type="http://schemas.openxmlformats.org/officeDocument/2006/relationships/hyperlink" Target="http://apps.webofknowledge.com/full_record.do?product=WOS&amp;search_mode=GeneralSearch&amp;qid=1&amp;SID=D5dER5jKN3yTVjW2Abu&amp;page=1&amp;doc=27" TargetMode="External"/><Relationship Id="rId318" Type="http://schemas.openxmlformats.org/officeDocument/2006/relationships/hyperlink" Target="http://apps.webofknowledge.com/full_record.do?product=WOS&amp;search_mode=GeneralSearch&amp;qid=1&amp;SID=E4AoOryvSoptbdQgZTL&amp;page=1&amp;doc=4" TargetMode="External"/><Relationship Id="rId525" Type="http://schemas.openxmlformats.org/officeDocument/2006/relationships/hyperlink" Target="http://apps.webofknowledge.com/full_record.do?product=WOS&amp;search_mode=GeneralSearch&amp;qid=1&amp;SID=E2WPX8BpQzu1KyMutN2&amp;page=1&amp;doc=21" TargetMode="External"/><Relationship Id="rId567" Type="http://schemas.openxmlformats.org/officeDocument/2006/relationships/vmlDrawing" Target="../drawings/vmlDrawing3.vml"/><Relationship Id="rId99" Type="http://schemas.openxmlformats.org/officeDocument/2006/relationships/hyperlink" Target="http://apps.webofknowledge.com/full_record.do?product=WOS&amp;search_mode=GeneralSearch&amp;qid=1&amp;SID=C6CkneSaAT9LA9E8NrW&amp;page=1&amp;doc=8" TargetMode="External"/><Relationship Id="rId122" Type="http://schemas.openxmlformats.org/officeDocument/2006/relationships/hyperlink" Target="http://apps.webofknowledge.com/full_record.do?product=WOS&amp;search_mode=GeneralSearch&amp;qid=1&amp;SID=E5czxAWjGgL3Pwr5h5j&amp;page=1&amp;doc=18" TargetMode="External"/><Relationship Id="rId164" Type="http://schemas.openxmlformats.org/officeDocument/2006/relationships/hyperlink" Target="http://apps.webofknowledge.com/full_record.do?product=WOS&amp;search_mode=GeneralSearch&amp;qid=3&amp;SID=D2ony8FPPhrm3XOhwhy&amp;page=1&amp;doc=38" TargetMode="External"/><Relationship Id="rId371" Type="http://schemas.openxmlformats.org/officeDocument/2006/relationships/hyperlink" Target="http://apps.webofknowledge.com/full_record.do?product=WOS&amp;search_mode=GeneralSearch&amp;qid=1&amp;SID=F1ZujJSFTah2efOH4Py&amp;page=1&amp;doc=11" TargetMode="External"/><Relationship Id="rId427" Type="http://schemas.openxmlformats.org/officeDocument/2006/relationships/hyperlink" Target="http://apps.webofknowledge.com/full_record.do?product=WOS&amp;search_mode=GeneralSearch&amp;qid=3&amp;SID=E6nqv3SUKECJPl1OQjM&amp;page=1&amp;doc=1" TargetMode="External"/><Relationship Id="rId469" Type="http://schemas.openxmlformats.org/officeDocument/2006/relationships/hyperlink" Target="http://apps.webofknowledge.com/full_record.do?product=WOS&amp;search_mode=GeneralSearch&amp;qid=1&amp;SID=C2kPfJSNE8IP7GtNHJQ&amp;page=2&amp;doc=55" TargetMode="External"/><Relationship Id="rId26" Type="http://schemas.openxmlformats.org/officeDocument/2006/relationships/hyperlink" Target="http://apps.webofknowledge.com/full_record.do?product=WOS&amp;search_mode=GeneralSearch&amp;qid=2&amp;SID=D3zkLR4B8FM2TXtmr94&amp;page=1&amp;doc=1" TargetMode="External"/><Relationship Id="rId231" Type="http://schemas.openxmlformats.org/officeDocument/2006/relationships/hyperlink" Target="http://apps.webofknowledge.com/full_record.do?product=WOS&amp;search_mode=GeneralSearch&amp;qid=6&amp;SID=F18ZjRMZbfYCqav4mmu&amp;page=1&amp;doc=3" TargetMode="External"/><Relationship Id="rId273" Type="http://schemas.openxmlformats.org/officeDocument/2006/relationships/hyperlink" Target="http://apps.webofknowledge.com/full_record.do?product=WOS&amp;search_mode=GeneralSearch&amp;qid=1&amp;SID=D5dER5jKN3yTVjW2Abu&amp;page=1&amp;doc=24" TargetMode="External"/><Relationship Id="rId329" Type="http://schemas.openxmlformats.org/officeDocument/2006/relationships/hyperlink" Target="http://apps.webofknowledge.com/full_record.do?product=WOS&amp;search_mode=GeneralSearch&amp;qid=3&amp;SID=F2Hiy86VoUryodGFyZr&amp;page=1&amp;doc=6" TargetMode="External"/><Relationship Id="rId480" Type="http://schemas.openxmlformats.org/officeDocument/2006/relationships/hyperlink" Target="http://apps.webofknowledge.com/full_record.do?product=WOS&amp;search_mode=GeneralSearch&amp;qid=6&amp;SID=F3QAVKcbeGd6uwxAsQm&amp;page=1&amp;doc=48" TargetMode="External"/><Relationship Id="rId536" Type="http://schemas.openxmlformats.org/officeDocument/2006/relationships/hyperlink" Target="http://apps.webofknowledge.com/full_record.do?product=WOS&amp;search_mode=GeneralSearch&amp;qid=1&amp;SID=E2WPX8BpQzu1KyMutN2&amp;page=1&amp;doc=15" TargetMode="External"/><Relationship Id="rId68" Type="http://schemas.openxmlformats.org/officeDocument/2006/relationships/hyperlink" Target="http://apps.webofknowledge.com/full_record.do?product=WOS&amp;search_mode=GeneralSearch&amp;qid=3&amp;SID=D6Q6HQpkfG5uBRhAuIA&amp;page=1&amp;doc=4" TargetMode="External"/><Relationship Id="rId133" Type="http://schemas.openxmlformats.org/officeDocument/2006/relationships/hyperlink" Target="http://apps.webofknowledge.com/full_record.do?product=WOS&amp;search_mode=GeneralSearch&amp;qid=1&amp;SID=E6a9ghYYFJqmoCAaCme&amp;page=1&amp;doc=21" TargetMode="External"/><Relationship Id="rId175" Type="http://schemas.openxmlformats.org/officeDocument/2006/relationships/hyperlink" Target="http://apps.webofknowledge.com/full_record.do?product=WOS&amp;search_mode=GeneralSearch&amp;qid=3&amp;SID=F4l2Iniae7E2IGyhuVz&amp;page=1&amp;doc=45" TargetMode="External"/><Relationship Id="rId340" Type="http://schemas.openxmlformats.org/officeDocument/2006/relationships/hyperlink" Target="http://apps.webofknowledge.com/full_record.do?product=WOS&amp;search_mode=GeneralSearch&amp;qid=4&amp;SID=C2LCbslyZ5qvceTGAfh&amp;page=1&amp;doc=4" TargetMode="External"/><Relationship Id="rId200" Type="http://schemas.openxmlformats.org/officeDocument/2006/relationships/hyperlink" Target="http://apps.webofknowledge.com/full_record.do?product=WOS&amp;search_mode=GeneralSearch&amp;qid=3&amp;SID=E2xf54ej3Y5LPdmrMhl&amp;page=1&amp;doc=1" TargetMode="External"/><Relationship Id="rId382" Type="http://schemas.openxmlformats.org/officeDocument/2006/relationships/hyperlink" Target="http://apps.webofknowledge.com/full_record.do?product=WOS&amp;search_mode=GeneralSearch&amp;qid=1&amp;SID=E1mTMmnw7J6fDDjTj1j&amp;page=3&amp;doc=107" TargetMode="External"/><Relationship Id="rId438" Type="http://schemas.openxmlformats.org/officeDocument/2006/relationships/hyperlink" Target="http://apps.webofknowledge.com/full_record.do?product=WOS&amp;search_mode=GeneralSearch&amp;qid=1&amp;SID=D6pVcY1r4sUaUeZ1Qfn&amp;page=2&amp;doc=76" TargetMode="External"/><Relationship Id="rId242" Type="http://schemas.openxmlformats.org/officeDocument/2006/relationships/hyperlink" Target="http://apps.webofknowledge.com/full_record.do?product=WOS&amp;search_mode=GeneralSearch&amp;qid=1&amp;SID=E1C2BSsIRg2SqoeVguK&amp;page=1&amp;doc=40" TargetMode="External"/><Relationship Id="rId284" Type="http://schemas.openxmlformats.org/officeDocument/2006/relationships/hyperlink" Target="http://apps.webofknowledge.com/full_record.do?product=WOS&amp;search_mode=GeneralSearch&amp;qid=1&amp;SID=E5t2JVaBq6ljQ4SV9XS&amp;page=1&amp;doc=19" TargetMode="External"/><Relationship Id="rId491" Type="http://schemas.openxmlformats.org/officeDocument/2006/relationships/hyperlink" Target="http://apps.webofknowledge.com/full_record.do?product=WOS&amp;search_mode=GeneralSearch&amp;qid=1&amp;SID=F3QAVKcbeGd6uwxAsQm&amp;page=1&amp;doc=43" TargetMode="External"/><Relationship Id="rId505" Type="http://schemas.openxmlformats.org/officeDocument/2006/relationships/hyperlink" Target="http://apps.webofknowledge.com/full_record.do?product=WOS&amp;search_mode=GeneralSearch&amp;qid=1&amp;SID=E2WPX8BpQzu1KyMutN2&amp;page=1&amp;doc=36" TargetMode="External"/><Relationship Id="rId37" Type="http://schemas.openxmlformats.org/officeDocument/2006/relationships/hyperlink" Target="http://apps.webofknowledge.com/full_record.do?product=WOS&amp;search_mode=GeneralSearch&amp;qid=1&amp;SID=E2x932K34BB7vUr58ep&amp;page=1&amp;doc=6" TargetMode="External"/><Relationship Id="rId79" Type="http://schemas.openxmlformats.org/officeDocument/2006/relationships/hyperlink" Target="http://apps.webofknowledge.com/full_record.do?product=WOS&amp;search_mode=GeneralSearch&amp;qid=1&amp;SID=F5QYlaG1OPl2YND2ywY&amp;page=1&amp;doc=1" TargetMode="External"/><Relationship Id="rId102" Type="http://schemas.openxmlformats.org/officeDocument/2006/relationships/hyperlink" Target="http://apps.webofknowledge.com/full_record.do?product=WOS&amp;search_mode=GeneralSearch&amp;qid=1&amp;SID=C6CkneSaAT9LA9E8NrW&amp;page=1&amp;doc=10" TargetMode="External"/><Relationship Id="rId144" Type="http://schemas.openxmlformats.org/officeDocument/2006/relationships/hyperlink" Target="http://apps.webofknowledge.com/full_record.do?product=WOS&amp;search_mode=GeneralSearch&amp;qid=1&amp;SID=E6a9ghYYFJqmoCAaCme&amp;page=1&amp;doc=27" TargetMode="External"/><Relationship Id="rId547" Type="http://schemas.openxmlformats.org/officeDocument/2006/relationships/hyperlink" Target="http://apps.webofknowledge.com/full_record.do?product=WOS&amp;search_mode=GeneralSearch&amp;qid=1&amp;SID=D2LIiLCzA8ouZ8XSG3h&amp;page=1&amp;doc=1" TargetMode="External"/><Relationship Id="rId90" Type="http://schemas.openxmlformats.org/officeDocument/2006/relationships/hyperlink" Target="http://apps.webofknowledge.com/full_record.do?product=WOS&amp;search_mode=GeneralSearch&amp;qid=1&amp;SID=F5QYlaG1OPl2YND2ywY&amp;page=1&amp;doc=8" TargetMode="External"/><Relationship Id="rId186" Type="http://schemas.openxmlformats.org/officeDocument/2006/relationships/hyperlink" Target="http://apps.webofknowledge.com/full_record.do?product=WOS&amp;search_mode=GeneralSearch&amp;qid=3&amp;SID=F2v7wXQPWT3FHHvXcwy&amp;page=1&amp;doc=14" TargetMode="External"/><Relationship Id="rId351" Type="http://schemas.openxmlformats.org/officeDocument/2006/relationships/hyperlink" Target="http://apps.webofknowledge.com/full_record.do?product=WOS&amp;search_mode=GeneralSearch&amp;qid=1&amp;SID=F2hekmznjM4Op44U8Gj&amp;page=1&amp;doc=4" TargetMode="External"/><Relationship Id="rId393" Type="http://schemas.openxmlformats.org/officeDocument/2006/relationships/hyperlink" Target="http://apps.webofknowledge.com/full_record.do?product=WOS&amp;search_mode=GeneralSearch&amp;qid=1&amp;SID=F1acTnFZVTh3LilX8Ox&amp;page=3&amp;doc=102" TargetMode="External"/><Relationship Id="rId407" Type="http://schemas.openxmlformats.org/officeDocument/2006/relationships/hyperlink" Target="http://apps.webofknowledge.com/full_record.do?product=WOS&amp;search_mode=GeneralSearch&amp;qid=3&amp;SID=E6nqv3SUKECJPl1OQjM&amp;page=2&amp;doc=94" TargetMode="External"/><Relationship Id="rId449" Type="http://schemas.openxmlformats.org/officeDocument/2006/relationships/hyperlink" Target="http://apps.webofknowledge.com/full_record.do?product=WOS&amp;search_mode=GeneralSearch&amp;qid=1&amp;SID=D6pVcY1r4sUaUeZ1Qfn&amp;page=2&amp;doc=69" TargetMode="External"/><Relationship Id="rId211" Type="http://schemas.openxmlformats.org/officeDocument/2006/relationships/hyperlink" Target="http://apps.webofknowledge.com/full_record.do?product=WOS&amp;search_mode=GeneralSearch&amp;qid=3&amp;SID=E6C3XRP3qXlxpTFu8bC&amp;page=1&amp;doc=6" TargetMode="External"/><Relationship Id="rId253" Type="http://schemas.openxmlformats.org/officeDocument/2006/relationships/hyperlink" Target="http://apps.webofknowledge.com/full_record.do?product=WOS&amp;search_mode=GeneralSearch&amp;qid=1&amp;SID=D5dER5jKN3yTVjW2Abu&amp;page=1&amp;doc=30" TargetMode="External"/><Relationship Id="rId295" Type="http://schemas.openxmlformats.org/officeDocument/2006/relationships/hyperlink" Target="http://apps.webofknowledge.com/full_record.do?product=WOS&amp;search_mode=GeneralSearch&amp;qid=1&amp;SID=E5t2JVaBq6ljQ4SV9XS&amp;page=1&amp;doc=14" TargetMode="External"/><Relationship Id="rId309" Type="http://schemas.openxmlformats.org/officeDocument/2006/relationships/hyperlink" Target="http://apps.webofknowledge.com/full_record.do?product=WOS&amp;search_mode=GeneralSearch&amp;qid=3&amp;SID=F3Pu64ErxbBksR8thLe&amp;page=1&amp;doc=5" TargetMode="External"/><Relationship Id="rId460" Type="http://schemas.openxmlformats.org/officeDocument/2006/relationships/hyperlink" Target="http://apps.webofknowledge.com/full_record.do?product=WOS&amp;search_mode=GeneralSearch&amp;qid=1&amp;SID=C2kPfJSNE8IP7GtNHJQ&amp;page=2&amp;doc=60" TargetMode="External"/><Relationship Id="rId516" Type="http://schemas.openxmlformats.org/officeDocument/2006/relationships/hyperlink" Target="http://apps.webofknowledge.com/full_record.do?product=WOS&amp;search_mode=GeneralSearch&amp;qid=1&amp;SID=E2WPX8BpQzu1KyMutN2&amp;page=1&amp;doc=25" TargetMode="External"/><Relationship Id="rId48" Type="http://schemas.openxmlformats.org/officeDocument/2006/relationships/hyperlink" Target="http://apps.webofknowledge.com/full_record.do?product=WOS&amp;search_mode=GeneralSearch&amp;qid=1&amp;SID=E2x932K34BB7vUr58ep&amp;page=1&amp;doc=10" TargetMode="External"/><Relationship Id="rId113" Type="http://schemas.openxmlformats.org/officeDocument/2006/relationships/hyperlink" Target="http://apps.webofknowledge.com/full_record.do?product=WOS&amp;search_mode=GeneralSearch&amp;qid=1&amp;SID=E5czxAWjGgL3Pwr5h5j&amp;page=1&amp;doc=15" TargetMode="External"/><Relationship Id="rId320" Type="http://schemas.openxmlformats.org/officeDocument/2006/relationships/hyperlink" Target="http://apps.webofknowledge.com/full_record.do?product=WOS&amp;search_mode=GeneralSearch&amp;qid=1&amp;SID=E4AoOryvSoptbdQgZTL&amp;page=1&amp;doc=5" TargetMode="External"/><Relationship Id="rId558" Type="http://schemas.openxmlformats.org/officeDocument/2006/relationships/hyperlink" Target="http://apps.webofknowledge.com/full_record.do?product=WOS&amp;search_mode=GeneralSearch&amp;qid=2&amp;SID=E13dB81QVftMdFQqx82&amp;page=1&amp;doc=2" TargetMode="External"/><Relationship Id="rId155" Type="http://schemas.openxmlformats.org/officeDocument/2006/relationships/hyperlink" Target="http://apps.webofknowledge.com/full_record.do?product=WOS&amp;search_mode=GeneralSearch&amp;qid=1&amp;SID=E6a9ghYYFJqmoCAaCme&amp;page=1&amp;doc=34" TargetMode="External"/><Relationship Id="rId197" Type="http://schemas.openxmlformats.org/officeDocument/2006/relationships/hyperlink" Target="http://apps.webofknowledge.com/full_record.do?product=WOS&amp;search_mode=GeneralSearch&amp;qid=4&amp;SID=F1AeMUHojOPUU1xpCmD&amp;page=1&amp;doc=18" TargetMode="External"/><Relationship Id="rId362" Type="http://schemas.openxmlformats.org/officeDocument/2006/relationships/hyperlink" Target="http://apps.webofknowledge.com/full_record.do?product=WOS&amp;search_mode=GeneralSearch&amp;qid=1&amp;SID=F1ZujJSFTah2efOH4Py&amp;page=1&amp;doc=4" TargetMode="External"/><Relationship Id="rId418" Type="http://schemas.openxmlformats.org/officeDocument/2006/relationships/hyperlink" Target="http://apps.webofknowledge.com/full_record.do?product=WOS&amp;search_mode=GeneralSearch&amp;qid=3&amp;SID=E6nqv3SUKECJPl1OQjM&amp;page=2&amp;doc=90" TargetMode="External"/><Relationship Id="rId222" Type="http://schemas.openxmlformats.org/officeDocument/2006/relationships/hyperlink" Target="http://apps.webofknowledge.com/full_record.do?product=WOS&amp;search_mode=GeneralSearch&amp;qid=6&amp;SID=E4zyMaTtAJ5M8UxvBlo&amp;page=1&amp;doc=3" TargetMode="External"/><Relationship Id="rId264" Type="http://schemas.openxmlformats.org/officeDocument/2006/relationships/hyperlink" Target="http://apps.webofknowledge.com/full_record.do?product=WOS&amp;search_mode=GeneralSearch&amp;qid=1&amp;SID=D5dER5jKN3yTVjW2Abu&amp;page=1&amp;doc=27" TargetMode="External"/><Relationship Id="rId471" Type="http://schemas.openxmlformats.org/officeDocument/2006/relationships/hyperlink" Target="http://apps.webofknowledge.com/full_record.do?product=WOS&amp;search_mode=GeneralSearch&amp;qid=1&amp;SID=C2kPfJSNE8IP7GtNHJQ&amp;page=2&amp;doc=54" TargetMode="External"/><Relationship Id="rId17" Type="http://schemas.openxmlformats.org/officeDocument/2006/relationships/hyperlink" Target="http://apps.webofknowledge.com/full_record.do?product=WOS&amp;search_mode=GeneralSearch&amp;qid=2&amp;SID=F6uyCevUGKZvOZBRJDp&amp;page=1&amp;doc=1" TargetMode="External"/><Relationship Id="rId59" Type="http://schemas.openxmlformats.org/officeDocument/2006/relationships/hyperlink" Target="http://apps.webofknowledge.com/full_record.do?product=WOS&amp;search_mode=GeneralSearch&amp;qid=1&amp;SID=E4mWRou5HWWwzZi9H6s&amp;page=1&amp;doc=1" TargetMode="External"/><Relationship Id="rId124" Type="http://schemas.openxmlformats.org/officeDocument/2006/relationships/hyperlink" Target="http://apps.webofknowledge.com/full_record.do?product=WOS&amp;search_mode=GeneralSearch&amp;qid=3&amp;SID=D6lb2yOC7kEDyjHGjP1&amp;page=1&amp;doc=19" TargetMode="External"/><Relationship Id="rId527" Type="http://schemas.openxmlformats.org/officeDocument/2006/relationships/hyperlink" Target="http://apps.webofknowledge.com/full_record.do?product=WOS&amp;search_mode=GeneralSearch&amp;qid=1&amp;SID=E2WPX8BpQzu1KyMutN2&amp;page=1&amp;doc=20" TargetMode="External"/><Relationship Id="rId569" Type="http://schemas.openxmlformats.org/officeDocument/2006/relationships/comments" Target="../comments3.xml"/><Relationship Id="rId70" Type="http://schemas.openxmlformats.org/officeDocument/2006/relationships/hyperlink" Target="http://apps.webofknowledge.com/full_record.do?product=WOS&amp;search_mode=GeneralSearch&amp;qid=3&amp;SID=D6Q6HQpkfG5uBRhAuIA&amp;page=1&amp;doc=4" TargetMode="External"/><Relationship Id="rId166" Type="http://schemas.openxmlformats.org/officeDocument/2006/relationships/hyperlink" Target="http://apps.webofknowledge.com/full_record.do?product=WOS&amp;search_mode=GeneralSearch&amp;qid=3&amp;SID=F4l2Iniae7E2IGyhuVz&amp;page=1&amp;doc=40" TargetMode="External"/><Relationship Id="rId331" Type="http://schemas.openxmlformats.org/officeDocument/2006/relationships/hyperlink" Target="http://apps.webofknowledge.com/full_record.do?product=WOS&amp;search_mode=GeneralSearch&amp;qid=3&amp;SID=F2Hiy86VoUryodGFyZr&amp;page=1&amp;doc=8" TargetMode="External"/><Relationship Id="rId373" Type="http://schemas.openxmlformats.org/officeDocument/2006/relationships/hyperlink" Target="http://apps.webofknowledge.com/full_record.do?product=WOS&amp;search_mode=GeneralSearch&amp;qid=1&amp;SID=F1ZujJSFTah2efOH4Py&amp;page=1&amp;doc=13" TargetMode="External"/><Relationship Id="rId429" Type="http://schemas.openxmlformats.org/officeDocument/2006/relationships/hyperlink" Target="http://apps.webofknowledge.com/full_record.do?product=WOS&amp;search_mode=GeneralSearch&amp;qid=3&amp;SID=E6nqv3SUKECJPl1OQjM&amp;page=1&amp;doc=2" TargetMode="External"/><Relationship Id="rId1" Type="http://schemas.openxmlformats.org/officeDocument/2006/relationships/hyperlink" Target="http://apps.webofknowledge.com/full_record.do?product=WOS&amp;search_mode=GeneralSearch&amp;qid=2&amp;SID=C62ixd38SB39Wbxye5L&amp;page=1&amp;doc=1" TargetMode="External"/><Relationship Id="rId233" Type="http://schemas.openxmlformats.org/officeDocument/2006/relationships/hyperlink" Target="http://apps.webofknowledge.com/full_record.do?product=WOS&amp;search_mode=GeneralSearch&amp;qid=6&amp;SID=F18ZjRMZbfYCqav4mmu&amp;page=1&amp;doc=4" TargetMode="External"/><Relationship Id="rId440" Type="http://schemas.openxmlformats.org/officeDocument/2006/relationships/hyperlink" Target="http://apps.webofknowledge.com/full_record.do?product=WOS&amp;search_mode=GeneralSearch&amp;qid=1&amp;SID=D6pVcY1r4sUaUeZ1Qfn&amp;page=2&amp;doc=74" TargetMode="External"/><Relationship Id="rId28" Type="http://schemas.openxmlformats.org/officeDocument/2006/relationships/hyperlink" Target="http://apps.webofknowledge.com/full_record.do?product=WOS&amp;search_mode=GeneralSearch&amp;qid=2&amp;SID=D3zkLR4B8FM2TXtmr94&amp;page=1&amp;doc=2" TargetMode="External"/><Relationship Id="rId275" Type="http://schemas.openxmlformats.org/officeDocument/2006/relationships/hyperlink" Target="http://apps.webofknowledge.com/full_record.do?product=WOS&amp;search_mode=GeneralSearch&amp;qid=1&amp;SID=D5dER5jKN3yTVjW2Abu&amp;page=1&amp;doc=24" TargetMode="External"/><Relationship Id="rId300" Type="http://schemas.openxmlformats.org/officeDocument/2006/relationships/hyperlink" Target="http://apps.webofknowledge.com/full_record.do?product=WOS&amp;search_mode=GeneralSearch&amp;qid=3&amp;SID=F3Pu64ErxbBksR8thLe&amp;page=1&amp;doc=10" TargetMode="External"/><Relationship Id="rId482" Type="http://schemas.openxmlformats.org/officeDocument/2006/relationships/hyperlink" Target="http://apps.webofknowledge.com/full_record.do?product=WOS&amp;search_mode=GeneralSearch&amp;qid=6&amp;SID=F3QAVKcbeGd6uwxAsQm&amp;page=1&amp;doc=46" TargetMode="External"/><Relationship Id="rId538" Type="http://schemas.openxmlformats.org/officeDocument/2006/relationships/hyperlink" Target="http://apps.webofknowledge.com/full_record.do?product=WOS&amp;search_mode=GeneralSearch&amp;qid=1&amp;SID=E2WPX8BpQzu1KyMutN2&amp;page=1&amp;doc=4" TargetMode="External"/><Relationship Id="rId81" Type="http://schemas.openxmlformats.org/officeDocument/2006/relationships/hyperlink" Target="http://apps.webofknowledge.com/full_record.do?product=WOS&amp;search_mode=GeneralSearch&amp;qid=1&amp;SID=F5QYlaG1OPl2YND2ywY&amp;page=1&amp;doc=2" TargetMode="External"/><Relationship Id="rId135" Type="http://schemas.openxmlformats.org/officeDocument/2006/relationships/hyperlink" Target="http://apps.webofknowledge.com/full_record.do?product=WOS&amp;search_mode=GeneralSearch&amp;qid=1&amp;SID=E6a9ghYYFJqmoCAaCme&amp;page=1&amp;doc=22" TargetMode="External"/><Relationship Id="rId177" Type="http://schemas.openxmlformats.org/officeDocument/2006/relationships/hyperlink" Target="http://apps.webofknowledge.com/full_record.do?product=WOS&amp;search_mode=GeneralSearch&amp;qid=3&amp;SID=F4l2Iniae7E2IGyhuVz&amp;page=1&amp;doc=50" TargetMode="External"/><Relationship Id="rId342" Type="http://schemas.openxmlformats.org/officeDocument/2006/relationships/hyperlink" Target="http://apps.webofknowledge.com/full_record.do?product=WOS&amp;search_mode=GeneralSearch&amp;qid=1&amp;SID=F5hdXmp8hb2Fzy4e7nR&amp;page=1&amp;doc=2" TargetMode="External"/><Relationship Id="rId384" Type="http://schemas.openxmlformats.org/officeDocument/2006/relationships/hyperlink" Target="http://apps.webofknowledge.com/full_record.do?product=WOS&amp;search_mode=GeneralSearch&amp;qid=1&amp;SID=E1mTMmnw7J6fDDjTj1j&amp;page=1&amp;doc=1" TargetMode="External"/><Relationship Id="rId202" Type="http://schemas.openxmlformats.org/officeDocument/2006/relationships/hyperlink" Target="http://apps.webofknowledge.com/full_record.do?product=WOS&amp;search_mode=GeneralSearch&amp;qid=7&amp;SID=D1lA24VMiRrVhuIYXer&amp;page=1&amp;doc=1" TargetMode="External"/><Relationship Id="rId244" Type="http://schemas.openxmlformats.org/officeDocument/2006/relationships/hyperlink" Target="http://apps.webofknowledge.com/full_record.do?product=WOS&amp;search_mode=GeneralSearch&amp;qid=1&amp;SID=E1C2BSsIRg2SqoeVguK&amp;page=1&amp;doc=38" TargetMode="External"/><Relationship Id="rId39" Type="http://schemas.openxmlformats.org/officeDocument/2006/relationships/hyperlink" Target="http://apps.webofknowledge.com/full_record.do?product=WOS&amp;search_mode=GeneralSearch&amp;qid=1&amp;SID=E2x932K34BB7vUr58ep&amp;page=1&amp;doc=7" TargetMode="External"/><Relationship Id="rId286" Type="http://schemas.openxmlformats.org/officeDocument/2006/relationships/hyperlink" Target="http://apps.webofknowledge.com/full_record.do?product=WOS&amp;search_mode=GeneralSearch&amp;qid=1&amp;SID=E5t2JVaBq6ljQ4SV9XS&amp;page=1&amp;doc=18" TargetMode="External"/><Relationship Id="rId451" Type="http://schemas.openxmlformats.org/officeDocument/2006/relationships/hyperlink" Target="http://apps.webofknowledge.com/full_record.do?product=WOS&amp;search_mode=GeneralSearch&amp;qid=1&amp;SID=D6pVcY1r4sUaUeZ1Qfn&amp;page=2&amp;doc=67" TargetMode="External"/><Relationship Id="rId493" Type="http://schemas.openxmlformats.org/officeDocument/2006/relationships/hyperlink" Target="http://apps.webofknowledge.com/full_record.do?product=WOS&amp;search_mode=GeneralSearch&amp;qid=10&amp;SID=C3OVM7RoHmYzDnvlPhu&amp;page=1&amp;doc=40" TargetMode="External"/><Relationship Id="rId507" Type="http://schemas.openxmlformats.org/officeDocument/2006/relationships/hyperlink" Target="http://apps.webofknowledge.com/full_record.do?product=WOS&amp;search_mode=GeneralSearch&amp;qid=1&amp;SID=E2WPX8BpQzu1KyMutN2&amp;page=1&amp;doc=34" TargetMode="External"/><Relationship Id="rId549" Type="http://schemas.openxmlformats.org/officeDocument/2006/relationships/hyperlink" Target="http://apps.webofknowledge.com/full_record.do?product=WOS&amp;search_mode=GeneralSearch&amp;qid=1&amp;SID=D2LIiLCzA8ouZ8XSG3h&amp;page=1&amp;doc=1" TargetMode="External"/><Relationship Id="rId50" Type="http://schemas.openxmlformats.org/officeDocument/2006/relationships/hyperlink" Target="http://apps.webofknowledge.com/full_record.do?product=WOS&amp;search_mode=GeneralSearch&amp;qid=1&amp;SID=E2x932K34BB7vUr58ep&amp;page=1&amp;doc=11" TargetMode="External"/><Relationship Id="rId104" Type="http://schemas.openxmlformats.org/officeDocument/2006/relationships/hyperlink" Target="http://apps.webofknowledge.com/full_record.do?product=WOS&amp;search_mode=GeneralSearch&amp;qid=1&amp;SID=C6CkneSaAT9LA9E8NrW&amp;page=1&amp;doc=11" TargetMode="External"/><Relationship Id="rId146" Type="http://schemas.openxmlformats.org/officeDocument/2006/relationships/hyperlink" Target="http://apps.webofknowledge.com/full_record.do?product=WOS&amp;search_mode=GeneralSearch&amp;qid=1&amp;SID=E6a9ghYYFJqmoCAaCme&amp;page=1&amp;doc=28" TargetMode="External"/><Relationship Id="rId188" Type="http://schemas.openxmlformats.org/officeDocument/2006/relationships/hyperlink" Target="http://apps.webofknowledge.com/full_record.do?product=WOS&amp;search_mode=GeneralSearch&amp;qid=3&amp;SID=F2v7wXQPWT3FHHvXcwy&amp;page=1&amp;doc=14" TargetMode="External"/><Relationship Id="rId311" Type="http://schemas.openxmlformats.org/officeDocument/2006/relationships/hyperlink" Target="http://apps.webofknowledge.com/full_record.do?product=WOS&amp;search_mode=GeneralSearch&amp;qid=3&amp;SID=F3Pu64ErxbBksR8thLe&amp;page=1&amp;doc=3" TargetMode="External"/><Relationship Id="rId353" Type="http://schemas.openxmlformats.org/officeDocument/2006/relationships/hyperlink" Target="http://apps.webofknowledge.com/full_record.do?product=WOS&amp;search_mode=GeneralSearch&amp;qid=1&amp;SID=F1BIL7CaFIwsPqYZ4s9&amp;page=1&amp;doc=1" TargetMode="External"/><Relationship Id="rId395" Type="http://schemas.openxmlformats.org/officeDocument/2006/relationships/hyperlink" Target="http://apps.webofknowledge.com/full_record.do?product=WOS&amp;search_mode=GeneralSearch&amp;qid=1&amp;SID=F1acTnFZVTh3LilX8Ox&amp;page=3&amp;doc=101" TargetMode="External"/><Relationship Id="rId409" Type="http://schemas.openxmlformats.org/officeDocument/2006/relationships/hyperlink" Target="http://apps.webofknowledge.com/full_record.do?product=WOS&amp;search_mode=GeneralSearch&amp;qid=3&amp;SID=E6nqv3SUKECJPl1OQjM&amp;page=2&amp;doc=92" TargetMode="External"/><Relationship Id="rId560" Type="http://schemas.openxmlformats.org/officeDocument/2006/relationships/hyperlink" Target="http://apps.webofknowledge.com/full_record.do?product=WOS&amp;search_mode=GeneralSearch&amp;qid=2&amp;SID=C4BlaB4JHpjNfWxIx5Y&amp;page=1&amp;doc=2" TargetMode="External"/><Relationship Id="rId92" Type="http://schemas.openxmlformats.org/officeDocument/2006/relationships/hyperlink" Target="http://apps.webofknowledge.com/full_record.do?product=WOS&amp;search_mode=GeneralSearch&amp;qid=1&amp;SID=F5QYlaG1OPl2YND2ywY&amp;page=1&amp;doc=8" TargetMode="External"/><Relationship Id="rId213" Type="http://schemas.openxmlformats.org/officeDocument/2006/relationships/hyperlink" Target="http://apps.webofknowledge.com/full_record.do?product=WOS&amp;search_mode=GeneralSearch&amp;qid=3&amp;SID=E6C3XRP3qXlxpTFu8bC&amp;page=1&amp;doc=7" TargetMode="External"/><Relationship Id="rId420" Type="http://schemas.openxmlformats.org/officeDocument/2006/relationships/hyperlink" Target="http://apps.webofknowledge.com/full_record.do?product=WOS&amp;search_mode=GeneralSearch&amp;qid=3&amp;SID=E6nqv3SUKECJPl1OQjM&amp;page=2&amp;doc=89" TargetMode="External"/><Relationship Id="rId255" Type="http://schemas.openxmlformats.org/officeDocument/2006/relationships/hyperlink" Target="http://apps.webofknowledge.com/full_record.do?product=WOS&amp;search_mode=GeneralSearch&amp;qid=1&amp;SID=D5dER5jKN3yTVjW2Abu&amp;page=1&amp;doc=30" TargetMode="External"/><Relationship Id="rId297" Type="http://schemas.openxmlformats.org/officeDocument/2006/relationships/hyperlink" Target="http://apps.webofknowledge.com/full_record.do?product=WOS&amp;search_mode=GeneralSearch&amp;qid=1&amp;SID=E5t2JVaBq6ljQ4SV9XS&amp;page=1&amp;doc=12" TargetMode="External"/><Relationship Id="rId462" Type="http://schemas.openxmlformats.org/officeDocument/2006/relationships/hyperlink" Target="http://apps.webofknowledge.com/full_record.do?product=WOS&amp;search_mode=GeneralSearch&amp;qid=1&amp;SID=C2kPfJSNE8IP7GtNHJQ&amp;page=2&amp;doc=59" TargetMode="External"/><Relationship Id="rId518" Type="http://schemas.openxmlformats.org/officeDocument/2006/relationships/hyperlink" Target="http://apps.webofknowledge.com/full_record.do?product=WOS&amp;search_mode=GeneralSearch&amp;qid=1&amp;SID=E2WPX8BpQzu1KyMutN2&amp;page=1&amp;doc=25" TargetMode="External"/><Relationship Id="rId115" Type="http://schemas.openxmlformats.org/officeDocument/2006/relationships/hyperlink" Target="http://apps.webofknowledge.com/full_record.do?product=WOS&amp;search_mode=GeneralSearch&amp;qid=1&amp;SID=E5czxAWjGgL3Pwr5h5j&amp;page=1&amp;doc=16" TargetMode="External"/><Relationship Id="rId157" Type="http://schemas.openxmlformats.org/officeDocument/2006/relationships/hyperlink" Target="http://apps.webofknowledge.com/full_record.do?product=WOS&amp;search_mode=GeneralSearch&amp;qid=1&amp;SID=E6a9ghYYFJqmoCAaCme&amp;page=1&amp;doc=35" TargetMode="External"/><Relationship Id="rId322" Type="http://schemas.openxmlformats.org/officeDocument/2006/relationships/hyperlink" Target="http://apps.webofknowledge.com/full_record.do?product=WOS&amp;search_mode=GeneralSearch&amp;qid=3&amp;SID=F2Hiy86VoUryodGFyZr&amp;page=1&amp;doc=1" TargetMode="External"/><Relationship Id="rId364" Type="http://schemas.openxmlformats.org/officeDocument/2006/relationships/hyperlink" Target="http://apps.webofknowledge.com/full_record.do?product=WOS&amp;search_mode=GeneralSearch&amp;qid=1&amp;SID=F1ZujJSFTah2efOH4Py&amp;page=1&amp;doc=5" TargetMode="External"/><Relationship Id="rId61" Type="http://schemas.openxmlformats.org/officeDocument/2006/relationships/hyperlink" Target="http://apps.webofknowledge.com/full_record.do?product=WOS&amp;search_mode=GeneralSearch&amp;qid=3&amp;SID=D6Q6HQpkfG5uBRhAuIA&amp;page=1&amp;doc=2" TargetMode="External"/><Relationship Id="rId199" Type="http://schemas.openxmlformats.org/officeDocument/2006/relationships/hyperlink" Target="http://apps.webofknowledge.com/full_record.do?product=WOS&amp;search_mode=GeneralSearch&amp;qid=3&amp;SID=E2xf54ej3Y5LPdmrMhl&amp;page=1&amp;doc=1" TargetMode="External"/><Relationship Id="rId19" Type="http://schemas.openxmlformats.org/officeDocument/2006/relationships/hyperlink" Target="http://apps.webofknowledge.com/full_record.do?product=WOS&amp;search_mode=GeneralSearch&amp;qid=2&amp;SID=F6uyCevUGKZvOZBRJDp&amp;page=1&amp;doc=1" TargetMode="External"/><Relationship Id="rId224" Type="http://schemas.openxmlformats.org/officeDocument/2006/relationships/hyperlink" Target="http://apps.webofknowledge.com/full_record.do?product=WOS&amp;search_mode=GeneralSearch&amp;qid=6&amp;SID=E4zyMaTtAJ5M8UxvBlo&amp;page=1&amp;doc=4" TargetMode="External"/><Relationship Id="rId266" Type="http://schemas.openxmlformats.org/officeDocument/2006/relationships/hyperlink" Target="http://apps.webofknowledge.com/full_record.do?product=WOS&amp;search_mode=GeneralSearch&amp;qid=1&amp;SID=D5dER5jKN3yTVjW2Abu&amp;page=1&amp;doc=26" TargetMode="External"/><Relationship Id="rId431" Type="http://schemas.openxmlformats.org/officeDocument/2006/relationships/hyperlink" Target="http://apps.webofknowledge.com/full_record.do?product=WOS&amp;search_mode=GeneralSearch&amp;qid=1&amp;SID=D6pVcY1r4sUaUeZ1Qfn&amp;page=2&amp;doc=81" TargetMode="External"/><Relationship Id="rId473" Type="http://schemas.openxmlformats.org/officeDocument/2006/relationships/hyperlink" Target="http://apps.webofknowledge.com/full_record.do?product=WOS&amp;search_mode=GeneralSearch&amp;qid=6&amp;SID=F3QAVKcbeGd6uwxAsQm&amp;page=2&amp;doc=53" TargetMode="External"/><Relationship Id="rId529" Type="http://schemas.openxmlformats.org/officeDocument/2006/relationships/hyperlink" Target="http://apps.webofknowledge.com/full_record.do?product=WOS&amp;search_mode=GeneralSearch&amp;qid=1&amp;SID=E2WPX8BpQzu1KyMutN2&amp;page=1&amp;doc=19" TargetMode="External"/><Relationship Id="rId30" Type="http://schemas.openxmlformats.org/officeDocument/2006/relationships/hyperlink" Target="http://apps.webofknowledge.com/full_record.do?product=WOS&amp;search_mode=GeneralSearch&amp;qid=1&amp;SID=E2x932K34BB7vUr58ep&amp;page=1&amp;doc=1" TargetMode="External"/><Relationship Id="rId126" Type="http://schemas.openxmlformats.org/officeDocument/2006/relationships/hyperlink" Target="http://apps.webofknowledge.com/full_record.do?product=WOS&amp;search_mode=GeneralSearch&amp;qid=3&amp;SID=D6lb2yOC7kEDyjHGjP1&amp;page=1&amp;doc=20" TargetMode="External"/><Relationship Id="rId168" Type="http://schemas.openxmlformats.org/officeDocument/2006/relationships/hyperlink" Target="http://apps.webofknowledge.com/full_record.do?product=WOS&amp;search_mode=GeneralSearch&amp;qid=3&amp;SID=F4l2Iniae7E2IGyhuVz&amp;page=1&amp;doc=41" TargetMode="External"/><Relationship Id="rId333" Type="http://schemas.openxmlformats.org/officeDocument/2006/relationships/hyperlink" Target="http://apps.webofknowledge.com/full_record.do?product=WOS&amp;search_mode=GeneralSearch&amp;qid=3&amp;SID=F2Hiy86VoUryodGFyZr&amp;page=1&amp;doc=10" TargetMode="External"/><Relationship Id="rId540" Type="http://schemas.openxmlformats.org/officeDocument/2006/relationships/hyperlink" Target="http://apps.webofknowledge.com/full_record.do?product=WOS&amp;search_mode=GeneralSearch&amp;qid=1&amp;SID=E2WPX8BpQzu1KyMutN2&amp;page=1&amp;doc=2" TargetMode="External"/><Relationship Id="rId72" Type="http://schemas.openxmlformats.org/officeDocument/2006/relationships/hyperlink" Target="http://apps.webofknowledge.com/full_record.do?product=WOS&amp;search_mode=GeneralSearch&amp;qid=3&amp;SID=C2W41ZmW7qBkq3M7K9F&amp;page=1&amp;doc=2" TargetMode="External"/><Relationship Id="rId375" Type="http://schemas.openxmlformats.org/officeDocument/2006/relationships/hyperlink" Target="http://apps.webofknowledge.com/full_record.do?product=WOS&amp;search_mode=GeneralSearch&amp;qid=1&amp;SID=F1ZujJSFTah2efOH4Py&amp;page=3&amp;doc=126" TargetMode="External"/><Relationship Id="rId3" Type="http://schemas.openxmlformats.org/officeDocument/2006/relationships/hyperlink" Target="http://apps.webofknowledge.com/full_record.do?product=WOS&amp;search_mode=GeneralSearch&amp;qid=3&amp;SID=C2uSPvjis6KacVKcwmd&amp;page=1&amp;doc=1" TargetMode="External"/><Relationship Id="rId235" Type="http://schemas.openxmlformats.org/officeDocument/2006/relationships/hyperlink" Target="http://apps.webofknowledge.com/full_record.do?product=WOS&amp;search_mode=GeneralSearch&amp;qid=1&amp;SID=C4dV8KUVFFWJjTI8d2a&amp;page=1&amp;doc=1" TargetMode="External"/><Relationship Id="rId277" Type="http://schemas.openxmlformats.org/officeDocument/2006/relationships/hyperlink" Target="http://apps.webofknowledge.com/full_record.do?product=WOS&amp;search_mode=GeneralSearch&amp;qid=1&amp;SID=D5dER5jKN3yTVjW2Abu&amp;page=1&amp;doc=23" TargetMode="External"/><Relationship Id="rId400" Type="http://schemas.openxmlformats.org/officeDocument/2006/relationships/hyperlink" Target="http://apps.webofknowledge.com/full_record.do?product=WOS&amp;search_mode=GeneralSearch&amp;qid=1&amp;SID=F1acTnFZVTh3LilX8Ox&amp;page=2&amp;doc=99" TargetMode="External"/><Relationship Id="rId442" Type="http://schemas.openxmlformats.org/officeDocument/2006/relationships/hyperlink" Target="http://apps.webofknowledge.com/full_record.do?product=WOS&amp;search_mode=GeneralSearch&amp;qid=1&amp;SID=D6pVcY1r4sUaUeZ1Qfn&amp;page=2&amp;doc=73" TargetMode="External"/><Relationship Id="rId484" Type="http://schemas.openxmlformats.org/officeDocument/2006/relationships/hyperlink" Target="http://apps.webofknowledge.com/full_record.do?product=WOS&amp;search_mode=GeneralSearch&amp;qid=6&amp;SID=F3QAVKcbeGd6uwxAsQm&amp;page=1&amp;doc=46" TargetMode="External"/><Relationship Id="rId137" Type="http://schemas.openxmlformats.org/officeDocument/2006/relationships/hyperlink" Target="http://apps.webofknowledge.com/full_record.do?product=WOS&amp;search_mode=GeneralSearch&amp;qid=1&amp;SID=E6a9ghYYFJqmoCAaCme&amp;page=1&amp;doc=22" TargetMode="External"/><Relationship Id="rId302" Type="http://schemas.openxmlformats.org/officeDocument/2006/relationships/hyperlink" Target="http://apps.webofknowledge.com/full_record.do?product=WOS&amp;search_mode=GeneralSearch&amp;qid=3&amp;SID=F3Pu64ErxbBksR8thLe&amp;page=1&amp;doc=8" TargetMode="External"/><Relationship Id="rId344" Type="http://schemas.openxmlformats.org/officeDocument/2006/relationships/hyperlink" Target="http://apps.webofknowledge.com/full_record.do?product=WOS&amp;search_mode=GeneralSearch&amp;qid=1&amp;SID=D6pXFlpdDq8Hpg6ToG3&amp;page=1&amp;doc=2" TargetMode="External"/><Relationship Id="rId41" Type="http://schemas.openxmlformats.org/officeDocument/2006/relationships/hyperlink" Target="http://apps.webofknowledge.com/full_record.do?product=WOS&amp;search_mode=GeneralSearch&amp;qid=1&amp;SID=E2x932K34BB7vUr58ep&amp;page=1&amp;doc=8" TargetMode="External"/><Relationship Id="rId83" Type="http://schemas.openxmlformats.org/officeDocument/2006/relationships/hyperlink" Target="http://apps.webofknowledge.com/full_record.do?product=WOS&amp;search_mode=GeneralSearch&amp;qid=1&amp;SID=F5QYlaG1OPl2YND2ywY&amp;page=1&amp;doc=4" TargetMode="External"/><Relationship Id="rId179" Type="http://schemas.openxmlformats.org/officeDocument/2006/relationships/hyperlink" Target="http://apps.webofknowledge.com/full_record.do?product=WOS&amp;search_mode=GeneralSearch&amp;qid=1&amp;SID=F3Wlu2jZcUCvfXkYxGg&amp;page=1&amp;doc=11" TargetMode="External"/><Relationship Id="rId386" Type="http://schemas.openxmlformats.org/officeDocument/2006/relationships/hyperlink" Target="http://apps.webofknowledge.com/full_record.do?product=WOS&amp;search_mode=GeneralSearch&amp;qid=1&amp;SID=F1acTnFZVTh3LilX8Ox&amp;page=3&amp;doc=103" TargetMode="External"/><Relationship Id="rId551" Type="http://schemas.openxmlformats.org/officeDocument/2006/relationships/hyperlink" Target="http://apps.webofknowledge.com/full_record.do?product=WOS&amp;search_mode=GeneralSearch&amp;qid=11&amp;SID=E13dB81QVftMdFQqx82&amp;page=1&amp;doc=6" TargetMode="External"/><Relationship Id="rId190" Type="http://schemas.openxmlformats.org/officeDocument/2006/relationships/hyperlink" Target="http://apps.webofknowledge.com/full_record.do?product=WOS&amp;search_mode=GeneralSearch&amp;qid=3&amp;SID=F2v7wXQPWT3FHHvXcwy&amp;page=1&amp;doc=15" TargetMode="External"/><Relationship Id="rId204" Type="http://schemas.openxmlformats.org/officeDocument/2006/relationships/hyperlink" Target="http://apps.webofknowledge.com/full_record.do?product=WOS&amp;search_mode=GeneralSearch&amp;qid=7&amp;SID=D1lA24VMiRrVhuIYXer&amp;page=1&amp;doc=2" TargetMode="External"/><Relationship Id="rId246" Type="http://schemas.openxmlformats.org/officeDocument/2006/relationships/hyperlink" Target="http://apps.webofknowledge.com/full_record.do?product=WOS&amp;search_mode=GeneralSearch&amp;qid=1&amp;SID=E1C2BSsIRg2SqoeVguK&amp;page=1&amp;doc=37" TargetMode="External"/><Relationship Id="rId288" Type="http://schemas.openxmlformats.org/officeDocument/2006/relationships/hyperlink" Target="http://apps.webofknowledge.com/full_record.do?product=WOS&amp;search_mode=GeneralSearch&amp;qid=1&amp;SID=E5t2JVaBq6ljQ4SV9XS&amp;page=1&amp;doc=17" TargetMode="External"/><Relationship Id="rId411" Type="http://schemas.openxmlformats.org/officeDocument/2006/relationships/hyperlink" Target="http://apps.webofknowledge.com/full_record.do?product=WOS&amp;search_mode=GeneralSearch&amp;qid=3&amp;SID=E6nqv3SUKECJPl1OQjM&amp;page=2&amp;doc=90" TargetMode="External"/><Relationship Id="rId453" Type="http://schemas.openxmlformats.org/officeDocument/2006/relationships/hyperlink" Target="http://apps.webofknowledge.com/full_record.do?product=WOS&amp;search_mode=GeneralSearch&amp;qid=1&amp;SID=D6pVcY1r4sUaUeZ1Qfn&amp;page=2&amp;doc=65" TargetMode="External"/><Relationship Id="rId509" Type="http://schemas.openxmlformats.org/officeDocument/2006/relationships/hyperlink" Target="http://apps.webofknowledge.com/full_record.do?product=WOS&amp;search_mode=GeneralSearch&amp;qid=1&amp;SID=E2WPX8BpQzu1KyMutN2&amp;page=1&amp;doc=31" TargetMode="External"/><Relationship Id="rId106" Type="http://schemas.openxmlformats.org/officeDocument/2006/relationships/hyperlink" Target="http://apps.webofknowledge.com/full_record.do?product=WOS&amp;search_mode=GeneralSearch&amp;qid=4&amp;SID=E5K3jjaPvrzk1v6jSBb&amp;page=1&amp;doc=13" TargetMode="External"/><Relationship Id="rId313" Type="http://schemas.openxmlformats.org/officeDocument/2006/relationships/hyperlink" Target="http://apps.webofknowledge.com/full_record.do?product=WOS&amp;search_mode=OneClickSearch&amp;qid=5&amp;SID=F3Pu64ErxbBksR8thLe&amp;page=1&amp;doc=1" TargetMode="External"/><Relationship Id="rId495" Type="http://schemas.openxmlformats.org/officeDocument/2006/relationships/hyperlink" Target="http://apps.webofknowledge.com/full_record.do?product=WOS&amp;search_mode=GeneralSearch&amp;qid=1&amp;SID=C3OVM7RoHmYzDnvlPhu&amp;page=1&amp;doc=39" TargetMode="External"/><Relationship Id="rId10" Type="http://schemas.openxmlformats.org/officeDocument/2006/relationships/hyperlink" Target="http://apps.webofknowledge.com/full_record.do?product=WOS&amp;search_mode=GeneralSearch&amp;qid=2&amp;SID=C6voihUHkSu8qxlusco&amp;page=1&amp;doc=2" TargetMode="External"/><Relationship Id="rId52" Type="http://schemas.openxmlformats.org/officeDocument/2006/relationships/hyperlink" Target="http://apps.webofknowledge.com/full_record.do?product=WOS&amp;search_mode=GeneralSearch&amp;qid=1&amp;SID=E2x932K34BB7vUr58ep&amp;page=1&amp;doc=11" TargetMode="External"/><Relationship Id="rId94" Type="http://schemas.openxmlformats.org/officeDocument/2006/relationships/hyperlink" Target="http://apps.webofknowledge.com/full_record.do?product=WOS&amp;search_mode=GeneralSearch&amp;qid=1&amp;SID=F5QYlaG1OPl2YND2ywY&amp;page=1&amp;doc=9" TargetMode="External"/><Relationship Id="rId148" Type="http://schemas.openxmlformats.org/officeDocument/2006/relationships/hyperlink" Target="http://apps.webofknowledge.com/full_record.do?product=WOS&amp;search_mode=GeneralSearch&amp;qid=1&amp;SID=E6a9ghYYFJqmoCAaCme&amp;page=1&amp;doc=29" TargetMode="External"/><Relationship Id="rId355" Type="http://schemas.openxmlformats.org/officeDocument/2006/relationships/hyperlink" Target="http://apps.webofknowledge.com/full_record.do?product=WOS&amp;search_mode=GeneralSearch&amp;qid=12&amp;SID=D2r4frg21p2jXrsfHNF&amp;page=1&amp;doc=1" TargetMode="External"/><Relationship Id="rId397" Type="http://schemas.openxmlformats.org/officeDocument/2006/relationships/hyperlink" Target="http://apps.webofknowledge.com/full_record.do?product=WOS&amp;search_mode=GeneralSearch&amp;qid=1&amp;SID=F1acTnFZVTh3LilX8Ox&amp;page=2&amp;doc=100" TargetMode="External"/><Relationship Id="rId520" Type="http://schemas.openxmlformats.org/officeDocument/2006/relationships/hyperlink" Target="http://apps.webofknowledge.com/full_record.do?product=WOS&amp;search_mode=GeneralSearch&amp;qid=1&amp;SID=E2WPX8BpQzu1KyMutN2&amp;page=1&amp;doc=24" TargetMode="External"/><Relationship Id="rId562" Type="http://schemas.openxmlformats.org/officeDocument/2006/relationships/hyperlink" Target="http://apps.webofknowledge.com/full_record.do?product=WOS&amp;search_mode=GeneralSearch&amp;qid=2&amp;SID=C4BlaB4JHpjNfWxIx5Y&amp;page=1&amp;doc=1" TargetMode="External"/><Relationship Id="rId215" Type="http://schemas.openxmlformats.org/officeDocument/2006/relationships/hyperlink" Target="http://apps.webofknowledge.com/full_record.do?product=WOS&amp;search_mode=GeneralSearch&amp;qid=3&amp;SID=C2IdBsD8PZV71Ym8F2s&amp;page=1&amp;doc=1" TargetMode="External"/><Relationship Id="rId257" Type="http://schemas.openxmlformats.org/officeDocument/2006/relationships/hyperlink" Target="http://apps.webofknowledge.com/full_record.do?product=WOS&amp;search_mode=GeneralSearch&amp;qid=1&amp;SID=D5dER5jKN3yTVjW2Abu&amp;page=1&amp;doc=2" TargetMode="External"/><Relationship Id="rId422" Type="http://schemas.openxmlformats.org/officeDocument/2006/relationships/hyperlink" Target="http://apps.webofknowledge.com/full_record.do?product=WOS&amp;search_mode=GeneralSearch&amp;qid=3&amp;SID=E6nqv3SUKECJPl1OQjM&amp;page=2&amp;doc=88" TargetMode="External"/><Relationship Id="rId464" Type="http://schemas.openxmlformats.org/officeDocument/2006/relationships/hyperlink" Target="http://apps.webofknowledge.com/full_record.do?product=WOS&amp;search_mode=GeneralSearch&amp;qid=1&amp;SID=C2kPfJSNE8IP7GtNHJQ&amp;page=2&amp;doc=57" TargetMode="External"/><Relationship Id="rId299" Type="http://schemas.openxmlformats.org/officeDocument/2006/relationships/hyperlink" Target="http://apps.webofknowledge.com/full_record.do?product=WOS&amp;search_mode=GeneralSearch&amp;qid=3&amp;SID=F3Pu64ErxbBksR8thLe&amp;page=1&amp;doc=11" TargetMode="External"/><Relationship Id="rId63" Type="http://schemas.openxmlformats.org/officeDocument/2006/relationships/hyperlink" Target="http://apps.webofknowledge.com/full_record.do?product=WOS&amp;search_mode=GeneralSearch&amp;qid=3&amp;SID=D6Q6HQpkfG5uBRhAuIA&amp;page=1&amp;doc=3" TargetMode="External"/><Relationship Id="rId159" Type="http://schemas.openxmlformats.org/officeDocument/2006/relationships/hyperlink" Target="http://apps.webofknowledge.com/full_record.do?product=WOS&amp;search_mode=GeneralSearch&amp;qid=3&amp;SID=D2ony8FPPhrm3XOhwhy&amp;page=1&amp;doc=36" TargetMode="External"/><Relationship Id="rId366" Type="http://schemas.openxmlformats.org/officeDocument/2006/relationships/hyperlink" Target="http://apps.webofknowledge.com/full_record.do?product=WOS&amp;search_mode=GeneralSearch&amp;qid=1&amp;SID=F1ZujJSFTah2efOH4Py&amp;page=1&amp;doc=7" TargetMode="External"/><Relationship Id="rId226" Type="http://schemas.openxmlformats.org/officeDocument/2006/relationships/hyperlink" Target="http://apps.webofknowledge.com/full_record.do?product=WOS&amp;search_mode=GeneralSearch&amp;qid=1&amp;SID=E5FxFgmDQecgLi2jDVq&amp;page=1&amp;doc=4" TargetMode="External"/><Relationship Id="rId433" Type="http://schemas.openxmlformats.org/officeDocument/2006/relationships/hyperlink" Target="http://apps.webofknowledge.com/full_record.do?product=WOS&amp;search_mode=GeneralSearch&amp;qid=1&amp;SID=D6pVcY1r4sUaUeZ1Qfn&amp;page=2&amp;doc=79" TargetMode="External"/><Relationship Id="rId74" Type="http://schemas.openxmlformats.org/officeDocument/2006/relationships/hyperlink" Target="http://apps.webofknowledge.com/full_record.do?product=WOS&amp;search_mode=GeneralSearch&amp;qid=3&amp;SID=E26R5PQQTH1djoPQpkF&amp;page=1&amp;doc=2" TargetMode="External"/><Relationship Id="rId377" Type="http://schemas.openxmlformats.org/officeDocument/2006/relationships/hyperlink" Target="http://apps.webofknowledge.com/full_record.do?product=WOS&amp;search_mode=GeneralSearch&amp;qid=1&amp;SID=F1ZujJSFTah2efOH4Py&amp;page=3&amp;doc=124" TargetMode="External"/><Relationship Id="rId500" Type="http://schemas.openxmlformats.org/officeDocument/2006/relationships/hyperlink" Target="http://apps.webofknowledge.com/full_record.do?product=WOS&amp;search_mode=GeneralSearch&amp;qid=1&amp;SID=C3OVM7RoHmYzDnvlPhu&amp;page=1&amp;doc=38" TargetMode="External"/><Relationship Id="rId5" Type="http://schemas.openxmlformats.org/officeDocument/2006/relationships/hyperlink" Target="http://apps.webofknowledge.com/full_record.do?product=WOS&amp;search_mode=GeneralSearch&amp;qid=3&amp;SID=C2uSPvjis6KacVKcwmd&amp;page=1&amp;doc=1" TargetMode="External"/><Relationship Id="rId237" Type="http://schemas.openxmlformats.org/officeDocument/2006/relationships/hyperlink" Target="http://apps.webofknowledge.com/full_record.do?product=WOS&amp;search_mode=GeneralSearch&amp;qid=1&amp;SID=E1C2BSsIRg2SqoeVguK&amp;page=1&amp;doc=1" TargetMode="External"/><Relationship Id="rId444" Type="http://schemas.openxmlformats.org/officeDocument/2006/relationships/hyperlink" Target="http://apps.webofknowledge.com/full_record.do?product=WOS&amp;search_mode=GeneralSearch&amp;qid=1&amp;SID=D6pVcY1r4sUaUeZ1Qfn&amp;page=2&amp;doc=72" TargetMode="External"/><Relationship Id="rId290" Type="http://schemas.openxmlformats.org/officeDocument/2006/relationships/hyperlink" Target="http://apps.webofknowledge.com/full_record.do?product=WOS&amp;search_mode=GeneralSearch&amp;qid=1&amp;SID=E5t2JVaBq6ljQ4SV9XS&amp;page=1&amp;doc=15" TargetMode="External"/><Relationship Id="rId304" Type="http://schemas.openxmlformats.org/officeDocument/2006/relationships/hyperlink" Target="http://apps.webofknowledge.com/full_record.do?product=WOS&amp;search_mode=GeneralSearch&amp;qid=3&amp;SID=F3Pu64ErxbBksR8thLe&amp;page=1&amp;doc=7" TargetMode="External"/><Relationship Id="rId388" Type="http://schemas.openxmlformats.org/officeDocument/2006/relationships/hyperlink" Target="http://apps.webofknowledge.com/full_record.do?product=WOS&amp;search_mode=GeneralSearch&amp;qid=1&amp;SID=F1acTnFZVTh3LilX8Ox&amp;page=3&amp;doc=103" TargetMode="External"/><Relationship Id="rId511" Type="http://schemas.openxmlformats.org/officeDocument/2006/relationships/hyperlink" Target="http://apps.webofknowledge.com/full_record.do?product=WOS&amp;search_mode=GeneralSearch&amp;qid=1&amp;SID=E2WPX8BpQzu1KyMutN2&amp;page=1&amp;doc=30" TargetMode="External"/><Relationship Id="rId85" Type="http://schemas.openxmlformats.org/officeDocument/2006/relationships/hyperlink" Target="http://apps.webofknowledge.com/full_record.do?product=WOS&amp;search_mode=GeneralSearch&amp;qid=1&amp;SID=F5QYlaG1OPl2YND2ywY&amp;page=1&amp;doc=6" TargetMode="External"/><Relationship Id="rId150" Type="http://schemas.openxmlformats.org/officeDocument/2006/relationships/hyperlink" Target="http://apps.webofknowledge.com/full_record.do?product=WOS&amp;search_mode=GeneralSearch&amp;qid=1&amp;SID=E6a9ghYYFJqmoCAaCme&amp;page=1&amp;doc=30" TargetMode="External"/><Relationship Id="rId248" Type="http://schemas.openxmlformats.org/officeDocument/2006/relationships/hyperlink" Target="http://apps.webofknowledge.com/full_record.do?product=WOS&amp;search_mode=GeneralSearch&amp;qid=3&amp;SID=E1EfpRLnwXWm4i2LxcN&amp;page=1&amp;doc=35" TargetMode="External"/><Relationship Id="rId455" Type="http://schemas.openxmlformats.org/officeDocument/2006/relationships/hyperlink" Target="http://apps.webofknowledge.com/full_record.do?product=WOS&amp;search_mode=GeneralSearch&amp;qid=1&amp;SID=D6pVcY1r4sUaUeZ1Qfn&amp;page=2&amp;doc=63" TargetMode="External"/><Relationship Id="rId12" Type="http://schemas.openxmlformats.org/officeDocument/2006/relationships/hyperlink" Target="http://apps.webofknowledge.com/full_record.do?product=WOS&amp;search_mode=GeneralSearch&amp;qid=2&amp;SID=C6voihUHkSu8qxlusco&amp;page=1&amp;doc=2" TargetMode="External"/><Relationship Id="rId108" Type="http://schemas.openxmlformats.org/officeDocument/2006/relationships/hyperlink" Target="http://apps.webofknowledge.com/full_record.do?product=WOS&amp;search_mode=GeneralSearch&amp;qid=1&amp;SID=E5czxAWjGgL3Pwr5h5j&amp;page=1&amp;doc=14" TargetMode="External"/><Relationship Id="rId315" Type="http://schemas.openxmlformats.org/officeDocument/2006/relationships/hyperlink" Target="http://apps.webofknowledge.com/full_record.do?product=WOS&amp;search_mode=GeneralSearch&amp;qid=1&amp;SID=E4AoOryvSoptbdQgZTL&amp;page=1&amp;doc=2" TargetMode="External"/><Relationship Id="rId522" Type="http://schemas.openxmlformats.org/officeDocument/2006/relationships/hyperlink" Target="http://apps.webofknowledge.com/full_record.do?product=WOS&amp;search_mode=GeneralSearch&amp;qid=1&amp;SID=E2WPX8BpQzu1KyMutN2&amp;page=1&amp;doc=22" TargetMode="External"/><Relationship Id="rId96" Type="http://schemas.openxmlformats.org/officeDocument/2006/relationships/hyperlink" Target="http://apps.webofknowledge.com/full_record.do?product=WOS&amp;search_mode=GeneralSearch&amp;qid=1&amp;SID=F5QYlaG1OPl2YND2ywY&amp;page=1&amp;doc=9" TargetMode="External"/><Relationship Id="rId161" Type="http://schemas.openxmlformats.org/officeDocument/2006/relationships/hyperlink" Target="http://apps.webofknowledge.com/full_record.do?product=WOS&amp;search_mode=GeneralSearch&amp;qid=3&amp;SID=D2ony8FPPhrm3XOhwhy&amp;page=1&amp;doc=37" TargetMode="External"/><Relationship Id="rId399" Type="http://schemas.openxmlformats.org/officeDocument/2006/relationships/hyperlink" Target="http://apps.webofknowledge.com/full_record.do?product=WOS&amp;search_mode=GeneralSearch&amp;qid=1&amp;SID=F1acTnFZVTh3LilX8Ox&amp;page=2&amp;doc=99" TargetMode="External"/><Relationship Id="rId259" Type="http://schemas.openxmlformats.org/officeDocument/2006/relationships/hyperlink" Target="http://apps.webofknowledge.com/full_record.do?product=WOS&amp;search_mode=GeneralSearch&amp;qid=1&amp;SID=D5dER5jKN3yTVjW2Abu&amp;page=1&amp;doc=28" TargetMode="External"/><Relationship Id="rId466" Type="http://schemas.openxmlformats.org/officeDocument/2006/relationships/hyperlink" Target="http://apps.webofknowledge.com/full_record.do?product=WOS&amp;search_mode=GeneralSearch&amp;qid=1&amp;SID=C2kPfJSNE8IP7GtNHJQ&amp;page=2&amp;doc=56" TargetMode="External"/><Relationship Id="rId23" Type="http://schemas.openxmlformats.org/officeDocument/2006/relationships/hyperlink" Target="http://apps.webofknowledge.com/full_record.do?product=WOS&amp;search_mode=GeneralSearch&amp;qid=3&amp;SID=E5WyPOsb8BvrPEDQN14&amp;page=1&amp;doc=2" TargetMode="External"/><Relationship Id="rId119" Type="http://schemas.openxmlformats.org/officeDocument/2006/relationships/hyperlink" Target="http://apps.webofknowledge.com/full_record.do?product=WOS&amp;search_mode=GeneralSearch&amp;qid=1&amp;SID=E5czxAWjGgL3Pwr5h5j&amp;page=1&amp;doc=18" TargetMode="External"/><Relationship Id="rId326" Type="http://schemas.openxmlformats.org/officeDocument/2006/relationships/hyperlink" Target="http://apps.webofknowledge.com/full_record.do?product=WOS&amp;search_mode=GeneralSearch&amp;qid=3&amp;SID=F2Hiy86VoUryodGFyZr&amp;page=1&amp;doc=4" TargetMode="External"/><Relationship Id="rId533" Type="http://schemas.openxmlformats.org/officeDocument/2006/relationships/hyperlink" Target="http://apps.webofknowledge.com/full_record.do?product=WOS&amp;search_mode=GeneralSearch&amp;qid=1&amp;SID=E2WPX8BpQzu1KyMutN2&amp;page=1&amp;doc=17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U807"/>
  <sheetViews>
    <sheetView topLeftCell="A572" zoomScale="75" zoomScaleNormal="100" workbookViewId="0">
      <selection activeCell="J629" sqref="J629"/>
    </sheetView>
  </sheetViews>
  <sheetFormatPr baseColWidth="10" defaultColWidth="8.83203125" defaultRowHeight="15"/>
  <cols>
    <col min="1" max="1" width="9.33203125" style="208" customWidth="1"/>
    <col min="2" max="2" width="15.1640625" style="208" bestFit="1" customWidth="1"/>
    <col min="3" max="3" width="15.33203125" style="208" customWidth="1"/>
    <col min="4" max="4" width="32" style="208" bestFit="1" customWidth="1"/>
    <col min="5" max="5" width="9.5" style="208" customWidth="1"/>
    <col min="6" max="6" width="24.5" style="208" customWidth="1"/>
    <col min="7" max="7" width="27.5" style="208" hidden="1" customWidth="1"/>
    <col min="8" max="8" width="11.5" style="208" customWidth="1"/>
    <col min="9" max="9" width="57.5" style="208" customWidth="1"/>
    <col min="10" max="10" width="16" style="208" customWidth="1"/>
    <col min="11" max="11" width="8" style="208" customWidth="1"/>
    <col min="12" max="12" width="8.33203125" style="208" customWidth="1"/>
    <col min="13" max="13" width="8.83203125" style="208" customWidth="1"/>
    <col min="14" max="14" width="10.6640625" style="208" customWidth="1"/>
    <col min="15" max="15" width="8.1640625" style="208" customWidth="1"/>
    <col min="16" max="16" width="31.6640625" customWidth="1"/>
    <col min="17" max="17" width="20" customWidth="1"/>
    <col min="18" max="18" width="24.6640625" style="429" customWidth="1"/>
    <col min="19" max="19" width="25.6640625" style="208" customWidth="1"/>
    <col min="20" max="20" width="26.6640625" style="208" customWidth="1"/>
    <col min="21" max="21" width="26.6640625" style="209" customWidth="1"/>
    <col min="22" max="16384" width="8.83203125" style="202"/>
  </cols>
  <sheetData>
    <row r="1" spans="1:21" ht="32">
      <c r="A1" s="500" t="s">
        <v>0</v>
      </c>
      <c r="B1" s="201" t="s">
        <v>1</v>
      </c>
      <c r="C1" s="201" t="s">
        <v>2</v>
      </c>
      <c r="D1" s="201" t="s">
        <v>861</v>
      </c>
      <c r="E1" s="201" t="s">
        <v>3</v>
      </c>
      <c r="F1" s="201" t="s">
        <v>4</v>
      </c>
      <c r="G1" s="201" t="s">
        <v>1238</v>
      </c>
      <c r="H1" s="201" t="s">
        <v>1241</v>
      </c>
      <c r="I1" s="201" t="s">
        <v>1785</v>
      </c>
      <c r="J1" s="201" t="s">
        <v>1039</v>
      </c>
      <c r="K1" s="201" t="s">
        <v>859</v>
      </c>
      <c r="L1" s="201" t="s">
        <v>12</v>
      </c>
      <c r="M1" s="201" t="s">
        <v>6</v>
      </c>
      <c r="N1" s="201" t="s">
        <v>5</v>
      </c>
      <c r="O1" s="201" t="s">
        <v>7</v>
      </c>
      <c r="P1" s="201" t="s">
        <v>8</v>
      </c>
      <c r="Q1" s="201" t="s">
        <v>9</v>
      </c>
      <c r="R1" s="201" t="s">
        <v>10</v>
      </c>
      <c r="S1" s="201" t="s">
        <v>11</v>
      </c>
      <c r="T1" s="202"/>
      <c r="U1" s="202"/>
    </row>
    <row r="2" spans="1:21" ht="30" customHeight="1">
      <c r="A2" s="203">
        <v>1</v>
      </c>
      <c r="B2" s="430" t="s">
        <v>1058</v>
      </c>
      <c r="C2" s="431" t="s">
        <v>1059</v>
      </c>
      <c r="D2" s="432" t="s">
        <v>470</v>
      </c>
      <c r="E2" s="289" t="s">
        <v>17</v>
      </c>
      <c r="F2" s="422" t="s">
        <v>2098</v>
      </c>
      <c r="G2" s="422" t="s">
        <v>1240</v>
      </c>
      <c r="H2" s="204" t="s">
        <v>1098</v>
      </c>
      <c r="I2" s="680" t="s">
        <v>1099</v>
      </c>
      <c r="J2" s="423">
        <v>1</v>
      </c>
      <c r="K2" s="423"/>
      <c r="L2" s="423"/>
      <c r="M2" s="423"/>
      <c r="N2" s="423"/>
      <c r="O2" s="452"/>
      <c r="P2" s="289" t="s">
        <v>1195</v>
      </c>
      <c r="Q2" s="457" t="s">
        <v>1234</v>
      </c>
      <c r="R2" s="423">
        <v>1</v>
      </c>
      <c r="S2" s="423">
        <f>1/4</f>
        <v>0.25</v>
      </c>
      <c r="T2" s="202"/>
      <c r="U2" s="202"/>
    </row>
    <row r="3" spans="1:21" ht="30" customHeight="1">
      <c r="A3" s="205">
        <v>2</v>
      </c>
      <c r="B3" s="430" t="s">
        <v>803</v>
      </c>
      <c r="C3" s="431" t="s">
        <v>804</v>
      </c>
      <c r="D3" s="428" t="s">
        <v>59</v>
      </c>
      <c r="E3" s="432" t="s">
        <v>19</v>
      </c>
      <c r="F3" s="422" t="s">
        <v>1237</v>
      </c>
      <c r="G3" s="422" t="s">
        <v>1239</v>
      </c>
      <c r="H3" s="204" t="s">
        <v>1235</v>
      </c>
      <c r="I3" s="445" t="s">
        <v>1100</v>
      </c>
      <c r="J3" s="423">
        <v>0.33333333333333331</v>
      </c>
      <c r="K3" s="423"/>
      <c r="L3" s="423"/>
      <c r="M3" s="423"/>
      <c r="N3" s="423"/>
      <c r="O3" s="452"/>
      <c r="P3" s="289" t="s">
        <v>1195</v>
      </c>
      <c r="Q3" s="456" t="s">
        <v>1236</v>
      </c>
      <c r="R3" s="423">
        <f t="shared" ref="R3:S5" si="0">1/3</f>
        <v>0.33333333333333331</v>
      </c>
      <c r="S3" s="423">
        <f t="shared" si="0"/>
        <v>0.33333333333333331</v>
      </c>
      <c r="T3" s="202"/>
      <c r="U3" s="202"/>
    </row>
    <row r="4" spans="1:21" ht="30" customHeight="1">
      <c r="A4" s="203">
        <v>3</v>
      </c>
      <c r="B4" s="430" t="s">
        <v>1058</v>
      </c>
      <c r="C4" s="431" t="s">
        <v>1059</v>
      </c>
      <c r="D4" s="432" t="s">
        <v>470</v>
      </c>
      <c r="E4" s="289" t="s">
        <v>17</v>
      </c>
      <c r="F4" s="422" t="s">
        <v>2098</v>
      </c>
      <c r="G4" s="422" t="s">
        <v>1239</v>
      </c>
      <c r="H4" s="204" t="s">
        <v>1235</v>
      </c>
      <c r="I4" s="445" t="s">
        <v>1100</v>
      </c>
      <c r="J4" s="423">
        <v>0.33333333333333331</v>
      </c>
      <c r="K4" s="452"/>
      <c r="L4" s="423"/>
      <c r="M4" s="423"/>
      <c r="N4" s="423"/>
      <c r="O4" s="452"/>
      <c r="P4" s="289" t="s">
        <v>1195</v>
      </c>
      <c r="Q4" s="681" t="s">
        <v>1236</v>
      </c>
      <c r="R4" s="423">
        <f t="shared" si="0"/>
        <v>0.33333333333333331</v>
      </c>
      <c r="S4" s="423">
        <f t="shared" si="0"/>
        <v>0.33333333333333331</v>
      </c>
      <c r="T4" s="202"/>
      <c r="U4" s="202"/>
    </row>
    <row r="5" spans="1:21" ht="30" customHeight="1">
      <c r="A5" s="205">
        <v>4</v>
      </c>
      <c r="B5" s="430" t="s">
        <v>1048</v>
      </c>
      <c r="C5" s="431" t="s">
        <v>497</v>
      </c>
      <c r="D5" s="431" t="s">
        <v>67</v>
      </c>
      <c r="E5" s="289" t="s">
        <v>17</v>
      </c>
      <c r="F5" s="422" t="s">
        <v>2098</v>
      </c>
      <c r="G5" s="422" t="s">
        <v>1239</v>
      </c>
      <c r="H5" s="204" t="s">
        <v>1235</v>
      </c>
      <c r="I5" s="445" t="s">
        <v>1100</v>
      </c>
      <c r="J5" s="423">
        <v>0.33333333333333331</v>
      </c>
      <c r="K5" s="452"/>
      <c r="L5" s="423"/>
      <c r="M5" s="423"/>
      <c r="N5" s="423"/>
      <c r="O5" s="452"/>
      <c r="P5" s="289" t="s">
        <v>1195</v>
      </c>
      <c r="Q5" s="456" t="s">
        <v>1236</v>
      </c>
      <c r="R5" s="423">
        <f t="shared" si="0"/>
        <v>0.33333333333333331</v>
      </c>
      <c r="S5" s="423">
        <f t="shared" si="0"/>
        <v>0.33333333333333331</v>
      </c>
      <c r="T5" s="202"/>
      <c r="U5" s="202"/>
    </row>
    <row r="6" spans="1:21" ht="16">
      <c r="A6" s="203">
        <v>5</v>
      </c>
      <c r="B6" s="433" t="s">
        <v>1243</v>
      </c>
      <c r="C6" s="426" t="s">
        <v>433</v>
      </c>
      <c r="D6" s="428" t="s">
        <v>1244</v>
      </c>
      <c r="E6" s="432" t="s">
        <v>18</v>
      </c>
      <c r="F6" s="422" t="s">
        <v>38</v>
      </c>
      <c r="G6" s="422" t="s">
        <v>1242</v>
      </c>
      <c r="H6" s="204" t="s">
        <v>1245</v>
      </c>
      <c r="I6" s="445" t="s">
        <v>1101</v>
      </c>
      <c r="J6" s="423">
        <v>1</v>
      </c>
      <c r="K6" s="423"/>
      <c r="L6" s="423"/>
      <c r="M6" s="423"/>
      <c r="N6" s="423"/>
      <c r="O6" s="452"/>
      <c r="P6" s="289" t="s">
        <v>1196</v>
      </c>
      <c r="Q6" s="457" t="s">
        <v>1246</v>
      </c>
      <c r="R6" s="423">
        <v>1</v>
      </c>
      <c r="S6" s="423">
        <v>1</v>
      </c>
      <c r="T6" s="202"/>
      <c r="U6" s="202"/>
    </row>
    <row r="7" spans="1:21" ht="20" customHeight="1">
      <c r="A7" s="205">
        <v>6</v>
      </c>
      <c r="B7" s="448" t="s">
        <v>81</v>
      </c>
      <c r="C7" s="449" t="s">
        <v>378</v>
      </c>
      <c r="D7" s="428" t="s">
        <v>59</v>
      </c>
      <c r="E7" s="289" t="s">
        <v>17</v>
      </c>
      <c r="F7" s="450" t="s">
        <v>29</v>
      </c>
      <c r="G7" s="450" t="s">
        <v>1250</v>
      </c>
      <c r="H7" s="204" t="s">
        <v>1248</v>
      </c>
      <c r="I7" s="678" t="s">
        <v>1102</v>
      </c>
      <c r="J7" s="423">
        <v>1</v>
      </c>
      <c r="K7" s="423"/>
      <c r="L7" s="423"/>
      <c r="M7" s="423"/>
      <c r="N7" s="423"/>
      <c r="O7" s="452"/>
      <c r="P7" s="289" t="s">
        <v>1197</v>
      </c>
      <c r="Q7" s="681" t="s">
        <v>1247</v>
      </c>
      <c r="R7" s="423">
        <v>1</v>
      </c>
      <c r="S7" s="423">
        <f>1/5</f>
        <v>0.2</v>
      </c>
      <c r="T7" s="202"/>
      <c r="U7" s="202"/>
    </row>
    <row r="8" spans="1:21" ht="32">
      <c r="A8" s="203">
        <v>7</v>
      </c>
      <c r="B8" s="433" t="s">
        <v>253</v>
      </c>
      <c r="C8" s="426" t="s">
        <v>254</v>
      </c>
      <c r="D8" s="450" t="s">
        <v>56</v>
      </c>
      <c r="E8" s="432" t="s">
        <v>19</v>
      </c>
      <c r="F8" s="289" t="s">
        <v>40</v>
      </c>
      <c r="G8" s="289" t="s">
        <v>1249</v>
      </c>
      <c r="H8" s="204" t="s">
        <v>1251</v>
      </c>
      <c r="I8" s="445" t="s">
        <v>1091</v>
      </c>
      <c r="J8" s="423"/>
      <c r="K8" s="423">
        <v>1</v>
      </c>
      <c r="L8" s="423"/>
      <c r="M8" s="423"/>
      <c r="N8" s="423"/>
      <c r="O8" s="452"/>
      <c r="P8" s="447" t="s">
        <v>1198</v>
      </c>
      <c r="Q8" s="456" t="s">
        <v>1252</v>
      </c>
      <c r="R8" s="423">
        <v>1</v>
      </c>
      <c r="S8" s="423">
        <f>1/3</f>
        <v>0.33333333333333331</v>
      </c>
      <c r="T8" s="202"/>
      <c r="U8" s="202"/>
    </row>
    <row r="9" spans="1:21" ht="20" customHeight="1">
      <c r="A9" s="205">
        <v>8</v>
      </c>
      <c r="B9" s="433" t="s">
        <v>103</v>
      </c>
      <c r="C9" s="434" t="s">
        <v>104</v>
      </c>
      <c r="D9" s="289" t="s">
        <v>67</v>
      </c>
      <c r="E9" s="432" t="s">
        <v>19</v>
      </c>
      <c r="F9" s="289" t="s">
        <v>40</v>
      </c>
      <c r="G9" s="289" t="s">
        <v>1254</v>
      </c>
      <c r="H9" s="204" t="s">
        <v>1253</v>
      </c>
      <c r="I9" s="428" t="s">
        <v>1092</v>
      </c>
      <c r="J9" s="423"/>
      <c r="K9" s="423">
        <v>0.5</v>
      </c>
      <c r="L9" s="423"/>
      <c r="M9" s="423"/>
      <c r="N9" s="423"/>
      <c r="O9" s="452"/>
      <c r="P9" s="289" t="s">
        <v>1093</v>
      </c>
      <c r="Q9" s="456" t="s">
        <v>1255</v>
      </c>
      <c r="R9" s="423">
        <v>0.5</v>
      </c>
      <c r="S9" s="423">
        <f>1/2</f>
        <v>0.5</v>
      </c>
      <c r="T9" s="202"/>
      <c r="U9" s="202"/>
    </row>
    <row r="10" spans="1:21" ht="20" customHeight="1">
      <c r="A10" s="203">
        <v>9</v>
      </c>
      <c r="B10" s="433" t="s">
        <v>331</v>
      </c>
      <c r="C10" s="426" t="s">
        <v>332</v>
      </c>
      <c r="D10" s="289" t="s">
        <v>67</v>
      </c>
      <c r="E10" s="432" t="s">
        <v>19</v>
      </c>
      <c r="F10" s="289" t="s">
        <v>40</v>
      </c>
      <c r="G10" s="289" t="s">
        <v>1254</v>
      </c>
      <c r="H10" s="204" t="s">
        <v>1253</v>
      </c>
      <c r="I10" s="428" t="s">
        <v>1092</v>
      </c>
      <c r="J10" s="452"/>
      <c r="K10" s="452">
        <v>0.5</v>
      </c>
      <c r="L10" s="423"/>
      <c r="M10" s="423"/>
      <c r="N10" s="423"/>
      <c r="O10" s="452"/>
      <c r="P10" s="289" t="s">
        <v>1093</v>
      </c>
      <c r="Q10" s="456" t="s">
        <v>1255</v>
      </c>
      <c r="R10" s="423">
        <v>0.5</v>
      </c>
      <c r="S10" s="423">
        <f>1/2</f>
        <v>0.5</v>
      </c>
      <c r="T10" s="202"/>
      <c r="U10" s="202"/>
    </row>
    <row r="11" spans="1:21" ht="32">
      <c r="A11" s="205">
        <v>10</v>
      </c>
      <c r="B11" s="433" t="s">
        <v>230</v>
      </c>
      <c r="C11" s="426" t="s">
        <v>100</v>
      </c>
      <c r="D11" s="426" t="s">
        <v>59</v>
      </c>
      <c r="E11" s="289" t="s">
        <v>18</v>
      </c>
      <c r="F11" s="289" t="s">
        <v>34</v>
      </c>
      <c r="G11" s="289" t="s">
        <v>1393</v>
      </c>
      <c r="H11" s="204" t="s">
        <v>1257</v>
      </c>
      <c r="I11" s="446" t="s">
        <v>1094</v>
      </c>
      <c r="J11" s="424">
        <v>1</v>
      </c>
      <c r="K11" s="424"/>
      <c r="L11" s="424"/>
      <c r="M11" s="424"/>
      <c r="N11" s="424"/>
      <c r="O11" s="451"/>
      <c r="P11" s="289" t="s">
        <v>1095</v>
      </c>
      <c r="Q11" s="456" t="s">
        <v>1394</v>
      </c>
      <c r="R11" s="424">
        <v>1</v>
      </c>
      <c r="S11" s="423">
        <f>1/5</f>
        <v>0.2</v>
      </c>
      <c r="T11" s="202"/>
      <c r="U11" s="202"/>
    </row>
    <row r="12" spans="1:21" ht="20" customHeight="1">
      <c r="A12" s="203">
        <v>11</v>
      </c>
      <c r="B12" s="433" t="s">
        <v>801</v>
      </c>
      <c r="C12" s="426" t="s">
        <v>802</v>
      </c>
      <c r="D12" s="426" t="s">
        <v>59</v>
      </c>
      <c r="E12" s="432" t="s">
        <v>19</v>
      </c>
      <c r="F12" s="289" t="s">
        <v>1237</v>
      </c>
      <c r="G12" s="289" t="s">
        <v>1398</v>
      </c>
      <c r="H12" s="461" t="s">
        <v>1258</v>
      </c>
      <c r="I12" s="289" t="s">
        <v>1096</v>
      </c>
      <c r="J12" s="423"/>
      <c r="K12" s="423"/>
      <c r="L12" s="423"/>
      <c r="M12" s="423"/>
      <c r="N12" s="423"/>
      <c r="O12" s="452">
        <v>0.5</v>
      </c>
      <c r="P12" s="289" t="s">
        <v>1097</v>
      </c>
      <c r="Q12" s="456" t="s">
        <v>1395</v>
      </c>
      <c r="R12" s="423">
        <v>0.5</v>
      </c>
      <c r="S12" s="423">
        <f>1/3</f>
        <v>0.33333333333333331</v>
      </c>
      <c r="T12" s="202"/>
      <c r="U12" s="202"/>
    </row>
    <row r="13" spans="1:21" ht="20" customHeight="1">
      <c r="A13" s="205">
        <v>12</v>
      </c>
      <c r="B13" s="505" t="s">
        <v>1396</v>
      </c>
      <c r="C13" s="506" t="s">
        <v>1397</v>
      </c>
      <c r="D13" s="426" t="s">
        <v>231</v>
      </c>
      <c r="E13" s="432" t="s">
        <v>19</v>
      </c>
      <c r="F13" s="450" t="s">
        <v>1237</v>
      </c>
      <c r="G13" s="289" t="s">
        <v>1398</v>
      </c>
      <c r="H13" s="461" t="s">
        <v>1258</v>
      </c>
      <c r="I13" s="289" t="s">
        <v>1096</v>
      </c>
      <c r="J13" s="452"/>
      <c r="K13" s="452"/>
      <c r="L13" s="423"/>
      <c r="M13" s="423"/>
      <c r="N13" s="423"/>
      <c r="O13" s="452">
        <v>0.5</v>
      </c>
      <c r="P13" s="289" t="s">
        <v>1097</v>
      </c>
      <c r="Q13" s="1137" t="s">
        <v>1395</v>
      </c>
      <c r="R13" s="423">
        <v>0.5</v>
      </c>
      <c r="S13" s="423">
        <f>1/3</f>
        <v>0.33333333333333331</v>
      </c>
      <c r="T13" s="202"/>
      <c r="U13" s="202"/>
    </row>
    <row r="14" spans="1:21" ht="32">
      <c r="A14" s="203">
        <v>13</v>
      </c>
      <c r="B14" s="433" t="s">
        <v>131</v>
      </c>
      <c r="C14" s="426" t="s">
        <v>689</v>
      </c>
      <c r="D14" s="426" t="s">
        <v>59</v>
      </c>
      <c r="E14" s="289" t="s">
        <v>18</v>
      </c>
      <c r="F14" s="289" t="s">
        <v>34</v>
      </c>
      <c r="G14" s="289" t="s">
        <v>1399</v>
      </c>
      <c r="H14" s="461" t="s">
        <v>1259</v>
      </c>
      <c r="I14" s="447" t="s">
        <v>1103</v>
      </c>
      <c r="J14" s="424">
        <v>1</v>
      </c>
      <c r="K14" s="424"/>
      <c r="L14" s="424"/>
      <c r="M14" s="424"/>
      <c r="N14" s="424"/>
      <c r="O14" s="451"/>
      <c r="P14" s="289" t="s">
        <v>1199</v>
      </c>
      <c r="Q14" s="456" t="s">
        <v>1400</v>
      </c>
      <c r="R14" s="423">
        <v>1</v>
      </c>
      <c r="S14" s="423">
        <f>1/5</f>
        <v>0.2</v>
      </c>
      <c r="T14" s="202"/>
      <c r="U14" s="202"/>
    </row>
    <row r="15" spans="1:21" ht="20" customHeight="1">
      <c r="A15" s="205">
        <v>14</v>
      </c>
      <c r="B15" s="435" t="s">
        <v>81</v>
      </c>
      <c r="C15" s="426" t="s">
        <v>378</v>
      </c>
      <c r="D15" s="426" t="s">
        <v>59</v>
      </c>
      <c r="E15" s="289" t="s">
        <v>17</v>
      </c>
      <c r="F15" s="450" t="s">
        <v>29</v>
      </c>
      <c r="G15" s="289" t="s">
        <v>1401</v>
      </c>
      <c r="H15" s="461" t="s">
        <v>1260</v>
      </c>
      <c r="I15" s="289" t="s">
        <v>1104</v>
      </c>
      <c r="J15" s="451">
        <v>1</v>
      </c>
      <c r="K15" s="451"/>
      <c r="L15" s="424"/>
      <c r="M15" s="424"/>
      <c r="N15" s="424"/>
      <c r="O15" s="451"/>
      <c r="P15" s="289" t="s">
        <v>1197</v>
      </c>
      <c r="Q15" s="681" t="s">
        <v>1402</v>
      </c>
      <c r="R15" s="423">
        <v>1</v>
      </c>
      <c r="S15" s="423">
        <f>1/6</f>
        <v>0.16666666666666666</v>
      </c>
      <c r="T15" s="202"/>
      <c r="U15" s="202"/>
    </row>
    <row r="16" spans="1:21" ht="32">
      <c r="A16" s="203">
        <v>15</v>
      </c>
      <c r="B16" s="436" t="s">
        <v>215</v>
      </c>
      <c r="C16" s="437" t="s">
        <v>111</v>
      </c>
      <c r="D16" s="426" t="s">
        <v>231</v>
      </c>
      <c r="E16" s="289" t="s">
        <v>18</v>
      </c>
      <c r="F16" s="289" t="s">
        <v>38</v>
      </c>
      <c r="G16" s="290" t="s">
        <v>1403</v>
      </c>
      <c r="H16" s="461" t="s">
        <v>1261</v>
      </c>
      <c r="I16" s="446" t="s">
        <v>1105</v>
      </c>
      <c r="J16" s="451">
        <v>0.33333333333333331</v>
      </c>
      <c r="K16" s="451"/>
      <c r="L16" s="424"/>
      <c r="M16" s="424"/>
      <c r="N16" s="424"/>
      <c r="O16" s="451"/>
      <c r="P16" s="289" t="s">
        <v>1200</v>
      </c>
      <c r="Q16" s="456" t="s">
        <v>1404</v>
      </c>
      <c r="R16" s="424">
        <v>0.33333333333333331</v>
      </c>
      <c r="S16" s="423">
        <f>1/3</f>
        <v>0.33333333333333331</v>
      </c>
      <c r="T16" s="202"/>
      <c r="U16" s="202"/>
    </row>
    <row r="17" spans="1:21" ht="32">
      <c r="A17" s="205">
        <v>16</v>
      </c>
      <c r="B17" s="433" t="s">
        <v>268</v>
      </c>
      <c r="C17" s="426" t="s">
        <v>100</v>
      </c>
      <c r="D17" s="426" t="s">
        <v>59</v>
      </c>
      <c r="E17" s="289" t="s">
        <v>18</v>
      </c>
      <c r="F17" s="289" t="s">
        <v>38</v>
      </c>
      <c r="G17" s="290" t="s">
        <v>1403</v>
      </c>
      <c r="H17" s="461" t="s">
        <v>1261</v>
      </c>
      <c r="I17" s="446" t="s">
        <v>1105</v>
      </c>
      <c r="J17" s="452">
        <v>0.33333333333333331</v>
      </c>
      <c r="K17" s="452"/>
      <c r="L17" s="423"/>
      <c r="M17" s="423"/>
      <c r="N17" s="423"/>
      <c r="O17" s="452"/>
      <c r="P17" s="289" t="s">
        <v>1200</v>
      </c>
      <c r="Q17" s="456" t="s">
        <v>1404</v>
      </c>
      <c r="R17" s="423">
        <v>0.33333333333333331</v>
      </c>
      <c r="S17" s="423">
        <f>1/3</f>
        <v>0.33333333333333331</v>
      </c>
      <c r="T17" s="202"/>
      <c r="U17" s="202"/>
    </row>
    <row r="18" spans="1:21" ht="32">
      <c r="A18" s="203">
        <v>17</v>
      </c>
      <c r="B18" s="430" t="s">
        <v>139</v>
      </c>
      <c r="C18" s="431" t="s">
        <v>140</v>
      </c>
      <c r="D18" s="426" t="s">
        <v>59</v>
      </c>
      <c r="E18" s="289" t="s">
        <v>18</v>
      </c>
      <c r="F18" s="289" t="s">
        <v>38</v>
      </c>
      <c r="G18" s="290" t="s">
        <v>1403</v>
      </c>
      <c r="H18" s="461" t="s">
        <v>1261</v>
      </c>
      <c r="I18" s="446" t="s">
        <v>1105</v>
      </c>
      <c r="J18" s="452">
        <v>0.33333333333333331</v>
      </c>
      <c r="K18" s="452"/>
      <c r="L18" s="423"/>
      <c r="M18" s="423"/>
      <c r="N18" s="423"/>
      <c r="O18" s="452"/>
      <c r="P18" s="289" t="s">
        <v>1200</v>
      </c>
      <c r="Q18" s="456" t="s">
        <v>1404</v>
      </c>
      <c r="R18" s="423">
        <v>0.33333333333333331</v>
      </c>
      <c r="S18" s="423">
        <f>1/3</f>
        <v>0.33333333333333331</v>
      </c>
      <c r="T18" s="202"/>
      <c r="U18" s="202"/>
    </row>
    <row r="19" spans="1:21" ht="20" customHeight="1">
      <c r="A19" s="205">
        <v>18</v>
      </c>
      <c r="B19" s="433" t="s">
        <v>82</v>
      </c>
      <c r="C19" s="426" t="s">
        <v>83</v>
      </c>
      <c r="D19" s="426" t="s">
        <v>59</v>
      </c>
      <c r="E19" s="289" t="s">
        <v>17</v>
      </c>
      <c r="F19" s="450" t="s">
        <v>29</v>
      </c>
      <c r="G19" s="289" t="s">
        <v>1405</v>
      </c>
      <c r="H19" s="461" t="s">
        <v>1262</v>
      </c>
      <c r="I19" s="446" t="s">
        <v>1106</v>
      </c>
      <c r="J19" s="451"/>
      <c r="K19" s="451">
        <v>1</v>
      </c>
      <c r="L19" s="424"/>
      <c r="M19" s="424"/>
      <c r="N19" s="424"/>
      <c r="O19" s="451"/>
      <c r="P19" s="289" t="s">
        <v>1201</v>
      </c>
      <c r="Q19" s="456" t="s">
        <v>1406</v>
      </c>
      <c r="R19" s="423">
        <v>1</v>
      </c>
      <c r="S19" s="423">
        <f>1/3</f>
        <v>0.33333333333333331</v>
      </c>
      <c r="T19" s="202"/>
      <c r="U19" s="202"/>
    </row>
    <row r="20" spans="1:21" ht="32">
      <c r="A20" s="203">
        <v>19</v>
      </c>
      <c r="B20" s="438" t="s">
        <v>111</v>
      </c>
      <c r="C20" s="439" t="s">
        <v>112</v>
      </c>
      <c r="D20" s="473" t="s">
        <v>846</v>
      </c>
      <c r="E20" s="472" t="s">
        <v>18</v>
      </c>
      <c r="F20" s="472" t="s">
        <v>33</v>
      </c>
      <c r="G20" s="289" t="s">
        <v>1407</v>
      </c>
      <c r="H20" s="461" t="s">
        <v>1263</v>
      </c>
      <c r="I20" s="446" t="s">
        <v>1107</v>
      </c>
      <c r="J20" s="451">
        <v>0.33333333333333331</v>
      </c>
      <c r="K20" s="451"/>
      <c r="L20" s="424"/>
      <c r="M20" s="424"/>
      <c r="N20" s="424"/>
      <c r="O20" s="451"/>
      <c r="P20" s="289" t="s">
        <v>1202</v>
      </c>
      <c r="Q20" s="456" t="s">
        <v>1408</v>
      </c>
      <c r="R20" s="423">
        <v>0.33333333333333331</v>
      </c>
      <c r="S20" s="423">
        <f>1/5</f>
        <v>0.2</v>
      </c>
      <c r="T20" s="202"/>
      <c r="U20" s="202"/>
    </row>
    <row r="21" spans="1:21" ht="32">
      <c r="A21" s="205">
        <v>20</v>
      </c>
      <c r="B21" s="430" t="s">
        <v>287</v>
      </c>
      <c r="C21" s="431" t="s">
        <v>288</v>
      </c>
      <c r="D21" s="431" t="s">
        <v>56</v>
      </c>
      <c r="E21" s="289" t="s">
        <v>18</v>
      </c>
      <c r="F21" s="289" t="s">
        <v>33</v>
      </c>
      <c r="G21" s="289" t="s">
        <v>1407</v>
      </c>
      <c r="H21" s="461" t="s">
        <v>1263</v>
      </c>
      <c r="I21" s="446" t="s">
        <v>1107</v>
      </c>
      <c r="J21" s="452">
        <v>0.33333333333333331</v>
      </c>
      <c r="K21" s="452"/>
      <c r="L21" s="423"/>
      <c r="M21" s="423"/>
      <c r="N21" s="423"/>
      <c r="O21" s="452"/>
      <c r="P21" s="289" t="s">
        <v>1202</v>
      </c>
      <c r="Q21" s="456" t="s">
        <v>1408</v>
      </c>
      <c r="R21" s="423">
        <v>0.33333333333333331</v>
      </c>
      <c r="S21" s="423">
        <f>1/5</f>
        <v>0.2</v>
      </c>
      <c r="T21" s="202"/>
      <c r="U21" s="202"/>
    </row>
    <row r="22" spans="1:21" ht="32">
      <c r="A22" s="203">
        <v>21</v>
      </c>
      <c r="B22" s="430" t="s">
        <v>110</v>
      </c>
      <c r="C22" s="431" t="s">
        <v>74</v>
      </c>
      <c r="D22" s="426" t="s">
        <v>59</v>
      </c>
      <c r="E22" s="289" t="s">
        <v>18</v>
      </c>
      <c r="F22" s="289" t="s">
        <v>33</v>
      </c>
      <c r="G22" s="289" t="s">
        <v>1407</v>
      </c>
      <c r="H22" s="461" t="s">
        <v>1263</v>
      </c>
      <c r="I22" s="446" t="s">
        <v>1107</v>
      </c>
      <c r="J22" s="452">
        <v>0.33333333333333331</v>
      </c>
      <c r="K22" s="452"/>
      <c r="L22" s="423"/>
      <c r="M22" s="423"/>
      <c r="N22" s="423"/>
      <c r="O22" s="452"/>
      <c r="P22" s="289" t="s">
        <v>1202</v>
      </c>
      <c r="Q22" s="456" t="s">
        <v>1408</v>
      </c>
      <c r="R22" s="423">
        <v>0.33333333333333331</v>
      </c>
      <c r="S22" s="423">
        <f>1/5</f>
        <v>0.2</v>
      </c>
      <c r="T22" s="202"/>
      <c r="U22" s="202"/>
    </row>
    <row r="23" spans="1:21" s="496" customFormat="1" ht="20" customHeight="1">
      <c r="A23" s="205">
        <v>22</v>
      </c>
      <c r="B23" s="430" t="s">
        <v>1410</v>
      </c>
      <c r="C23" s="431" t="s">
        <v>1411</v>
      </c>
      <c r="D23" s="543" t="s">
        <v>835</v>
      </c>
      <c r="E23" s="428" t="s">
        <v>18</v>
      </c>
      <c r="F23" s="428" t="s">
        <v>34</v>
      </c>
      <c r="G23" s="428" t="s">
        <v>1409</v>
      </c>
      <c r="H23" s="461" t="s">
        <v>1264</v>
      </c>
      <c r="I23" s="446" t="s">
        <v>1108</v>
      </c>
      <c r="J23" s="493"/>
      <c r="K23" s="493"/>
      <c r="L23" s="494"/>
      <c r="M23" s="494"/>
      <c r="N23" s="495"/>
      <c r="O23" s="493">
        <v>0.33333333333333331</v>
      </c>
      <c r="P23" s="428" t="s">
        <v>1203</v>
      </c>
      <c r="Q23" s="499" t="s">
        <v>1413</v>
      </c>
      <c r="R23" s="493">
        <v>0.33333333333333331</v>
      </c>
      <c r="S23" s="494">
        <f>1/4</f>
        <v>0.25</v>
      </c>
    </row>
    <row r="24" spans="1:21" s="496" customFormat="1" ht="20" customHeight="1">
      <c r="A24" s="203">
        <v>23</v>
      </c>
      <c r="B24" s="430" t="s">
        <v>1412</v>
      </c>
      <c r="C24" s="431" t="s">
        <v>273</v>
      </c>
      <c r="D24" s="543" t="s">
        <v>835</v>
      </c>
      <c r="E24" s="428" t="s">
        <v>18</v>
      </c>
      <c r="F24" s="428" t="s">
        <v>34</v>
      </c>
      <c r="G24" s="428" t="s">
        <v>1409</v>
      </c>
      <c r="H24" s="461" t="s">
        <v>1264</v>
      </c>
      <c r="I24" s="446" t="s">
        <v>1108</v>
      </c>
      <c r="J24" s="493"/>
      <c r="K24" s="493"/>
      <c r="L24" s="494"/>
      <c r="M24" s="494"/>
      <c r="N24" s="494"/>
      <c r="O24" s="493">
        <v>0.33333333333333331</v>
      </c>
      <c r="P24" s="428" t="s">
        <v>1203</v>
      </c>
      <c r="Q24" s="682" t="s">
        <v>1413</v>
      </c>
      <c r="R24" s="494">
        <v>0.33333333333333331</v>
      </c>
      <c r="S24" s="494">
        <f>1/4</f>
        <v>0.25</v>
      </c>
    </row>
    <row r="25" spans="1:21" ht="20" customHeight="1">
      <c r="A25" s="205">
        <v>24</v>
      </c>
      <c r="B25" s="433" t="s">
        <v>197</v>
      </c>
      <c r="C25" s="426" t="s">
        <v>881</v>
      </c>
      <c r="D25" s="431" t="s">
        <v>67</v>
      </c>
      <c r="E25" s="289" t="s">
        <v>18</v>
      </c>
      <c r="F25" s="289" t="s">
        <v>34</v>
      </c>
      <c r="G25" s="289" t="s">
        <v>1409</v>
      </c>
      <c r="H25" s="461" t="s">
        <v>1264</v>
      </c>
      <c r="I25" s="446" t="s">
        <v>1108</v>
      </c>
      <c r="J25" s="452"/>
      <c r="K25" s="452"/>
      <c r="L25" s="423"/>
      <c r="M25" s="423"/>
      <c r="N25" s="423"/>
      <c r="O25" s="452">
        <v>0.33333333333333331</v>
      </c>
      <c r="P25" s="289" t="s">
        <v>1203</v>
      </c>
      <c r="Q25" s="456" t="s">
        <v>1413</v>
      </c>
      <c r="R25" s="423">
        <v>0.33333333333333331</v>
      </c>
      <c r="S25" s="423">
        <f>1/4</f>
        <v>0.25</v>
      </c>
      <c r="T25" s="202"/>
      <c r="U25" s="202"/>
    </row>
    <row r="26" spans="1:21" ht="32">
      <c r="A26" s="203">
        <v>25</v>
      </c>
      <c r="B26" s="433" t="s">
        <v>744</v>
      </c>
      <c r="C26" s="426" t="s">
        <v>745</v>
      </c>
      <c r="D26" s="431" t="s">
        <v>56</v>
      </c>
      <c r="E26" s="289" t="s">
        <v>18</v>
      </c>
      <c r="F26" s="289" t="s">
        <v>38</v>
      </c>
      <c r="G26" s="289" t="s">
        <v>1414</v>
      </c>
      <c r="H26" s="461" t="s">
        <v>1265</v>
      </c>
      <c r="I26" s="445" t="s">
        <v>1109</v>
      </c>
      <c r="J26" s="452">
        <v>1</v>
      </c>
      <c r="K26" s="452"/>
      <c r="L26" s="423"/>
      <c r="M26" s="423"/>
      <c r="N26" s="424"/>
      <c r="O26" s="452"/>
      <c r="P26" s="289" t="s">
        <v>1204</v>
      </c>
      <c r="Q26" s="456" t="s">
        <v>1415</v>
      </c>
      <c r="R26" s="423">
        <v>1</v>
      </c>
      <c r="S26" s="425">
        <f>1/2</f>
        <v>0.5</v>
      </c>
      <c r="T26" s="202"/>
      <c r="U26" s="202"/>
    </row>
    <row r="27" spans="1:21" ht="16">
      <c r="A27" s="205">
        <v>26</v>
      </c>
      <c r="B27" s="433" t="s">
        <v>82</v>
      </c>
      <c r="C27" s="426" t="s">
        <v>83</v>
      </c>
      <c r="D27" s="426" t="s">
        <v>59</v>
      </c>
      <c r="E27" s="289" t="s">
        <v>17</v>
      </c>
      <c r="F27" s="450" t="s">
        <v>29</v>
      </c>
      <c r="G27" s="289" t="s">
        <v>1416</v>
      </c>
      <c r="H27" s="461" t="s">
        <v>1266</v>
      </c>
      <c r="I27" s="445" t="s">
        <v>1110</v>
      </c>
      <c r="J27" s="452">
        <v>1</v>
      </c>
      <c r="K27" s="452"/>
      <c r="L27" s="423"/>
      <c r="M27" s="423"/>
      <c r="N27" s="424"/>
      <c r="O27" s="452"/>
      <c r="P27" s="289" t="s">
        <v>1195</v>
      </c>
      <c r="Q27" s="681" t="s">
        <v>1417</v>
      </c>
      <c r="R27" s="423">
        <v>1</v>
      </c>
      <c r="S27" s="425">
        <f>1/2</f>
        <v>0.5</v>
      </c>
      <c r="T27" s="202"/>
      <c r="U27" s="202"/>
    </row>
    <row r="28" spans="1:21">
      <c r="A28" s="203">
        <v>27</v>
      </c>
      <c r="B28" s="430" t="s">
        <v>109</v>
      </c>
      <c r="C28" s="431" t="s">
        <v>282</v>
      </c>
      <c r="D28" s="431" t="s">
        <v>56</v>
      </c>
      <c r="E28" s="432" t="s">
        <v>19</v>
      </c>
      <c r="F28" s="289" t="s">
        <v>40</v>
      </c>
      <c r="G28" s="289" t="s">
        <v>1418</v>
      </c>
      <c r="H28" s="461" t="s">
        <v>1267</v>
      </c>
      <c r="I28" s="428" t="s">
        <v>1111</v>
      </c>
      <c r="J28" s="452"/>
      <c r="K28" s="452">
        <v>0.5</v>
      </c>
      <c r="L28" s="423"/>
      <c r="M28" s="423"/>
      <c r="N28" s="424"/>
      <c r="O28" s="452"/>
      <c r="P28" s="289" t="s">
        <v>1205</v>
      </c>
      <c r="Q28" s="456" t="s">
        <v>1419</v>
      </c>
      <c r="R28" s="423">
        <v>0.5</v>
      </c>
      <c r="S28" s="425">
        <f>1/2</f>
        <v>0.5</v>
      </c>
      <c r="T28" s="202"/>
      <c r="U28" s="202"/>
    </row>
    <row r="29" spans="1:21" ht="20" customHeight="1">
      <c r="A29" s="205">
        <v>28</v>
      </c>
      <c r="B29" s="430" t="s">
        <v>109</v>
      </c>
      <c r="C29" s="431" t="s">
        <v>770</v>
      </c>
      <c r="D29" s="426" t="s">
        <v>59</v>
      </c>
      <c r="E29" s="432" t="s">
        <v>19</v>
      </c>
      <c r="F29" s="289" t="s">
        <v>40</v>
      </c>
      <c r="G29" s="290" t="s">
        <v>1418</v>
      </c>
      <c r="H29" s="461" t="s">
        <v>1267</v>
      </c>
      <c r="I29" s="428" t="s">
        <v>1111</v>
      </c>
      <c r="J29" s="452"/>
      <c r="K29" s="452">
        <v>0.5</v>
      </c>
      <c r="L29" s="423"/>
      <c r="M29" s="423"/>
      <c r="N29" s="423"/>
      <c r="O29" s="452"/>
      <c r="P29" s="289" t="s">
        <v>1205</v>
      </c>
      <c r="Q29" s="456" t="s">
        <v>1419</v>
      </c>
      <c r="R29" s="423">
        <v>0.5</v>
      </c>
      <c r="S29" s="425">
        <f>1/2</f>
        <v>0.5</v>
      </c>
      <c r="T29" s="202"/>
      <c r="U29" s="202"/>
    </row>
    <row r="30" spans="1:21" ht="32">
      <c r="A30" s="203">
        <v>29</v>
      </c>
      <c r="B30" s="438" t="s">
        <v>266</v>
      </c>
      <c r="C30" s="440" t="s">
        <v>1421</v>
      </c>
      <c r="D30" s="431" t="s">
        <v>56</v>
      </c>
      <c r="E30" s="289" t="s">
        <v>18</v>
      </c>
      <c r="F30" s="289" t="s">
        <v>36</v>
      </c>
      <c r="G30" s="289" t="s">
        <v>1420</v>
      </c>
      <c r="H30" s="461" t="s">
        <v>1268</v>
      </c>
      <c r="I30" s="445" t="s">
        <v>1112</v>
      </c>
      <c r="J30" s="452">
        <v>0.33333333333333331</v>
      </c>
      <c r="K30" s="453"/>
      <c r="L30" s="423"/>
      <c r="M30" s="423"/>
      <c r="N30" s="424"/>
      <c r="O30" s="452"/>
      <c r="P30" s="289" t="s">
        <v>1206</v>
      </c>
      <c r="Q30" s="456" t="s">
        <v>1424</v>
      </c>
      <c r="R30" s="452">
        <v>0.33333333333333331</v>
      </c>
      <c r="S30" s="452">
        <f>1/3</f>
        <v>0.33333333333333331</v>
      </c>
      <c r="T30" s="202"/>
      <c r="U30" s="202"/>
    </row>
    <row r="31" spans="1:21" ht="32">
      <c r="A31" s="205">
        <v>30</v>
      </c>
      <c r="B31" s="430" t="s">
        <v>188</v>
      </c>
      <c r="C31" s="431" t="s">
        <v>138</v>
      </c>
      <c r="D31" s="426" t="s">
        <v>59</v>
      </c>
      <c r="E31" s="289" t="s">
        <v>18</v>
      </c>
      <c r="F31" s="289" t="s">
        <v>36</v>
      </c>
      <c r="G31" s="289" t="s">
        <v>1420</v>
      </c>
      <c r="H31" s="461" t="s">
        <v>1268</v>
      </c>
      <c r="I31" s="445" t="s">
        <v>1112</v>
      </c>
      <c r="J31" s="452">
        <v>0.33333333333333331</v>
      </c>
      <c r="K31" s="452"/>
      <c r="L31" s="423"/>
      <c r="M31" s="423"/>
      <c r="N31" s="423"/>
      <c r="O31" s="452"/>
      <c r="P31" s="289" t="s">
        <v>1206</v>
      </c>
      <c r="Q31" s="456" t="s">
        <v>1424</v>
      </c>
      <c r="R31" s="452">
        <v>0.33333333333333331</v>
      </c>
      <c r="S31" s="452">
        <f>1/3</f>
        <v>0.33333333333333331</v>
      </c>
      <c r="T31" s="202"/>
      <c r="U31" s="202"/>
    </row>
    <row r="32" spans="1:21" ht="32">
      <c r="A32" s="203">
        <v>31</v>
      </c>
      <c r="B32" s="430" t="s">
        <v>1422</v>
      </c>
      <c r="C32" s="431" t="s">
        <v>1423</v>
      </c>
      <c r="D32" s="431" t="s">
        <v>912</v>
      </c>
      <c r="E32" s="289" t="s">
        <v>18</v>
      </c>
      <c r="F32" s="289" t="s">
        <v>36</v>
      </c>
      <c r="G32" s="289" t="s">
        <v>1420</v>
      </c>
      <c r="H32" s="461" t="s">
        <v>1268</v>
      </c>
      <c r="I32" s="445" t="s">
        <v>1112</v>
      </c>
      <c r="J32" s="452">
        <v>0.33333333333333331</v>
      </c>
      <c r="K32" s="452"/>
      <c r="L32" s="423"/>
      <c r="M32" s="423"/>
      <c r="N32" s="423"/>
      <c r="O32" s="452"/>
      <c r="P32" s="289" t="s">
        <v>1206</v>
      </c>
      <c r="Q32" s="456" t="s">
        <v>1424</v>
      </c>
      <c r="R32" s="452">
        <v>0.33333333333333331</v>
      </c>
      <c r="S32" s="452">
        <f>1/3</f>
        <v>0.33333333333333331</v>
      </c>
      <c r="T32" s="202"/>
      <c r="U32" s="202"/>
    </row>
    <row r="33" spans="1:21" ht="32">
      <c r="A33" s="205">
        <v>32</v>
      </c>
      <c r="B33" s="433" t="s">
        <v>371</v>
      </c>
      <c r="C33" s="441" t="s">
        <v>372</v>
      </c>
      <c r="D33" s="441" t="s">
        <v>67</v>
      </c>
      <c r="E33" s="432" t="s">
        <v>19</v>
      </c>
      <c r="F33" s="290" t="s">
        <v>1237</v>
      </c>
      <c r="G33" s="290" t="s">
        <v>1425</v>
      </c>
      <c r="H33" s="461" t="s">
        <v>1269</v>
      </c>
      <c r="I33" s="445" t="s">
        <v>1113</v>
      </c>
      <c r="J33" s="452">
        <v>1</v>
      </c>
      <c r="K33" s="453"/>
      <c r="L33" s="423"/>
      <c r="M33" s="423"/>
      <c r="N33" s="424"/>
      <c r="O33" s="452"/>
      <c r="P33" s="289" t="s">
        <v>1207</v>
      </c>
      <c r="Q33" s="456" t="s">
        <v>1426</v>
      </c>
      <c r="R33" s="423">
        <v>1</v>
      </c>
      <c r="S33" s="423">
        <f>1/2</f>
        <v>0.5</v>
      </c>
      <c r="T33" s="202"/>
      <c r="U33" s="202"/>
    </row>
    <row r="34" spans="1:21" ht="20" customHeight="1">
      <c r="A34" s="203">
        <v>33</v>
      </c>
      <c r="B34" s="433" t="s">
        <v>480</v>
      </c>
      <c r="C34" s="426" t="s">
        <v>481</v>
      </c>
      <c r="D34" s="441" t="s">
        <v>67</v>
      </c>
      <c r="E34" s="289" t="s">
        <v>17</v>
      </c>
      <c r="F34" s="289" t="s">
        <v>1428</v>
      </c>
      <c r="G34" s="290"/>
      <c r="H34" s="461" t="s">
        <v>1270</v>
      </c>
      <c r="I34" s="289" t="s">
        <v>1114</v>
      </c>
      <c r="J34" s="452"/>
      <c r="K34" s="452"/>
      <c r="L34" s="423"/>
      <c r="M34" s="423"/>
      <c r="N34" s="423">
        <v>1</v>
      </c>
      <c r="O34" s="452"/>
      <c r="P34" s="289" t="s">
        <v>1208</v>
      </c>
      <c r="Q34" s="456" t="s">
        <v>1427</v>
      </c>
      <c r="R34" s="423">
        <v>1</v>
      </c>
      <c r="S34" s="423">
        <v>1</v>
      </c>
      <c r="T34" s="202"/>
      <c r="U34" s="202"/>
    </row>
    <row r="35" spans="1:21" ht="20" customHeight="1">
      <c r="A35" s="205">
        <v>34</v>
      </c>
      <c r="B35" s="430" t="s">
        <v>1429</v>
      </c>
      <c r="C35" s="431" t="s">
        <v>1432</v>
      </c>
      <c r="D35" s="431" t="s">
        <v>56</v>
      </c>
      <c r="E35" s="289" t="s">
        <v>17</v>
      </c>
      <c r="F35" s="289" t="s">
        <v>31</v>
      </c>
      <c r="G35" s="289" t="s">
        <v>1430</v>
      </c>
      <c r="H35" s="461" t="s">
        <v>1271</v>
      </c>
      <c r="I35" s="289" t="s">
        <v>1115</v>
      </c>
      <c r="J35" s="452">
        <v>1</v>
      </c>
      <c r="K35" s="452"/>
      <c r="L35" s="423"/>
      <c r="M35" s="423"/>
      <c r="N35" s="424"/>
      <c r="O35" s="452"/>
      <c r="P35" s="289" t="s">
        <v>1209</v>
      </c>
      <c r="Q35" s="456" t="s">
        <v>1431</v>
      </c>
      <c r="R35" s="423">
        <v>1</v>
      </c>
      <c r="S35" s="452">
        <f>1/3</f>
        <v>0.33333333333333331</v>
      </c>
      <c r="T35" s="202"/>
      <c r="U35" s="202"/>
    </row>
    <row r="36" spans="1:21" ht="20" customHeight="1">
      <c r="A36" s="203">
        <v>35</v>
      </c>
      <c r="B36" s="433" t="s">
        <v>758</v>
      </c>
      <c r="C36" s="426" t="s">
        <v>759</v>
      </c>
      <c r="D36" s="426" t="s">
        <v>59</v>
      </c>
      <c r="E36" s="432" t="s">
        <v>19</v>
      </c>
      <c r="F36" s="289" t="s">
        <v>1435</v>
      </c>
      <c r="G36" s="289" t="s">
        <v>1433</v>
      </c>
      <c r="H36" s="461" t="s">
        <v>1272</v>
      </c>
      <c r="I36" s="289" t="s">
        <v>1116</v>
      </c>
      <c r="J36" s="452"/>
      <c r="K36" s="452">
        <v>1</v>
      </c>
      <c r="L36" s="423"/>
      <c r="M36" s="423"/>
      <c r="N36" s="424"/>
      <c r="O36" s="452"/>
      <c r="P36" s="289" t="s">
        <v>1204</v>
      </c>
      <c r="Q36" s="456" t="s">
        <v>1434</v>
      </c>
      <c r="R36" s="423">
        <v>1</v>
      </c>
      <c r="S36" s="452">
        <f>1/3</f>
        <v>0.33333333333333331</v>
      </c>
      <c r="T36" s="202"/>
      <c r="U36" s="202"/>
    </row>
    <row r="37" spans="1:21" ht="20" customHeight="1">
      <c r="A37" s="205">
        <v>36</v>
      </c>
      <c r="B37" s="430" t="s">
        <v>791</v>
      </c>
      <c r="C37" s="431" t="s">
        <v>89</v>
      </c>
      <c r="D37" s="442" t="s">
        <v>56</v>
      </c>
      <c r="E37" s="432" t="s">
        <v>19</v>
      </c>
      <c r="F37" s="289" t="s">
        <v>1438</v>
      </c>
      <c r="G37" s="289" t="s">
        <v>1436</v>
      </c>
      <c r="H37" s="461" t="s">
        <v>1273</v>
      </c>
      <c r="I37" s="289" t="s">
        <v>1117</v>
      </c>
      <c r="J37" s="452"/>
      <c r="K37" s="452">
        <v>1</v>
      </c>
      <c r="L37" s="423"/>
      <c r="M37" s="423"/>
      <c r="N37" s="424"/>
      <c r="O37" s="452"/>
      <c r="P37" s="289" t="s">
        <v>1200</v>
      </c>
      <c r="Q37" s="456" t="s">
        <v>1437</v>
      </c>
      <c r="R37" s="423">
        <v>1</v>
      </c>
      <c r="S37" s="423">
        <v>1</v>
      </c>
      <c r="T37" s="202"/>
      <c r="U37" s="202"/>
    </row>
    <row r="38" spans="1:21" ht="32">
      <c r="A38" s="203">
        <v>37</v>
      </c>
      <c r="B38" s="430" t="s">
        <v>741</v>
      </c>
      <c r="C38" s="431" t="s">
        <v>386</v>
      </c>
      <c r="D38" s="431" t="s">
        <v>56</v>
      </c>
      <c r="E38" s="289" t="s">
        <v>18</v>
      </c>
      <c r="F38" s="289" t="s">
        <v>38</v>
      </c>
      <c r="G38" s="289" t="s">
        <v>1439</v>
      </c>
      <c r="H38" s="461" t="s">
        <v>1274</v>
      </c>
      <c r="I38" s="447" t="s">
        <v>1118</v>
      </c>
      <c r="J38" s="452">
        <v>1</v>
      </c>
      <c r="K38" s="452"/>
      <c r="L38" s="423"/>
      <c r="M38" s="423"/>
      <c r="N38" s="423"/>
      <c r="O38" s="452"/>
      <c r="P38" s="289" t="s">
        <v>1210</v>
      </c>
      <c r="Q38" s="456" t="s">
        <v>1442</v>
      </c>
      <c r="R38" s="423">
        <v>1</v>
      </c>
      <c r="S38" s="423">
        <f>1/4</f>
        <v>0.25</v>
      </c>
      <c r="T38" s="202"/>
      <c r="U38" s="202"/>
    </row>
    <row r="39" spans="1:21" ht="32">
      <c r="A39" s="205">
        <v>38</v>
      </c>
      <c r="B39" s="430" t="s">
        <v>349</v>
      </c>
      <c r="C39" s="431" t="s">
        <v>214</v>
      </c>
      <c r="D39" s="426" t="s">
        <v>67</v>
      </c>
      <c r="E39" s="289" t="s">
        <v>18</v>
      </c>
      <c r="F39" s="289" t="s">
        <v>36</v>
      </c>
      <c r="G39" s="289" t="s">
        <v>1440</v>
      </c>
      <c r="H39" s="461" t="s">
        <v>1275</v>
      </c>
      <c r="I39" s="447" t="s">
        <v>1119</v>
      </c>
      <c r="J39" s="452">
        <v>1</v>
      </c>
      <c r="K39" s="452"/>
      <c r="L39" s="423"/>
      <c r="M39" s="423"/>
      <c r="N39" s="424"/>
      <c r="O39" s="452"/>
      <c r="P39" s="447" t="s">
        <v>1211</v>
      </c>
      <c r="Q39" s="456" t="s">
        <v>1441</v>
      </c>
      <c r="R39" s="423">
        <v>1</v>
      </c>
      <c r="S39" s="423">
        <f>1/5</f>
        <v>0.2</v>
      </c>
      <c r="T39" s="202"/>
      <c r="U39" s="202"/>
    </row>
    <row r="40" spans="1:21" ht="32">
      <c r="A40" s="203">
        <v>39</v>
      </c>
      <c r="B40" s="433" t="s">
        <v>678</v>
      </c>
      <c r="C40" s="426" t="s">
        <v>679</v>
      </c>
      <c r="D40" s="426" t="s">
        <v>67</v>
      </c>
      <c r="E40" s="289" t="s">
        <v>18</v>
      </c>
      <c r="F40" s="289" t="s">
        <v>34</v>
      </c>
      <c r="G40" s="289" t="s">
        <v>1443</v>
      </c>
      <c r="H40" s="461" t="s">
        <v>1276</v>
      </c>
      <c r="I40" s="447" t="s">
        <v>1120</v>
      </c>
      <c r="J40" s="451">
        <v>1</v>
      </c>
      <c r="K40" s="451"/>
      <c r="L40" s="424"/>
      <c r="M40" s="424"/>
      <c r="N40" s="424"/>
      <c r="O40" s="451"/>
      <c r="P40" s="447" t="s">
        <v>1212</v>
      </c>
      <c r="Q40" s="456" t="s">
        <v>1444</v>
      </c>
      <c r="R40" s="424">
        <v>1</v>
      </c>
      <c r="S40" s="424">
        <f>1/2</f>
        <v>0.5</v>
      </c>
      <c r="T40" s="202"/>
      <c r="U40" s="202"/>
    </row>
    <row r="41" spans="1:21" ht="32">
      <c r="A41" s="205">
        <v>40</v>
      </c>
      <c r="B41" s="433" t="s">
        <v>186</v>
      </c>
      <c r="C41" s="426" t="s">
        <v>187</v>
      </c>
      <c r="D41" s="426" t="s">
        <v>67</v>
      </c>
      <c r="E41" s="289" t="s">
        <v>18</v>
      </c>
      <c r="F41" s="289" t="s">
        <v>38</v>
      </c>
      <c r="G41" s="289" t="s">
        <v>1445</v>
      </c>
      <c r="H41" s="461" t="s">
        <v>1277</v>
      </c>
      <c r="I41" s="447" t="s">
        <v>1121</v>
      </c>
      <c r="J41" s="451">
        <v>1</v>
      </c>
      <c r="K41" s="451"/>
      <c r="L41" s="423"/>
      <c r="M41" s="423"/>
      <c r="N41" s="423"/>
      <c r="O41" s="451"/>
      <c r="P41" s="289" t="s">
        <v>1213</v>
      </c>
      <c r="Q41" s="456" t="s">
        <v>1446</v>
      </c>
      <c r="R41" s="423">
        <v>1</v>
      </c>
      <c r="S41" s="423">
        <f>1/4</f>
        <v>0.25</v>
      </c>
      <c r="T41" s="202"/>
      <c r="U41" s="202"/>
    </row>
    <row r="42" spans="1:21" ht="20" customHeight="1">
      <c r="A42" s="203">
        <v>41</v>
      </c>
      <c r="B42" s="433" t="s">
        <v>65</v>
      </c>
      <c r="C42" s="426" t="s">
        <v>66</v>
      </c>
      <c r="D42" s="428" t="s">
        <v>67</v>
      </c>
      <c r="E42" s="289" t="s">
        <v>17</v>
      </c>
      <c r="F42" s="450" t="s">
        <v>29</v>
      </c>
      <c r="G42" s="289" t="s">
        <v>1447</v>
      </c>
      <c r="H42" s="461" t="s">
        <v>1278</v>
      </c>
      <c r="I42" s="289" t="s">
        <v>1122</v>
      </c>
      <c r="J42" s="451">
        <v>1</v>
      </c>
      <c r="K42" s="451"/>
      <c r="L42" s="423"/>
      <c r="M42" s="423"/>
      <c r="N42" s="423"/>
      <c r="O42" s="451"/>
      <c r="P42" s="289" t="s">
        <v>1214</v>
      </c>
      <c r="Q42" s="456" t="s">
        <v>1448</v>
      </c>
      <c r="R42" s="423">
        <v>1</v>
      </c>
      <c r="S42" s="452">
        <f>1/3</f>
        <v>0.33333333333333331</v>
      </c>
      <c r="T42" s="202"/>
      <c r="U42" s="202"/>
    </row>
    <row r="43" spans="1:21" ht="32">
      <c r="A43" s="205">
        <v>42</v>
      </c>
      <c r="B43" s="433" t="s">
        <v>1450</v>
      </c>
      <c r="C43" s="426" t="s">
        <v>111</v>
      </c>
      <c r="D43" s="428" t="s">
        <v>231</v>
      </c>
      <c r="E43" s="289" t="s">
        <v>18</v>
      </c>
      <c r="F43" s="289" t="s">
        <v>38</v>
      </c>
      <c r="G43" s="289" t="s">
        <v>1449</v>
      </c>
      <c r="H43" s="461" t="s">
        <v>1279</v>
      </c>
      <c r="I43" s="447" t="s">
        <v>1123</v>
      </c>
      <c r="J43" s="451"/>
      <c r="K43" s="451"/>
      <c r="L43" s="423"/>
      <c r="M43" s="423"/>
      <c r="N43" s="423"/>
      <c r="O43" s="451">
        <v>0.33333333333333331</v>
      </c>
      <c r="P43" s="289" t="s">
        <v>1215</v>
      </c>
      <c r="Q43" s="456" t="s">
        <v>1451</v>
      </c>
      <c r="R43" s="451">
        <v>0.33333333333333331</v>
      </c>
      <c r="S43" s="452">
        <f>1/3</f>
        <v>0.33333333333333331</v>
      </c>
      <c r="T43" s="202"/>
      <c r="U43" s="202"/>
    </row>
    <row r="44" spans="1:21" ht="32">
      <c r="A44" s="203">
        <v>43</v>
      </c>
      <c r="B44" s="433" t="s">
        <v>199</v>
      </c>
      <c r="C44" s="426" t="s">
        <v>100</v>
      </c>
      <c r="D44" s="431" t="s">
        <v>59</v>
      </c>
      <c r="E44" s="289" t="s">
        <v>18</v>
      </c>
      <c r="F44" s="289" t="s">
        <v>38</v>
      </c>
      <c r="G44" s="289" t="s">
        <v>1449</v>
      </c>
      <c r="H44" s="461" t="s">
        <v>1279</v>
      </c>
      <c r="I44" s="447" t="s">
        <v>1123</v>
      </c>
      <c r="J44" s="452"/>
      <c r="K44" s="452"/>
      <c r="L44" s="423"/>
      <c r="M44" s="423"/>
      <c r="N44" s="423"/>
      <c r="O44" s="451">
        <v>0.33333333333333331</v>
      </c>
      <c r="P44" s="289" t="s">
        <v>1215</v>
      </c>
      <c r="Q44" s="456" t="s">
        <v>1451</v>
      </c>
      <c r="R44" s="451">
        <v>0.33333333333333331</v>
      </c>
      <c r="S44" s="452">
        <f>1/3</f>
        <v>0.33333333333333331</v>
      </c>
      <c r="T44" s="202"/>
      <c r="U44" s="202"/>
    </row>
    <row r="45" spans="1:21" ht="32">
      <c r="A45" s="205">
        <v>44</v>
      </c>
      <c r="B45" s="433" t="s">
        <v>344</v>
      </c>
      <c r="C45" s="426" t="s">
        <v>323</v>
      </c>
      <c r="D45" s="431" t="s">
        <v>59</v>
      </c>
      <c r="E45" s="289" t="s">
        <v>18</v>
      </c>
      <c r="F45" s="289" t="s">
        <v>38</v>
      </c>
      <c r="G45" s="289" t="s">
        <v>1449</v>
      </c>
      <c r="H45" s="461" t="s">
        <v>1279</v>
      </c>
      <c r="I45" s="447" t="s">
        <v>1123</v>
      </c>
      <c r="J45" s="452"/>
      <c r="K45" s="452"/>
      <c r="L45" s="423"/>
      <c r="M45" s="423"/>
      <c r="N45" s="423"/>
      <c r="O45" s="451">
        <v>0.33333333333333331</v>
      </c>
      <c r="P45" s="289" t="s">
        <v>1215</v>
      </c>
      <c r="Q45" s="456" t="s">
        <v>1451</v>
      </c>
      <c r="R45" s="451">
        <v>0.33333333333333331</v>
      </c>
      <c r="S45" s="452">
        <f>1/3</f>
        <v>0.33333333333333331</v>
      </c>
      <c r="T45" s="202"/>
      <c r="U45" s="202"/>
    </row>
    <row r="46" spans="1:21" ht="32">
      <c r="A46" s="203">
        <v>45</v>
      </c>
      <c r="B46" s="433" t="s">
        <v>945</v>
      </c>
      <c r="C46" s="426" t="s">
        <v>100</v>
      </c>
      <c r="D46" s="428" t="s">
        <v>868</v>
      </c>
      <c r="E46" s="289" t="s">
        <v>18</v>
      </c>
      <c r="F46" s="289" t="s">
        <v>38</v>
      </c>
      <c r="G46" s="289" t="s">
        <v>1452</v>
      </c>
      <c r="H46" s="461" t="s">
        <v>1280</v>
      </c>
      <c r="I46" s="447" t="s">
        <v>1124</v>
      </c>
      <c r="J46" s="451">
        <v>0.5</v>
      </c>
      <c r="K46" s="451"/>
      <c r="L46" s="423"/>
      <c r="M46" s="423"/>
      <c r="N46" s="423"/>
      <c r="O46" s="451"/>
      <c r="P46" s="289" t="s">
        <v>1201</v>
      </c>
      <c r="Q46" s="456" t="s">
        <v>1453</v>
      </c>
      <c r="R46" s="423">
        <v>0.5</v>
      </c>
      <c r="S46" s="423">
        <f>1/2</f>
        <v>0.5</v>
      </c>
      <c r="T46" s="202"/>
      <c r="U46" s="202"/>
    </row>
    <row r="47" spans="1:21" ht="32">
      <c r="A47" s="205">
        <v>46</v>
      </c>
      <c r="B47" s="433" t="s">
        <v>163</v>
      </c>
      <c r="C47" s="426" t="s">
        <v>164</v>
      </c>
      <c r="D47" s="431" t="s">
        <v>67</v>
      </c>
      <c r="E47" s="289" t="s">
        <v>18</v>
      </c>
      <c r="F47" s="289" t="s">
        <v>38</v>
      </c>
      <c r="G47" s="289" t="s">
        <v>1452</v>
      </c>
      <c r="H47" s="461" t="s">
        <v>1280</v>
      </c>
      <c r="I47" s="447" t="s">
        <v>1124</v>
      </c>
      <c r="J47" s="452">
        <v>0.5</v>
      </c>
      <c r="K47" s="452"/>
      <c r="L47" s="423"/>
      <c r="M47" s="423"/>
      <c r="N47" s="423"/>
      <c r="O47" s="452"/>
      <c r="P47" s="289" t="s">
        <v>1201</v>
      </c>
      <c r="Q47" s="456" t="s">
        <v>1453</v>
      </c>
      <c r="R47" s="423">
        <v>0.5</v>
      </c>
      <c r="S47" s="423">
        <f>1/2</f>
        <v>0.5</v>
      </c>
      <c r="T47" s="202"/>
      <c r="U47" s="202"/>
    </row>
    <row r="48" spans="1:21" ht="48">
      <c r="A48" s="203">
        <v>47</v>
      </c>
      <c r="B48" s="433" t="s">
        <v>1455</v>
      </c>
      <c r="C48" s="426" t="s">
        <v>1456</v>
      </c>
      <c r="D48" s="428" t="s">
        <v>231</v>
      </c>
      <c r="E48" s="289" t="s">
        <v>18</v>
      </c>
      <c r="F48" s="289" t="s">
        <v>33</v>
      </c>
      <c r="G48" s="290" t="s">
        <v>1454</v>
      </c>
      <c r="H48" s="461" t="s">
        <v>1281</v>
      </c>
      <c r="I48" s="447" t="s">
        <v>1125</v>
      </c>
      <c r="J48" s="451">
        <v>0.33333333333333331</v>
      </c>
      <c r="K48" s="451"/>
      <c r="L48" s="423"/>
      <c r="M48" s="423"/>
      <c r="N48" s="423"/>
      <c r="O48" s="451"/>
      <c r="P48" s="289" t="s">
        <v>1216</v>
      </c>
      <c r="Q48" s="456" t="s">
        <v>1457</v>
      </c>
      <c r="R48" s="451">
        <v>0.33333333333333331</v>
      </c>
      <c r="S48" s="452">
        <f>1/3</f>
        <v>0.33333333333333331</v>
      </c>
      <c r="T48" s="202"/>
      <c r="U48" s="202"/>
    </row>
    <row r="49" spans="1:21" ht="48">
      <c r="A49" s="205">
        <v>48</v>
      </c>
      <c r="B49" s="433" t="s">
        <v>833</v>
      </c>
      <c r="C49" s="426" t="s">
        <v>119</v>
      </c>
      <c r="D49" s="431" t="s">
        <v>67</v>
      </c>
      <c r="E49" s="289" t="s">
        <v>18</v>
      </c>
      <c r="F49" s="289" t="s">
        <v>33</v>
      </c>
      <c r="G49" s="290" t="s">
        <v>1454</v>
      </c>
      <c r="H49" s="461" t="s">
        <v>1281</v>
      </c>
      <c r="I49" s="447" t="s">
        <v>1125</v>
      </c>
      <c r="J49" s="462">
        <v>0.33333333333333331</v>
      </c>
      <c r="K49" s="462"/>
      <c r="L49" s="463"/>
      <c r="M49" s="463"/>
      <c r="N49" s="463"/>
      <c r="O49" s="462"/>
      <c r="P49" s="289" t="s">
        <v>1216</v>
      </c>
      <c r="Q49" s="456" t="s">
        <v>1457</v>
      </c>
      <c r="R49" s="462">
        <v>0.33333333333333331</v>
      </c>
      <c r="S49" s="452">
        <f>1/3</f>
        <v>0.33333333333333331</v>
      </c>
      <c r="T49" s="202"/>
      <c r="U49" s="202"/>
    </row>
    <row r="50" spans="1:21" ht="48">
      <c r="A50" s="203">
        <v>49</v>
      </c>
      <c r="B50" s="433" t="s">
        <v>182</v>
      </c>
      <c r="C50" s="426" t="s">
        <v>138</v>
      </c>
      <c r="D50" s="679" t="s">
        <v>183</v>
      </c>
      <c r="E50" s="289" t="s">
        <v>18</v>
      </c>
      <c r="F50" s="289" t="s">
        <v>33</v>
      </c>
      <c r="G50" s="290" t="s">
        <v>1454</v>
      </c>
      <c r="H50" s="461" t="s">
        <v>1281</v>
      </c>
      <c r="I50" s="447" t="s">
        <v>1125</v>
      </c>
      <c r="J50" s="462">
        <v>0.33333333333333331</v>
      </c>
      <c r="K50" s="462"/>
      <c r="L50" s="463"/>
      <c r="M50" s="463"/>
      <c r="N50" s="463"/>
      <c r="O50" s="462"/>
      <c r="P50" s="289" t="s">
        <v>1216</v>
      </c>
      <c r="Q50" s="456" t="s">
        <v>1457</v>
      </c>
      <c r="R50" s="462">
        <v>0.33333333333333331</v>
      </c>
      <c r="S50" s="452">
        <f>1/3</f>
        <v>0.33333333333333331</v>
      </c>
      <c r="T50" s="202"/>
      <c r="U50" s="202"/>
    </row>
    <row r="51" spans="1:21" ht="32">
      <c r="A51" s="205">
        <v>50</v>
      </c>
      <c r="B51" s="433" t="s">
        <v>152</v>
      </c>
      <c r="C51" s="426" t="s">
        <v>895</v>
      </c>
      <c r="D51" s="442" t="s">
        <v>1718</v>
      </c>
      <c r="E51" s="289" t="s">
        <v>18</v>
      </c>
      <c r="F51" s="289" t="s">
        <v>33</v>
      </c>
      <c r="G51" s="289" t="s">
        <v>1458</v>
      </c>
      <c r="H51" s="204" t="s">
        <v>1282</v>
      </c>
      <c r="I51" s="447" t="s">
        <v>1126</v>
      </c>
      <c r="J51" s="451">
        <v>0.25</v>
      </c>
      <c r="K51" s="451"/>
      <c r="L51" s="423"/>
      <c r="M51" s="423"/>
      <c r="N51" s="423"/>
      <c r="O51" s="451"/>
      <c r="P51" s="289" t="s">
        <v>1199</v>
      </c>
      <c r="Q51" s="456" t="s">
        <v>1460</v>
      </c>
      <c r="R51" s="451">
        <v>0.25</v>
      </c>
      <c r="S51" s="451">
        <f>1/4</f>
        <v>0.25</v>
      </c>
      <c r="T51" s="202"/>
      <c r="U51" s="202"/>
    </row>
    <row r="52" spans="1:21" ht="32">
      <c r="A52" s="203">
        <v>51</v>
      </c>
      <c r="B52" s="433" t="s">
        <v>74</v>
      </c>
      <c r="C52" s="426" t="s">
        <v>960</v>
      </c>
      <c r="D52" s="426" t="s">
        <v>912</v>
      </c>
      <c r="E52" s="289" t="s">
        <v>18</v>
      </c>
      <c r="F52" s="289" t="s">
        <v>33</v>
      </c>
      <c r="G52" s="289" t="s">
        <v>1458</v>
      </c>
      <c r="H52" s="204" t="s">
        <v>1282</v>
      </c>
      <c r="I52" s="447" t="s">
        <v>1126</v>
      </c>
      <c r="J52" s="452">
        <v>0.25</v>
      </c>
      <c r="K52" s="452"/>
      <c r="L52" s="423"/>
      <c r="M52" s="423"/>
      <c r="N52" s="423"/>
      <c r="O52" s="452"/>
      <c r="P52" s="289" t="s">
        <v>1199</v>
      </c>
      <c r="Q52" s="456" t="s">
        <v>1460</v>
      </c>
      <c r="R52" s="451">
        <v>0.25</v>
      </c>
      <c r="S52" s="451">
        <f>1/4</f>
        <v>0.25</v>
      </c>
      <c r="T52" s="202"/>
      <c r="U52" s="202"/>
    </row>
    <row r="53" spans="1:21" ht="32">
      <c r="A53" s="205">
        <v>52</v>
      </c>
      <c r="B53" s="433" t="s">
        <v>500</v>
      </c>
      <c r="C53" s="426" t="s">
        <v>100</v>
      </c>
      <c r="D53" s="426" t="s">
        <v>67</v>
      </c>
      <c r="E53" s="289" t="s">
        <v>17</v>
      </c>
      <c r="F53" s="422" t="s">
        <v>2098</v>
      </c>
      <c r="G53" s="289" t="s">
        <v>1458</v>
      </c>
      <c r="H53" s="204" t="s">
        <v>1282</v>
      </c>
      <c r="I53" s="447" t="s">
        <v>1126</v>
      </c>
      <c r="J53" s="452">
        <v>0.25</v>
      </c>
      <c r="K53" s="452"/>
      <c r="L53" s="423"/>
      <c r="M53" s="423"/>
      <c r="N53" s="423"/>
      <c r="O53" s="452"/>
      <c r="P53" s="289" t="s">
        <v>1199</v>
      </c>
      <c r="Q53" s="681" t="s">
        <v>1460</v>
      </c>
      <c r="R53" s="451">
        <v>0.25</v>
      </c>
      <c r="S53" s="451">
        <f>1/4</f>
        <v>0.25</v>
      </c>
      <c r="T53" s="202"/>
      <c r="U53" s="202"/>
    </row>
    <row r="54" spans="1:21" ht="32">
      <c r="A54" s="203">
        <v>53</v>
      </c>
      <c r="B54" s="433" t="s">
        <v>226</v>
      </c>
      <c r="C54" s="426" t="s">
        <v>1459</v>
      </c>
      <c r="D54" s="426" t="s">
        <v>67</v>
      </c>
      <c r="E54" s="289" t="s">
        <v>18</v>
      </c>
      <c r="F54" s="289" t="s">
        <v>33</v>
      </c>
      <c r="G54" s="289" t="s">
        <v>1458</v>
      </c>
      <c r="H54" s="204" t="s">
        <v>1282</v>
      </c>
      <c r="I54" s="447" t="s">
        <v>1126</v>
      </c>
      <c r="J54" s="452">
        <v>0.25</v>
      </c>
      <c r="K54" s="452"/>
      <c r="L54" s="423"/>
      <c r="M54" s="423"/>
      <c r="N54" s="423"/>
      <c r="O54" s="452"/>
      <c r="P54" s="289" t="s">
        <v>1199</v>
      </c>
      <c r="Q54" s="681" t="s">
        <v>1460</v>
      </c>
      <c r="R54" s="451">
        <v>0.25</v>
      </c>
      <c r="S54" s="451">
        <f>1/4</f>
        <v>0.25</v>
      </c>
      <c r="T54" s="202"/>
      <c r="U54" s="202"/>
    </row>
    <row r="55" spans="1:21" ht="20" customHeight="1">
      <c r="A55" s="205">
        <v>54</v>
      </c>
      <c r="B55" s="433" t="s">
        <v>82</v>
      </c>
      <c r="C55" s="426" t="s">
        <v>83</v>
      </c>
      <c r="D55" s="426" t="s">
        <v>59</v>
      </c>
      <c r="E55" s="289" t="s">
        <v>17</v>
      </c>
      <c r="F55" s="450" t="s">
        <v>29</v>
      </c>
      <c r="G55" s="290" t="s">
        <v>1461</v>
      </c>
      <c r="H55" s="204" t="s">
        <v>1283</v>
      </c>
      <c r="I55" s="289" t="s">
        <v>1127</v>
      </c>
      <c r="J55" s="451"/>
      <c r="K55" s="451"/>
      <c r="L55" s="423"/>
      <c r="M55" s="423"/>
      <c r="N55" s="423"/>
      <c r="O55" s="451">
        <v>1</v>
      </c>
      <c r="P55" s="289" t="s">
        <v>1217</v>
      </c>
      <c r="Q55" s="681" t="s">
        <v>1462</v>
      </c>
      <c r="R55" s="423">
        <v>1</v>
      </c>
      <c r="S55" s="452">
        <f>1/3</f>
        <v>0.33333333333333331</v>
      </c>
      <c r="T55" s="202"/>
      <c r="U55" s="202"/>
    </row>
    <row r="56" spans="1:21">
      <c r="A56" s="203">
        <v>55</v>
      </c>
      <c r="B56" s="433" t="s">
        <v>1464</v>
      </c>
      <c r="C56" s="426" t="s">
        <v>208</v>
      </c>
      <c r="D56" s="428" t="s">
        <v>231</v>
      </c>
      <c r="E56" s="289" t="s">
        <v>18</v>
      </c>
      <c r="F56" s="289" t="s">
        <v>36</v>
      </c>
      <c r="G56" s="289" t="s">
        <v>1463</v>
      </c>
      <c r="H56" s="204" t="s">
        <v>1284</v>
      </c>
      <c r="I56" s="289" t="s">
        <v>1128</v>
      </c>
      <c r="J56" s="451">
        <v>0.33333333333333331</v>
      </c>
      <c r="K56" s="451"/>
      <c r="L56" s="423"/>
      <c r="M56" s="423"/>
      <c r="N56" s="423"/>
      <c r="O56" s="451"/>
      <c r="P56" s="289" t="s">
        <v>1201</v>
      </c>
      <c r="Q56" s="464" t="s">
        <v>1473</v>
      </c>
      <c r="R56" s="451">
        <v>0.33333333333333331</v>
      </c>
      <c r="S56" s="452">
        <f>1/3</f>
        <v>0.33333333333333331</v>
      </c>
      <c r="T56" s="202"/>
      <c r="U56" s="202"/>
    </row>
    <row r="57" spans="1:21" ht="20" customHeight="1">
      <c r="A57" s="205">
        <v>56</v>
      </c>
      <c r="B57" s="433" t="s">
        <v>723</v>
      </c>
      <c r="C57" s="433" t="s">
        <v>724</v>
      </c>
      <c r="D57" s="431" t="s">
        <v>157</v>
      </c>
      <c r="E57" s="289" t="s">
        <v>18</v>
      </c>
      <c r="F57" s="289" t="s">
        <v>36</v>
      </c>
      <c r="G57" s="289" t="s">
        <v>1463</v>
      </c>
      <c r="H57" s="204" t="s">
        <v>1284</v>
      </c>
      <c r="I57" s="289" t="s">
        <v>1128</v>
      </c>
      <c r="J57" s="452">
        <v>0.33333333333333331</v>
      </c>
      <c r="K57" s="452"/>
      <c r="L57" s="423"/>
      <c r="M57" s="423"/>
      <c r="N57" s="423"/>
      <c r="O57" s="452"/>
      <c r="P57" s="289" t="s">
        <v>1201</v>
      </c>
      <c r="Q57" s="464" t="s">
        <v>1473</v>
      </c>
      <c r="R57" s="452">
        <v>0.33333333333333331</v>
      </c>
      <c r="S57" s="452">
        <f>1/3</f>
        <v>0.33333333333333331</v>
      </c>
      <c r="T57" s="202"/>
      <c r="U57" s="202"/>
    </row>
    <row r="58" spans="1:21" ht="20" customHeight="1">
      <c r="A58" s="203">
        <v>57</v>
      </c>
      <c r="B58" s="433" t="s">
        <v>213</v>
      </c>
      <c r="C58" s="426" t="s">
        <v>214</v>
      </c>
      <c r="D58" s="426" t="s">
        <v>67</v>
      </c>
      <c r="E58" s="289" t="s">
        <v>18</v>
      </c>
      <c r="F58" s="289" t="s">
        <v>36</v>
      </c>
      <c r="G58" s="289" t="s">
        <v>1463</v>
      </c>
      <c r="H58" s="204" t="s">
        <v>1284</v>
      </c>
      <c r="I58" s="289" t="s">
        <v>1128</v>
      </c>
      <c r="J58" s="452">
        <v>0.33333333333333331</v>
      </c>
      <c r="K58" s="452"/>
      <c r="L58" s="423"/>
      <c r="M58" s="423"/>
      <c r="N58" s="423"/>
      <c r="O58" s="452"/>
      <c r="P58" s="289" t="s">
        <v>1201</v>
      </c>
      <c r="Q58" s="464" t="s">
        <v>1473</v>
      </c>
      <c r="R58" s="452">
        <v>0.33333333333333331</v>
      </c>
      <c r="S58" s="452">
        <f>1/3</f>
        <v>0.33333333333333331</v>
      </c>
      <c r="T58" s="202"/>
      <c r="U58" s="202"/>
    </row>
    <row r="59" spans="1:21" ht="32">
      <c r="A59" s="205">
        <v>58</v>
      </c>
      <c r="B59" s="433" t="s">
        <v>1466</v>
      </c>
      <c r="C59" s="426" t="s">
        <v>1467</v>
      </c>
      <c r="D59" s="543" t="s">
        <v>835</v>
      </c>
      <c r="E59" s="289" t="s">
        <v>18</v>
      </c>
      <c r="F59" s="289" t="s">
        <v>38</v>
      </c>
      <c r="G59" s="289" t="s">
        <v>1465</v>
      </c>
      <c r="H59" s="204" t="s">
        <v>1285</v>
      </c>
      <c r="I59" s="447" t="s">
        <v>1129</v>
      </c>
      <c r="J59" s="451">
        <v>0.5</v>
      </c>
      <c r="K59" s="451"/>
      <c r="L59" s="423"/>
      <c r="M59" s="423"/>
      <c r="N59" s="423"/>
      <c r="O59" s="451"/>
      <c r="P59" s="289" t="s">
        <v>1204</v>
      </c>
      <c r="Q59" s="464" t="s">
        <v>1472</v>
      </c>
      <c r="R59" s="451">
        <v>0.5</v>
      </c>
      <c r="S59" s="451">
        <f>1/2</f>
        <v>0.5</v>
      </c>
      <c r="T59" s="202"/>
      <c r="U59" s="202"/>
    </row>
    <row r="60" spans="1:21" ht="32">
      <c r="A60" s="203">
        <v>59</v>
      </c>
      <c r="B60" s="433" t="s">
        <v>741</v>
      </c>
      <c r="C60" s="426" t="s">
        <v>386</v>
      </c>
      <c r="D60" s="431" t="s">
        <v>56</v>
      </c>
      <c r="E60" s="289" t="s">
        <v>18</v>
      </c>
      <c r="F60" s="289" t="s">
        <v>38</v>
      </c>
      <c r="G60" s="289" t="s">
        <v>1465</v>
      </c>
      <c r="H60" s="204" t="s">
        <v>1285</v>
      </c>
      <c r="I60" s="447" t="s">
        <v>1129</v>
      </c>
      <c r="J60" s="452">
        <v>0.5</v>
      </c>
      <c r="K60" s="452"/>
      <c r="L60" s="423"/>
      <c r="M60" s="423"/>
      <c r="N60" s="423"/>
      <c r="O60" s="452"/>
      <c r="P60" s="289" t="s">
        <v>1204</v>
      </c>
      <c r="Q60" s="464" t="s">
        <v>1472</v>
      </c>
      <c r="R60" s="452">
        <v>0.5</v>
      </c>
      <c r="S60" s="451">
        <f>1/2</f>
        <v>0.5</v>
      </c>
      <c r="T60" s="202"/>
      <c r="U60" s="202"/>
    </row>
    <row r="61" spans="1:21" ht="32">
      <c r="A61" s="205">
        <v>60</v>
      </c>
      <c r="B61" s="433" t="s">
        <v>158</v>
      </c>
      <c r="C61" s="426" t="s">
        <v>159</v>
      </c>
      <c r="D61" s="442" t="s">
        <v>56</v>
      </c>
      <c r="E61" s="289" t="s">
        <v>18</v>
      </c>
      <c r="F61" s="289" t="s">
        <v>38</v>
      </c>
      <c r="G61" s="289" t="s">
        <v>1474</v>
      </c>
      <c r="H61" s="204" t="s">
        <v>1286</v>
      </c>
      <c r="I61" s="447" t="s">
        <v>1130</v>
      </c>
      <c r="J61" s="451">
        <v>1</v>
      </c>
      <c r="K61" s="451"/>
      <c r="L61" s="423"/>
      <c r="M61" s="423"/>
      <c r="N61" s="423"/>
      <c r="O61" s="451"/>
      <c r="P61" s="289" t="s">
        <v>1218</v>
      </c>
      <c r="Q61" s="456" t="s">
        <v>1475</v>
      </c>
      <c r="R61" s="423">
        <v>1</v>
      </c>
      <c r="S61" s="451">
        <f>1/2</f>
        <v>0.5</v>
      </c>
      <c r="T61" s="202"/>
      <c r="U61" s="202"/>
    </row>
    <row r="62" spans="1:21" ht="32">
      <c r="A62" s="203">
        <v>61</v>
      </c>
      <c r="B62" s="433" t="s">
        <v>1477</v>
      </c>
      <c r="C62" s="426" t="s">
        <v>774</v>
      </c>
      <c r="D62" s="442" t="s">
        <v>59</v>
      </c>
      <c r="E62" s="428" t="s">
        <v>19</v>
      </c>
      <c r="F62" s="289" t="s">
        <v>40</v>
      </c>
      <c r="G62" s="289" t="s">
        <v>1476</v>
      </c>
      <c r="H62" s="204" t="s">
        <v>1287</v>
      </c>
      <c r="I62" s="447" t="s">
        <v>1131</v>
      </c>
      <c r="J62" s="451"/>
      <c r="K62" s="451">
        <v>1</v>
      </c>
      <c r="L62" s="423"/>
      <c r="M62" s="423"/>
      <c r="N62" s="423"/>
      <c r="O62" s="451"/>
      <c r="P62" s="289" t="s">
        <v>1200</v>
      </c>
      <c r="Q62" s="456" t="s">
        <v>1478</v>
      </c>
      <c r="R62" s="423">
        <v>1</v>
      </c>
      <c r="S62" s="452">
        <f>1/3</f>
        <v>0.33333333333333331</v>
      </c>
      <c r="T62" s="202"/>
      <c r="U62" s="202"/>
    </row>
    <row r="63" spans="1:21" ht="20" customHeight="1">
      <c r="A63" s="205">
        <v>62</v>
      </c>
      <c r="B63" s="433" t="s">
        <v>929</v>
      </c>
      <c r="C63" s="426" t="s">
        <v>930</v>
      </c>
      <c r="D63" s="428" t="s">
        <v>2193</v>
      </c>
      <c r="E63" s="428" t="s">
        <v>19</v>
      </c>
      <c r="F63" s="289" t="s">
        <v>1438</v>
      </c>
      <c r="G63" s="289" t="s">
        <v>1479</v>
      </c>
      <c r="H63" s="204" t="s">
        <v>1288</v>
      </c>
      <c r="I63" s="289" t="s">
        <v>1132</v>
      </c>
      <c r="J63" s="451"/>
      <c r="K63" s="451">
        <v>0.33333333333333331</v>
      </c>
      <c r="L63" s="423"/>
      <c r="M63" s="423"/>
      <c r="N63" s="423"/>
      <c r="O63" s="451"/>
      <c r="P63" s="289" t="s">
        <v>1093</v>
      </c>
      <c r="Q63" s="456" t="s">
        <v>1480</v>
      </c>
      <c r="R63" s="451">
        <v>0.33333333333333331</v>
      </c>
      <c r="S63" s="452">
        <f>1/3</f>
        <v>0.33333333333333331</v>
      </c>
      <c r="T63" s="202"/>
      <c r="U63" s="202"/>
    </row>
    <row r="64" spans="1:21" ht="20" customHeight="1">
      <c r="A64" s="203">
        <v>63</v>
      </c>
      <c r="B64" s="433" t="s">
        <v>215</v>
      </c>
      <c r="C64" s="426" t="s">
        <v>216</v>
      </c>
      <c r="D64" s="442" t="s">
        <v>59</v>
      </c>
      <c r="E64" s="428" t="s">
        <v>19</v>
      </c>
      <c r="F64" s="289" t="s">
        <v>1438</v>
      </c>
      <c r="G64" s="289" t="s">
        <v>1479</v>
      </c>
      <c r="H64" s="204" t="s">
        <v>1288</v>
      </c>
      <c r="I64" s="289" t="s">
        <v>1132</v>
      </c>
      <c r="J64" s="452"/>
      <c r="K64" s="452">
        <v>0.33333333333333331</v>
      </c>
      <c r="L64" s="423"/>
      <c r="M64" s="423"/>
      <c r="N64" s="423"/>
      <c r="O64" s="452"/>
      <c r="P64" s="289" t="s">
        <v>1093</v>
      </c>
      <c r="Q64" s="456" t="s">
        <v>1480</v>
      </c>
      <c r="R64" s="452">
        <v>0.33333333333333331</v>
      </c>
      <c r="S64" s="452">
        <f>1/3</f>
        <v>0.33333333333333331</v>
      </c>
      <c r="T64" s="202"/>
      <c r="U64" s="202"/>
    </row>
    <row r="65" spans="1:21" ht="20" customHeight="1">
      <c r="A65" s="205">
        <v>64</v>
      </c>
      <c r="B65" s="433" t="s">
        <v>217</v>
      </c>
      <c r="C65" s="426" t="s">
        <v>218</v>
      </c>
      <c r="D65" s="442" t="s">
        <v>59</v>
      </c>
      <c r="E65" s="428" t="s">
        <v>19</v>
      </c>
      <c r="F65" s="289" t="s">
        <v>1438</v>
      </c>
      <c r="G65" s="289" t="s">
        <v>1479</v>
      </c>
      <c r="H65" s="204" t="s">
        <v>1288</v>
      </c>
      <c r="I65" s="289" t="s">
        <v>1132</v>
      </c>
      <c r="J65" s="452"/>
      <c r="K65" s="452">
        <v>0.33333333333333331</v>
      </c>
      <c r="L65" s="423"/>
      <c r="M65" s="423"/>
      <c r="N65" s="423"/>
      <c r="O65" s="452"/>
      <c r="P65" s="289" t="s">
        <v>1093</v>
      </c>
      <c r="Q65" s="456" t="s">
        <v>1480</v>
      </c>
      <c r="R65" s="452">
        <v>0.33333333333333331</v>
      </c>
      <c r="S65" s="452">
        <f>1/3</f>
        <v>0.33333333333333331</v>
      </c>
      <c r="T65" s="202"/>
      <c r="U65" s="202"/>
    </row>
    <row r="66" spans="1:21" ht="20" customHeight="1">
      <c r="A66" s="203">
        <v>65</v>
      </c>
      <c r="B66" s="433" t="s">
        <v>900</v>
      </c>
      <c r="C66" s="426" t="s">
        <v>901</v>
      </c>
      <c r="D66" s="442" t="s">
        <v>1360</v>
      </c>
      <c r="E66" s="289" t="s">
        <v>18</v>
      </c>
      <c r="F66" s="289" t="s">
        <v>1361</v>
      </c>
      <c r="G66" s="289" t="s">
        <v>1481</v>
      </c>
      <c r="H66" s="204" t="s">
        <v>1289</v>
      </c>
      <c r="I66" s="447" t="s">
        <v>1133</v>
      </c>
      <c r="J66" s="451">
        <v>1</v>
      </c>
      <c r="K66" s="451"/>
      <c r="L66" s="423"/>
      <c r="M66" s="423"/>
      <c r="N66" s="423"/>
      <c r="O66" s="451"/>
      <c r="P66" s="289" t="s">
        <v>1219</v>
      </c>
      <c r="Q66" s="681" t="s">
        <v>1482</v>
      </c>
      <c r="R66" s="423">
        <v>1</v>
      </c>
      <c r="S66" s="423">
        <f>1/6</f>
        <v>0.16666666666666666</v>
      </c>
      <c r="T66" s="202"/>
      <c r="U66" s="202"/>
    </row>
    <row r="67" spans="1:21" ht="20" customHeight="1">
      <c r="A67" s="205">
        <v>66</v>
      </c>
      <c r="B67" s="433" t="s">
        <v>186</v>
      </c>
      <c r="C67" s="426" t="s">
        <v>187</v>
      </c>
      <c r="D67" s="442" t="s">
        <v>67</v>
      </c>
      <c r="E67" s="289" t="s">
        <v>18</v>
      </c>
      <c r="F67" s="289" t="s">
        <v>38</v>
      </c>
      <c r="G67" s="289" t="s">
        <v>1483</v>
      </c>
      <c r="H67" s="204" t="s">
        <v>1290</v>
      </c>
      <c r="I67" s="447" t="s">
        <v>1134</v>
      </c>
      <c r="J67" s="451">
        <v>1</v>
      </c>
      <c r="K67" s="451"/>
      <c r="L67" s="423"/>
      <c r="M67" s="423"/>
      <c r="N67" s="423"/>
      <c r="O67" s="451"/>
      <c r="P67" s="289" t="s">
        <v>1220</v>
      </c>
      <c r="Q67" s="681" t="s">
        <v>1484</v>
      </c>
      <c r="R67" s="423">
        <v>1</v>
      </c>
      <c r="S67" s="423">
        <f>1/4</f>
        <v>0.25</v>
      </c>
      <c r="T67" s="202"/>
      <c r="U67" s="202"/>
    </row>
    <row r="68" spans="1:21" ht="20" customHeight="1">
      <c r="A68" s="203">
        <v>67</v>
      </c>
      <c r="B68" s="433" t="s">
        <v>98</v>
      </c>
      <c r="C68" s="426" t="s">
        <v>99</v>
      </c>
      <c r="D68" s="428" t="s">
        <v>56</v>
      </c>
      <c r="E68" s="289" t="s">
        <v>18</v>
      </c>
      <c r="F68" s="289" t="s">
        <v>33</v>
      </c>
      <c r="G68" s="289" t="s">
        <v>1485</v>
      </c>
      <c r="H68" s="204" t="s">
        <v>1291</v>
      </c>
      <c r="I68" s="447" t="s">
        <v>1135</v>
      </c>
      <c r="J68" s="451">
        <v>1</v>
      </c>
      <c r="K68" s="451"/>
      <c r="L68" s="423"/>
      <c r="M68" s="423"/>
      <c r="N68" s="423"/>
      <c r="O68" s="451"/>
      <c r="P68" s="289" t="s">
        <v>1218</v>
      </c>
      <c r="Q68" s="681" t="s">
        <v>1486</v>
      </c>
      <c r="R68" s="423">
        <v>1</v>
      </c>
      <c r="S68" s="423">
        <f>1/2</f>
        <v>0.5</v>
      </c>
      <c r="T68" s="202"/>
      <c r="U68" s="202"/>
    </row>
    <row r="69" spans="1:21" ht="32">
      <c r="A69" s="205">
        <v>68</v>
      </c>
      <c r="B69" s="433" t="s">
        <v>1487</v>
      </c>
      <c r="C69" s="426" t="s">
        <v>399</v>
      </c>
      <c r="D69" s="428" t="s">
        <v>67</v>
      </c>
      <c r="E69" s="428" t="s">
        <v>19</v>
      </c>
      <c r="F69" s="289" t="s">
        <v>1488</v>
      </c>
      <c r="G69" s="289" t="s">
        <v>1489</v>
      </c>
      <c r="H69" s="204" t="s">
        <v>1292</v>
      </c>
      <c r="I69" s="447" t="s">
        <v>1136</v>
      </c>
      <c r="J69" s="451"/>
      <c r="K69" s="451">
        <v>1</v>
      </c>
      <c r="L69" s="423"/>
      <c r="M69" s="423"/>
      <c r="N69" s="423"/>
      <c r="O69" s="451"/>
      <c r="P69" s="289" t="s">
        <v>1200</v>
      </c>
      <c r="Q69" s="456" t="s">
        <v>1490</v>
      </c>
      <c r="R69" s="423">
        <v>1</v>
      </c>
      <c r="S69" s="452">
        <f>1/3</f>
        <v>0.33333333333333331</v>
      </c>
      <c r="T69" s="202"/>
      <c r="U69" s="202"/>
    </row>
    <row r="70" spans="1:21" ht="30" customHeight="1">
      <c r="A70" s="203">
        <v>69</v>
      </c>
      <c r="B70" s="433" t="s">
        <v>1048</v>
      </c>
      <c r="C70" s="426" t="s">
        <v>497</v>
      </c>
      <c r="D70" s="428" t="s">
        <v>67</v>
      </c>
      <c r="E70" s="289" t="s">
        <v>17</v>
      </c>
      <c r="F70" s="422" t="s">
        <v>2098</v>
      </c>
      <c r="G70" s="289"/>
      <c r="H70" s="204" t="s">
        <v>1293</v>
      </c>
      <c r="I70" s="447" t="s">
        <v>1137</v>
      </c>
      <c r="J70" s="451">
        <v>1</v>
      </c>
      <c r="K70" s="451"/>
      <c r="L70" s="423"/>
      <c r="M70" s="423"/>
      <c r="N70" s="423"/>
      <c r="O70" s="451"/>
      <c r="P70" s="289" t="s">
        <v>1221</v>
      </c>
      <c r="Q70" s="456" t="s">
        <v>1491</v>
      </c>
      <c r="R70" s="423">
        <v>1</v>
      </c>
      <c r="S70" s="423">
        <f>1/11</f>
        <v>9.0909090909090912E-2</v>
      </c>
      <c r="T70" s="202"/>
      <c r="U70" s="202"/>
    </row>
    <row r="71" spans="1:21" ht="32">
      <c r="A71" s="205">
        <v>70</v>
      </c>
      <c r="B71" s="433" t="s">
        <v>1048</v>
      </c>
      <c r="C71" s="426" t="s">
        <v>497</v>
      </c>
      <c r="D71" s="428" t="s">
        <v>67</v>
      </c>
      <c r="E71" s="289" t="s">
        <v>17</v>
      </c>
      <c r="F71" s="422" t="s">
        <v>2098</v>
      </c>
      <c r="G71" s="289"/>
      <c r="H71" s="204" t="s">
        <v>1294</v>
      </c>
      <c r="I71" s="447" t="s">
        <v>1138</v>
      </c>
      <c r="J71" s="451">
        <v>1</v>
      </c>
      <c r="K71" s="451"/>
      <c r="L71" s="423"/>
      <c r="M71" s="423"/>
      <c r="N71" s="423"/>
      <c r="O71" s="451"/>
      <c r="P71" s="289" t="s">
        <v>1221</v>
      </c>
      <c r="Q71" s="456" t="s">
        <v>1492</v>
      </c>
      <c r="R71" s="423">
        <v>1</v>
      </c>
      <c r="S71" s="423">
        <f>1/7</f>
        <v>0.14285714285714285</v>
      </c>
      <c r="T71" s="202"/>
      <c r="U71" s="202"/>
    </row>
    <row r="72" spans="1:21" ht="32">
      <c r="A72" s="203">
        <v>71</v>
      </c>
      <c r="B72" s="433" t="s">
        <v>1494</v>
      </c>
      <c r="C72" s="426" t="s">
        <v>1495</v>
      </c>
      <c r="D72" s="442" t="s">
        <v>231</v>
      </c>
      <c r="E72" s="289" t="s">
        <v>18</v>
      </c>
      <c r="F72" s="289" t="s">
        <v>37</v>
      </c>
      <c r="G72" s="289" t="s">
        <v>1493</v>
      </c>
      <c r="H72" s="204" t="s">
        <v>1295</v>
      </c>
      <c r="I72" s="447" t="s">
        <v>1139</v>
      </c>
      <c r="J72" s="451">
        <v>0.33333333333333331</v>
      </c>
      <c r="K72" s="451"/>
      <c r="L72" s="423"/>
      <c r="M72" s="423"/>
      <c r="N72" s="423"/>
      <c r="O72" s="451"/>
      <c r="P72" s="289" t="s">
        <v>1202</v>
      </c>
      <c r="Q72" s="497" t="s">
        <v>1496</v>
      </c>
      <c r="R72" s="451">
        <v>0.33333333333333331</v>
      </c>
      <c r="S72" s="452">
        <f>1/3</f>
        <v>0.33333333333333331</v>
      </c>
      <c r="T72" s="202"/>
      <c r="U72" s="202"/>
    </row>
    <row r="73" spans="1:21" ht="32">
      <c r="A73" s="205">
        <v>72</v>
      </c>
      <c r="B73" s="433" t="s">
        <v>205</v>
      </c>
      <c r="C73" s="426" t="s">
        <v>206</v>
      </c>
      <c r="D73" s="426" t="s">
        <v>56</v>
      </c>
      <c r="E73" s="289" t="s">
        <v>18</v>
      </c>
      <c r="F73" s="289" t="s">
        <v>37</v>
      </c>
      <c r="G73" s="289" t="s">
        <v>1493</v>
      </c>
      <c r="H73" s="204" t="s">
        <v>1295</v>
      </c>
      <c r="I73" s="447" t="s">
        <v>1139</v>
      </c>
      <c r="J73" s="452">
        <v>0.33333333333333331</v>
      </c>
      <c r="K73" s="452"/>
      <c r="L73" s="423"/>
      <c r="M73" s="423"/>
      <c r="N73" s="423"/>
      <c r="O73" s="452"/>
      <c r="P73" s="289" t="s">
        <v>1202</v>
      </c>
      <c r="Q73" s="456" t="s">
        <v>1496</v>
      </c>
      <c r="R73" s="452">
        <v>0.33333333333333331</v>
      </c>
      <c r="S73" s="452">
        <f>1/3</f>
        <v>0.33333333333333331</v>
      </c>
      <c r="T73" s="202"/>
      <c r="U73" s="202"/>
    </row>
    <row r="74" spans="1:21" ht="32">
      <c r="A74" s="203">
        <v>73</v>
      </c>
      <c r="B74" s="433" t="s">
        <v>732</v>
      </c>
      <c r="C74" s="426" t="s">
        <v>733</v>
      </c>
      <c r="D74" s="426" t="s">
        <v>59</v>
      </c>
      <c r="E74" s="289" t="s">
        <v>18</v>
      </c>
      <c r="F74" s="289" t="s">
        <v>37</v>
      </c>
      <c r="G74" s="289" t="s">
        <v>1493</v>
      </c>
      <c r="H74" s="204" t="s">
        <v>1295</v>
      </c>
      <c r="I74" s="447" t="s">
        <v>1139</v>
      </c>
      <c r="J74" s="452">
        <v>0.33333333333333331</v>
      </c>
      <c r="K74" s="452"/>
      <c r="L74" s="423"/>
      <c r="M74" s="423"/>
      <c r="N74" s="423"/>
      <c r="O74" s="452"/>
      <c r="P74" s="289" t="s">
        <v>1202</v>
      </c>
      <c r="Q74" s="456" t="s">
        <v>1496</v>
      </c>
      <c r="R74" s="452">
        <v>0.33333333333333331</v>
      </c>
      <c r="S74" s="452">
        <f>1/3</f>
        <v>0.33333333333333331</v>
      </c>
      <c r="T74" s="202"/>
      <c r="U74" s="202"/>
    </row>
    <row r="75" spans="1:21" ht="20" customHeight="1">
      <c r="A75" s="205">
        <v>74</v>
      </c>
      <c r="B75" s="433" t="s">
        <v>287</v>
      </c>
      <c r="C75" s="426" t="s">
        <v>288</v>
      </c>
      <c r="D75" s="431" t="s">
        <v>56</v>
      </c>
      <c r="E75" s="289" t="s">
        <v>18</v>
      </c>
      <c r="F75" s="289" t="s">
        <v>33</v>
      </c>
      <c r="G75" s="289" t="s">
        <v>1497</v>
      </c>
      <c r="H75" s="204" t="s">
        <v>1296</v>
      </c>
      <c r="I75" s="289" t="s">
        <v>1140</v>
      </c>
      <c r="J75" s="451">
        <v>0.33333333333333331</v>
      </c>
      <c r="K75" s="451"/>
      <c r="L75" s="423"/>
      <c r="M75" s="423"/>
      <c r="N75" s="423"/>
      <c r="O75" s="451"/>
      <c r="P75" s="289" t="s">
        <v>1200</v>
      </c>
      <c r="Q75" s="456" t="s">
        <v>1499</v>
      </c>
      <c r="R75" s="451">
        <v>0.33333333333333331</v>
      </c>
      <c r="S75" s="423">
        <f>1/6</f>
        <v>0.16666666666666666</v>
      </c>
      <c r="T75" s="202"/>
      <c r="U75" s="202"/>
    </row>
    <row r="76" spans="1:21" ht="20" customHeight="1">
      <c r="A76" s="203">
        <v>75</v>
      </c>
      <c r="B76" s="433" t="s">
        <v>180</v>
      </c>
      <c r="C76" s="426" t="s">
        <v>181</v>
      </c>
      <c r="D76" s="426" t="s">
        <v>157</v>
      </c>
      <c r="E76" s="289" t="s">
        <v>18</v>
      </c>
      <c r="F76" s="289" t="s">
        <v>33</v>
      </c>
      <c r="G76" s="289" t="s">
        <v>1497</v>
      </c>
      <c r="H76" s="204" t="s">
        <v>1296</v>
      </c>
      <c r="I76" s="289" t="s">
        <v>1140</v>
      </c>
      <c r="J76" s="452">
        <v>0.33333333333333331</v>
      </c>
      <c r="K76" s="452"/>
      <c r="L76" s="423"/>
      <c r="M76" s="423"/>
      <c r="N76" s="423"/>
      <c r="O76" s="452"/>
      <c r="P76" s="289" t="s">
        <v>1200</v>
      </c>
      <c r="Q76" s="456" t="s">
        <v>1499</v>
      </c>
      <c r="R76" s="452">
        <v>0.33333333333333331</v>
      </c>
      <c r="S76" s="423">
        <f>1/6</f>
        <v>0.16666666666666666</v>
      </c>
      <c r="T76" s="202"/>
      <c r="U76" s="202"/>
    </row>
    <row r="77" spans="1:21" ht="20" customHeight="1">
      <c r="A77" s="205">
        <v>76</v>
      </c>
      <c r="B77" s="433" t="s">
        <v>184</v>
      </c>
      <c r="C77" s="426" t="s">
        <v>1498</v>
      </c>
      <c r="D77" s="426" t="s">
        <v>67</v>
      </c>
      <c r="E77" s="289" t="s">
        <v>18</v>
      </c>
      <c r="F77" s="289" t="s">
        <v>33</v>
      </c>
      <c r="G77" s="289" t="s">
        <v>1497</v>
      </c>
      <c r="H77" s="204" t="s">
        <v>1296</v>
      </c>
      <c r="I77" s="289" t="s">
        <v>1140</v>
      </c>
      <c r="J77" s="452">
        <v>0.33333333333333331</v>
      </c>
      <c r="K77" s="452"/>
      <c r="L77" s="423"/>
      <c r="M77" s="423"/>
      <c r="N77" s="423"/>
      <c r="O77" s="452"/>
      <c r="P77" s="289" t="s">
        <v>1200</v>
      </c>
      <c r="Q77" s="456" t="s">
        <v>1499</v>
      </c>
      <c r="R77" s="452">
        <v>0.33333333333333331</v>
      </c>
      <c r="S77" s="423">
        <f>1/6</f>
        <v>0.16666666666666666</v>
      </c>
      <c r="T77" s="202"/>
      <c r="U77" s="202"/>
    </row>
    <row r="78" spans="1:21" ht="32">
      <c r="A78" s="203">
        <v>77</v>
      </c>
      <c r="B78" s="433" t="s">
        <v>1795</v>
      </c>
      <c r="C78" s="426" t="s">
        <v>1794</v>
      </c>
      <c r="D78" s="289" t="s">
        <v>231</v>
      </c>
      <c r="E78" s="289" t="s">
        <v>18</v>
      </c>
      <c r="F78" s="289" t="s">
        <v>36</v>
      </c>
      <c r="G78" s="289" t="s">
        <v>1500</v>
      </c>
      <c r="H78" s="204" t="s">
        <v>1297</v>
      </c>
      <c r="I78" s="447" t="s">
        <v>1141</v>
      </c>
      <c r="J78" s="451"/>
      <c r="K78" s="451"/>
      <c r="L78" s="423"/>
      <c r="M78" s="423"/>
      <c r="N78" s="423"/>
      <c r="O78" s="451">
        <v>0.33333333333333331</v>
      </c>
      <c r="P78" s="289" t="s">
        <v>1206</v>
      </c>
      <c r="Q78" s="456" t="s">
        <v>1501</v>
      </c>
      <c r="R78" s="451">
        <v>0.33333333333333331</v>
      </c>
      <c r="S78" s="452">
        <f>1/3</f>
        <v>0.33333333333333331</v>
      </c>
      <c r="T78" s="202"/>
      <c r="U78" s="202"/>
    </row>
    <row r="79" spans="1:21" ht="32">
      <c r="A79" s="205">
        <v>78</v>
      </c>
      <c r="B79" s="433" t="s">
        <v>190</v>
      </c>
      <c r="C79" s="426" t="s">
        <v>164</v>
      </c>
      <c r="D79" s="426" t="s">
        <v>67</v>
      </c>
      <c r="E79" s="289" t="s">
        <v>18</v>
      </c>
      <c r="F79" s="289" t="s">
        <v>36</v>
      </c>
      <c r="G79" s="289" t="s">
        <v>1500</v>
      </c>
      <c r="H79" s="204" t="s">
        <v>1297</v>
      </c>
      <c r="I79" s="447" t="s">
        <v>1141</v>
      </c>
      <c r="J79" s="452"/>
      <c r="K79" s="452"/>
      <c r="L79" s="423"/>
      <c r="M79" s="423"/>
      <c r="N79" s="423"/>
      <c r="O79" s="452">
        <v>0.33333333333333331</v>
      </c>
      <c r="P79" s="289" t="s">
        <v>1206</v>
      </c>
      <c r="Q79" s="456" t="s">
        <v>1501</v>
      </c>
      <c r="R79" s="452">
        <v>0.33333333333333331</v>
      </c>
      <c r="S79" s="452">
        <f>1/3</f>
        <v>0.33333333333333331</v>
      </c>
      <c r="T79" s="202"/>
      <c r="U79" s="202"/>
    </row>
    <row r="80" spans="1:21" ht="32">
      <c r="A80" s="203">
        <v>79</v>
      </c>
      <c r="B80" s="433" t="s">
        <v>273</v>
      </c>
      <c r="C80" s="426" t="s">
        <v>153</v>
      </c>
      <c r="D80" s="426" t="s">
        <v>59</v>
      </c>
      <c r="E80" s="289" t="s">
        <v>18</v>
      </c>
      <c r="F80" s="289" t="s">
        <v>36</v>
      </c>
      <c r="G80" s="289" t="s">
        <v>1500</v>
      </c>
      <c r="H80" s="204" t="s">
        <v>1297</v>
      </c>
      <c r="I80" s="447" t="s">
        <v>1141</v>
      </c>
      <c r="J80" s="452"/>
      <c r="K80" s="452"/>
      <c r="L80" s="423"/>
      <c r="M80" s="423"/>
      <c r="N80" s="423"/>
      <c r="O80" s="452">
        <v>0.33333333333333331</v>
      </c>
      <c r="P80" s="289" t="s">
        <v>1206</v>
      </c>
      <c r="Q80" s="456" t="s">
        <v>1501</v>
      </c>
      <c r="R80" s="452">
        <v>0.33333333333333331</v>
      </c>
      <c r="S80" s="452">
        <f>1/3</f>
        <v>0.33333333333333331</v>
      </c>
      <c r="T80" s="202"/>
      <c r="U80" s="202"/>
    </row>
    <row r="81" spans="1:21" ht="48">
      <c r="A81" s="205">
        <v>80</v>
      </c>
      <c r="B81" s="433" t="s">
        <v>833</v>
      </c>
      <c r="C81" s="426" t="s">
        <v>119</v>
      </c>
      <c r="D81" s="428" t="s">
        <v>67</v>
      </c>
      <c r="E81" s="289" t="s">
        <v>18</v>
      </c>
      <c r="F81" s="289" t="s">
        <v>33</v>
      </c>
      <c r="G81" s="289" t="s">
        <v>1502</v>
      </c>
      <c r="H81" s="204" t="s">
        <v>1298</v>
      </c>
      <c r="I81" s="447" t="s">
        <v>1142</v>
      </c>
      <c r="J81" s="451">
        <v>1</v>
      </c>
      <c r="K81" s="451"/>
      <c r="L81" s="423"/>
      <c r="M81" s="423"/>
      <c r="N81" s="423"/>
      <c r="O81" s="451"/>
      <c r="P81" s="289" t="s">
        <v>1200</v>
      </c>
      <c r="Q81" s="456" t="s">
        <v>1503</v>
      </c>
      <c r="R81" s="423">
        <v>1</v>
      </c>
      <c r="S81" s="423">
        <f>1/6</f>
        <v>0.16666666666666666</v>
      </c>
      <c r="T81" s="202"/>
      <c r="U81" s="202"/>
    </row>
    <row r="82" spans="1:21" ht="20" customHeight="1">
      <c r="A82" s="203">
        <v>81</v>
      </c>
      <c r="B82" s="433" t="s">
        <v>1505</v>
      </c>
      <c r="C82" s="426" t="s">
        <v>1506</v>
      </c>
      <c r="D82" s="289" t="s">
        <v>231</v>
      </c>
      <c r="E82" s="289" t="s">
        <v>18</v>
      </c>
      <c r="F82" s="289" t="s">
        <v>36</v>
      </c>
      <c r="G82" s="289" t="s">
        <v>1504</v>
      </c>
      <c r="H82" s="204" t="s">
        <v>1299</v>
      </c>
      <c r="I82" s="447" t="s">
        <v>1143</v>
      </c>
      <c r="J82" s="451">
        <v>0.5</v>
      </c>
      <c r="K82" s="451"/>
      <c r="L82" s="423"/>
      <c r="M82" s="423"/>
      <c r="N82" s="423"/>
      <c r="O82" s="451"/>
      <c r="P82" s="289" t="s">
        <v>1200</v>
      </c>
      <c r="Q82" s="681" t="s">
        <v>1507</v>
      </c>
      <c r="R82" s="423">
        <v>0.5</v>
      </c>
      <c r="S82" s="423">
        <f>1/2</f>
        <v>0.5</v>
      </c>
      <c r="T82" s="202"/>
      <c r="U82" s="202"/>
    </row>
    <row r="83" spans="1:21" ht="20" customHeight="1">
      <c r="A83" s="205">
        <v>82</v>
      </c>
      <c r="B83" s="433" t="s">
        <v>628</v>
      </c>
      <c r="C83" s="426" t="s">
        <v>494</v>
      </c>
      <c r="D83" s="426" t="s">
        <v>56</v>
      </c>
      <c r="E83" s="289" t="s">
        <v>18</v>
      </c>
      <c r="F83" s="289" t="s">
        <v>36</v>
      </c>
      <c r="G83" s="289" t="s">
        <v>1504</v>
      </c>
      <c r="H83" s="204" t="s">
        <v>1299</v>
      </c>
      <c r="I83" s="447" t="s">
        <v>1143</v>
      </c>
      <c r="J83" s="452">
        <v>0.5</v>
      </c>
      <c r="K83" s="452"/>
      <c r="L83" s="423"/>
      <c r="M83" s="423"/>
      <c r="N83" s="423"/>
      <c r="O83" s="452"/>
      <c r="P83" s="289" t="s">
        <v>1200</v>
      </c>
      <c r="Q83" s="456" t="s">
        <v>1507</v>
      </c>
      <c r="R83" s="423">
        <v>0.5</v>
      </c>
      <c r="S83" s="423">
        <f>1/2</f>
        <v>0.5</v>
      </c>
      <c r="T83" s="202"/>
      <c r="U83" s="202"/>
    </row>
    <row r="84" spans="1:21" ht="32">
      <c r="A84" s="203">
        <v>83</v>
      </c>
      <c r="B84" s="433" t="s">
        <v>103</v>
      </c>
      <c r="C84" s="426" t="s">
        <v>104</v>
      </c>
      <c r="D84" s="428" t="s">
        <v>67</v>
      </c>
      <c r="E84" s="428" t="s">
        <v>19</v>
      </c>
      <c r="F84" s="289" t="s">
        <v>40</v>
      </c>
      <c r="G84" s="289" t="s">
        <v>1508</v>
      </c>
      <c r="H84" s="204" t="s">
        <v>1300</v>
      </c>
      <c r="I84" s="447" t="s">
        <v>1144</v>
      </c>
      <c r="J84" s="451"/>
      <c r="K84" s="451"/>
      <c r="L84" s="423"/>
      <c r="M84" s="423"/>
      <c r="N84" s="423"/>
      <c r="O84" s="451">
        <v>1</v>
      </c>
      <c r="P84" s="289" t="s">
        <v>1222</v>
      </c>
      <c r="Q84" s="456" t="s">
        <v>1509</v>
      </c>
      <c r="R84" s="423">
        <v>1</v>
      </c>
      <c r="S84" s="423">
        <v>1</v>
      </c>
      <c r="T84" s="202"/>
      <c r="U84" s="202"/>
    </row>
    <row r="85" spans="1:21" ht="32">
      <c r="A85" s="205">
        <v>84</v>
      </c>
      <c r="B85" s="433" t="s">
        <v>312</v>
      </c>
      <c r="C85" s="426" t="s">
        <v>313</v>
      </c>
      <c r="D85" s="428" t="s">
        <v>67</v>
      </c>
      <c r="E85" s="289" t="s">
        <v>18</v>
      </c>
      <c r="F85" s="289" t="s">
        <v>34</v>
      </c>
      <c r="G85" s="289" t="s">
        <v>1510</v>
      </c>
      <c r="H85" s="204" t="s">
        <v>1301</v>
      </c>
      <c r="I85" s="447" t="s">
        <v>1145</v>
      </c>
      <c r="J85" s="451">
        <v>0.5</v>
      </c>
      <c r="K85" s="451"/>
      <c r="L85" s="423"/>
      <c r="M85" s="423"/>
      <c r="N85" s="423"/>
      <c r="O85" s="451"/>
      <c r="P85" s="289" t="s">
        <v>1204</v>
      </c>
      <c r="Q85" s="456" t="s">
        <v>1513</v>
      </c>
      <c r="R85" s="423">
        <v>0.5</v>
      </c>
      <c r="S85" s="423">
        <f>1/2</f>
        <v>0.5</v>
      </c>
      <c r="T85" s="202"/>
      <c r="U85" s="202"/>
    </row>
    <row r="86" spans="1:21" ht="32">
      <c r="A86" s="203">
        <v>85</v>
      </c>
      <c r="B86" s="433" t="s">
        <v>1511</v>
      </c>
      <c r="C86" s="426" t="s">
        <v>1512</v>
      </c>
      <c r="D86" s="431" t="s">
        <v>231</v>
      </c>
      <c r="E86" s="289" t="s">
        <v>18</v>
      </c>
      <c r="F86" s="289" t="s">
        <v>34</v>
      </c>
      <c r="G86" s="289" t="s">
        <v>1510</v>
      </c>
      <c r="H86" s="204" t="s">
        <v>1301</v>
      </c>
      <c r="I86" s="447" t="s">
        <v>1145</v>
      </c>
      <c r="J86" s="452">
        <v>0.5</v>
      </c>
      <c r="K86" s="452"/>
      <c r="L86" s="423"/>
      <c r="M86" s="423"/>
      <c r="N86" s="423"/>
      <c r="O86" s="452"/>
      <c r="P86" s="289" t="s">
        <v>1204</v>
      </c>
      <c r="Q86" s="456" t="s">
        <v>1513</v>
      </c>
      <c r="R86" s="423">
        <v>0.5</v>
      </c>
      <c r="S86" s="423">
        <f>1/2</f>
        <v>0.5</v>
      </c>
      <c r="T86" s="202"/>
      <c r="U86" s="202"/>
    </row>
    <row r="87" spans="1:21" ht="20" customHeight="1">
      <c r="A87" s="205">
        <v>86</v>
      </c>
      <c r="B87" s="433" t="s">
        <v>563</v>
      </c>
      <c r="C87" s="426" t="s">
        <v>431</v>
      </c>
      <c r="D87" s="428" t="s">
        <v>59</v>
      </c>
      <c r="E87" s="428" t="s">
        <v>19</v>
      </c>
      <c r="F87" s="289" t="s">
        <v>1237</v>
      </c>
      <c r="G87" s="289" t="s">
        <v>1514</v>
      </c>
      <c r="H87" s="204" t="s">
        <v>1302</v>
      </c>
      <c r="I87" s="289" t="s">
        <v>1146</v>
      </c>
      <c r="J87" s="451"/>
      <c r="K87" s="451">
        <v>0.5</v>
      </c>
      <c r="L87" s="423"/>
      <c r="M87" s="423"/>
      <c r="N87" s="423"/>
      <c r="O87" s="451"/>
      <c r="P87" s="289" t="s">
        <v>1195</v>
      </c>
      <c r="Q87" s="456" t="s">
        <v>1515</v>
      </c>
      <c r="R87" s="451">
        <v>0.5</v>
      </c>
      <c r="S87" s="423">
        <f>1/2</f>
        <v>0.5</v>
      </c>
      <c r="T87" s="202"/>
      <c r="U87" s="202"/>
    </row>
    <row r="88" spans="1:21" ht="20" customHeight="1">
      <c r="A88" s="203">
        <v>87</v>
      </c>
      <c r="B88" s="465" t="s">
        <v>761</v>
      </c>
      <c r="C88" s="426" t="s">
        <v>762</v>
      </c>
      <c r="D88" s="428" t="s">
        <v>59</v>
      </c>
      <c r="E88" s="428" t="s">
        <v>19</v>
      </c>
      <c r="F88" s="289" t="s">
        <v>1435</v>
      </c>
      <c r="G88" s="289" t="s">
        <v>1514</v>
      </c>
      <c r="H88" s="204" t="s">
        <v>1302</v>
      </c>
      <c r="I88" s="289" t="s">
        <v>1146</v>
      </c>
      <c r="J88" s="462"/>
      <c r="K88" s="462">
        <v>0.5</v>
      </c>
      <c r="L88" s="463"/>
      <c r="M88" s="463"/>
      <c r="N88" s="463"/>
      <c r="O88" s="462"/>
      <c r="P88" s="289" t="s">
        <v>1195</v>
      </c>
      <c r="Q88" s="456" t="s">
        <v>1515</v>
      </c>
      <c r="R88" s="462">
        <v>0.5</v>
      </c>
      <c r="S88" s="423">
        <f>1/2</f>
        <v>0.5</v>
      </c>
      <c r="T88" s="202"/>
      <c r="U88" s="202"/>
    </row>
    <row r="89" spans="1:21" ht="32">
      <c r="A89" s="205">
        <v>88</v>
      </c>
      <c r="B89" s="433" t="s">
        <v>138</v>
      </c>
      <c r="C89" s="426" t="s">
        <v>625</v>
      </c>
      <c r="D89" s="431" t="s">
        <v>231</v>
      </c>
      <c r="E89" s="289" t="s">
        <v>18</v>
      </c>
      <c r="F89" s="289" t="s">
        <v>38</v>
      </c>
      <c r="G89" s="289" t="s">
        <v>1516</v>
      </c>
      <c r="H89" s="204" t="s">
        <v>1303</v>
      </c>
      <c r="I89" s="447" t="s">
        <v>1147</v>
      </c>
      <c r="J89" s="451">
        <v>0.5</v>
      </c>
      <c r="K89" s="451"/>
      <c r="L89" s="423"/>
      <c r="M89" s="423"/>
      <c r="N89" s="423"/>
      <c r="O89" s="451"/>
      <c r="P89" s="289" t="s">
        <v>1218</v>
      </c>
      <c r="Q89" s="456" t="s">
        <v>1517</v>
      </c>
      <c r="R89" s="451">
        <v>0.5</v>
      </c>
      <c r="S89" s="452">
        <f>1/3</f>
        <v>0.33333333333333331</v>
      </c>
      <c r="T89" s="202"/>
      <c r="U89" s="202"/>
    </row>
    <row r="90" spans="1:21" ht="32">
      <c r="A90" s="203">
        <v>89</v>
      </c>
      <c r="B90" s="433" t="s">
        <v>158</v>
      </c>
      <c r="C90" s="426" t="s">
        <v>159</v>
      </c>
      <c r="D90" s="426" t="s">
        <v>56</v>
      </c>
      <c r="E90" s="289" t="s">
        <v>18</v>
      </c>
      <c r="F90" s="289" t="s">
        <v>38</v>
      </c>
      <c r="G90" s="289" t="s">
        <v>1516</v>
      </c>
      <c r="H90" s="204" t="s">
        <v>1303</v>
      </c>
      <c r="I90" s="447" t="s">
        <v>1147</v>
      </c>
      <c r="J90" s="452">
        <v>0.5</v>
      </c>
      <c r="K90" s="452"/>
      <c r="L90" s="423"/>
      <c r="M90" s="423"/>
      <c r="N90" s="423"/>
      <c r="O90" s="452"/>
      <c r="P90" s="289" t="s">
        <v>1218</v>
      </c>
      <c r="Q90" s="456" t="s">
        <v>1517</v>
      </c>
      <c r="R90" s="452">
        <v>0.5</v>
      </c>
      <c r="S90" s="452">
        <f>1/3</f>
        <v>0.33333333333333331</v>
      </c>
      <c r="T90" s="202"/>
      <c r="U90" s="202"/>
    </row>
    <row r="91" spans="1:21" ht="20" customHeight="1">
      <c r="A91" s="205">
        <v>90</v>
      </c>
      <c r="B91" s="433" t="s">
        <v>806</v>
      </c>
      <c r="C91" s="426" t="s">
        <v>807</v>
      </c>
      <c r="D91" s="428" t="s">
        <v>59</v>
      </c>
      <c r="E91" s="428" t="s">
        <v>19</v>
      </c>
      <c r="F91" s="289" t="s">
        <v>1237</v>
      </c>
      <c r="G91" s="289" t="s">
        <v>1519</v>
      </c>
      <c r="H91" s="204" t="s">
        <v>1304</v>
      </c>
      <c r="I91" s="289" t="s">
        <v>1148</v>
      </c>
      <c r="J91" s="451"/>
      <c r="K91" s="451">
        <v>1</v>
      </c>
      <c r="L91" s="423"/>
      <c r="M91" s="423"/>
      <c r="N91" s="423"/>
      <c r="O91" s="451"/>
      <c r="P91" s="289" t="s">
        <v>1223</v>
      </c>
      <c r="Q91" s="681" t="s">
        <v>1518</v>
      </c>
      <c r="R91" s="423">
        <v>1</v>
      </c>
      <c r="S91" s="423">
        <f>1/2</f>
        <v>0.5</v>
      </c>
      <c r="T91" s="202"/>
      <c r="U91" s="202"/>
    </row>
    <row r="92" spans="1:21" ht="32">
      <c r="A92" s="203">
        <v>91</v>
      </c>
      <c r="B92" s="433" t="s">
        <v>624</v>
      </c>
      <c r="C92" s="426" t="s">
        <v>481</v>
      </c>
      <c r="D92" s="428" t="s">
        <v>59</v>
      </c>
      <c r="E92" s="289" t="s">
        <v>17</v>
      </c>
      <c r="F92" s="289" t="s">
        <v>31</v>
      </c>
      <c r="G92" s="289" t="s">
        <v>1520</v>
      </c>
      <c r="H92" s="204" t="s">
        <v>1305</v>
      </c>
      <c r="I92" s="447" t="s">
        <v>1149</v>
      </c>
      <c r="J92" s="451">
        <v>1</v>
      </c>
      <c r="K92" s="451"/>
      <c r="L92" s="423"/>
      <c r="M92" s="423"/>
      <c r="N92" s="423"/>
      <c r="O92" s="451"/>
      <c r="P92" s="289" t="s">
        <v>1196</v>
      </c>
      <c r="Q92" s="456" t="s">
        <v>1521</v>
      </c>
      <c r="R92" s="423">
        <v>1</v>
      </c>
      <c r="S92" s="423">
        <f>1/2</f>
        <v>0.5</v>
      </c>
      <c r="T92" s="202"/>
      <c r="U92" s="202"/>
    </row>
    <row r="93" spans="1:21" ht="48">
      <c r="A93" s="205">
        <v>92</v>
      </c>
      <c r="B93" s="433" t="s">
        <v>163</v>
      </c>
      <c r="C93" s="426" t="s">
        <v>164</v>
      </c>
      <c r="D93" s="431" t="s">
        <v>67</v>
      </c>
      <c r="E93" s="289" t="s">
        <v>18</v>
      </c>
      <c r="F93" s="289" t="s">
        <v>38</v>
      </c>
      <c r="G93" s="290" t="s">
        <v>1522</v>
      </c>
      <c r="H93" s="204" t="s">
        <v>1306</v>
      </c>
      <c r="I93" s="447" t="s">
        <v>1150</v>
      </c>
      <c r="J93" s="451">
        <v>1</v>
      </c>
      <c r="K93" s="451"/>
      <c r="L93" s="423"/>
      <c r="M93" s="423"/>
      <c r="N93" s="423"/>
      <c r="O93" s="451"/>
      <c r="P93" s="289" t="s">
        <v>1202</v>
      </c>
      <c r="Q93" s="456" t="s">
        <v>1523</v>
      </c>
      <c r="R93" s="423">
        <v>1</v>
      </c>
      <c r="S93" s="452">
        <f>1/3</f>
        <v>0.33333333333333331</v>
      </c>
      <c r="T93" s="202"/>
      <c r="U93" s="202"/>
    </row>
    <row r="94" spans="1:21" ht="32">
      <c r="A94" s="203">
        <v>93</v>
      </c>
      <c r="B94" s="433" t="s">
        <v>98</v>
      </c>
      <c r="C94" s="426" t="s">
        <v>99</v>
      </c>
      <c r="D94" s="428" t="s">
        <v>56</v>
      </c>
      <c r="E94" s="289" t="s">
        <v>18</v>
      </c>
      <c r="F94" s="289" t="s">
        <v>33</v>
      </c>
      <c r="G94" s="289" t="s">
        <v>1524</v>
      </c>
      <c r="H94" s="204" t="s">
        <v>1307</v>
      </c>
      <c r="I94" s="447" t="s">
        <v>1151</v>
      </c>
      <c r="J94" s="451">
        <v>1</v>
      </c>
      <c r="K94" s="451"/>
      <c r="L94" s="423"/>
      <c r="M94" s="423"/>
      <c r="N94" s="423"/>
      <c r="O94" s="451"/>
      <c r="P94" s="289" t="s">
        <v>1224</v>
      </c>
      <c r="Q94" s="456" t="s">
        <v>1525</v>
      </c>
      <c r="R94" s="423">
        <v>1</v>
      </c>
      <c r="S94" s="423">
        <f>1/2</f>
        <v>0.5</v>
      </c>
      <c r="T94" s="202"/>
      <c r="U94" s="202"/>
    </row>
    <row r="95" spans="1:21" ht="32">
      <c r="A95" s="205">
        <v>94</v>
      </c>
      <c r="B95" s="433" t="s">
        <v>186</v>
      </c>
      <c r="C95" s="426" t="s">
        <v>187</v>
      </c>
      <c r="D95" s="428" t="s">
        <v>67</v>
      </c>
      <c r="E95" s="289" t="s">
        <v>18</v>
      </c>
      <c r="F95" s="290" t="s">
        <v>38</v>
      </c>
      <c r="G95" s="290" t="s">
        <v>1526</v>
      </c>
      <c r="H95" s="204" t="s">
        <v>1308</v>
      </c>
      <c r="I95" s="447" t="s">
        <v>1152</v>
      </c>
      <c r="J95" s="451">
        <v>1</v>
      </c>
      <c r="K95" s="451"/>
      <c r="L95" s="423"/>
      <c r="M95" s="423"/>
      <c r="N95" s="423"/>
      <c r="O95" s="451"/>
      <c r="P95" s="289" t="s">
        <v>1195</v>
      </c>
      <c r="Q95" s="456" t="s">
        <v>1527</v>
      </c>
      <c r="R95" s="423">
        <v>1</v>
      </c>
      <c r="S95" s="423">
        <f>1/4</f>
        <v>0.25</v>
      </c>
      <c r="T95" s="202"/>
      <c r="U95" s="202"/>
    </row>
    <row r="96" spans="1:21" ht="64">
      <c r="A96" s="203">
        <v>95</v>
      </c>
      <c r="B96" s="433" t="s">
        <v>833</v>
      </c>
      <c r="C96" s="426" t="s">
        <v>119</v>
      </c>
      <c r="D96" s="428" t="s">
        <v>67</v>
      </c>
      <c r="E96" s="289" t="s">
        <v>18</v>
      </c>
      <c r="F96" s="289" t="s">
        <v>33</v>
      </c>
      <c r="G96" s="289" t="s">
        <v>1528</v>
      </c>
      <c r="H96" s="204" t="s">
        <v>1309</v>
      </c>
      <c r="I96" s="447" t="s">
        <v>1153</v>
      </c>
      <c r="J96" s="451">
        <v>1</v>
      </c>
      <c r="K96" s="451"/>
      <c r="L96" s="423"/>
      <c r="M96" s="423"/>
      <c r="N96" s="423"/>
      <c r="O96" s="451"/>
      <c r="P96" s="289" t="s">
        <v>1225</v>
      </c>
      <c r="Q96" s="456" t="s">
        <v>1529</v>
      </c>
      <c r="R96" s="423">
        <v>1</v>
      </c>
      <c r="S96" s="423">
        <f>1/4</f>
        <v>0.25</v>
      </c>
      <c r="T96" s="202"/>
      <c r="U96" s="202"/>
    </row>
    <row r="97" spans="1:21" ht="20" customHeight="1">
      <c r="A97" s="205">
        <v>96</v>
      </c>
      <c r="B97" s="433" t="s">
        <v>981</v>
      </c>
      <c r="C97" s="426" t="s">
        <v>982</v>
      </c>
      <c r="D97" s="428" t="s">
        <v>67</v>
      </c>
      <c r="E97" s="289" t="s">
        <v>17</v>
      </c>
      <c r="F97" s="289" t="s">
        <v>26</v>
      </c>
      <c r="G97" s="289" t="s">
        <v>1530</v>
      </c>
      <c r="H97" s="204" t="s">
        <v>1310</v>
      </c>
      <c r="I97" s="289" t="s">
        <v>1154</v>
      </c>
      <c r="J97" s="451"/>
      <c r="K97" s="451">
        <v>1</v>
      </c>
      <c r="L97" s="423"/>
      <c r="M97" s="423"/>
      <c r="N97" s="423"/>
      <c r="O97" s="451"/>
      <c r="P97" s="289" t="s">
        <v>1201</v>
      </c>
      <c r="Q97" s="456" t="s">
        <v>1531</v>
      </c>
      <c r="R97" s="423">
        <v>1</v>
      </c>
      <c r="S97" s="452">
        <f>1/3</f>
        <v>0.33333333333333331</v>
      </c>
      <c r="T97" s="202"/>
      <c r="U97" s="202"/>
    </row>
    <row r="98" spans="1:21" ht="32">
      <c r="A98" s="203">
        <v>97</v>
      </c>
      <c r="B98" s="433" t="s">
        <v>161</v>
      </c>
      <c r="C98" s="426" t="s">
        <v>1533</v>
      </c>
      <c r="D98" s="428" t="s">
        <v>67</v>
      </c>
      <c r="E98" s="289" t="s">
        <v>17</v>
      </c>
      <c r="F98" s="289" t="s">
        <v>31</v>
      </c>
      <c r="G98" s="289" t="s">
        <v>1532</v>
      </c>
      <c r="H98" s="204" t="s">
        <v>1311</v>
      </c>
      <c r="I98" s="447" t="s">
        <v>1155</v>
      </c>
      <c r="J98" s="451">
        <v>1</v>
      </c>
      <c r="K98" s="451"/>
      <c r="L98" s="423"/>
      <c r="M98" s="423"/>
      <c r="N98" s="423"/>
      <c r="O98" s="451"/>
      <c r="P98" s="289" t="s">
        <v>1226</v>
      </c>
      <c r="Q98" s="456" t="s">
        <v>1534</v>
      </c>
      <c r="R98" s="423">
        <v>1</v>
      </c>
      <c r="S98" s="423">
        <f>1/2</f>
        <v>0.5</v>
      </c>
      <c r="T98" s="202"/>
      <c r="U98" s="202"/>
    </row>
    <row r="99" spans="1:21" ht="20" customHeight="1">
      <c r="A99" s="205">
        <v>98</v>
      </c>
      <c r="B99" s="433" t="s">
        <v>221</v>
      </c>
      <c r="C99" s="426" t="s">
        <v>131</v>
      </c>
      <c r="D99" s="442" t="s">
        <v>56</v>
      </c>
      <c r="E99" s="289" t="s">
        <v>19</v>
      </c>
      <c r="F99" s="289" t="s">
        <v>1438</v>
      </c>
      <c r="G99" s="289" t="s">
        <v>1535</v>
      </c>
      <c r="H99" s="204" t="s">
        <v>1312</v>
      </c>
      <c r="I99" s="289" t="s">
        <v>1156</v>
      </c>
      <c r="J99" s="451"/>
      <c r="K99" s="451"/>
      <c r="L99" s="423"/>
      <c r="M99" s="423"/>
      <c r="N99" s="423"/>
      <c r="O99" s="451">
        <v>1</v>
      </c>
      <c r="P99" s="289" t="s">
        <v>1093</v>
      </c>
      <c r="Q99" s="456" t="s">
        <v>1536</v>
      </c>
      <c r="R99" s="423">
        <v>1</v>
      </c>
      <c r="S99" s="423">
        <v>1</v>
      </c>
      <c r="T99" s="202"/>
      <c r="U99" s="202"/>
    </row>
    <row r="100" spans="1:21" ht="32">
      <c r="A100" s="203">
        <v>99</v>
      </c>
      <c r="B100" s="433" t="s">
        <v>205</v>
      </c>
      <c r="C100" s="426" t="s">
        <v>206</v>
      </c>
      <c r="D100" s="442" t="s">
        <v>56</v>
      </c>
      <c r="E100" s="289" t="s">
        <v>18</v>
      </c>
      <c r="F100" s="290" t="s">
        <v>37</v>
      </c>
      <c r="G100" s="290" t="s">
        <v>1537</v>
      </c>
      <c r="H100" s="204" t="s">
        <v>1313</v>
      </c>
      <c r="I100" s="447" t="s">
        <v>1157</v>
      </c>
      <c r="J100" s="451">
        <v>0.33333333333333331</v>
      </c>
      <c r="K100" s="451"/>
      <c r="L100" s="423"/>
      <c r="M100" s="423"/>
      <c r="N100" s="423"/>
      <c r="O100" s="451"/>
      <c r="P100" s="289" t="s">
        <v>1204</v>
      </c>
      <c r="Q100" s="456" t="s">
        <v>1538</v>
      </c>
      <c r="R100" s="451">
        <v>0.33333333333333331</v>
      </c>
      <c r="S100" s="423">
        <f>1/4</f>
        <v>0.25</v>
      </c>
      <c r="T100" s="202"/>
      <c r="U100" s="202"/>
    </row>
    <row r="101" spans="1:21" ht="32">
      <c r="A101" s="205">
        <v>100</v>
      </c>
      <c r="B101" s="433" t="s">
        <v>201</v>
      </c>
      <c r="C101" s="426" t="s">
        <v>202</v>
      </c>
      <c r="D101" s="426" t="s">
        <v>67</v>
      </c>
      <c r="E101" s="289" t="s">
        <v>18</v>
      </c>
      <c r="F101" s="290" t="s">
        <v>37</v>
      </c>
      <c r="G101" s="290" t="s">
        <v>1537</v>
      </c>
      <c r="H101" s="204" t="s">
        <v>1313</v>
      </c>
      <c r="I101" s="447" t="s">
        <v>1157</v>
      </c>
      <c r="J101" s="452">
        <v>0.33333333333333331</v>
      </c>
      <c r="K101" s="452"/>
      <c r="L101" s="423"/>
      <c r="M101" s="423"/>
      <c r="N101" s="423"/>
      <c r="O101" s="452"/>
      <c r="P101" s="289" t="s">
        <v>1204</v>
      </c>
      <c r="Q101" s="456" t="s">
        <v>1538</v>
      </c>
      <c r="R101" s="452">
        <v>0.33333333333333331</v>
      </c>
      <c r="S101" s="423">
        <f>1/4</f>
        <v>0.25</v>
      </c>
      <c r="T101" s="202"/>
      <c r="U101" s="202"/>
    </row>
    <row r="102" spans="1:21" ht="32">
      <c r="A102" s="203">
        <v>101</v>
      </c>
      <c r="B102" s="433" t="s">
        <v>203</v>
      </c>
      <c r="C102" s="426" t="s">
        <v>204</v>
      </c>
      <c r="D102" s="442" t="s">
        <v>56</v>
      </c>
      <c r="E102" s="289" t="s">
        <v>18</v>
      </c>
      <c r="F102" s="290" t="s">
        <v>37</v>
      </c>
      <c r="G102" s="290" t="s">
        <v>1537</v>
      </c>
      <c r="H102" s="204" t="s">
        <v>1313</v>
      </c>
      <c r="I102" s="447" t="s">
        <v>1157</v>
      </c>
      <c r="J102" s="452">
        <v>0.33333333333333331</v>
      </c>
      <c r="K102" s="452"/>
      <c r="L102" s="423"/>
      <c r="M102" s="423"/>
      <c r="N102" s="423"/>
      <c r="O102" s="452"/>
      <c r="P102" s="289" t="s">
        <v>1204</v>
      </c>
      <c r="Q102" s="456" t="s">
        <v>1538</v>
      </c>
      <c r="R102" s="452">
        <v>0.33333333333333331</v>
      </c>
      <c r="S102" s="423">
        <f>1/4</f>
        <v>0.25</v>
      </c>
      <c r="T102" s="202"/>
      <c r="U102" s="202"/>
    </row>
    <row r="103" spans="1:21" ht="20" customHeight="1">
      <c r="A103" s="205">
        <v>102</v>
      </c>
      <c r="B103" s="430" t="s">
        <v>279</v>
      </c>
      <c r="C103" s="431" t="s">
        <v>280</v>
      </c>
      <c r="D103" s="428" t="s">
        <v>59</v>
      </c>
      <c r="E103" s="289" t="s">
        <v>19</v>
      </c>
      <c r="F103" s="289" t="s">
        <v>40</v>
      </c>
      <c r="G103" s="289" t="s">
        <v>1539</v>
      </c>
      <c r="H103" s="204" t="s">
        <v>1314</v>
      </c>
      <c r="I103" s="447" t="s">
        <v>1158</v>
      </c>
      <c r="J103" s="451"/>
      <c r="K103" s="451">
        <v>1</v>
      </c>
      <c r="L103" s="423"/>
      <c r="M103" s="423"/>
      <c r="N103" s="423"/>
      <c r="O103" s="451"/>
      <c r="P103" s="289" t="s">
        <v>1195</v>
      </c>
      <c r="Q103" s="456" t="s">
        <v>1540</v>
      </c>
      <c r="R103" s="423">
        <v>1</v>
      </c>
      <c r="S103" s="423">
        <f>1/2</f>
        <v>0.5</v>
      </c>
      <c r="T103" s="202"/>
      <c r="U103" s="202"/>
    </row>
    <row r="104" spans="1:21" ht="32">
      <c r="A104" s="203">
        <v>103</v>
      </c>
      <c r="B104" s="430" t="s">
        <v>279</v>
      </c>
      <c r="C104" s="431" t="s">
        <v>280</v>
      </c>
      <c r="D104" s="428" t="s">
        <v>59</v>
      </c>
      <c r="E104" s="289" t="s">
        <v>19</v>
      </c>
      <c r="F104" s="289" t="s">
        <v>40</v>
      </c>
      <c r="G104" s="289" t="s">
        <v>1541</v>
      </c>
      <c r="H104" s="204" t="s">
        <v>1315</v>
      </c>
      <c r="I104" s="447" t="s">
        <v>1159</v>
      </c>
      <c r="J104" s="451"/>
      <c r="K104" s="451">
        <v>0.33333333333333331</v>
      </c>
      <c r="L104" s="423"/>
      <c r="M104" s="423"/>
      <c r="N104" s="423"/>
      <c r="O104" s="451"/>
      <c r="P104" s="289" t="s">
        <v>1195</v>
      </c>
      <c r="Q104" s="456" t="s">
        <v>1542</v>
      </c>
      <c r="R104" s="451">
        <v>0.33333333333333331</v>
      </c>
      <c r="S104" s="451">
        <f>1/3</f>
        <v>0.33333333333333331</v>
      </c>
      <c r="T104" s="202"/>
      <c r="U104" s="202"/>
    </row>
    <row r="105" spans="1:21" ht="32">
      <c r="A105" s="205">
        <v>104</v>
      </c>
      <c r="B105" s="433" t="s">
        <v>264</v>
      </c>
      <c r="C105" s="426" t="s">
        <v>265</v>
      </c>
      <c r="D105" s="431" t="s">
        <v>504</v>
      </c>
      <c r="E105" s="289" t="s">
        <v>19</v>
      </c>
      <c r="F105" s="289" t="s">
        <v>40</v>
      </c>
      <c r="G105" s="289" t="s">
        <v>1541</v>
      </c>
      <c r="H105" s="204" t="s">
        <v>1315</v>
      </c>
      <c r="I105" s="447" t="s">
        <v>1159</v>
      </c>
      <c r="J105" s="452"/>
      <c r="K105" s="451">
        <v>0.33333333333333331</v>
      </c>
      <c r="L105" s="423"/>
      <c r="M105" s="423"/>
      <c r="N105" s="423"/>
      <c r="O105" s="452"/>
      <c r="P105" s="289" t="s">
        <v>1195</v>
      </c>
      <c r="Q105" s="456" t="s">
        <v>1542</v>
      </c>
      <c r="R105" s="451">
        <v>0.33333333333333331</v>
      </c>
      <c r="S105" s="451">
        <f>1/3</f>
        <v>0.33333333333333331</v>
      </c>
      <c r="T105" s="202"/>
      <c r="U105" s="202"/>
    </row>
    <row r="106" spans="1:21" ht="32">
      <c r="A106" s="203">
        <v>105</v>
      </c>
      <c r="B106" s="433" t="s">
        <v>325</v>
      </c>
      <c r="C106" s="426" t="s">
        <v>326</v>
      </c>
      <c r="D106" s="431" t="s">
        <v>67</v>
      </c>
      <c r="E106" s="289" t="s">
        <v>19</v>
      </c>
      <c r="F106" s="289" t="s">
        <v>40</v>
      </c>
      <c r="G106" s="289" t="s">
        <v>1541</v>
      </c>
      <c r="H106" s="204" t="s">
        <v>1315</v>
      </c>
      <c r="I106" s="447" t="s">
        <v>1159</v>
      </c>
      <c r="J106" s="452"/>
      <c r="K106" s="451">
        <v>0.33333333333333331</v>
      </c>
      <c r="L106" s="423"/>
      <c r="M106" s="423"/>
      <c r="N106" s="423"/>
      <c r="O106" s="452"/>
      <c r="P106" s="289" t="s">
        <v>1195</v>
      </c>
      <c r="Q106" s="456" t="s">
        <v>1542</v>
      </c>
      <c r="R106" s="451">
        <v>0.33333333333333331</v>
      </c>
      <c r="S106" s="451">
        <f>1/3</f>
        <v>0.33333333333333331</v>
      </c>
      <c r="T106" s="202"/>
      <c r="U106" s="202"/>
    </row>
    <row r="107" spans="1:21" ht="32">
      <c r="A107" s="205">
        <v>106</v>
      </c>
      <c r="B107" s="433" t="s">
        <v>131</v>
      </c>
      <c r="C107" s="426" t="s">
        <v>689</v>
      </c>
      <c r="D107" s="428" t="s">
        <v>59</v>
      </c>
      <c r="E107" s="428" t="s">
        <v>18</v>
      </c>
      <c r="F107" s="289" t="s">
        <v>34</v>
      </c>
      <c r="G107" s="289" t="s">
        <v>1543</v>
      </c>
      <c r="H107" s="204" t="s">
        <v>1316</v>
      </c>
      <c r="I107" s="447" t="s">
        <v>1160</v>
      </c>
      <c r="J107" s="451">
        <v>1</v>
      </c>
      <c r="K107" s="451"/>
      <c r="L107" s="423"/>
      <c r="M107" s="423"/>
      <c r="N107" s="423"/>
      <c r="O107" s="451"/>
      <c r="P107" s="289" t="s">
        <v>1204</v>
      </c>
      <c r="Q107" s="456" t="s">
        <v>1544</v>
      </c>
      <c r="R107" s="423">
        <v>1</v>
      </c>
      <c r="S107" s="423">
        <f>1/11</f>
        <v>9.0909090909090912E-2</v>
      </c>
      <c r="T107" s="202"/>
      <c r="U107" s="202"/>
    </row>
    <row r="108" spans="1:21" ht="16">
      <c r="A108" s="203">
        <v>107</v>
      </c>
      <c r="B108" s="433" t="s">
        <v>158</v>
      </c>
      <c r="C108" s="426" t="s">
        <v>159</v>
      </c>
      <c r="D108" s="426" t="s">
        <v>56</v>
      </c>
      <c r="E108" s="289" t="s">
        <v>18</v>
      </c>
      <c r="F108" s="289" t="s">
        <v>38</v>
      </c>
      <c r="G108" s="289" t="s">
        <v>1545</v>
      </c>
      <c r="H108" s="204" t="s">
        <v>1317</v>
      </c>
      <c r="I108" s="447" t="s">
        <v>1161</v>
      </c>
      <c r="J108" s="451">
        <v>1</v>
      </c>
      <c r="K108" s="451"/>
      <c r="L108" s="423"/>
      <c r="M108" s="423"/>
      <c r="N108" s="423"/>
      <c r="O108" s="451"/>
      <c r="P108" s="289" t="s">
        <v>1200</v>
      </c>
      <c r="Q108" s="456" t="s">
        <v>1546</v>
      </c>
      <c r="R108" s="423">
        <v>1</v>
      </c>
      <c r="S108" s="451">
        <f>1/3</f>
        <v>0.33333333333333331</v>
      </c>
      <c r="T108" s="202"/>
      <c r="U108" s="202"/>
    </row>
    <row r="109" spans="1:21" ht="32">
      <c r="A109" s="205">
        <v>108</v>
      </c>
      <c r="B109" s="433" t="s">
        <v>239</v>
      </c>
      <c r="C109" s="426" t="s">
        <v>204</v>
      </c>
      <c r="D109" s="442" t="s">
        <v>67</v>
      </c>
      <c r="E109" s="428" t="s">
        <v>18</v>
      </c>
      <c r="F109" s="289" t="s">
        <v>34</v>
      </c>
      <c r="G109" s="289" t="s">
        <v>1547</v>
      </c>
      <c r="H109" s="204" t="s">
        <v>1318</v>
      </c>
      <c r="I109" s="447" t="s">
        <v>1162</v>
      </c>
      <c r="J109" s="451">
        <v>0.5</v>
      </c>
      <c r="K109" s="451"/>
      <c r="L109" s="423"/>
      <c r="M109" s="423"/>
      <c r="N109" s="423"/>
      <c r="O109" s="451"/>
      <c r="P109" s="289" t="s">
        <v>1204</v>
      </c>
      <c r="Q109" s="456" t="s">
        <v>1549</v>
      </c>
      <c r="R109" s="423">
        <v>0.5</v>
      </c>
      <c r="S109" s="451">
        <f>1/3</f>
        <v>0.33333333333333331</v>
      </c>
      <c r="T109" s="202"/>
      <c r="U109" s="202"/>
    </row>
    <row r="110" spans="1:21" ht="32">
      <c r="A110" s="203">
        <v>109</v>
      </c>
      <c r="B110" s="433" t="s">
        <v>241</v>
      </c>
      <c r="C110" s="426" t="s">
        <v>1548</v>
      </c>
      <c r="D110" s="442" t="s">
        <v>67</v>
      </c>
      <c r="E110" s="428" t="s">
        <v>18</v>
      </c>
      <c r="F110" s="289" t="s">
        <v>34</v>
      </c>
      <c r="G110" s="289" t="s">
        <v>1547</v>
      </c>
      <c r="H110" s="204" t="s">
        <v>1318</v>
      </c>
      <c r="I110" s="447" t="s">
        <v>1162</v>
      </c>
      <c r="J110" s="452">
        <v>0.5</v>
      </c>
      <c r="K110" s="452"/>
      <c r="L110" s="423"/>
      <c r="M110" s="423"/>
      <c r="N110" s="423"/>
      <c r="O110" s="452"/>
      <c r="P110" s="289" t="s">
        <v>1204</v>
      </c>
      <c r="Q110" s="456" t="s">
        <v>1549</v>
      </c>
      <c r="R110" s="423">
        <v>0.5</v>
      </c>
      <c r="S110" s="451">
        <f>1/3</f>
        <v>0.33333333333333331</v>
      </c>
      <c r="T110" s="202"/>
      <c r="U110" s="202"/>
    </row>
    <row r="111" spans="1:21" ht="32">
      <c r="A111" s="205">
        <v>110</v>
      </c>
      <c r="B111" s="433" t="s">
        <v>948</v>
      </c>
      <c r="C111" s="426" t="s">
        <v>520</v>
      </c>
      <c r="D111" s="442" t="s">
        <v>231</v>
      </c>
      <c r="E111" s="428" t="s">
        <v>18</v>
      </c>
      <c r="F111" s="289" t="s">
        <v>38</v>
      </c>
      <c r="G111" s="289" t="s">
        <v>1551</v>
      </c>
      <c r="H111" s="204" t="s">
        <v>1319</v>
      </c>
      <c r="I111" s="447" t="s">
        <v>1163</v>
      </c>
      <c r="J111" s="451">
        <v>0.5</v>
      </c>
      <c r="K111" s="451"/>
      <c r="L111" s="423"/>
      <c r="M111" s="423"/>
      <c r="N111" s="423"/>
      <c r="O111" s="451"/>
      <c r="P111" s="289" t="s">
        <v>1202</v>
      </c>
      <c r="Q111" s="456" t="s">
        <v>1552</v>
      </c>
      <c r="R111" s="423">
        <v>0.5</v>
      </c>
      <c r="S111" s="423">
        <f>1/5</f>
        <v>0.2</v>
      </c>
      <c r="T111" s="202"/>
      <c r="U111" s="202"/>
    </row>
    <row r="112" spans="1:21" ht="32">
      <c r="A112" s="203">
        <v>111</v>
      </c>
      <c r="B112" s="433" t="s">
        <v>163</v>
      </c>
      <c r="C112" s="426" t="s">
        <v>1550</v>
      </c>
      <c r="D112" s="431" t="s">
        <v>67</v>
      </c>
      <c r="E112" s="289" t="s">
        <v>18</v>
      </c>
      <c r="F112" s="289" t="s">
        <v>38</v>
      </c>
      <c r="G112" s="289" t="s">
        <v>1551</v>
      </c>
      <c r="H112" s="204" t="s">
        <v>1319</v>
      </c>
      <c r="I112" s="447" t="s">
        <v>1163</v>
      </c>
      <c r="J112" s="452">
        <v>0.5</v>
      </c>
      <c r="K112" s="452"/>
      <c r="L112" s="423"/>
      <c r="M112" s="423"/>
      <c r="N112" s="423"/>
      <c r="O112" s="452"/>
      <c r="P112" s="289" t="s">
        <v>1202</v>
      </c>
      <c r="Q112" s="456" t="s">
        <v>1552</v>
      </c>
      <c r="R112" s="423">
        <v>0.5</v>
      </c>
      <c r="S112" s="423">
        <f>1/5</f>
        <v>0.2</v>
      </c>
      <c r="T112" s="202"/>
      <c r="U112" s="202"/>
    </row>
    <row r="113" spans="1:21" ht="32">
      <c r="A113" s="205">
        <v>112</v>
      </c>
      <c r="B113" s="433" t="s">
        <v>1049</v>
      </c>
      <c r="C113" s="426" t="s">
        <v>397</v>
      </c>
      <c r="D113" s="431" t="s">
        <v>67</v>
      </c>
      <c r="E113" s="289" t="s">
        <v>17</v>
      </c>
      <c r="F113" s="422" t="s">
        <v>2098</v>
      </c>
      <c r="G113" s="289" t="s">
        <v>1553</v>
      </c>
      <c r="H113" s="204" t="s">
        <v>1320</v>
      </c>
      <c r="I113" s="447" t="s">
        <v>1164</v>
      </c>
      <c r="J113" s="451">
        <v>1</v>
      </c>
      <c r="K113" s="451"/>
      <c r="L113" s="423"/>
      <c r="M113" s="423"/>
      <c r="N113" s="423"/>
      <c r="O113" s="451"/>
      <c r="P113" s="289" t="s">
        <v>1218</v>
      </c>
      <c r="Q113" s="456" t="s">
        <v>1554</v>
      </c>
      <c r="R113" s="423">
        <v>1</v>
      </c>
      <c r="S113" s="423">
        <f>1/6</f>
        <v>0.16666666666666666</v>
      </c>
      <c r="T113" s="202"/>
      <c r="U113" s="202"/>
    </row>
    <row r="114" spans="1:21" ht="32">
      <c r="A114" s="203">
        <v>113</v>
      </c>
      <c r="B114" s="433" t="s">
        <v>1450</v>
      </c>
      <c r="C114" s="426" t="s">
        <v>111</v>
      </c>
      <c r="D114" s="428" t="s">
        <v>231</v>
      </c>
      <c r="E114" s="289" t="s">
        <v>18</v>
      </c>
      <c r="F114" s="289" t="s">
        <v>38</v>
      </c>
      <c r="G114" s="289" t="s">
        <v>1555</v>
      </c>
      <c r="H114" s="461" t="s">
        <v>1321</v>
      </c>
      <c r="I114" s="447" t="s">
        <v>1165</v>
      </c>
      <c r="J114" s="451">
        <v>1</v>
      </c>
      <c r="K114" s="451"/>
      <c r="L114" s="423"/>
      <c r="M114" s="423"/>
      <c r="N114" s="423"/>
      <c r="O114" s="451"/>
      <c r="P114" s="289" t="s">
        <v>1202</v>
      </c>
      <c r="Q114" s="456" t="s">
        <v>1556</v>
      </c>
      <c r="R114" s="423">
        <v>1</v>
      </c>
      <c r="S114" s="423">
        <f>1/5</f>
        <v>0.2</v>
      </c>
      <c r="T114" s="202"/>
      <c r="U114" s="202"/>
    </row>
    <row r="115" spans="1:21" ht="48">
      <c r="A115" s="205">
        <v>114</v>
      </c>
      <c r="B115" s="433" t="s">
        <v>224</v>
      </c>
      <c r="C115" s="426" t="s">
        <v>225</v>
      </c>
      <c r="D115" s="431" t="s">
        <v>67</v>
      </c>
      <c r="E115" s="289" t="s">
        <v>18</v>
      </c>
      <c r="F115" s="289" t="s">
        <v>38</v>
      </c>
      <c r="G115" s="289" t="s">
        <v>1557</v>
      </c>
      <c r="H115" s="204" t="s">
        <v>1322</v>
      </c>
      <c r="I115" s="447" t="s">
        <v>1166</v>
      </c>
      <c r="J115" s="451"/>
      <c r="K115" s="451"/>
      <c r="L115" s="423"/>
      <c r="M115" s="423"/>
      <c r="N115" s="423"/>
      <c r="O115" s="451">
        <v>1</v>
      </c>
      <c r="P115" s="289" t="s">
        <v>1227</v>
      </c>
      <c r="Q115" s="456" t="s">
        <v>1558</v>
      </c>
      <c r="R115" s="423">
        <v>1</v>
      </c>
      <c r="S115" s="423">
        <f>1/3</f>
        <v>0.33333333333333331</v>
      </c>
      <c r="T115" s="202"/>
      <c r="U115" s="202"/>
    </row>
    <row r="116" spans="1:21" ht="32">
      <c r="A116" s="203">
        <v>115</v>
      </c>
      <c r="B116" s="433" t="s">
        <v>1046</v>
      </c>
      <c r="C116" s="426" t="s">
        <v>1559</v>
      </c>
      <c r="D116" s="431" t="s">
        <v>67</v>
      </c>
      <c r="E116" s="289" t="s">
        <v>17</v>
      </c>
      <c r="F116" s="422" t="s">
        <v>2098</v>
      </c>
      <c r="G116" s="289" t="s">
        <v>1560</v>
      </c>
      <c r="H116" s="204" t="s">
        <v>1323</v>
      </c>
      <c r="I116" s="447" t="s">
        <v>1167</v>
      </c>
      <c r="J116" s="451">
        <v>1</v>
      </c>
      <c r="K116" s="451"/>
      <c r="L116" s="423"/>
      <c r="M116" s="423"/>
      <c r="N116" s="423"/>
      <c r="O116" s="451"/>
      <c r="P116" s="289" t="s">
        <v>1225</v>
      </c>
      <c r="Q116" s="466" t="s">
        <v>1561</v>
      </c>
      <c r="R116" s="423">
        <v>1</v>
      </c>
      <c r="S116" s="423">
        <f>1/10</f>
        <v>0.1</v>
      </c>
      <c r="T116" s="202"/>
      <c r="U116" s="202"/>
    </row>
    <row r="117" spans="1:21" ht="32">
      <c r="A117" s="205">
        <v>116</v>
      </c>
      <c r="B117" s="433" t="s">
        <v>161</v>
      </c>
      <c r="C117" s="426" t="s">
        <v>1533</v>
      </c>
      <c r="D117" s="431" t="s">
        <v>67</v>
      </c>
      <c r="E117" s="289" t="s">
        <v>17</v>
      </c>
      <c r="F117" s="289" t="s">
        <v>31</v>
      </c>
      <c r="G117" s="289" t="s">
        <v>1575</v>
      </c>
      <c r="H117" s="204" t="s">
        <v>1324</v>
      </c>
      <c r="I117" s="447" t="s">
        <v>1168</v>
      </c>
      <c r="J117" s="451">
        <v>1</v>
      </c>
      <c r="K117" s="451"/>
      <c r="L117" s="423"/>
      <c r="M117" s="423"/>
      <c r="N117" s="423"/>
      <c r="O117" s="451"/>
      <c r="P117" s="289" t="s">
        <v>1228</v>
      </c>
      <c r="Q117" s="456" t="s">
        <v>1576</v>
      </c>
      <c r="R117" s="423">
        <v>1</v>
      </c>
      <c r="S117" s="423">
        <f>1/3</f>
        <v>0.33333333333333331</v>
      </c>
      <c r="T117" s="202"/>
      <c r="U117" s="202"/>
    </row>
    <row r="118" spans="1:21" ht="32">
      <c r="A118" s="203">
        <v>117</v>
      </c>
      <c r="B118" s="433" t="s">
        <v>300</v>
      </c>
      <c r="C118" s="426" t="s">
        <v>1577</v>
      </c>
      <c r="D118" s="428" t="s">
        <v>56</v>
      </c>
      <c r="E118" s="289" t="s">
        <v>19</v>
      </c>
      <c r="F118" s="289" t="s">
        <v>40</v>
      </c>
      <c r="G118" s="289" t="s">
        <v>1578</v>
      </c>
      <c r="H118" s="204" t="s">
        <v>1325</v>
      </c>
      <c r="I118" s="447" t="s">
        <v>1169</v>
      </c>
      <c r="J118" s="451">
        <v>1</v>
      </c>
      <c r="K118" s="451"/>
      <c r="L118" s="423"/>
      <c r="M118" s="423"/>
      <c r="N118" s="423"/>
      <c r="O118" s="451"/>
      <c r="P118" s="289" t="s">
        <v>1201</v>
      </c>
      <c r="Q118" s="456" t="s">
        <v>1579</v>
      </c>
      <c r="R118" s="423">
        <v>1</v>
      </c>
      <c r="S118" s="423">
        <v>1</v>
      </c>
      <c r="T118" s="202"/>
      <c r="U118" s="202"/>
    </row>
    <row r="119" spans="1:21" ht="20" customHeight="1">
      <c r="A119" s="205">
        <v>118</v>
      </c>
      <c r="B119" s="433" t="s">
        <v>483</v>
      </c>
      <c r="C119" s="434" t="s">
        <v>484</v>
      </c>
      <c r="D119" s="428" t="s">
        <v>59</v>
      </c>
      <c r="E119" s="289" t="s">
        <v>17</v>
      </c>
      <c r="F119" s="290" t="s">
        <v>1428</v>
      </c>
      <c r="G119" s="290" t="s">
        <v>1580</v>
      </c>
      <c r="H119" s="204" t="s">
        <v>1326</v>
      </c>
      <c r="I119" s="290" t="s">
        <v>1170</v>
      </c>
      <c r="J119" s="451"/>
      <c r="K119" s="451">
        <v>1</v>
      </c>
      <c r="L119" s="424"/>
      <c r="M119" s="424"/>
      <c r="N119" s="424"/>
      <c r="O119" s="451"/>
      <c r="P119" s="289" t="s">
        <v>1198</v>
      </c>
      <c r="Q119" s="681" t="s">
        <v>1581</v>
      </c>
      <c r="R119" s="424">
        <v>1</v>
      </c>
      <c r="S119" s="424">
        <v>1</v>
      </c>
      <c r="T119" s="202"/>
      <c r="U119" s="202"/>
    </row>
    <row r="120" spans="1:21" ht="20" customHeight="1">
      <c r="A120" s="203">
        <v>119</v>
      </c>
      <c r="B120" s="433" t="s">
        <v>785</v>
      </c>
      <c r="C120" s="426" t="s">
        <v>769</v>
      </c>
      <c r="D120" s="428" t="s">
        <v>59</v>
      </c>
      <c r="E120" s="289" t="s">
        <v>19</v>
      </c>
      <c r="F120" s="289" t="s">
        <v>40</v>
      </c>
      <c r="G120" s="290" t="s">
        <v>1582</v>
      </c>
      <c r="H120" s="204" t="s">
        <v>1327</v>
      </c>
      <c r="I120" s="289" t="s">
        <v>1171</v>
      </c>
      <c r="J120" s="451"/>
      <c r="K120" s="451">
        <v>0.33333333333333331</v>
      </c>
      <c r="L120" s="423"/>
      <c r="M120" s="423"/>
      <c r="N120" s="423"/>
      <c r="O120" s="451"/>
      <c r="P120" s="289" t="s">
        <v>1229</v>
      </c>
      <c r="Q120" s="456" t="s">
        <v>1583</v>
      </c>
      <c r="R120" s="451">
        <v>0.33333333333333331</v>
      </c>
      <c r="S120" s="423">
        <f>1/3</f>
        <v>0.33333333333333331</v>
      </c>
      <c r="T120" s="202"/>
      <c r="U120" s="202"/>
    </row>
    <row r="121" spans="1:21" ht="20" customHeight="1">
      <c r="A121" s="205">
        <v>120</v>
      </c>
      <c r="B121" s="465" t="s">
        <v>279</v>
      </c>
      <c r="C121" s="467" t="s">
        <v>280</v>
      </c>
      <c r="D121" s="428" t="s">
        <v>59</v>
      </c>
      <c r="E121" s="289" t="s">
        <v>19</v>
      </c>
      <c r="F121" s="289" t="s">
        <v>40</v>
      </c>
      <c r="G121" s="290" t="s">
        <v>1582</v>
      </c>
      <c r="H121" s="204" t="s">
        <v>1327</v>
      </c>
      <c r="I121" s="289" t="s">
        <v>1171</v>
      </c>
      <c r="J121" s="462"/>
      <c r="K121" s="462">
        <v>0.33333333333333331</v>
      </c>
      <c r="L121" s="463"/>
      <c r="M121" s="463"/>
      <c r="N121" s="463"/>
      <c r="O121" s="462"/>
      <c r="P121" s="289" t="s">
        <v>1229</v>
      </c>
      <c r="Q121" s="456" t="s">
        <v>1583</v>
      </c>
      <c r="R121" s="462">
        <v>0.33333333333333331</v>
      </c>
      <c r="S121" s="423">
        <f>1/3</f>
        <v>0.33333333333333331</v>
      </c>
      <c r="T121" s="202"/>
      <c r="U121" s="202"/>
    </row>
    <row r="122" spans="1:21" ht="20" customHeight="1">
      <c r="A122" s="203">
        <v>121</v>
      </c>
      <c r="B122" s="465" t="s">
        <v>325</v>
      </c>
      <c r="C122" s="426" t="s">
        <v>326</v>
      </c>
      <c r="D122" s="426" t="s">
        <v>67</v>
      </c>
      <c r="E122" s="289" t="s">
        <v>19</v>
      </c>
      <c r="F122" s="289" t="s">
        <v>40</v>
      </c>
      <c r="G122" s="290" t="s">
        <v>1582</v>
      </c>
      <c r="H122" s="204" t="s">
        <v>1327</v>
      </c>
      <c r="I122" s="289" t="s">
        <v>1171</v>
      </c>
      <c r="J122" s="462"/>
      <c r="K122" s="462">
        <v>0.33333333333333331</v>
      </c>
      <c r="L122" s="463"/>
      <c r="M122" s="463"/>
      <c r="N122" s="463"/>
      <c r="O122" s="462"/>
      <c r="P122" s="289" t="s">
        <v>1229</v>
      </c>
      <c r="Q122" s="456" t="s">
        <v>1583</v>
      </c>
      <c r="R122" s="462">
        <v>0.33333333333333331</v>
      </c>
      <c r="S122" s="423">
        <f>1/3</f>
        <v>0.33333333333333331</v>
      </c>
      <c r="T122" s="202"/>
      <c r="U122" s="202"/>
    </row>
    <row r="123" spans="1:21" ht="20" customHeight="1">
      <c r="A123" s="205">
        <v>122</v>
      </c>
      <c r="B123" s="433" t="s">
        <v>190</v>
      </c>
      <c r="C123" s="441" t="s">
        <v>164</v>
      </c>
      <c r="D123" s="426" t="s">
        <v>67</v>
      </c>
      <c r="E123" s="289" t="s">
        <v>18</v>
      </c>
      <c r="F123" s="290" t="s">
        <v>36</v>
      </c>
      <c r="G123" s="290" t="s">
        <v>1584</v>
      </c>
      <c r="H123" s="204" t="s">
        <v>1328</v>
      </c>
      <c r="I123" s="289" t="s">
        <v>1172</v>
      </c>
      <c r="J123" s="451"/>
      <c r="K123" s="451"/>
      <c r="L123" s="424"/>
      <c r="M123" s="424"/>
      <c r="N123" s="424"/>
      <c r="O123" s="451">
        <v>0.5</v>
      </c>
      <c r="P123" s="289" t="s">
        <v>1195</v>
      </c>
      <c r="Q123" s="681" t="s">
        <v>1585</v>
      </c>
      <c r="R123" s="452">
        <v>0.5</v>
      </c>
      <c r="S123" s="423">
        <f>1/3</f>
        <v>0.33333333333333331</v>
      </c>
      <c r="T123" s="202"/>
      <c r="U123" s="202"/>
    </row>
    <row r="124" spans="1:21" ht="20" customHeight="1">
      <c r="A124" s="203">
        <v>123</v>
      </c>
      <c r="B124" s="433" t="s">
        <v>211</v>
      </c>
      <c r="C124" s="426" t="s">
        <v>212</v>
      </c>
      <c r="D124" s="426" t="s">
        <v>67</v>
      </c>
      <c r="E124" s="289" t="s">
        <v>18</v>
      </c>
      <c r="F124" s="289" t="s">
        <v>1361</v>
      </c>
      <c r="G124" s="290" t="s">
        <v>1584</v>
      </c>
      <c r="H124" s="204" t="s">
        <v>1328</v>
      </c>
      <c r="I124" s="289" t="s">
        <v>1172</v>
      </c>
      <c r="J124" s="452"/>
      <c r="K124" s="452"/>
      <c r="L124" s="423"/>
      <c r="M124" s="423"/>
      <c r="N124" s="423"/>
      <c r="O124" s="452">
        <v>0.5</v>
      </c>
      <c r="P124" s="289" t="s">
        <v>1195</v>
      </c>
      <c r="Q124" s="681" t="s">
        <v>1585</v>
      </c>
      <c r="R124" s="423">
        <v>0.5</v>
      </c>
      <c r="S124" s="425">
        <f>1/3</f>
        <v>0.33333333333333331</v>
      </c>
      <c r="T124" s="202"/>
      <c r="U124" s="202"/>
    </row>
    <row r="125" spans="1:21" ht="32">
      <c r="A125" s="205">
        <v>124</v>
      </c>
      <c r="B125" s="433" t="s">
        <v>694</v>
      </c>
      <c r="C125" s="426" t="s">
        <v>950</v>
      </c>
      <c r="D125" s="442" t="s">
        <v>231</v>
      </c>
      <c r="E125" s="289" t="s">
        <v>18</v>
      </c>
      <c r="F125" s="290" t="s">
        <v>38</v>
      </c>
      <c r="G125" s="290" t="s">
        <v>1593</v>
      </c>
      <c r="H125" s="204" t="s">
        <v>1329</v>
      </c>
      <c r="I125" s="447" t="s">
        <v>1173</v>
      </c>
      <c r="J125" s="451">
        <f t="shared" ref="J125:J132" si="1">1/8</f>
        <v>0.125</v>
      </c>
      <c r="K125" s="451"/>
      <c r="L125" s="423"/>
      <c r="M125" s="423"/>
      <c r="N125" s="423"/>
      <c r="O125" s="451"/>
      <c r="P125" s="289" t="s">
        <v>1206</v>
      </c>
      <c r="Q125" s="497" t="s">
        <v>1592</v>
      </c>
      <c r="R125" s="451">
        <f t="shared" ref="R125:S132" si="2">1/8</f>
        <v>0.125</v>
      </c>
      <c r="S125" s="451">
        <f t="shared" si="2"/>
        <v>0.125</v>
      </c>
      <c r="T125" s="202"/>
      <c r="U125" s="202"/>
    </row>
    <row r="126" spans="1:21" ht="32">
      <c r="A126" s="203">
        <v>125</v>
      </c>
      <c r="B126" s="433" t="s">
        <v>397</v>
      </c>
      <c r="C126" s="426" t="s">
        <v>1586</v>
      </c>
      <c r="D126" s="543" t="s">
        <v>835</v>
      </c>
      <c r="E126" s="289" t="s">
        <v>18</v>
      </c>
      <c r="F126" s="290" t="s">
        <v>38</v>
      </c>
      <c r="G126" s="290" t="s">
        <v>1593</v>
      </c>
      <c r="H126" s="204" t="s">
        <v>1329</v>
      </c>
      <c r="I126" s="447" t="s">
        <v>1173</v>
      </c>
      <c r="J126" s="451">
        <f t="shared" si="1"/>
        <v>0.125</v>
      </c>
      <c r="K126" s="452"/>
      <c r="L126" s="423"/>
      <c r="M126" s="423"/>
      <c r="N126" s="423"/>
      <c r="O126" s="452"/>
      <c r="P126" s="289" t="s">
        <v>1206</v>
      </c>
      <c r="Q126" s="456" t="s">
        <v>1592</v>
      </c>
      <c r="R126" s="451">
        <f t="shared" si="2"/>
        <v>0.125</v>
      </c>
      <c r="S126" s="451">
        <f t="shared" si="2"/>
        <v>0.125</v>
      </c>
      <c r="T126" s="202"/>
      <c r="U126" s="202"/>
    </row>
    <row r="127" spans="1:21" ht="32">
      <c r="A127" s="205">
        <v>126</v>
      </c>
      <c r="B127" s="433" t="s">
        <v>1587</v>
      </c>
      <c r="C127" s="426" t="s">
        <v>1588</v>
      </c>
      <c r="D127" s="442" t="s">
        <v>231</v>
      </c>
      <c r="E127" s="289" t="s">
        <v>18</v>
      </c>
      <c r="F127" s="290" t="s">
        <v>38</v>
      </c>
      <c r="G127" s="290" t="s">
        <v>1593</v>
      </c>
      <c r="H127" s="204" t="s">
        <v>1329</v>
      </c>
      <c r="I127" s="447" t="s">
        <v>1173</v>
      </c>
      <c r="J127" s="451">
        <f t="shared" si="1"/>
        <v>0.125</v>
      </c>
      <c r="K127" s="452"/>
      <c r="L127" s="423"/>
      <c r="M127" s="423"/>
      <c r="N127" s="423"/>
      <c r="O127" s="452"/>
      <c r="P127" s="289" t="s">
        <v>1206</v>
      </c>
      <c r="Q127" s="456" t="s">
        <v>1592</v>
      </c>
      <c r="R127" s="451">
        <f t="shared" si="2"/>
        <v>0.125</v>
      </c>
      <c r="S127" s="451">
        <f t="shared" si="2"/>
        <v>0.125</v>
      </c>
      <c r="T127" s="202"/>
      <c r="U127" s="202"/>
    </row>
    <row r="128" spans="1:21" ht="32">
      <c r="A128" s="203">
        <v>127</v>
      </c>
      <c r="B128" s="433" t="s">
        <v>1589</v>
      </c>
      <c r="C128" s="426" t="s">
        <v>1590</v>
      </c>
      <c r="D128" s="543" t="s">
        <v>835</v>
      </c>
      <c r="E128" s="289" t="s">
        <v>18</v>
      </c>
      <c r="F128" s="290" t="s">
        <v>38</v>
      </c>
      <c r="G128" s="290" t="s">
        <v>1593</v>
      </c>
      <c r="H128" s="204" t="s">
        <v>1329</v>
      </c>
      <c r="I128" s="447" t="s">
        <v>1173</v>
      </c>
      <c r="J128" s="451">
        <f t="shared" si="1"/>
        <v>0.125</v>
      </c>
      <c r="K128" s="452"/>
      <c r="L128" s="423"/>
      <c r="M128" s="423"/>
      <c r="N128" s="423"/>
      <c r="O128" s="452"/>
      <c r="P128" s="289" t="s">
        <v>1206</v>
      </c>
      <c r="Q128" s="456" t="s">
        <v>1592</v>
      </c>
      <c r="R128" s="451">
        <f t="shared" si="2"/>
        <v>0.125</v>
      </c>
      <c r="S128" s="451">
        <f t="shared" si="2"/>
        <v>0.125</v>
      </c>
      <c r="T128" s="202"/>
      <c r="U128" s="202"/>
    </row>
    <row r="129" spans="1:21" ht="32">
      <c r="A129" s="205">
        <v>128</v>
      </c>
      <c r="B129" s="433" t="s">
        <v>138</v>
      </c>
      <c r="C129" s="426" t="s">
        <v>1591</v>
      </c>
      <c r="D129" s="543" t="s">
        <v>835</v>
      </c>
      <c r="E129" s="289" t="s">
        <v>18</v>
      </c>
      <c r="F129" s="290" t="s">
        <v>36</v>
      </c>
      <c r="G129" s="290" t="s">
        <v>1593</v>
      </c>
      <c r="H129" s="204" t="s">
        <v>1329</v>
      </c>
      <c r="I129" s="447" t="s">
        <v>1173</v>
      </c>
      <c r="J129" s="451">
        <f t="shared" si="1"/>
        <v>0.125</v>
      </c>
      <c r="K129" s="452"/>
      <c r="L129" s="423"/>
      <c r="M129" s="423"/>
      <c r="N129" s="423"/>
      <c r="O129" s="452"/>
      <c r="P129" s="289" t="s">
        <v>1206</v>
      </c>
      <c r="Q129" s="456" t="s">
        <v>1592</v>
      </c>
      <c r="R129" s="451">
        <f t="shared" si="2"/>
        <v>0.125</v>
      </c>
      <c r="S129" s="451">
        <f t="shared" si="2"/>
        <v>0.125</v>
      </c>
      <c r="T129" s="202"/>
      <c r="U129" s="202"/>
    </row>
    <row r="130" spans="1:21" ht="32">
      <c r="A130" s="203">
        <v>129</v>
      </c>
      <c r="B130" s="433" t="s">
        <v>247</v>
      </c>
      <c r="C130" s="426" t="s">
        <v>248</v>
      </c>
      <c r="D130" s="428" t="s">
        <v>56</v>
      </c>
      <c r="E130" s="289" t="s">
        <v>18</v>
      </c>
      <c r="F130" s="290" t="s">
        <v>36</v>
      </c>
      <c r="G130" s="290" t="s">
        <v>1593</v>
      </c>
      <c r="H130" s="204" t="s">
        <v>1329</v>
      </c>
      <c r="I130" s="447" t="s">
        <v>1173</v>
      </c>
      <c r="J130" s="451">
        <f t="shared" si="1"/>
        <v>0.125</v>
      </c>
      <c r="K130" s="452"/>
      <c r="L130" s="423"/>
      <c r="M130" s="423"/>
      <c r="N130" s="423"/>
      <c r="O130" s="452"/>
      <c r="P130" s="289" t="s">
        <v>1206</v>
      </c>
      <c r="Q130" s="681" t="s">
        <v>1592</v>
      </c>
      <c r="R130" s="451">
        <f t="shared" si="2"/>
        <v>0.125</v>
      </c>
      <c r="S130" s="451">
        <f t="shared" si="2"/>
        <v>0.125</v>
      </c>
      <c r="T130" s="202"/>
      <c r="U130" s="202"/>
    </row>
    <row r="131" spans="1:21" ht="32">
      <c r="A131" s="205">
        <v>130</v>
      </c>
      <c r="B131" s="433" t="s">
        <v>224</v>
      </c>
      <c r="C131" s="426" t="s">
        <v>225</v>
      </c>
      <c r="D131" s="426" t="s">
        <v>67</v>
      </c>
      <c r="E131" s="289" t="s">
        <v>18</v>
      </c>
      <c r="F131" s="289" t="s">
        <v>38</v>
      </c>
      <c r="G131" s="290" t="s">
        <v>1593</v>
      </c>
      <c r="H131" s="204" t="s">
        <v>1329</v>
      </c>
      <c r="I131" s="447" t="s">
        <v>1173</v>
      </c>
      <c r="J131" s="451">
        <f t="shared" si="1"/>
        <v>0.125</v>
      </c>
      <c r="K131" s="452"/>
      <c r="L131" s="423"/>
      <c r="M131" s="423"/>
      <c r="N131" s="423"/>
      <c r="O131" s="452"/>
      <c r="P131" s="289" t="s">
        <v>1206</v>
      </c>
      <c r="Q131" s="681" t="s">
        <v>1592</v>
      </c>
      <c r="R131" s="451">
        <f t="shared" si="2"/>
        <v>0.125</v>
      </c>
      <c r="S131" s="451">
        <f t="shared" si="2"/>
        <v>0.125</v>
      </c>
      <c r="T131" s="202"/>
      <c r="U131" s="202"/>
    </row>
    <row r="132" spans="1:21" ht="32">
      <c r="A132" s="203">
        <v>131</v>
      </c>
      <c r="B132" s="433" t="s">
        <v>337</v>
      </c>
      <c r="C132" s="426" t="s">
        <v>338</v>
      </c>
      <c r="D132" s="426" t="s">
        <v>59</v>
      </c>
      <c r="E132" s="289" t="s">
        <v>18</v>
      </c>
      <c r="F132" s="289" t="s">
        <v>38</v>
      </c>
      <c r="G132" s="290" t="s">
        <v>1593</v>
      </c>
      <c r="H132" s="204" t="s">
        <v>1329</v>
      </c>
      <c r="I132" s="447" t="s">
        <v>1173</v>
      </c>
      <c r="J132" s="451">
        <f t="shared" si="1"/>
        <v>0.125</v>
      </c>
      <c r="K132" s="452"/>
      <c r="L132" s="423"/>
      <c r="M132" s="423"/>
      <c r="N132" s="423"/>
      <c r="O132" s="452"/>
      <c r="P132" s="289" t="s">
        <v>1206</v>
      </c>
      <c r="Q132" s="681" t="s">
        <v>1592</v>
      </c>
      <c r="R132" s="451">
        <f t="shared" si="2"/>
        <v>0.125</v>
      </c>
      <c r="S132" s="451">
        <f t="shared" si="2"/>
        <v>0.125</v>
      </c>
      <c r="T132" s="202"/>
      <c r="U132" s="202"/>
    </row>
    <row r="133" spans="1:21" ht="30" customHeight="1">
      <c r="A133" s="205">
        <v>132</v>
      </c>
      <c r="B133" s="433" t="s">
        <v>803</v>
      </c>
      <c r="C133" s="426" t="s">
        <v>804</v>
      </c>
      <c r="D133" s="426" t="s">
        <v>59</v>
      </c>
      <c r="E133" s="289" t="s">
        <v>19</v>
      </c>
      <c r="F133" s="289" t="s">
        <v>1237</v>
      </c>
      <c r="G133" s="289" t="s">
        <v>1594</v>
      </c>
      <c r="H133" s="204" t="s">
        <v>1330</v>
      </c>
      <c r="I133" s="447" t="s">
        <v>1174</v>
      </c>
      <c r="J133" s="454"/>
      <c r="K133" s="451">
        <v>1</v>
      </c>
      <c r="L133" s="423"/>
      <c r="M133" s="423"/>
      <c r="N133" s="423"/>
      <c r="O133" s="451"/>
      <c r="P133" s="289" t="s">
        <v>1201</v>
      </c>
      <c r="Q133" s="681" t="s">
        <v>1595</v>
      </c>
      <c r="R133" s="423">
        <v>1</v>
      </c>
      <c r="S133" s="423">
        <f>1/3</f>
        <v>0.33333333333333331</v>
      </c>
      <c r="T133" s="202"/>
      <c r="U133" s="202"/>
    </row>
    <row r="134" spans="1:21" ht="19.5" customHeight="1">
      <c r="A134" s="203">
        <v>133</v>
      </c>
      <c r="B134" s="433" t="s">
        <v>84</v>
      </c>
      <c r="C134" s="426" t="s">
        <v>85</v>
      </c>
      <c r="D134" s="426" t="s">
        <v>67</v>
      </c>
      <c r="E134" s="289" t="s">
        <v>19</v>
      </c>
      <c r="F134" s="289" t="s">
        <v>1237</v>
      </c>
      <c r="G134" s="289" t="s">
        <v>1596</v>
      </c>
      <c r="H134" s="204" t="s">
        <v>1331</v>
      </c>
      <c r="I134" s="289" t="s">
        <v>1175</v>
      </c>
      <c r="J134" s="451"/>
      <c r="K134" s="451">
        <v>1</v>
      </c>
      <c r="L134" s="423"/>
      <c r="M134" s="423"/>
      <c r="N134" s="423"/>
      <c r="O134" s="451"/>
      <c r="P134" s="289" t="s">
        <v>1201</v>
      </c>
      <c r="Q134" s="681" t="s">
        <v>1597</v>
      </c>
      <c r="R134" s="423">
        <v>1</v>
      </c>
      <c r="S134" s="423">
        <f>1/3</f>
        <v>0.33333333333333331</v>
      </c>
      <c r="T134" s="202"/>
      <c r="U134" s="202"/>
    </row>
    <row r="135" spans="1:21" ht="32">
      <c r="A135" s="205">
        <v>134</v>
      </c>
      <c r="B135" s="433" t="s">
        <v>237</v>
      </c>
      <c r="C135" s="426" t="s">
        <v>238</v>
      </c>
      <c r="D135" s="441" t="s">
        <v>59</v>
      </c>
      <c r="E135" s="289" t="s">
        <v>18</v>
      </c>
      <c r="F135" s="289" t="s">
        <v>36</v>
      </c>
      <c r="G135" s="289" t="s">
        <v>1599</v>
      </c>
      <c r="H135" s="461" t="s">
        <v>1332</v>
      </c>
      <c r="I135" s="447" t="s">
        <v>1176</v>
      </c>
      <c r="J135" s="451">
        <v>1</v>
      </c>
      <c r="K135" s="451"/>
      <c r="L135" s="423"/>
      <c r="M135" s="423"/>
      <c r="N135" s="423"/>
      <c r="O135" s="451"/>
      <c r="P135" s="289" t="s">
        <v>1230</v>
      </c>
      <c r="Q135" s="456" t="s">
        <v>1598</v>
      </c>
      <c r="R135" s="423">
        <v>1</v>
      </c>
      <c r="S135" s="423">
        <f>1/7</f>
        <v>0.14285714285714285</v>
      </c>
      <c r="T135" s="202"/>
      <c r="U135" s="202"/>
    </row>
    <row r="136" spans="1:21" ht="20" customHeight="1">
      <c r="A136" s="203">
        <v>135</v>
      </c>
      <c r="B136" s="433" t="s">
        <v>82</v>
      </c>
      <c r="C136" s="426" t="s">
        <v>83</v>
      </c>
      <c r="D136" s="442" t="s">
        <v>56</v>
      </c>
      <c r="E136" s="289" t="s">
        <v>17</v>
      </c>
      <c r="F136" s="289" t="s">
        <v>29</v>
      </c>
      <c r="G136" s="289" t="s">
        <v>1600</v>
      </c>
      <c r="H136" s="204" t="s">
        <v>1333</v>
      </c>
      <c r="I136" s="289" t="s">
        <v>1177</v>
      </c>
      <c r="J136" s="451">
        <v>1</v>
      </c>
      <c r="K136" s="451"/>
      <c r="L136" s="423"/>
      <c r="M136" s="423"/>
      <c r="N136" s="423"/>
      <c r="O136" s="451"/>
      <c r="P136" s="289" t="s">
        <v>1200</v>
      </c>
      <c r="Q136" s="681" t="s">
        <v>1601</v>
      </c>
      <c r="R136" s="423">
        <v>1</v>
      </c>
      <c r="S136" s="423">
        <f>1/2</f>
        <v>0.5</v>
      </c>
      <c r="T136" s="202"/>
      <c r="U136" s="202"/>
    </row>
    <row r="137" spans="1:21" ht="20" customHeight="1">
      <c r="A137" s="205">
        <v>136</v>
      </c>
      <c r="B137" s="433" t="s">
        <v>167</v>
      </c>
      <c r="C137" s="426" t="s">
        <v>1027</v>
      </c>
      <c r="D137" s="442" t="s">
        <v>59</v>
      </c>
      <c r="E137" s="289" t="s">
        <v>18</v>
      </c>
      <c r="F137" s="289" t="s">
        <v>34</v>
      </c>
      <c r="G137" s="289" t="s">
        <v>1602</v>
      </c>
      <c r="H137" s="204" t="s">
        <v>1334</v>
      </c>
      <c r="I137" s="289" t="s">
        <v>1178</v>
      </c>
      <c r="J137" s="451"/>
      <c r="K137" s="451"/>
      <c r="L137" s="423"/>
      <c r="M137" s="423"/>
      <c r="N137" s="423"/>
      <c r="O137" s="451">
        <v>0.5</v>
      </c>
      <c r="P137" s="289" t="s">
        <v>1199</v>
      </c>
      <c r="Q137" s="456" t="s">
        <v>1603</v>
      </c>
      <c r="R137" s="451">
        <v>0.5</v>
      </c>
      <c r="S137" s="423">
        <f>1/2</f>
        <v>0.5</v>
      </c>
      <c r="T137" s="202"/>
      <c r="U137" s="202"/>
    </row>
    <row r="138" spans="1:21" ht="20" customHeight="1">
      <c r="A138" s="203">
        <v>137</v>
      </c>
      <c r="B138" s="465" t="s">
        <v>309</v>
      </c>
      <c r="C138" s="467" t="s">
        <v>100</v>
      </c>
      <c r="D138" s="426" t="s">
        <v>912</v>
      </c>
      <c r="E138" s="289" t="s">
        <v>18</v>
      </c>
      <c r="F138" s="289" t="s">
        <v>34</v>
      </c>
      <c r="G138" s="289" t="s">
        <v>1602</v>
      </c>
      <c r="H138" s="204" t="s">
        <v>1334</v>
      </c>
      <c r="I138" s="289" t="s">
        <v>1178</v>
      </c>
      <c r="J138" s="462"/>
      <c r="K138" s="462"/>
      <c r="L138" s="463"/>
      <c r="M138" s="463"/>
      <c r="N138" s="463"/>
      <c r="O138" s="462">
        <v>0.5</v>
      </c>
      <c r="P138" s="289" t="s">
        <v>1199</v>
      </c>
      <c r="Q138" s="456" t="s">
        <v>1603</v>
      </c>
      <c r="R138" s="462">
        <v>0.5</v>
      </c>
      <c r="S138" s="423">
        <f>1/2</f>
        <v>0.5</v>
      </c>
      <c r="T138" s="202"/>
      <c r="U138" s="202"/>
    </row>
    <row r="139" spans="1:21" ht="20" customHeight="1">
      <c r="A139" s="205">
        <v>138</v>
      </c>
      <c r="B139" s="433" t="s">
        <v>1619</v>
      </c>
      <c r="C139" s="426" t="s">
        <v>131</v>
      </c>
      <c r="D139" s="442" t="s">
        <v>231</v>
      </c>
      <c r="E139" s="289" t="s">
        <v>18</v>
      </c>
      <c r="F139" s="289" t="s">
        <v>34</v>
      </c>
      <c r="G139" s="289" t="s">
        <v>1617</v>
      </c>
      <c r="H139" s="204" t="s">
        <v>1335</v>
      </c>
      <c r="I139" s="289" t="s">
        <v>1179</v>
      </c>
      <c r="J139" s="451"/>
      <c r="K139" s="451"/>
      <c r="L139" s="423"/>
      <c r="M139" s="423"/>
      <c r="N139" s="423"/>
      <c r="O139" s="451">
        <f>1/4</f>
        <v>0.25</v>
      </c>
      <c r="P139" s="289" t="s">
        <v>1199</v>
      </c>
      <c r="Q139" s="456" t="s">
        <v>1618</v>
      </c>
      <c r="R139" s="451">
        <f t="shared" ref="R139:S142" si="3">1/4</f>
        <v>0.25</v>
      </c>
      <c r="S139" s="451">
        <f t="shared" si="3"/>
        <v>0.25</v>
      </c>
      <c r="T139" s="202"/>
      <c r="U139" s="202"/>
    </row>
    <row r="140" spans="1:21" ht="20" customHeight="1">
      <c r="A140" s="203">
        <v>139</v>
      </c>
      <c r="B140" s="433" t="s">
        <v>1620</v>
      </c>
      <c r="C140" s="426" t="s">
        <v>1621</v>
      </c>
      <c r="D140" s="426" t="s">
        <v>231</v>
      </c>
      <c r="E140" s="289" t="s">
        <v>18</v>
      </c>
      <c r="F140" s="289" t="s">
        <v>34</v>
      </c>
      <c r="G140" s="289" t="s">
        <v>1617</v>
      </c>
      <c r="H140" s="204" t="s">
        <v>1335</v>
      </c>
      <c r="I140" s="289" t="s">
        <v>1179</v>
      </c>
      <c r="J140" s="452"/>
      <c r="K140" s="452"/>
      <c r="L140" s="423"/>
      <c r="M140" s="423"/>
      <c r="N140" s="423"/>
      <c r="O140" s="451">
        <f>1/4</f>
        <v>0.25</v>
      </c>
      <c r="P140" s="289" t="s">
        <v>1199</v>
      </c>
      <c r="Q140" s="456" t="s">
        <v>1618</v>
      </c>
      <c r="R140" s="451">
        <f t="shared" si="3"/>
        <v>0.25</v>
      </c>
      <c r="S140" s="451">
        <f t="shared" si="3"/>
        <v>0.25</v>
      </c>
      <c r="T140" s="202"/>
      <c r="U140" s="202"/>
    </row>
    <row r="141" spans="1:21" ht="20" customHeight="1">
      <c r="A141" s="205">
        <v>140</v>
      </c>
      <c r="B141" s="433" t="s">
        <v>312</v>
      </c>
      <c r="C141" s="426" t="s">
        <v>313</v>
      </c>
      <c r="D141" s="426" t="s">
        <v>67</v>
      </c>
      <c r="E141" s="289" t="s">
        <v>18</v>
      </c>
      <c r="F141" s="289" t="s">
        <v>34</v>
      </c>
      <c r="G141" s="289" t="s">
        <v>1617</v>
      </c>
      <c r="H141" s="204" t="s">
        <v>1335</v>
      </c>
      <c r="I141" s="289" t="s">
        <v>1179</v>
      </c>
      <c r="J141" s="452"/>
      <c r="K141" s="452"/>
      <c r="L141" s="423"/>
      <c r="M141" s="423"/>
      <c r="N141" s="423"/>
      <c r="O141" s="451">
        <f>1/4</f>
        <v>0.25</v>
      </c>
      <c r="P141" s="289" t="s">
        <v>1199</v>
      </c>
      <c r="Q141" s="456" t="s">
        <v>1618</v>
      </c>
      <c r="R141" s="451">
        <f t="shared" si="3"/>
        <v>0.25</v>
      </c>
      <c r="S141" s="451">
        <f t="shared" si="3"/>
        <v>0.25</v>
      </c>
      <c r="T141" s="202"/>
      <c r="U141" s="202"/>
    </row>
    <row r="142" spans="1:21" ht="20" customHeight="1">
      <c r="A142" s="203">
        <v>141</v>
      </c>
      <c r="B142" s="433" t="s">
        <v>309</v>
      </c>
      <c r="C142" s="426" t="s">
        <v>100</v>
      </c>
      <c r="D142" s="426" t="s">
        <v>912</v>
      </c>
      <c r="E142" s="289" t="s">
        <v>18</v>
      </c>
      <c r="F142" s="289" t="s">
        <v>34</v>
      </c>
      <c r="G142" s="289" t="s">
        <v>1617</v>
      </c>
      <c r="H142" s="204" t="s">
        <v>1335</v>
      </c>
      <c r="I142" s="289" t="s">
        <v>1179</v>
      </c>
      <c r="J142" s="452"/>
      <c r="K142" s="452"/>
      <c r="L142" s="423"/>
      <c r="M142" s="423"/>
      <c r="N142" s="423"/>
      <c r="O142" s="451">
        <f>1/4</f>
        <v>0.25</v>
      </c>
      <c r="P142" s="289" t="s">
        <v>1199</v>
      </c>
      <c r="Q142" s="456" t="s">
        <v>1618</v>
      </c>
      <c r="R142" s="451">
        <f t="shared" si="3"/>
        <v>0.25</v>
      </c>
      <c r="S142" s="451">
        <f t="shared" si="3"/>
        <v>0.25</v>
      </c>
      <c r="T142" s="202"/>
      <c r="U142" s="202"/>
    </row>
    <row r="143" spans="1:21">
      <c r="A143" s="205">
        <v>142</v>
      </c>
      <c r="B143" s="433" t="s">
        <v>90</v>
      </c>
      <c r="C143" s="426" t="s">
        <v>91</v>
      </c>
      <c r="D143" s="441" t="s">
        <v>59</v>
      </c>
      <c r="E143" s="289" t="s">
        <v>19</v>
      </c>
      <c r="F143" s="289" t="s">
        <v>1488</v>
      </c>
      <c r="G143" s="289" t="s">
        <v>1622</v>
      </c>
      <c r="H143" s="204" t="s">
        <v>1336</v>
      </c>
      <c r="I143" s="289" t="s">
        <v>1180</v>
      </c>
      <c r="J143" s="451"/>
      <c r="K143" s="451">
        <v>1</v>
      </c>
      <c r="L143" s="424"/>
      <c r="M143" s="424"/>
      <c r="N143" s="424"/>
      <c r="O143" s="451"/>
      <c r="P143" s="289" t="s">
        <v>1097</v>
      </c>
      <c r="Q143" s="456" t="s">
        <v>1623</v>
      </c>
      <c r="R143" s="424">
        <v>1</v>
      </c>
      <c r="S143" s="424">
        <f>1/3</f>
        <v>0.33333333333333331</v>
      </c>
      <c r="T143" s="202"/>
      <c r="U143" s="202"/>
    </row>
    <row r="144" spans="1:21" ht="32">
      <c r="A144" s="203">
        <v>143</v>
      </c>
      <c r="B144" s="433" t="s">
        <v>203</v>
      </c>
      <c r="C144" s="426" t="s">
        <v>1625</v>
      </c>
      <c r="D144" s="428" t="s">
        <v>56</v>
      </c>
      <c r="E144" s="289" t="s">
        <v>18</v>
      </c>
      <c r="F144" s="289" t="s">
        <v>37</v>
      </c>
      <c r="G144" s="289" t="s">
        <v>1624</v>
      </c>
      <c r="H144" s="204" t="s">
        <v>1337</v>
      </c>
      <c r="I144" s="447" t="s">
        <v>1181</v>
      </c>
      <c r="J144" s="451">
        <f>1/3</f>
        <v>0.33333333333333331</v>
      </c>
      <c r="K144" s="451"/>
      <c r="L144" s="423"/>
      <c r="M144" s="423"/>
      <c r="N144" s="423"/>
      <c r="O144" s="451"/>
      <c r="P144" s="289" t="s">
        <v>1093</v>
      </c>
      <c r="Q144" s="456" t="s">
        <v>1627</v>
      </c>
      <c r="R144" s="451">
        <f>1/3</f>
        <v>0.33333333333333331</v>
      </c>
      <c r="S144" s="451">
        <f>1/3</f>
        <v>0.33333333333333331</v>
      </c>
      <c r="T144" s="202"/>
      <c r="U144" s="202"/>
    </row>
    <row r="145" spans="1:21" ht="32">
      <c r="A145" s="205">
        <v>144</v>
      </c>
      <c r="B145" s="433" t="s">
        <v>201</v>
      </c>
      <c r="C145" s="426" t="s">
        <v>202</v>
      </c>
      <c r="D145" s="426" t="s">
        <v>67</v>
      </c>
      <c r="E145" s="289" t="s">
        <v>18</v>
      </c>
      <c r="F145" s="289" t="s">
        <v>37</v>
      </c>
      <c r="G145" s="289" t="s">
        <v>1624</v>
      </c>
      <c r="H145" s="204" t="s">
        <v>1337</v>
      </c>
      <c r="I145" s="447" t="s">
        <v>1181</v>
      </c>
      <c r="J145" s="451">
        <f>1/3</f>
        <v>0.33333333333333331</v>
      </c>
      <c r="K145" s="452"/>
      <c r="L145" s="423"/>
      <c r="M145" s="423"/>
      <c r="N145" s="423"/>
      <c r="O145" s="452"/>
      <c r="P145" s="289" t="s">
        <v>1093</v>
      </c>
      <c r="Q145" s="456" t="s">
        <v>1627</v>
      </c>
      <c r="R145" s="451">
        <f>1/3</f>
        <v>0.33333333333333331</v>
      </c>
      <c r="S145" s="451">
        <f>1/3</f>
        <v>0.33333333333333331</v>
      </c>
      <c r="T145" s="202"/>
      <c r="U145" s="202"/>
    </row>
    <row r="146" spans="1:21" ht="32">
      <c r="A146" s="203">
        <v>145</v>
      </c>
      <c r="B146" s="433" t="s">
        <v>1626</v>
      </c>
      <c r="C146" s="426" t="s">
        <v>1354</v>
      </c>
      <c r="D146" s="431" t="s">
        <v>231</v>
      </c>
      <c r="E146" s="289" t="s">
        <v>18</v>
      </c>
      <c r="F146" s="289" t="s">
        <v>37</v>
      </c>
      <c r="G146" s="289" t="s">
        <v>1624</v>
      </c>
      <c r="H146" s="204" t="s">
        <v>1337</v>
      </c>
      <c r="I146" s="447" t="s">
        <v>1181</v>
      </c>
      <c r="J146" s="451">
        <f>1/3</f>
        <v>0.33333333333333331</v>
      </c>
      <c r="K146" s="452"/>
      <c r="L146" s="423"/>
      <c r="M146" s="423"/>
      <c r="N146" s="423"/>
      <c r="O146" s="452"/>
      <c r="P146" s="289" t="s">
        <v>1093</v>
      </c>
      <c r="Q146" s="497" t="s">
        <v>1627</v>
      </c>
      <c r="R146" s="451">
        <f>1/3</f>
        <v>0.33333333333333331</v>
      </c>
      <c r="S146" s="451">
        <f>1/3</f>
        <v>0.33333333333333331</v>
      </c>
      <c r="T146" s="202"/>
      <c r="U146" s="202"/>
    </row>
    <row r="147" spans="1:21" ht="36" customHeight="1">
      <c r="A147" s="205">
        <v>146</v>
      </c>
      <c r="B147" s="433" t="s">
        <v>678</v>
      </c>
      <c r="C147" s="426" t="s">
        <v>679</v>
      </c>
      <c r="D147" s="426" t="s">
        <v>67</v>
      </c>
      <c r="E147" s="289" t="s">
        <v>18</v>
      </c>
      <c r="F147" s="289" t="s">
        <v>34</v>
      </c>
      <c r="G147" s="289"/>
      <c r="H147" s="204" t="s">
        <v>1338</v>
      </c>
      <c r="I147" s="447" t="s">
        <v>1182</v>
      </c>
      <c r="J147" s="451"/>
      <c r="K147" s="451"/>
      <c r="L147" s="423"/>
      <c r="M147" s="423"/>
      <c r="N147" s="423"/>
      <c r="O147" s="451">
        <v>1</v>
      </c>
      <c r="P147" s="447" t="s">
        <v>1231</v>
      </c>
      <c r="Q147" s="456" t="s">
        <v>1628</v>
      </c>
      <c r="R147" s="423">
        <v>1</v>
      </c>
      <c r="S147" s="423">
        <f>1/3</f>
        <v>0.33333333333333331</v>
      </c>
      <c r="T147" s="202"/>
      <c r="U147" s="202"/>
    </row>
    <row r="148" spans="1:21" ht="36" customHeight="1">
      <c r="A148" s="203">
        <v>147</v>
      </c>
      <c r="B148" s="433" t="s">
        <v>98</v>
      </c>
      <c r="C148" s="426" t="s">
        <v>99</v>
      </c>
      <c r="D148" s="428" t="s">
        <v>56</v>
      </c>
      <c r="E148" s="289" t="s">
        <v>18</v>
      </c>
      <c r="F148" s="289" t="s">
        <v>33</v>
      </c>
      <c r="G148" s="289" t="s">
        <v>1629</v>
      </c>
      <c r="H148" s="204" t="s">
        <v>1339</v>
      </c>
      <c r="I148" s="447" t="s">
        <v>1183</v>
      </c>
      <c r="J148" s="451">
        <f t="shared" ref="J148:J154" si="4">1/7</f>
        <v>0.14285714285714285</v>
      </c>
      <c r="K148" s="451"/>
      <c r="L148" s="423"/>
      <c r="M148" s="423"/>
      <c r="N148" s="423"/>
      <c r="O148" s="451"/>
      <c r="P148" s="427" t="s">
        <v>1216</v>
      </c>
      <c r="Q148" s="456" t="s">
        <v>1635</v>
      </c>
      <c r="R148" s="451">
        <f t="shared" ref="R148:S154" si="5">1/7</f>
        <v>0.14285714285714285</v>
      </c>
      <c r="S148" s="451">
        <f t="shared" si="5"/>
        <v>0.14285714285714285</v>
      </c>
      <c r="T148" s="202"/>
      <c r="U148" s="202"/>
    </row>
    <row r="149" spans="1:21" ht="36" customHeight="1">
      <c r="A149" s="205">
        <v>148</v>
      </c>
      <c r="B149" s="433" t="s">
        <v>182</v>
      </c>
      <c r="C149" s="426" t="s">
        <v>138</v>
      </c>
      <c r="D149" s="431" t="s">
        <v>183</v>
      </c>
      <c r="E149" s="289" t="s">
        <v>18</v>
      </c>
      <c r="F149" s="289" t="s">
        <v>33</v>
      </c>
      <c r="G149" s="289" t="s">
        <v>1629</v>
      </c>
      <c r="H149" s="204" t="s">
        <v>1339</v>
      </c>
      <c r="I149" s="447" t="s">
        <v>1183</v>
      </c>
      <c r="J149" s="451">
        <f t="shared" si="4"/>
        <v>0.14285714285714285</v>
      </c>
      <c r="K149" s="452"/>
      <c r="L149" s="423"/>
      <c r="M149" s="423"/>
      <c r="N149" s="423"/>
      <c r="O149" s="452"/>
      <c r="P149" s="427" t="s">
        <v>1216</v>
      </c>
      <c r="Q149" s="681" t="s">
        <v>1635</v>
      </c>
      <c r="R149" s="451">
        <f t="shared" si="5"/>
        <v>0.14285714285714285</v>
      </c>
      <c r="S149" s="451">
        <f t="shared" si="5"/>
        <v>0.14285714285714285</v>
      </c>
      <c r="T149" s="202"/>
      <c r="U149" s="202"/>
    </row>
    <row r="150" spans="1:21" ht="36" customHeight="1">
      <c r="A150" s="203">
        <v>149</v>
      </c>
      <c r="B150" s="433" t="s">
        <v>1630</v>
      </c>
      <c r="C150" s="426" t="s">
        <v>1798</v>
      </c>
      <c r="D150" s="428" t="s">
        <v>231</v>
      </c>
      <c r="E150" s="289" t="s">
        <v>18</v>
      </c>
      <c r="F150" s="289" t="s">
        <v>33</v>
      </c>
      <c r="G150" s="289" t="s">
        <v>1629</v>
      </c>
      <c r="H150" s="204" t="s">
        <v>1339</v>
      </c>
      <c r="I150" s="447" t="s">
        <v>1183</v>
      </c>
      <c r="J150" s="451">
        <f t="shared" si="4"/>
        <v>0.14285714285714285</v>
      </c>
      <c r="K150" s="452"/>
      <c r="L150" s="423"/>
      <c r="M150" s="423"/>
      <c r="N150" s="423"/>
      <c r="O150" s="452"/>
      <c r="P150" s="427" t="s">
        <v>1216</v>
      </c>
      <c r="Q150" s="456" t="s">
        <v>1635</v>
      </c>
      <c r="R150" s="451">
        <f t="shared" si="5"/>
        <v>0.14285714285714285</v>
      </c>
      <c r="S150" s="451">
        <f t="shared" si="5"/>
        <v>0.14285714285714285</v>
      </c>
      <c r="T150" s="202"/>
      <c r="U150" s="202"/>
    </row>
    <row r="151" spans="1:21" ht="36" customHeight="1">
      <c r="A151" s="205">
        <v>150</v>
      </c>
      <c r="B151" s="433" t="s">
        <v>1631</v>
      </c>
      <c r="C151" s="426" t="s">
        <v>1797</v>
      </c>
      <c r="D151" s="543" t="s">
        <v>835</v>
      </c>
      <c r="E151" s="289" t="s">
        <v>18</v>
      </c>
      <c r="F151" s="289" t="s">
        <v>33</v>
      </c>
      <c r="G151" s="289" t="s">
        <v>1629</v>
      </c>
      <c r="H151" s="204" t="s">
        <v>1339</v>
      </c>
      <c r="I151" s="447" t="s">
        <v>1183</v>
      </c>
      <c r="J151" s="451">
        <f t="shared" si="4"/>
        <v>0.14285714285714285</v>
      </c>
      <c r="K151" s="452"/>
      <c r="L151" s="423"/>
      <c r="M151" s="423"/>
      <c r="N151" s="423"/>
      <c r="O151" s="452"/>
      <c r="P151" s="427" t="s">
        <v>1216</v>
      </c>
      <c r="Q151" s="681" t="s">
        <v>1635</v>
      </c>
      <c r="R151" s="451">
        <f t="shared" si="5"/>
        <v>0.14285714285714285</v>
      </c>
      <c r="S151" s="451">
        <f t="shared" si="5"/>
        <v>0.14285714285714285</v>
      </c>
      <c r="T151" s="202"/>
      <c r="U151" s="202"/>
    </row>
    <row r="152" spans="1:21" ht="36" customHeight="1">
      <c r="A152" s="203">
        <v>151</v>
      </c>
      <c r="B152" s="433" t="s">
        <v>1632</v>
      </c>
      <c r="C152" s="426" t="s">
        <v>478</v>
      </c>
      <c r="D152" s="543" t="s">
        <v>835</v>
      </c>
      <c r="E152" s="289" t="s">
        <v>18</v>
      </c>
      <c r="F152" s="289" t="s">
        <v>33</v>
      </c>
      <c r="G152" s="289" t="s">
        <v>1629</v>
      </c>
      <c r="H152" s="204" t="s">
        <v>1339</v>
      </c>
      <c r="I152" s="447" t="s">
        <v>1183</v>
      </c>
      <c r="J152" s="451">
        <f t="shared" si="4"/>
        <v>0.14285714285714285</v>
      </c>
      <c r="K152" s="452"/>
      <c r="L152" s="423"/>
      <c r="M152" s="423"/>
      <c r="N152" s="423"/>
      <c r="O152" s="452"/>
      <c r="P152" s="427" t="s">
        <v>1216</v>
      </c>
      <c r="Q152" s="681" t="s">
        <v>1635</v>
      </c>
      <c r="R152" s="451">
        <f t="shared" si="5"/>
        <v>0.14285714285714285</v>
      </c>
      <c r="S152" s="451">
        <f t="shared" si="5"/>
        <v>0.14285714285714285</v>
      </c>
      <c r="T152" s="202"/>
      <c r="U152" s="202"/>
    </row>
    <row r="153" spans="1:21" ht="36" customHeight="1">
      <c r="A153" s="205">
        <v>152</v>
      </c>
      <c r="B153" s="433" t="s">
        <v>1633</v>
      </c>
      <c r="C153" s="426" t="s">
        <v>468</v>
      </c>
      <c r="D153" s="543" t="s">
        <v>835</v>
      </c>
      <c r="E153" s="289" t="s">
        <v>18</v>
      </c>
      <c r="F153" s="289" t="s">
        <v>33</v>
      </c>
      <c r="G153" s="289" t="s">
        <v>1629</v>
      </c>
      <c r="H153" s="204" t="s">
        <v>1339</v>
      </c>
      <c r="I153" s="447" t="s">
        <v>1183</v>
      </c>
      <c r="J153" s="451">
        <f t="shared" si="4"/>
        <v>0.14285714285714285</v>
      </c>
      <c r="K153" s="452"/>
      <c r="L153" s="423"/>
      <c r="M153" s="423"/>
      <c r="N153" s="423"/>
      <c r="O153" s="452"/>
      <c r="P153" s="427" t="s">
        <v>1216</v>
      </c>
      <c r="Q153" s="456" t="s">
        <v>1635</v>
      </c>
      <c r="R153" s="451">
        <f t="shared" si="5"/>
        <v>0.14285714285714285</v>
      </c>
      <c r="S153" s="451">
        <f t="shared" si="5"/>
        <v>0.14285714285714285</v>
      </c>
      <c r="T153" s="202"/>
      <c r="U153" s="202"/>
    </row>
    <row r="154" spans="1:21" ht="36" customHeight="1">
      <c r="A154" s="203">
        <v>153</v>
      </c>
      <c r="B154" s="433" t="s">
        <v>1634</v>
      </c>
      <c r="C154" s="426" t="s">
        <v>1796</v>
      </c>
      <c r="D154" s="543" t="s">
        <v>835</v>
      </c>
      <c r="E154" s="289" t="s">
        <v>18</v>
      </c>
      <c r="F154" s="289" t="s">
        <v>33</v>
      </c>
      <c r="G154" s="289" t="s">
        <v>1629</v>
      </c>
      <c r="H154" s="204" t="s">
        <v>1339</v>
      </c>
      <c r="I154" s="447" t="s">
        <v>1183</v>
      </c>
      <c r="J154" s="451">
        <f t="shared" si="4"/>
        <v>0.14285714285714285</v>
      </c>
      <c r="K154" s="452"/>
      <c r="L154" s="423"/>
      <c r="M154" s="423"/>
      <c r="N154" s="423"/>
      <c r="O154" s="452"/>
      <c r="P154" s="427" t="s">
        <v>1216</v>
      </c>
      <c r="Q154" s="681" t="s">
        <v>1635</v>
      </c>
      <c r="R154" s="451">
        <f t="shared" si="5"/>
        <v>0.14285714285714285</v>
      </c>
      <c r="S154" s="451">
        <f t="shared" si="5"/>
        <v>0.14285714285714285</v>
      </c>
      <c r="T154" s="202"/>
      <c r="U154" s="202"/>
    </row>
    <row r="155" spans="1:21" ht="36" customHeight="1">
      <c r="A155" s="205">
        <v>154</v>
      </c>
      <c r="B155" s="443" t="s">
        <v>266</v>
      </c>
      <c r="C155" s="441" t="s">
        <v>1421</v>
      </c>
      <c r="D155" s="444" t="s">
        <v>56</v>
      </c>
      <c r="E155" s="289" t="s">
        <v>18</v>
      </c>
      <c r="F155" s="289" t="s">
        <v>36</v>
      </c>
      <c r="G155" s="289" t="s">
        <v>1636</v>
      </c>
      <c r="H155" s="204" t="s">
        <v>1340</v>
      </c>
      <c r="I155" s="447" t="s">
        <v>1184</v>
      </c>
      <c r="J155" s="451">
        <v>1</v>
      </c>
      <c r="K155" s="451"/>
      <c r="L155" s="424"/>
      <c r="M155" s="424"/>
      <c r="N155" s="424"/>
      <c r="O155" s="451"/>
      <c r="P155" s="427" t="s">
        <v>1206</v>
      </c>
      <c r="Q155" s="456" t="s">
        <v>1637</v>
      </c>
      <c r="R155" s="424">
        <v>1</v>
      </c>
      <c r="S155" s="424">
        <f>1/5</f>
        <v>0.2</v>
      </c>
      <c r="T155" s="202"/>
      <c r="U155" s="202"/>
    </row>
    <row r="156" spans="1:21" ht="36" customHeight="1">
      <c r="A156" s="203">
        <v>155</v>
      </c>
      <c r="B156" s="433" t="s">
        <v>1080</v>
      </c>
      <c r="C156" s="426" t="s">
        <v>316</v>
      </c>
      <c r="D156" s="442" t="s">
        <v>67</v>
      </c>
      <c r="E156" s="289" t="s">
        <v>18</v>
      </c>
      <c r="F156" s="289" t="s">
        <v>33</v>
      </c>
      <c r="G156" s="289" t="s">
        <v>1642</v>
      </c>
      <c r="H156" s="204" t="s">
        <v>1341</v>
      </c>
      <c r="I156" s="447" t="s">
        <v>1185</v>
      </c>
      <c r="J156" s="423">
        <v>1</v>
      </c>
      <c r="K156" s="423"/>
      <c r="L156" s="423"/>
      <c r="M156" s="423"/>
      <c r="N156" s="423"/>
      <c r="O156" s="452"/>
      <c r="P156" s="427" t="s">
        <v>1199</v>
      </c>
      <c r="Q156" s="456" t="s">
        <v>1643</v>
      </c>
      <c r="R156" s="423">
        <v>1</v>
      </c>
      <c r="S156" s="423">
        <f>1/2</f>
        <v>0.5</v>
      </c>
      <c r="T156" s="202"/>
      <c r="U156" s="202"/>
    </row>
    <row r="157" spans="1:21" ht="36" customHeight="1">
      <c r="A157" s="205">
        <v>156</v>
      </c>
      <c r="B157" s="433" t="s">
        <v>171</v>
      </c>
      <c r="C157" s="426" t="s">
        <v>1644</v>
      </c>
      <c r="D157" s="442" t="s">
        <v>67</v>
      </c>
      <c r="E157" s="289" t="s">
        <v>19</v>
      </c>
      <c r="F157" s="289" t="s">
        <v>1488</v>
      </c>
      <c r="G157" s="289" t="s">
        <v>1645</v>
      </c>
      <c r="H157" s="204" t="s">
        <v>1342</v>
      </c>
      <c r="I157" s="447" t="s">
        <v>1186</v>
      </c>
      <c r="J157" s="423"/>
      <c r="K157" s="423">
        <v>1</v>
      </c>
      <c r="L157" s="423"/>
      <c r="M157" s="423"/>
      <c r="N157" s="423"/>
      <c r="O157" s="452"/>
      <c r="P157" s="289" t="s">
        <v>1204</v>
      </c>
      <c r="Q157" s="456" t="s">
        <v>1646</v>
      </c>
      <c r="R157" s="423">
        <v>1</v>
      </c>
      <c r="S157" s="423">
        <f>1/5</f>
        <v>0.2</v>
      </c>
      <c r="T157" s="202"/>
      <c r="U157" s="202"/>
    </row>
    <row r="158" spans="1:21" ht="36" customHeight="1">
      <c r="A158" s="203">
        <v>157</v>
      </c>
      <c r="B158" s="433" t="s">
        <v>221</v>
      </c>
      <c r="C158" s="426" t="s">
        <v>131</v>
      </c>
      <c r="D158" s="289" t="s">
        <v>56</v>
      </c>
      <c r="E158" s="289" t="s">
        <v>19</v>
      </c>
      <c r="F158" s="289" t="s">
        <v>1438</v>
      </c>
      <c r="G158" s="289" t="s">
        <v>1647</v>
      </c>
      <c r="H158" s="204" t="s">
        <v>1343</v>
      </c>
      <c r="I158" s="447" t="s">
        <v>1187</v>
      </c>
      <c r="J158" s="423"/>
      <c r="K158" s="423">
        <v>1</v>
      </c>
      <c r="L158" s="423"/>
      <c r="M158" s="423"/>
      <c r="N158" s="423"/>
      <c r="O158" s="452"/>
      <c r="P158" s="427" t="s">
        <v>1201</v>
      </c>
      <c r="Q158" s="456" t="s">
        <v>1648</v>
      </c>
      <c r="R158" s="423">
        <v>1</v>
      </c>
      <c r="S158" s="423">
        <f>1/2</f>
        <v>0.5</v>
      </c>
      <c r="T158" s="202"/>
      <c r="U158" s="202"/>
    </row>
    <row r="159" spans="1:21" ht="36" customHeight="1">
      <c r="A159" s="205">
        <v>158</v>
      </c>
      <c r="B159" s="433" t="s">
        <v>594</v>
      </c>
      <c r="C159" s="426" t="s">
        <v>499</v>
      </c>
      <c r="D159" s="426" t="s">
        <v>59</v>
      </c>
      <c r="E159" s="289" t="s">
        <v>17</v>
      </c>
      <c r="F159" s="289" t="s">
        <v>29</v>
      </c>
      <c r="G159" s="289" t="s">
        <v>1650</v>
      </c>
      <c r="H159" s="204" t="s">
        <v>1344</v>
      </c>
      <c r="I159" s="447" t="s">
        <v>1188</v>
      </c>
      <c r="J159" s="423">
        <v>1</v>
      </c>
      <c r="K159" s="423"/>
      <c r="L159" s="423"/>
      <c r="M159" s="423"/>
      <c r="N159" s="423"/>
      <c r="O159" s="452"/>
      <c r="P159" s="289" t="s">
        <v>1199</v>
      </c>
      <c r="Q159" s="456" t="s">
        <v>1649</v>
      </c>
      <c r="R159" s="423">
        <v>1</v>
      </c>
      <c r="S159" s="423">
        <f t="shared" ref="S159:S167" si="6">1/3</f>
        <v>0.33333333333333331</v>
      </c>
      <c r="T159" s="202"/>
      <c r="U159" s="202"/>
    </row>
    <row r="160" spans="1:21" ht="36" customHeight="1">
      <c r="A160" s="203">
        <v>159</v>
      </c>
      <c r="B160" s="433" t="s">
        <v>737</v>
      </c>
      <c r="C160" s="426" t="s">
        <v>323</v>
      </c>
      <c r="D160" s="289" t="s">
        <v>368</v>
      </c>
      <c r="E160" s="289" t="s">
        <v>18</v>
      </c>
      <c r="F160" s="289" t="s">
        <v>38</v>
      </c>
      <c r="G160" s="289" t="s">
        <v>1651</v>
      </c>
      <c r="H160" s="204" t="s">
        <v>1345</v>
      </c>
      <c r="I160" s="447" t="s">
        <v>1189</v>
      </c>
      <c r="J160" s="423">
        <v>1</v>
      </c>
      <c r="K160" s="423"/>
      <c r="L160" s="423"/>
      <c r="M160" s="423"/>
      <c r="N160" s="423"/>
      <c r="O160" s="452"/>
      <c r="P160" s="427" t="s">
        <v>1202</v>
      </c>
      <c r="Q160" s="456" t="s">
        <v>1652</v>
      </c>
      <c r="R160" s="423">
        <v>1</v>
      </c>
      <c r="S160" s="423">
        <f t="shared" si="6"/>
        <v>0.33333333333333331</v>
      </c>
      <c r="T160" s="202"/>
      <c r="U160" s="202"/>
    </row>
    <row r="161" spans="1:21" ht="32">
      <c r="A161" s="205">
        <v>160</v>
      </c>
      <c r="B161" s="433" t="s">
        <v>201</v>
      </c>
      <c r="C161" s="426" t="s">
        <v>202</v>
      </c>
      <c r="D161" s="289" t="s">
        <v>67</v>
      </c>
      <c r="E161" s="289" t="s">
        <v>18</v>
      </c>
      <c r="F161" s="289" t="s">
        <v>37</v>
      </c>
      <c r="G161" s="289" t="s">
        <v>1654</v>
      </c>
      <c r="H161" s="204" t="s">
        <v>1346</v>
      </c>
      <c r="I161" s="447" t="s">
        <v>1190</v>
      </c>
      <c r="J161" s="423">
        <f>1/3</f>
        <v>0.33333333333333331</v>
      </c>
      <c r="K161" s="423"/>
      <c r="L161" s="423"/>
      <c r="M161" s="423"/>
      <c r="N161" s="423"/>
      <c r="O161" s="452"/>
      <c r="P161" s="289" t="s">
        <v>1201</v>
      </c>
      <c r="Q161" s="455" t="s">
        <v>1653</v>
      </c>
      <c r="R161" s="423">
        <f>1/3</f>
        <v>0.33333333333333331</v>
      </c>
      <c r="S161" s="423">
        <f t="shared" si="6"/>
        <v>0.33333333333333331</v>
      </c>
      <c r="T161" s="202"/>
      <c r="U161" s="202"/>
    </row>
    <row r="162" spans="1:21" ht="32">
      <c r="A162" s="203">
        <v>161</v>
      </c>
      <c r="B162" s="433" t="s">
        <v>205</v>
      </c>
      <c r="C162" s="426" t="s">
        <v>206</v>
      </c>
      <c r="D162" s="426" t="s">
        <v>56</v>
      </c>
      <c r="E162" s="289" t="s">
        <v>18</v>
      </c>
      <c r="F162" s="289" t="s">
        <v>37</v>
      </c>
      <c r="G162" s="289" t="s">
        <v>1654</v>
      </c>
      <c r="H162" s="204" t="s">
        <v>1346</v>
      </c>
      <c r="I162" s="447" t="s">
        <v>1190</v>
      </c>
      <c r="J162" s="423">
        <f>1/3</f>
        <v>0.33333333333333331</v>
      </c>
      <c r="K162" s="452"/>
      <c r="L162" s="423"/>
      <c r="M162" s="423"/>
      <c r="N162" s="423"/>
      <c r="O162" s="452"/>
      <c r="P162" s="289" t="s">
        <v>1201</v>
      </c>
      <c r="Q162" s="455" t="s">
        <v>1653</v>
      </c>
      <c r="R162" s="423">
        <f>1/3</f>
        <v>0.33333333333333331</v>
      </c>
      <c r="S162" s="423">
        <f t="shared" si="6"/>
        <v>0.33333333333333331</v>
      </c>
      <c r="T162" s="202"/>
      <c r="U162" s="202"/>
    </row>
    <row r="163" spans="1:21" ht="32">
      <c r="A163" s="205">
        <v>162</v>
      </c>
      <c r="B163" s="433" t="s">
        <v>1655</v>
      </c>
      <c r="C163" s="426" t="s">
        <v>1656</v>
      </c>
      <c r="D163" s="428" t="s">
        <v>231</v>
      </c>
      <c r="E163" s="289" t="s">
        <v>18</v>
      </c>
      <c r="F163" s="289" t="s">
        <v>37</v>
      </c>
      <c r="G163" s="289" t="s">
        <v>1654</v>
      </c>
      <c r="H163" s="204" t="s">
        <v>1346</v>
      </c>
      <c r="I163" s="447" t="s">
        <v>1190</v>
      </c>
      <c r="J163" s="423">
        <f>1/3</f>
        <v>0.33333333333333331</v>
      </c>
      <c r="K163" s="452"/>
      <c r="L163" s="423"/>
      <c r="M163" s="423"/>
      <c r="N163" s="423"/>
      <c r="O163" s="452"/>
      <c r="P163" s="289" t="s">
        <v>1201</v>
      </c>
      <c r="Q163" s="504" t="s">
        <v>1653</v>
      </c>
      <c r="R163" s="423">
        <f>1/3</f>
        <v>0.33333333333333331</v>
      </c>
      <c r="S163" s="423">
        <f t="shared" si="6"/>
        <v>0.33333333333333331</v>
      </c>
      <c r="T163" s="202"/>
      <c r="U163" s="202"/>
    </row>
    <row r="164" spans="1:21" ht="32">
      <c r="A164" s="203">
        <v>163</v>
      </c>
      <c r="B164" s="465" t="s">
        <v>90</v>
      </c>
      <c r="C164" s="426" t="s">
        <v>1013</v>
      </c>
      <c r="D164" s="426" t="s">
        <v>67</v>
      </c>
      <c r="E164" s="289" t="s">
        <v>18</v>
      </c>
      <c r="F164" s="289" t="s">
        <v>34</v>
      </c>
      <c r="G164" s="469" t="s">
        <v>1661</v>
      </c>
      <c r="H164" s="204" t="s">
        <v>1347</v>
      </c>
      <c r="I164" s="447" t="s">
        <v>1191</v>
      </c>
      <c r="J164" s="462">
        <v>1</v>
      </c>
      <c r="K164" s="423"/>
      <c r="L164" s="423"/>
      <c r="M164" s="423"/>
      <c r="N164" s="423"/>
      <c r="O164" s="452"/>
      <c r="P164" s="289" t="s">
        <v>1232</v>
      </c>
      <c r="Q164" s="456" t="s">
        <v>1660</v>
      </c>
      <c r="R164" s="423">
        <v>1</v>
      </c>
      <c r="S164" s="423">
        <f t="shared" si="6"/>
        <v>0.33333333333333331</v>
      </c>
      <c r="T164" s="202"/>
      <c r="U164" s="202"/>
    </row>
    <row r="165" spans="1:21" ht="20" customHeight="1">
      <c r="A165" s="205">
        <v>164</v>
      </c>
      <c r="B165" s="433" t="s">
        <v>1658</v>
      </c>
      <c r="C165" s="426" t="s">
        <v>131</v>
      </c>
      <c r="D165" s="289" t="s">
        <v>157</v>
      </c>
      <c r="E165" s="289" t="s">
        <v>18</v>
      </c>
      <c r="F165" s="289" t="s">
        <v>38</v>
      </c>
      <c r="G165" s="289" t="s">
        <v>1657</v>
      </c>
      <c r="H165" s="204" t="s">
        <v>1348</v>
      </c>
      <c r="I165" s="289" t="s">
        <v>1192</v>
      </c>
      <c r="J165" s="423">
        <f>1/3</f>
        <v>0.33333333333333331</v>
      </c>
      <c r="K165" s="423"/>
      <c r="L165" s="423"/>
      <c r="M165" s="423"/>
      <c r="N165" s="423"/>
      <c r="O165" s="452"/>
      <c r="P165" s="289" t="s">
        <v>1233</v>
      </c>
      <c r="Q165" s="456" t="s">
        <v>1659</v>
      </c>
      <c r="R165" s="423">
        <f>1/3</f>
        <v>0.33333333333333331</v>
      </c>
      <c r="S165" s="423">
        <f t="shared" si="6"/>
        <v>0.33333333333333331</v>
      </c>
      <c r="T165" s="202"/>
      <c r="U165" s="202"/>
    </row>
    <row r="166" spans="1:21" ht="20" customHeight="1">
      <c r="A166" s="203">
        <v>165</v>
      </c>
      <c r="B166" s="465" t="s">
        <v>224</v>
      </c>
      <c r="C166" s="467" t="s">
        <v>225</v>
      </c>
      <c r="D166" s="426" t="s">
        <v>67</v>
      </c>
      <c r="E166" s="289" t="s">
        <v>18</v>
      </c>
      <c r="F166" s="289" t="s">
        <v>38</v>
      </c>
      <c r="G166" s="289" t="s">
        <v>1657</v>
      </c>
      <c r="H166" s="204" t="s">
        <v>1348</v>
      </c>
      <c r="I166" s="289" t="s">
        <v>1192</v>
      </c>
      <c r="J166" s="423">
        <f>1/3</f>
        <v>0.33333333333333331</v>
      </c>
      <c r="K166" s="462"/>
      <c r="L166" s="463"/>
      <c r="M166" s="463"/>
      <c r="N166" s="463"/>
      <c r="O166" s="462"/>
      <c r="P166" s="289" t="s">
        <v>1233</v>
      </c>
      <c r="Q166" s="456" t="s">
        <v>1659</v>
      </c>
      <c r="R166" s="423">
        <f>1/3</f>
        <v>0.33333333333333331</v>
      </c>
      <c r="S166" s="423">
        <f t="shared" si="6"/>
        <v>0.33333333333333331</v>
      </c>
      <c r="T166" s="202"/>
      <c r="U166" s="202"/>
    </row>
    <row r="167" spans="1:21" ht="20" customHeight="1">
      <c r="A167" s="205">
        <v>166</v>
      </c>
      <c r="B167" s="465" t="s">
        <v>226</v>
      </c>
      <c r="C167" s="467" t="s">
        <v>1459</v>
      </c>
      <c r="D167" s="426" t="s">
        <v>67</v>
      </c>
      <c r="E167" s="289" t="s">
        <v>18</v>
      </c>
      <c r="F167" s="289" t="s">
        <v>33</v>
      </c>
      <c r="G167" s="289" t="s">
        <v>1657</v>
      </c>
      <c r="H167" s="204" t="s">
        <v>1348</v>
      </c>
      <c r="I167" s="289" t="s">
        <v>1192</v>
      </c>
      <c r="J167" s="423">
        <f>1/3</f>
        <v>0.33333333333333331</v>
      </c>
      <c r="K167" s="462"/>
      <c r="L167" s="463"/>
      <c r="M167" s="463"/>
      <c r="N167" s="463"/>
      <c r="O167" s="462"/>
      <c r="P167" s="289" t="s">
        <v>1233</v>
      </c>
      <c r="Q167" s="456" t="s">
        <v>1659</v>
      </c>
      <c r="R167" s="423">
        <f>1/3</f>
        <v>0.33333333333333331</v>
      </c>
      <c r="S167" s="423">
        <f t="shared" si="6"/>
        <v>0.33333333333333331</v>
      </c>
      <c r="T167" s="202"/>
      <c r="U167" s="202"/>
    </row>
    <row r="168" spans="1:21" ht="20" customHeight="1">
      <c r="A168" s="203">
        <v>167</v>
      </c>
      <c r="B168" s="433" t="s">
        <v>82</v>
      </c>
      <c r="C168" s="426" t="s">
        <v>83</v>
      </c>
      <c r="D168" s="442" t="s">
        <v>56</v>
      </c>
      <c r="E168" s="289" t="s">
        <v>17</v>
      </c>
      <c r="F168" s="289" t="s">
        <v>29</v>
      </c>
      <c r="G168" s="289" t="s">
        <v>1662</v>
      </c>
      <c r="H168" s="204" t="s">
        <v>1349</v>
      </c>
      <c r="I168" s="289" t="s">
        <v>1193</v>
      </c>
      <c r="J168" s="423">
        <v>1</v>
      </c>
      <c r="K168" s="423"/>
      <c r="L168" s="423"/>
      <c r="M168" s="423"/>
      <c r="N168" s="423"/>
      <c r="O168" s="452"/>
      <c r="P168" s="289" t="s">
        <v>1200</v>
      </c>
      <c r="Q168" s="681" t="s">
        <v>1663</v>
      </c>
      <c r="R168" s="423">
        <v>1</v>
      </c>
      <c r="S168" s="423">
        <f>1/4</f>
        <v>0.25</v>
      </c>
      <c r="T168" s="202"/>
      <c r="U168" s="202"/>
    </row>
    <row r="169" spans="1:21" ht="20" customHeight="1">
      <c r="A169" s="205">
        <v>168</v>
      </c>
      <c r="B169" s="433" t="s">
        <v>715</v>
      </c>
      <c r="C169" s="426" t="s">
        <v>90</v>
      </c>
      <c r="D169" s="289" t="s">
        <v>157</v>
      </c>
      <c r="E169" s="428" t="s">
        <v>18</v>
      </c>
      <c r="F169" s="289" t="s">
        <v>1361</v>
      </c>
      <c r="G169" s="289" t="s">
        <v>1664</v>
      </c>
      <c r="H169" s="204" t="s">
        <v>1350</v>
      </c>
      <c r="I169" s="289" t="s">
        <v>1194</v>
      </c>
      <c r="J169" s="423">
        <v>1</v>
      </c>
      <c r="K169" s="423"/>
      <c r="L169" s="423"/>
      <c r="M169" s="423"/>
      <c r="N169" s="423"/>
      <c r="O169" s="452"/>
      <c r="P169" s="289" t="s">
        <v>1200</v>
      </c>
      <c r="Q169" s="456" t="s">
        <v>1665</v>
      </c>
      <c r="R169" s="423">
        <v>1</v>
      </c>
      <c r="S169" s="423">
        <f>1/6</f>
        <v>0.16666666666666666</v>
      </c>
      <c r="T169" s="202"/>
      <c r="U169" s="202"/>
    </row>
    <row r="170" spans="1:21" ht="20" customHeight="1">
      <c r="A170" s="203">
        <v>169</v>
      </c>
      <c r="B170" s="433" t="s">
        <v>1353</v>
      </c>
      <c r="C170" s="426" t="s">
        <v>1354</v>
      </c>
      <c r="D170" s="543" t="s">
        <v>835</v>
      </c>
      <c r="E170" s="428" t="s">
        <v>18</v>
      </c>
      <c r="F170" s="290" t="s">
        <v>38</v>
      </c>
      <c r="G170" s="290" t="s">
        <v>1364</v>
      </c>
      <c r="H170" s="204" t="s">
        <v>1352</v>
      </c>
      <c r="I170" s="447" t="s">
        <v>1351</v>
      </c>
      <c r="J170" s="423">
        <v>0.33333333333333331</v>
      </c>
      <c r="K170" s="423"/>
      <c r="L170" s="423"/>
      <c r="M170" s="423"/>
      <c r="N170" s="423"/>
      <c r="O170" s="452"/>
      <c r="P170" s="289" t="s">
        <v>1200</v>
      </c>
      <c r="Q170" s="456" t="s">
        <v>1355</v>
      </c>
      <c r="R170" s="423">
        <v>0.33333333333333331</v>
      </c>
      <c r="S170" s="423">
        <f>1/3</f>
        <v>0.33333333333333331</v>
      </c>
      <c r="T170" s="202"/>
      <c r="U170" s="202"/>
    </row>
    <row r="171" spans="1:21" ht="20" customHeight="1">
      <c r="A171" s="205">
        <v>170</v>
      </c>
      <c r="B171" s="430" t="s">
        <v>1356</v>
      </c>
      <c r="C171" s="431" t="s">
        <v>90</v>
      </c>
      <c r="D171" s="289" t="s">
        <v>504</v>
      </c>
      <c r="E171" s="289" t="s">
        <v>19</v>
      </c>
      <c r="F171" s="289" t="s">
        <v>1237</v>
      </c>
      <c r="G171" s="290" t="s">
        <v>1364</v>
      </c>
      <c r="H171" s="204" t="s">
        <v>1352</v>
      </c>
      <c r="I171" s="447" t="s">
        <v>1351</v>
      </c>
      <c r="J171" s="423">
        <v>0.33333333333333331</v>
      </c>
      <c r="K171" s="423"/>
      <c r="L171" s="423"/>
      <c r="M171" s="423"/>
      <c r="N171" s="423"/>
      <c r="O171" s="452"/>
      <c r="P171" s="289" t="s">
        <v>1200</v>
      </c>
      <c r="Q171" s="456" t="s">
        <v>1355</v>
      </c>
      <c r="R171" s="423">
        <v>0.33333333333333331</v>
      </c>
      <c r="S171" s="423">
        <f>1/3</f>
        <v>0.33333333333333331</v>
      </c>
      <c r="T171" s="202"/>
      <c r="U171" s="202"/>
    </row>
    <row r="172" spans="1:21" ht="20" customHeight="1">
      <c r="A172" s="203">
        <v>171</v>
      </c>
      <c r="B172" s="433" t="s">
        <v>228</v>
      </c>
      <c r="C172" s="426" t="s">
        <v>229</v>
      </c>
      <c r="D172" s="428" t="s">
        <v>56</v>
      </c>
      <c r="E172" s="289" t="s">
        <v>17</v>
      </c>
      <c r="F172" s="422" t="s">
        <v>2098</v>
      </c>
      <c r="G172" s="290" t="s">
        <v>1364</v>
      </c>
      <c r="H172" s="204" t="s">
        <v>1352</v>
      </c>
      <c r="I172" s="447" t="s">
        <v>1351</v>
      </c>
      <c r="J172" s="423">
        <v>0.33333333333333331</v>
      </c>
      <c r="K172" s="423"/>
      <c r="L172" s="423"/>
      <c r="M172" s="423"/>
      <c r="N172" s="423"/>
      <c r="O172" s="452"/>
      <c r="P172" s="289" t="s">
        <v>1200</v>
      </c>
      <c r="Q172" s="456" t="s">
        <v>1355</v>
      </c>
      <c r="R172" s="423">
        <v>0.33333333333333331</v>
      </c>
      <c r="S172" s="423">
        <f>1/3</f>
        <v>0.33333333333333331</v>
      </c>
      <c r="T172" s="202"/>
      <c r="U172" s="202"/>
    </row>
    <row r="173" spans="1:21" ht="32">
      <c r="A173" s="205">
        <v>172</v>
      </c>
      <c r="B173" s="433" t="s">
        <v>900</v>
      </c>
      <c r="C173" s="426" t="s">
        <v>901</v>
      </c>
      <c r="D173" s="428" t="s">
        <v>1360</v>
      </c>
      <c r="E173" s="428" t="s">
        <v>18</v>
      </c>
      <c r="F173" s="289" t="s">
        <v>1361</v>
      </c>
      <c r="G173" s="289" t="s">
        <v>1362</v>
      </c>
      <c r="H173" s="204" t="s">
        <v>1358</v>
      </c>
      <c r="I173" s="447" t="s">
        <v>1357</v>
      </c>
      <c r="J173" s="423">
        <v>1</v>
      </c>
      <c r="K173" s="423"/>
      <c r="L173" s="423"/>
      <c r="M173" s="423"/>
      <c r="N173" s="423"/>
      <c r="O173" s="452"/>
      <c r="P173" s="289" t="s">
        <v>1206</v>
      </c>
      <c r="Q173" s="456" t="s">
        <v>1359</v>
      </c>
      <c r="R173" s="423">
        <v>1</v>
      </c>
      <c r="S173" s="423">
        <f>1/4</f>
        <v>0.25</v>
      </c>
      <c r="T173" s="202"/>
      <c r="U173" s="202"/>
    </row>
    <row r="174" spans="1:21" ht="20" customHeight="1">
      <c r="A174" s="203">
        <v>173</v>
      </c>
      <c r="B174" s="433" t="s">
        <v>230</v>
      </c>
      <c r="C174" s="426" t="s">
        <v>100</v>
      </c>
      <c r="D174" s="426" t="s">
        <v>59</v>
      </c>
      <c r="E174" s="289" t="s">
        <v>18</v>
      </c>
      <c r="F174" s="289" t="s">
        <v>34</v>
      </c>
      <c r="G174" s="289" t="s">
        <v>1365</v>
      </c>
      <c r="H174" s="204" t="s">
        <v>1366</v>
      </c>
      <c r="I174" s="289" t="s">
        <v>1363</v>
      </c>
      <c r="J174" s="423"/>
      <c r="K174" s="423"/>
      <c r="L174" s="423"/>
      <c r="M174" s="423"/>
      <c r="N174" s="423"/>
      <c r="O174" s="452">
        <v>0.25</v>
      </c>
      <c r="P174" s="289" t="s">
        <v>1200</v>
      </c>
      <c r="Q174" s="456" t="s">
        <v>1367</v>
      </c>
      <c r="R174" s="423">
        <v>0.25</v>
      </c>
      <c r="S174" s="423">
        <f>1/4</f>
        <v>0.25</v>
      </c>
      <c r="T174" s="202"/>
      <c r="U174" s="202"/>
    </row>
    <row r="175" spans="1:21" ht="20" customHeight="1">
      <c r="A175" s="205">
        <v>174</v>
      </c>
      <c r="B175" s="433" t="s">
        <v>952</v>
      </c>
      <c r="C175" s="426" t="s">
        <v>951</v>
      </c>
      <c r="D175" s="289" t="s">
        <v>231</v>
      </c>
      <c r="E175" s="289" t="s">
        <v>18</v>
      </c>
      <c r="F175" s="289" t="s">
        <v>34</v>
      </c>
      <c r="G175" s="289" t="s">
        <v>1365</v>
      </c>
      <c r="H175" s="204" t="s">
        <v>1366</v>
      </c>
      <c r="I175" s="289" t="s">
        <v>1363</v>
      </c>
      <c r="J175" s="423"/>
      <c r="K175" s="423"/>
      <c r="L175" s="423"/>
      <c r="M175" s="423"/>
      <c r="N175" s="423"/>
      <c r="O175" s="452">
        <v>0.25</v>
      </c>
      <c r="P175" s="289" t="s">
        <v>1200</v>
      </c>
      <c r="Q175" s="456" t="s">
        <v>1367</v>
      </c>
      <c r="R175" s="423">
        <v>0.25</v>
      </c>
      <c r="S175" s="423">
        <f>1/4</f>
        <v>0.25</v>
      </c>
      <c r="T175" s="202"/>
      <c r="U175" s="202"/>
    </row>
    <row r="176" spans="1:21" ht="20" customHeight="1">
      <c r="A176" s="203">
        <v>175</v>
      </c>
      <c r="B176" s="433" t="s">
        <v>1368</v>
      </c>
      <c r="C176" s="426" t="s">
        <v>135</v>
      </c>
      <c r="D176" s="289" t="s">
        <v>231</v>
      </c>
      <c r="E176" s="289" t="s">
        <v>18</v>
      </c>
      <c r="F176" s="289" t="s">
        <v>34</v>
      </c>
      <c r="G176" s="289" t="s">
        <v>1365</v>
      </c>
      <c r="H176" s="204" t="s">
        <v>1366</v>
      </c>
      <c r="I176" s="289" t="s">
        <v>1363</v>
      </c>
      <c r="J176" s="423"/>
      <c r="K176" s="423"/>
      <c r="L176" s="423"/>
      <c r="M176" s="423"/>
      <c r="N176" s="423"/>
      <c r="O176" s="452">
        <v>0.25</v>
      </c>
      <c r="P176" s="289" t="s">
        <v>1200</v>
      </c>
      <c r="Q176" s="456" t="s">
        <v>1367</v>
      </c>
      <c r="R176" s="423">
        <v>0.25</v>
      </c>
      <c r="S176" s="423">
        <f>1/4</f>
        <v>0.25</v>
      </c>
      <c r="T176" s="202"/>
      <c r="U176" s="202"/>
    </row>
    <row r="177" spans="1:21" ht="20" customHeight="1">
      <c r="A177" s="205">
        <v>176</v>
      </c>
      <c r="B177" s="433" t="s">
        <v>118</v>
      </c>
      <c r="C177" s="426" t="s">
        <v>119</v>
      </c>
      <c r="D177" s="426" t="s">
        <v>157</v>
      </c>
      <c r="E177" s="428" t="s">
        <v>18</v>
      </c>
      <c r="F177" s="289" t="s">
        <v>1361</v>
      </c>
      <c r="G177" s="289" t="s">
        <v>1365</v>
      </c>
      <c r="H177" s="204" t="s">
        <v>1366</v>
      </c>
      <c r="I177" s="289" t="s">
        <v>1363</v>
      </c>
      <c r="J177" s="423"/>
      <c r="K177" s="423"/>
      <c r="L177" s="423"/>
      <c r="M177" s="423"/>
      <c r="N177" s="423"/>
      <c r="O177" s="452">
        <v>0.25</v>
      </c>
      <c r="P177" s="289" t="s">
        <v>1200</v>
      </c>
      <c r="Q177" s="456" t="s">
        <v>1367</v>
      </c>
      <c r="R177" s="423">
        <v>0.25</v>
      </c>
      <c r="S177" s="423">
        <f>1/4</f>
        <v>0.25</v>
      </c>
      <c r="T177" s="202"/>
      <c r="U177" s="202"/>
    </row>
    <row r="178" spans="1:21" ht="32">
      <c r="A178" s="203">
        <v>177</v>
      </c>
      <c r="B178" s="433" t="s">
        <v>595</v>
      </c>
      <c r="C178" s="426" t="s">
        <v>295</v>
      </c>
      <c r="D178" s="289" t="s">
        <v>59</v>
      </c>
      <c r="E178" s="289" t="s">
        <v>17</v>
      </c>
      <c r="F178" s="289" t="s">
        <v>29</v>
      </c>
      <c r="G178" s="289" t="s">
        <v>1371</v>
      </c>
      <c r="H178" s="204" t="s">
        <v>1369</v>
      </c>
      <c r="I178" s="447" t="s">
        <v>1370</v>
      </c>
      <c r="J178" s="423">
        <v>1</v>
      </c>
      <c r="K178" s="423"/>
      <c r="L178" s="423"/>
      <c r="M178" s="423"/>
      <c r="N178" s="423"/>
      <c r="O178" s="452"/>
      <c r="P178" s="428" t="s">
        <v>1230</v>
      </c>
      <c r="Q178" s="456" t="s">
        <v>1372</v>
      </c>
      <c r="R178" s="423">
        <v>1</v>
      </c>
      <c r="S178" s="423">
        <f>1/2</f>
        <v>0.5</v>
      </c>
      <c r="T178" s="202"/>
      <c r="U178" s="202"/>
    </row>
    <row r="179" spans="1:21" ht="20" customHeight="1">
      <c r="A179" s="205">
        <v>178</v>
      </c>
      <c r="B179" s="433" t="s">
        <v>1378</v>
      </c>
      <c r="C179" s="426" t="s">
        <v>1379</v>
      </c>
      <c r="D179" s="289" t="s">
        <v>59</v>
      </c>
      <c r="E179" s="289" t="s">
        <v>17</v>
      </c>
      <c r="F179" s="422" t="s">
        <v>2098</v>
      </c>
      <c r="G179" s="289" t="s">
        <v>1374</v>
      </c>
      <c r="H179" s="204" t="s">
        <v>1375</v>
      </c>
      <c r="I179" s="289" t="s">
        <v>1373</v>
      </c>
      <c r="J179" s="452">
        <v>1</v>
      </c>
      <c r="K179" s="452"/>
      <c r="L179" s="423"/>
      <c r="M179" s="423"/>
      <c r="N179" s="423"/>
      <c r="O179" s="452"/>
      <c r="P179" s="428" t="s">
        <v>1230</v>
      </c>
      <c r="Q179" s="456" t="s">
        <v>1380</v>
      </c>
      <c r="R179" s="423">
        <v>1</v>
      </c>
      <c r="S179" s="425">
        <f>1/7</f>
        <v>0.14285714285714285</v>
      </c>
      <c r="T179" s="202"/>
      <c r="U179" s="202"/>
    </row>
    <row r="180" spans="1:21" ht="20" customHeight="1">
      <c r="A180" s="203">
        <v>179</v>
      </c>
      <c r="B180" s="433" t="s">
        <v>1383</v>
      </c>
      <c r="C180" s="426" t="s">
        <v>1384</v>
      </c>
      <c r="D180" s="426" t="s">
        <v>1387</v>
      </c>
      <c r="E180" s="428" t="s">
        <v>1024</v>
      </c>
      <c r="F180" s="428" t="s">
        <v>1388</v>
      </c>
      <c r="G180" s="289" t="s">
        <v>1382</v>
      </c>
      <c r="H180" s="204" t="s">
        <v>1376</v>
      </c>
      <c r="I180" s="289" t="s">
        <v>1381</v>
      </c>
      <c r="J180" s="452">
        <v>1</v>
      </c>
      <c r="K180" s="452"/>
      <c r="L180" s="423"/>
      <c r="M180" s="423"/>
      <c r="N180" s="423"/>
      <c r="O180" s="452"/>
      <c r="P180" s="428" t="s">
        <v>1385</v>
      </c>
      <c r="Q180" s="681" t="s">
        <v>1386</v>
      </c>
      <c r="R180" s="423">
        <v>1</v>
      </c>
      <c r="S180" s="425">
        <f>1/19</f>
        <v>5.2631578947368418E-2</v>
      </c>
      <c r="T180" s="202"/>
      <c r="U180" s="202"/>
    </row>
    <row r="181" spans="1:21" ht="20" customHeight="1">
      <c r="A181" s="205">
        <v>180</v>
      </c>
      <c r="B181" s="433" t="s">
        <v>287</v>
      </c>
      <c r="C181" s="426" t="s">
        <v>288</v>
      </c>
      <c r="D181" s="428" t="s">
        <v>56</v>
      </c>
      <c r="E181" s="428" t="s">
        <v>18</v>
      </c>
      <c r="F181" s="289" t="s">
        <v>33</v>
      </c>
      <c r="G181" s="289" t="s">
        <v>1390</v>
      </c>
      <c r="H181" s="204" t="s">
        <v>1377</v>
      </c>
      <c r="I181" s="289" t="s">
        <v>1389</v>
      </c>
      <c r="J181" s="452">
        <v>1</v>
      </c>
      <c r="K181" s="452"/>
      <c r="L181" s="423"/>
      <c r="M181" s="423"/>
      <c r="N181" s="423"/>
      <c r="O181" s="452"/>
      <c r="P181" s="428" t="s">
        <v>1391</v>
      </c>
      <c r="Q181" s="456" t="s">
        <v>1392</v>
      </c>
      <c r="R181" s="423">
        <v>1</v>
      </c>
      <c r="S181" s="425">
        <f>1/4</f>
        <v>0.25</v>
      </c>
      <c r="T181" s="202"/>
      <c r="U181" s="202"/>
    </row>
    <row r="182" spans="1:21" ht="20" customHeight="1">
      <c r="A182" s="203">
        <v>181</v>
      </c>
      <c r="B182" s="433" t="s">
        <v>232</v>
      </c>
      <c r="C182" s="426" t="s">
        <v>233</v>
      </c>
      <c r="D182" s="289" t="s">
        <v>59</v>
      </c>
      <c r="E182" s="432" t="s">
        <v>19</v>
      </c>
      <c r="F182" s="289" t="s">
        <v>1435</v>
      </c>
      <c r="G182" s="290" t="s">
        <v>1470</v>
      </c>
      <c r="H182" s="204" t="s">
        <v>1469</v>
      </c>
      <c r="I182" s="289" t="s">
        <v>1468</v>
      </c>
      <c r="J182" s="452"/>
      <c r="K182" s="452"/>
      <c r="L182" s="423"/>
      <c r="M182" s="423"/>
      <c r="N182" s="423"/>
      <c r="O182" s="452">
        <v>1</v>
      </c>
      <c r="P182" s="428" t="s">
        <v>1093</v>
      </c>
      <c r="Q182" s="456" t="s">
        <v>1471</v>
      </c>
      <c r="R182" s="423">
        <v>1</v>
      </c>
      <c r="S182" s="425">
        <f>1/2</f>
        <v>0.5</v>
      </c>
      <c r="T182" s="202"/>
      <c r="U182" s="202"/>
    </row>
    <row r="183" spans="1:21" ht="20" customHeight="1">
      <c r="A183" s="205">
        <v>182</v>
      </c>
      <c r="B183" s="433" t="s">
        <v>900</v>
      </c>
      <c r="C183" s="426" t="s">
        <v>901</v>
      </c>
      <c r="D183" s="426" t="s">
        <v>1360</v>
      </c>
      <c r="E183" s="428" t="s">
        <v>18</v>
      </c>
      <c r="F183" s="289" t="s">
        <v>1361</v>
      </c>
      <c r="G183" s="289" t="s">
        <v>1566</v>
      </c>
      <c r="H183" s="204" t="s">
        <v>1563</v>
      </c>
      <c r="I183" s="289" t="s">
        <v>1562</v>
      </c>
      <c r="J183" s="452">
        <v>1</v>
      </c>
      <c r="K183" s="452"/>
      <c r="L183" s="423"/>
      <c r="M183" s="423"/>
      <c r="N183" s="423"/>
      <c r="O183" s="452"/>
      <c r="P183" s="289" t="s">
        <v>1206</v>
      </c>
      <c r="Q183" s="456" t="s">
        <v>1567</v>
      </c>
      <c r="R183" s="423">
        <v>1</v>
      </c>
      <c r="S183" s="425">
        <f>1/6</f>
        <v>0.16666666666666666</v>
      </c>
      <c r="T183" s="202"/>
      <c r="U183" s="202"/>
    </row>
    <row r="184" spans="1:21" ht="20" customHeight="1">
      <c r="A184" s="203">
        <v>183</v>
      </c>
      <c r="B184" s="433" t="s">
        <v>314</v>
      </c>
      <c r="C184" s="426" t="s">
        <v>315</v>
      </c>
      <c r="D184" s="426" t="s">
        <v>67</v>
      </c>
      <c r="E184" s="432" t="s">
        <v>19</v>
      </c>
      <c r="F184" s="289" t="s">
        <v>1438</v>
      </c>
      <c r="G184" s="289" t="s">
        <v>1569</v>
      </c>
      <c r="H184" s="204" t="s">
        <v>1564</v>
      </c>
      <c r="I184" s="289" t="s">
        <v>1568</v>
      </c>
      <c r="J184" s="452"/>
      <c r="K184" s="452">
        <v>1</v>
      </c>
      <c r="L184" s="423"/>
      <c r="M184" s="423"/>
      <c r="N184" s="423"/>
      <c r="O184" s="452"/>
      <c r="P184" s="289" t="s">
        <v>1570</v>
      </c>
      <c r="Q184" s="681" t="s">
        <v>1571</v>
      </c>
      <c r="R184" s="423">
        <v>1</v>
      </c>
      <c r="S184" s="425">
        <f>1/2</f>
        <v>0.5</v>
      </c>
      <c r="T184" s="202"/>
      <c r="U184" s="202"/>
    </row>
    <row r="185" spans="1:21" ht="20" customHeight="1">
      <c r="A185" s="205">
        <v>184</v>
      </c>
      <c r="B185" s="433" t="s">
        <v>180</v>
      </c>
      <c r="C185" s="426" t="s">
        <v>181</v>
      </c>
      <c r="D185" s="426" t="s">
        <v>157</v>
      </c>
      <c r="E185" s="289" t="s">
        <v>18</v>
      </c>
      <c r="F185" s="289" t="s">
        <v>33</v>
      </c>
      <c r="G185" s="289" t="s">
        <v>1573</v>
      </c>
      <c r="H185" s="204" t="s">
        <v>1565</v>
      </c>
      <c r="I185" s="289" t="s">
        <v>1572</v>
      </c>
      <c r="J185" s="452">
        <v>0.33333333333333331</v>
      </c>
      <c r="K185" s="452"/>
      <c r="L185" s="423"/>
      <c r="M185" s="423"/>
      <c r="N185" s="423"/>
      <c r="O185" s="452"/>
      <c r="P185" s="289" t="s">
        <v>1200</v>
      </c>
      <c r="Q185" s="456" t="s">
        <v>1574</v>
      </c>
      <c r="R185" s="452">
        <v>0.33333333333333331</v>
      </c>
      <c r="S185" s="423">
        <f>1/5</f>
        <v>0.2</v>
      </c>
      <c r="T185" s="202"/>
      <c r="U185" s="202"/>
    </row>
    <row r="186" spans="1:21" ht="20" customHeight="1">
      <c r="A186" s="203">
        <v>185</v>
      </c>
      <c r="B186" s="433" t="s">
        <v>855</v>
      </c>
      <c r="C186" s="426" t="s">
        <v>164</v>
      </c>
      <c r="D186" s="426" t="s">
        <v>157</v>
      </c>
      <c r="E186" s="289" t="s">
        <v>18</v>
      </c>
      <c r="F186" s="289" t="s">
        <v>33</v>
      </c>
      <c r="G186" s="289" t="s">
        <v>1573</v>
      </c>
      <c r="H186" s="204" t="s">
        <v>1565</v>
      </c>
      <c r="I186" s="289" t="s">
        <v>1572</v>
      </c>
      <c r="J186" s="452">
        <v>0.33333333333333331</v>
      </c>
      <c r="K186" s="452"/>
      <c r="L186" s="423"/>
      <c r="M186" s="423"/>
      <c r="N186" s="423"/>
      <c r="O186" s="452"/>
      <c r="P186" s="289" t="s">
        <v>1200</v>
      </c>
      <c r="Q186" s="497" t="s">
        <v>1574</v>
      </c>
      <c r="R186" s="452">
        <v>0.33333333333333331</v>
      </c>
      <c r="S186" s="423">
        <f>1/5</f>
        <v>0.2</v>
      </c>
      <c r="T186" s="202"/>
      <c r="U186" s="202"/>
    </row>
    <row r="187" spans="1:21" ht="20" customHeight="1">
      <c r="A187" s="205">
        <v>186</v>
      </c>
      <c r="B187" s="433" t="s">
        <v>184</v>
      </c>
      <c r="C187" s="426" t="s">
        <v>1498</v>
      </c>
      <c r="D187" s="426" t="s">
        <v>67</v>
      </c>
      <c r="E187" s="289" t="s">
        <v>18</v>
      </c>
      <c r="F187" s="289" t="s">
        <v>33</v>
      </c>
      <c r="G187" s="289" t="s">
        <v>1573</v>
      </c>
      <c r="H187" s="204" t="s">
        <v>1565</v>
      </c>
      <c r="I187" s="289" t="s">
        <v>1572</v>
      </c>
      <c r="J187" s="452">
        <v>0.33333333333333331</v>
      </c>
      <c r="K187" s="452"/>
      <c r="L187" s="423"/>
      <c r="M187" s="423"/>
      <c r="N187" s="423"/>
      <c r="O187" s="452"/>
      <c r="P187" s="289" t="s">
        <v>1200</v>
      </c>
      <c r="Q187" s="456" t="s">
        <v>1574</v>
      </c>
      <c r="R187" s="452">
        <v>0.33333333333333331</v>
      </c>
      <c r="S187" s="423">
        <f>1/5</f>
        <v>0.2</v>
      </c>
      <c r="T187" s="202"/>
      <c r="U187" s="202"/>
    </row>
    <row r="188" spans="1:21" ht="32">
      <c r="A188" s="203">
        <v>187</v>
      </c>
      <c r="B188" s="433" t="s">
        <v>150</v>
      </c>
      <c r="C188" s="426" t="s">
        <v>151</v>
      </c>
      <c r="D188" s="426" t="s">
        <v>67</v>
      </c>
      <c r="E188" s="432" t="s">
        <v>19</v>
      </c>
      <c r="F188" s="289" t="s">
        <v>1488</v>
      </c>
      <c r="G188" s="289" t="s">
        <v>1610</v>
      </c>
      <c r="H188" s="204" t="s">
        <v>1605</v>
      </c>
      <c r="I188" s="447" t="s">
        <v>1604</v>
      </c>
      <c r="J188" s="452"/>
      <c r="K188" s="452">
        <v>1</v>
      </c>
      <c r="L188" s="423"/>
      <c r="M188" s="423"/>
      <c r="N188" s="423"/>
      <c r="O188" s="452"/>
      <c r="P188" s="289" t="s">
        <v>1608</v>
      </c>
      <c r="Q188" s="456" t="s">
        <v>1609</v>
      </c>
      <c r="R188" s="423">
        <v>1</v>
      </c>
      <c r="S188" s="425">
        <f>1/5</f>
        <v>0.2</v>
      </c>
      <c r="T188" s="202"/>
      <c r="U188" s="202"/>
    </row>
    <row r="189" spans="1:21" ht="32">
      <c r="A189" s="205">
        <v>188</v>
      </c>
      <c r="B189" s="433" t="s">
        <v>150</v>
      </c>
      <c r="C189" s="426" t="s">
        <v>151</v>
      </c>
      <c r="D189" s="426" t="s">
        <v>67</v>
      </c>
      <c r="E189" s="432" t="s">
        <v>19</v>
      </c>
      <c r="F189" s="289" t="s">
        <v>1488</v>
      </c>
      <c r="G189" s="290" t="s">
        <v>1612</v>
      </c>
      <c r="H189" s="461" t="s">
        <v>1606</v>
      </c>
      <c r="I189" s="447" t="s">
        <v>1611</v>
      </c>
      <c r="J189" s="452"/>
      <c r="K189" s="452">
        <v>1</v>
      </c>
      <c r="L189" s="423"/>
      <c r="M189" s="423"/>
      <c r="N189" s="423"/>
      <c r="O189" s="452"/>
      <c r="P189" s="289" t="s">
        <v>1608</v>
      </c>
      <c r="Q189" s="456" t="s">
        <v>1613</v>
      </c>
      <c r="R189" s="423">
        <v>1</v>
      </c>
      <c r="S189" s="425">
        <f>1/5</f>
        <v>0.2</v>
      </c>
      <c r="T189" s="202"/>
      <c r="U189" s="202"/>
    </row>
    <row r="190" spans="1:21" ht="20" customHeight="1">
      <c r="A190" s="203">
        <v>189</v>
      </c>
      <c r="B190" s="433" t="s">
        <v>981</v>
      </c>
      <c r="C190" s="426" t="s">
        <v>982</v>
      </c>
      <c r="D190" s="426" t="s">
        <v>67</v>
      </c>
      <c r="E190" s="289" t="s">
        <v>17</v>
      </c>
      <c r="F190" s="289" t="s">
        <v>26</v>
      </c>
      <c r="G190" s="289" t="s">
        <v>1615</v>
      </c>
      <c r="H190" s="204" t="s">
        <v>1607</v>
      </c>
      <c r="I190" s="289" t="s">
        <v>1614</v>
      </c>
      <c r="J190" s="452"/>
      <c r="K190" s="452">
        <v>1</v>
      </c>
      <c r="L190" s="423"/>
      <c r="M190" s="423"/>
      <c r="N190" s="423"/>
      <c r="O190" s="452"/>
      <c r="P190" s="289" t="s">
        <v>1204</v>
      </c>
      <c r="Q190" s="456" t="s">
        <v>1616</v>
      </c>
      <c r="R190" s="423">
        <v>1</v>
      </c>
      <c r="S190" s="425">
        <f>1/6</f>
        <v>0.16666666666666666</v>
      </c>
      <c r="T190" s="202"/>
      <c r="U190" s="202"/>
    </row>
    <row r="191" spans="1:21" ht="20" customHeight="1">
      <c r="A191" s="205">
        <v>190</v>
      </c>
      <c r="B191" s="433" t="s">
        <v>109</v>
      </c>
      <c r="C191" s="426" t="s">
        <v>282</v>
      </c>
      <c r="D191" s="426" t="s">
        <v>56</v>
      </c>
      <c r="E191" s="432" t="s">
        <v>19</v>
      </c>
      <c r="F191" s="289" t="s">
        <v>40</v>
      </c>
      <c r="G191" s="290" t="s">
        <v>1640</v>
      </c>
      <c r="H191" s="204" t="s">
        <v>1639</v>
      </c>
      <c r="I191" s="289" t="s">
        <v>1638</v>
      </c>
      <c r="J191" s="452">
        <v>1</v>
      </c>
      <c r="K191" s="452"/>
      <c r="L191" s="423"/>
      <c r="M191" s="423"/>
      <c r="N191" s="423"/>
      <c r="O191" s="452"/>
      <c r="P191" s="289" t="s">
        <v>1203</v>
      </c>
      <c r="Q191" s="456" t="s">
        <v>1641</v>
      </c>
      <c r="R191" s="423">
        <v>1</v>
      </c>
      <c r="S191" s="425">
        <f>1/4</f>
        <v>0.25</v>
      </c>
      <c r="T191" s="202"/>
      <c r="U191" s="202"/>
    </row>
    <row r="192" spans="1:21" ht="20" customHeight="1">
      <c r="A192" s="203">
        <v>191</v>
      </c>
      <c r="B192" s="465" t="s">
        <v>249</v>
      </c>
      <c r="C192" s="426" t="s">
        <v>1680</v>
      </c>
      <c r="D192" s="426" t="s">
        <v>59</v>
      </c>
      <c r="E192" s="289" t="s">
        <v>18</v>
      </c>
      <c r="F192" s="289" t="s">
        <v>38</v>
      </c>
      <c r="G192" s="469" t="s">
        <v>1681</v>
      </c>
      <c r="H192" s="204" t="s">
        <v>1667</v>
      </c>
      <c r="I192" s="468" t="s">
        <v>1666</v>
      </c>
      <c r="J192" s="462">
        <v>1</v>
      </c>
      <c r="K192" s="462"/>
      <c r="L192" s="463"/>
      <c r="M192" s="463"/>
      <c r="N192" s="463"/>
      <c r="O192" s="462"/>
      <c r="P192" s="289" t="s">
        <v>1195</v>
      </c>
      <c r="Q192" s="456" t="s">
        <v>1682</v>
      </c>
      <c r="R192" s="463">
        <v>1</v>
      </c>
      <c r="S192" s="470">
        <f>1/3</f>
        <v>0.33333333333333331</v>
      </c>
      <c r="T192" s="202"/>
      <c r="U192" s="202"/>
    </row>
    <row r="193" spans="1:21" ht="32">
      <c r="A193" s="205">
        <v>192</v>
      </c>
      <c r="B193" s="465" t="s">
        <v>1684</v>
      </c>
      <c r="C193" s="467" t="s">
        <v>599</v>
      </c>
      <c r="D193" s="426" t="s">
        <v>59</v>
      </c>
      <c r="E193" s="289" t="s">
        <v>17</v>
      </c>
      <c r="F193" s="289" t="s">
        <v>29</v>
      </c>
      <c r="G193" s="469" t="s">
        <v>1685</v>
      </c>
      <c r="H193" s="204" t="s">
        <v>1668</v>
      </c>
      <c r="I193" s="502" t="s">
        <v>1683</v>
      </c>
      <c r="J193" s="462"/>
      <c r="K193" s="462"/>
      <c r="L193" s="463"/>
      <c r="M193" s="463"/>
      <c r="N193" s="463"/>
      <c r="O193" s="462">
        <v>1</v>
      </c>
      <c r="P193" s="468" t="s">
        <v>1686</v>
      </c>
      <c r="Q193" s="456" t="s">
        <v>1687</v>
      </c>
      <c r="R193" s="463">
        <v>1</v>
      </c>
      <c r="S193" s="470">
        <f>1/6</f>
        <v>0.16666666666666666</v>
      </c>
      <c r="T193" s="202"/>
      <c r="U193" s="202"/>
    </row>
    <row r="194" spans="1:21" ht="20" customHeight="1">
      <c r="A194" s="203">
        <v>193</v>
      </c>
      <c r="B194" s="433" t="s">
        <v>150</v>
      </c>
      <c r="C194" s="426" t="s">
        <v>151</v>
      </c>
      <c r="D194" s="426" t="s">
        <v>67</v>
      </c>
      <c r="E194" s="432" t="s">
        <v>19</v>
      </c>
      <c r="F194" s="289" t="s">
        <v>1488</v>
      </c>
      <c r="G194" s="469" t="s">
        <v>1689</v>
      </c>
      <c r="H194" s="204" t="s">
        <v>1669</v>
      </c>
      <c r="I194" s="468" t="s">
        <v>1688</v>
      </c>
      <c r="J194" s="462">
        <v>1</v>
      </c>
      <c r="K194" s="462"/>
      <c r="L194" s="463"/>
      <c r="M194" s="463"/>
      <c r="N194" s="463"/>
      <c r="O194" s="462"/>
      <c r="P194" s="468" t="s">
        <v>1195</v>
      </c>
      <c r="Q194" s="456" t="s">
        <v>1690</v>
      </c>
      <c r="R194" s="463">
        <v>1</v>
      </c>
      <c r="S194" s="470">
        <f>1/7</f>
        <v>0.14285714285714285</v>
      </c>
      <c r="T194" s="202"/>
      <c r="U194" s="202"/>
    </row>
    <row r="195" spans="1:21" ht="20" customHeight="1">
      <c r="A195" s="205">
        <v>194</v>
      </c>
      <c r="B195" s="433" t="s">
        <v>478</v>
      </c>
      <c r="C195" s="426" t="s">
        <v>479</v>
      </c>
      <c r="D195" s="426" t="s">
        <v>67</v>
      </c>
      <c r="E195" s="289" t="s">
        <v>17</v>
      </c>
      <c r="F195" s="289" t="s">
        <v>1428</v>
      </c>
      <c r="G195" s="468" t="s">
        <v>1692</v>
      </c>
      <c r="H195" s="204" t="s">
        <v>1670</v>
      </c>
      <c r="I195" s="289" t="s">
        <v>1691</v>
      </c>
      <c r="J195" s="462"/>
      <c r="K195" s="462"/>
      <c r="L195" s="463"/>
      <c r="M195" s="463"/>
      <c r="N195" s="463"/>
      <c r="O195" s="462">
        <v>1</v>
      </c>
      <c r="P195" s="468" t="s">
        <v>1693</v>
      </c>
      <c r="Q195" s="456" t="s">
        <v>1694</v>
      </c>
      <c r="R195" s="463">
        <v>1</v>
      </c>
      <c r="S195" s="470">
        <f>1/2</f>
        <v>0.5</v>
      </c>
      <c r="T195" s="202"/>
      <c r="U195" s="202"/>
    </row>
    <row r="196" spans="1:21" ht="32">
      <c r="A196" s="203">
        <v>195</v>
      </c>
      <c r="B196" s="465" t="s">
        <v>580</v>
      </c>
      <c r="C196" s="467" t="s">
        <v>581</v>
      </c>
      <c r="D196" s="426" t="s">
        <v>56</v>
      </c>
      <c r="E196" s="289" t="s">
        <v>17</v>
      </c>
      <c r="F196" s="289" t="s">
        <v>28</v>
      </c>
      <c r="G196" s="469" t="s">
        <v>1696</v>
      </c>
      <c r="H196" s="204" t="s">
        <v>1671</v>
      </c>
      <c r="I196" s="502" t="s">
        <v>1695</v>
      </c>
      <c r="J196" s="462"/>
      <c r="K196" s="462"/>
      <c r="L196" s="463"/>
      <c r="M196" s="463"/>
      <c r="N196" s="463"/>
      <c r="O196" s="462">
        <v>1</v>
      </c>
      <c r="P196" s="468" t="s">
        <v>1697</v>
      </c>
      <c r="Q196" s="456" t="s">
        <v>1698</v>
      </c>
      <c r="R196" s="463">
        <v>1</v>
      </c>
      <c r="S196" s="470">
        <v>1</v>
      </c>
      <c r="T196" s="202"/>
      <c r="U196" s="202"/>
    </row>
    <row r="197" spans="1:21" ht="20" customHeight="1">
      <c r="A197" s="205">
        <v>196</v>
      </c>
      <c r="B197" s="433" t="s">
        <v>82</v>
      </c>
      <c r="C197" s="426" t="s">
        <v>83</v>
      </c>
      <c r="D197" s="442" t="s">
        <v>56</v>
      </c>
      <c r="E197" s="289" t="s">
        <v>17</v>
      </c>
      <c r="F197" s="289" t="s">
        <v>29</v>
      </c>
      <c r="G197" s="469" t="s">
        <v>1700</v>
      </c>
      <c r="H197" s="204" t="s">
        <v>1672</v>
      </c>
      <c r="I197" s="468" t="s">
        <v>1699</v>
      </c>
      <c r="J197" s="462"/>
      <c r="K197" s="462"/>
      <c r="L197" s="463"/>
      <c r="M197" s="463"/>
      <c r="N197" s="463"/>
      <c r="O197" s="462">
        <v>1</v>
      </c>
      <c r="P197" s="289" t="s">
        <v>1199</v>
      </c>
      <c r="Q197" s="681" t="s">
        <v>1701</v>
      </c>
      <c r="R197" s="463">
        <v>1</v>
      </c>
      <c r="S197" s="470">
        <f>1/3</f>
        <v>0.33333333333333331</v>
      </c>
      <c r="T197" s="202"/>
      <c r="U197" s="202"/>
    </row>
    <row r="198" spans="1:21" ht="20" customHeight="1">
      <c r="A198" s="203">
        <v>197</v>
      </c>
      <c r="B198" s="465" t="s">
        <v>361</v>
      </c>
      <c r="C198" s="467" t="s">
        <v>362</v>
      </c>
      <c r="D198" s="442" t="s">
        <v>56</v>
      </c>
      <c r="E198" s="432" t="s">
        <v>19</v>
      </c>
      <c r="F198" s="289" t="s">
        <v>1488</v>
      </c>
      <c r="G198" s="469" t="s">
        <v>1703</v>
      </c>
      <c r="H198" s="204" t="s">
        <v>1673</v>
      </c>
      <c r="I198" s="468" t="s">
        <v>1702</v>
      </c>
      <c r="J198" s="462"/>
      <c r="K198" s="462">
        <v>0.5</v>
      </c>
      <c r="L198" s="463"/>
      <c r="M198" s="463"/>
      <c r="N198" s="463"/>
      <c r="O198" s="462"/>
      <c r="P198" s="468" t="s">
        <v>1204</v>
      </c>
      <c r="Q198" s="456" t="s">
        <v>1705</v>
      </c>
      <c r="R198" s="462">
        <v>0.5</v>
      </c>
      <c r="S198" s="463">
        <f>1/3</f>
        <v>0.33333333333333331</v>
      </c>
      <c r="T198" s="202"/>
      <c r="U198" s="202"/>
    </row>
    <row r="199" spans="1:21" ht="20" customHeight="1">
      <c r="A199" s="205">
        <v>198</v>
      </c>
      <c r="B199" s="433" t="s">
        <v>143</v>
      </c>
      <c r="C199" s="426" t="s">
        <v>1704</v>
      </c>
      <c r="D199" s="426" t="s">
        <v>67</v>
      </c>
      <c r="E199" s="432" t="s">
        <v>19</v>
      </c>
      <c r="F199" s="289" t="s">
        <v>1488</v>
      </c>
      <c r="G199" s="469" t="s">
        <v>1703</v>
      </c>
      <c r="H199" s="204" t="s">
        <v>1673</v>
      </c>
      <c r="I199" s="468" t="s">
        <v>1702</v>
      </c>
      <c r="J199" s="452"/>
      <c r="K199" s="452">
        <v>0.5</v>
      </c>
      <c r="L199" s="423"/>
      <c r="M199" s="423"/>
      <c r="N199" s="423"/>
      <c r="O199" s="452"/>
      <c r="P199" s="289" t="s">
        <v>1204</v>
      </c>
      <c r="Q199" s="456" t="s">
        <v>1705</v>
      </c>
      <c r="R199" s="452">
        <v>0.5</v>
      </c>
      <c r="S199" s="463">
        <f>1/3</f>
        <v>0.33333333333333331</v>
      </c>
      <c r="T199" s="202"/>
      <c r="U199" s="202"/>
    </row>
    <row r="200" spans="1:21" ht="20" customHeight="1">
      <c r="A200" s="203">
        <v>199</v>
      </c>
      <c r="B200" s="465" t="s">
        <v>379</v>
      </c>
      <c r="C200" s="467" t="s">
        <v>1708</v>
      </c>
      <c r="D200" s="426" t="s">
        <v>67</v>
      </c>
      <c r="E200" s="432" t="s">
        <v>19</v>
      </c>
      <c r="F200" s="289" t="s">
        <v>40</v>
      </c>
      <c r="G200" s="469" t="s">
        <v>1707</v>
      </c>
      <c r="H200" s="204" t="s">
        <v>1674</v>
      </c>
      <c r="I200" s="468" t="s">
        <v>1706</v>
      </c>
      <c r="J200" s="462"/>
      <c r="K200" s="462">
        <v>1</v>
      </c>
      <c r="L200" s="463"/>
      <c r="M200" s="463"/>
      <c r="N200" s="463"/>
      <c r="O200" s="462"/>
      <c r="P200" s="289" t="s">
        <v>1201</v>
      </c>
      <c r="Q200" s="456" t="s">
        <v>1709</v>
      </c>
      <c r="R200" s="463">
        <v>1</v>
      </c>
      <c r="S200" s="470">
        <f>1/4</f>
        <v>0.25</v>
      </c>
      <c r="T200" s="202"/>
      <c r="U200" s="202"/>
    </row>
    <row r="201" spans="1:21" ht="20" customHeight="1">
      <c r="A201" s="205">
        <v>200</v>
      </c>
      <c r="B201" s="433" t="s">
        <v>1383</v>
      </c>
      <c r="C201" s="426" t="s">
        <v>1384</v>
      </c>
      <c r="D201" s="426" t="s">
        <v>1387</v>
      </c>
      <c r="E201" s="428" t="s">
        <v>1024</v>
      </c>
      <c r="F201" s="428" t="s">
        <v>1388</v>
      </c>
      <c r="G201" s="469" t="s">
        <v>1711</v>
      </c>
      <c r="H201" s="204" t="s">
        <v>1675</v>
      </c>
      <c r="I201" s="468" t="s">
        <v>1710</v>
      </c>
      <c r="J201" s="462">
        <v>1</v>
      </c>
      <c r="K201" s="462"/>
      <c r="L201" s="463"/>
      <c r="M201" s="463"/>
      <c r="N201" s="463"/>
      <c r="O201" s="462"/>
      <c r="P201" s="289" t="s">
        <v>1203</v>
      </c>
      <c r="Q201" s="681" t="s">
        <v>1712</v>
      </c>
      <c r="R201" s="463">
        <v>1</v>
      </c>
      <c r="S201" s="470">
        <f>1/5</f>
        <v>0.2</v>
      </c>
      <c r="T201" s="202"/>
      <c r="U201" s="202"/>
    </row>
    <row r="202" spans="1:21" ht="20" customHeight="1">
      <c r="A202" s="203">
        <v>201</v>
      </c>
      <c r="B202" s="465" t="s">
        <v>1715</v>
      </c>
      <c r="C202" s="426" t="s">
        <v>1716</v>
      </c>
      <c r="D202" s="426" t="s">
        <v>1718</v>
      </c>
      <c r="E202" s="428" t="s">
        <v>1024</v>
      </c>
      <c r="F202" s="428" t="s">
        <v>1719</v>
      </c>
      <c r="G202" s="469" t="s">
        <v>1714</v>
      </c>
      <c r="H202" s="204" t="s">
        <v>1676</v>
      </c>
      <c r="I202" s="468" t="s">
        <v>1713</v>
      </c>
      <c r="J202" s="462">
        <v>0.5</v>
      </c>
      <c r="K202" s="462"/>
      <c r="L202" s="463"/>
      <c r="M202" s="463"/>
      <c r="N202" s="463"/>
      <c r="O202" s="462"/>
      <c r="P202" s="289" t="s">
        <v>1199</v>
      </c>
      <c r="Q202" s="456" t="s">
        <v>1717</v>
      </c>
      <c r="R202" s="462">
        <v>0.5</v>
      </c>
      <c r="S202" s="463">
        <f>1/3</f>
        <v>0.33333333333333331</v>
      </c>
      <c r="T202" s="202"/>
      <c r="U202" s="202"/>
    </row>
    <row r="203" spans="1:21" ht="20" customHeight="1">
      <c r="A203" s="205">
        <v>202</v>
      </c>
      <c r="B203" s="433" t="s">
        <v>131</v>
      </c>
      <c r="C203" s="426" t="s">
        <v>689</v>
      </c>
      <c r="D203" s="426" t="s">
        <v>59</v>
      </c>
      <c r="E203" s="289" t="s">
        <v>18</v>
      </c>
      <c r="F203" s="289" t="s">
        <v>34</v>
      </c>
      <c r="G203" s="469" t="s">
        <v>1714</v>
      </c>
      <c r="H203" s="204" t="s">
        <v>1676</v>
      </c>
      <c r="I203" s="468" t="s">
        <v>1713</v>
      </c>
      <c r="J203" s="452">
        <v>0.5</v>
      </c>
      <c r="K203" s="452"/>
      <c r="L203" s="423"/>
      <c r="M203" s="423"/>
      <c r="N203" s="423"/>
      <c r="O203" s="452"/>
      <c r="P203" s="289" t="s">
        <v>1199</v>
      </c>
      <c r="Q203" s="456" t="s">
        <v>1717</v>
      </c>
      <c r="R203" s="452">
        <v>0.5</v>
      </c>
      <c r="S203" s="463">
        <f>1/3</f>
        <v>0.33333333333333331</v>
      </c>
      <c r="T203" s="202"/>
      <c r="U203" s="202"/>
    </row>
    <row r="204" spans="1:21" ht="20" customHeight="1">
      <c r="A204" s="203">
        <v>203</v>
      </c>
      <c r="B204" s="433" t="s">
        <v>290</v>
      </c>
      <c r="C204" s="426" t="s">
        <v>583</v>
      </c>
      <c r="D204" s="426" t="s">
        <v>67</v>
      </c>
      <c r="E204" s="289" t="s">
        <v>17</v>
      </c>
      <c r="F204" s="290" t="s">
        <v>29</v>
      </c>
      <c r="G204" s="469" t="s">
        <v>1721</v>
      </c>
      <c r="H204" s="204" t="s">
        <v>1677</v>
      </c>
      <c r="I204" s="468" t="s">
        <v>1720</v>
      </c>
      <c r="J204" s="462">
        <v>0.5</v>
      </c>
      <c r="K204" s="462"/>
      <c r="L204" s="463"/>
      <c r="M204" s="463"/>
      <c r="N204" s="463"/>
      <c r="O204" s="462"/>
      <c r="P204" s="289" t="s">
        <v>1199</v>
      </c>
      <c r="Q204" s="456" t="s">
        <v>1722</v>
      </c>
      <c r="R204" s="463">
        <f t="shared" ref="R204:S209" si="7">1/2</f>
        <v>0.5</v>
      </c>
      <c r="S204" s="463">
        <f t="shared" si="7"/>
        <v>0.5</v>
      </c>
      <c r="T204" s="202"/>
      <c r="U204" s="202"/>
    </row>
    <row r="205" spans="1:21" ht="20" customHeight="1">
      <c r="A205" s="205">
        <v>204</v>
      </c>
      <c r="B205" s="433" t="s">
        <v>1723</v>
      </c>
      <c r="C205" s="426" t="s">
        <v>131</v>
      </c>
      <c r="D205" s="426" t="s">
        <v>67</v>
      </c>
      <c r="E205" s="289" t="s">
        <v>17</v>
      </c>
      <c r="F205" s="289" t="s">
        <v>29</v>
      </c>
      <c r="G205" s="290" t="s">
        <v>1721</v>
      </c>
      <c r="H205" s="204" t="s">
        <v>1677</v>
      </c>
      <c r="I205" s="289" t="s">
        <v>1720</v>
      </c>
      <c r="J205" s="452">
        <v>0.5</v>
      </c>
      <c r="K205" s="452"/>
      <c r="L205" s="423"/>
      <c r="M205" s="423"/>
      <c r="N205" s="423"/>
      <c r="O205" s="452"/>
      <c r="P205" s="289" t="s">
        <v>1199</v>
      </c>
      <c r="Q205" s="456" t="s">
        <v>1722</v>
      </c>
      <c r="R205" s="463">
        <f t="shared" si="7"/>
        <v>0.5</v>
      </c>
      <c r="S205" s="463">
        <f t="shared" si="7"/>
        <v>0.5</v>
      </c>
      <c r="T205" s="202"/>
      <c r="U205" s="202"/>
    </row>
    <row r="206" spans="1:21" ht="20" customHeight="1">
      <c r="A206" s="203">
        <v>205</v>
      </c>
      <c r="B206" s="465" t="s">
        <v>198</v>
      </c>
      <c r="C206" s="467" t="s">
        <v>731</v>
      </c>
      <c r="D206" s="426" t="s">
        <v>67</v>
      </c>
      <c r="E206" s="289" t="s">
        <v>17</v>
      </c>
      <c r="F206" s="422" t="s">
        <v>2098</v>
      </c>
      <c r="G206" s="469" t="s">
        <v>1725</v>
      </c>
      <c r="H206" s="204" t="s">
        <v>1678</v>
      </c>
      <c r="I206" s="468" t="s">
        <v>1724</v>
      </c>
      <c r="J206" s="452">
        <v>0.5</v>
      </c>
      <c r="K206" s="462"/>
      <c r="L206" s="463"/>
      <c r="M206" s="463"/>
      <c r="N206" s="463"/>
      <c r="O206" s="462"/>
      <c r="P206" s="289" t="s">
        <v>1200</v>
      </c>
      <c r="Q206" s="456" t="s">
        <v>1727</v>
      </c>
      <c r="R206" s="463">
        <f t="shared" si="7"/>
        <v>0.5</v>
      </c>
      <c r="S206" s="463">
        <f t="shared" si="7"/>
        <v>0.5</v>
      </c>
      <c r="T206" s="202"/>
      <c r="U206" s="202"/>
    </row>
    <row r="207" spans="1:21" ht="20" customHeight="1">
      <c r="A207" s="205">
        <v>206</v>
      </c>
      <c r="B207" s="433" t="s">
        <v>884</v>
      </c>
      <c r="C207" s="426" t="s">
        <v>1726</v>
      </c>
      <c r="D207" s="426" t="s">
        <v>231</v>
      </c>
      <c r="E207" s="289" t="s">
        <v>17</v>
      </c>
      <c r="F207" s="422" t="s">
        <v>2098</v>
      </c>
      <c r="G207" s="469" t="s">
        <v>1725</v>
      </c>
      <c r="H207" s="204" t="s">
        <v>1678</v>
      </c>
      <c r="I207" s="289" t="s">
        <v>1724</v>
      </c>
      <c r="J207" s="452">
        <v>0.5</v>
      </c>
      <c r="K207" s="452"/>
      <c r="L207" s="423"/>
      <c r="M207" s="423"/>
      <c r="N207" s="423"/>
      <c r="O207" s="452"/>
      <c r="P207" s="289" t="s">
        <v>1200</v>
      </c>
      <c r="Q207" s="456" t="s">
        <v>1727</v>
      </c>
      <c r="R207" s="463">
        <f t="shared" si="7"/>
        <v>0.5</v>
      </c>
      <c r="S207" s="463">
        <f t="shared" si="7"/>
        <v>0.5</v>
      </c>
      <c r="T207" s="202"/>
      <c r="U207" s="202"/>
    </row>
    <row r="208" spans="1:21" ht="20" customHeight="1">
      <c r="A208" s="203">
        <v>207</v>
      </c>
      <c r="B208" s="465" t="s">
        <v>1730</v>
      </c>
      <c r="C208" s="467" t="s">
        <v>871</v>
      </c>
      <c r="D208" s="428" t="s">
        <v>231</v>
      </c>
      <c r="E208" s="289" t="s">
        <v>18</v>
      </c>
      <c r="F208" s="289" t="s">
        <v>34</v>
      </c>
      <c r="G208" s="469" t="s">
        <v>1729</v>
      </c>
      <c r="H208" s="204" t="s">
        <v>1679</v>
      </c>
      <c r="I208" s="468" t="s">
        <v>1728</v>
      </c>
      <c r="J208" s="452">
        <v>0.5</v>
      </c>
      <c r="K208" s="462"/>
      <c r="L208" s="463"/>
      <c r="M208" s="463"/>
      <c r="N208" s="463"/>
      <c r="O208" s="462"/>
      <c r="P208" s="289" t="s">
        <v>1200</v>
      </c>
      <c r="Q208" s="456" t="s">
        <v>1731</v>
      </c>
      <c r="R208" s="463">
        <f t="shared" si="7"/>
        <v>0.5</v>
      </c>
      <c r="S208" s="463">
        <f t="shared" si="7"/>
        <v>0.5</v>
      </c>
      <c r="T208" s="202"/>
      <c r="U208" s="202"/>
    </row>
    <row r="209" spans="1:21" ht="20" customHeight="1">
      <c r="A209" s="205">
        <v>208</v>
      </c>
      <c r="B209" s="465" t="s">
        <v>312</v>
      </c>
      <c r="C209" s="467" t="s">
        <v>313</v>
      </c>
      <c r="D209" s="426" t="s">
        <v>67</v>
      </c>
      <c r="E209" s="289" t="s">
        <v>18</v>
      </c>
      <c r="F209" s="289" t="s">
        <v>34</v>
      </c>
      <c r="G209" s="469" t="s">
        <v>1729</v>
      </c>
      <c r="H209" s="204" t="s">
        <v>1679</v>
      </c>
      <c r="I209" s="468" t="s">
        <v>1728</v>
      </c>
      <c r="J209" s="452">
        <v>0.5</v>
      </c>
      <c r="K209" s="462"/>
      <c r="L209" s="463"/>
      <c r="M209" s="463"/>
      <c r="N209" s="463"/>
      <c r="O209" s="462"/>
      <c r="P209" s="289" t="s">
        <v>1200</v>
      </c>
      <c r="Q209" s="456" t="s">
        <v>1731</v>
      </c>
      <c r="R209" s="463">
        <f t="shared" si="7"/>
        <v>0.5</v>
      </c>
      <c r="S209" s="463">
        <f t="shared" si="7"/>
        <v>0.5</v>
      </c>
      <c r="T209" s="202"/>
      <c r="U209" s="202"/>
    </row>
    <row r="210" spans="1:21" ht="20" customHeight="1">
      <c r="A210" s="203">
        <v>209</v>
      </c>
      <c r="B210" s="465" t="s">
        <v>1022</v>
      </c>
      <c r="C210" s="467" t="s">
        <v>1023</v>
      </c>
      <c r="D210" s="426" t="s">
        <v>59</v>
      </c>
      <c r="E210" s="432" t="s">
        <v>19</v>
      </c>
      <c r="F210" s="289" t="s">
        <v>1237</v>
      </c>
      <c r="G210" s="469" t="s">
        <v>1735</v>
      </c>
      <c r="H210" s="204" t="s">
        <v>1734</v>
      </c>
      <c r="I210" s="468" t="s">
        <v>1733</v>
      </c>
      <c r="J210" s="462">
        <v>1</v>
      </c>
      <c r="K210" s="462"/>
      <c r="L210" s="463"/>
      <c r="M210" s="463"/>
      <c r="N210" s="463"/>
      <c r="O210" s="462"/>
      <c r="P210" s="289" t="s">
        <v>1200</v>
      </c>
      <c r="Q210" s="456" t="s">
        <v>1736</v>
      </c>
      <c r="R210" s="463">
        <v>1</v>
      </c>
      <c r="S210" s="470">
        <f>1/3</f>
        <v>0.33333333333333331</v>
      </c>
      <c r="T210" s="202"/>
      <c r="U210" s="202"/>
    </row>
    <row r="211" spans="1:21" ht="20" customHeight="1">
      <c r="A211" s="205">
        <v>210</v>
      </c>
      <c r="B211" s="465" t="s">
        <v>742</v>
      </c>
      <c r="C211" s="467" t="s">
        <v>743</v>
      </c>
      <c r="D211" s="426" t="s">
        <v>59</v>
      </c>
      <c r="E211" s="289" t="s">
        <v>18</v>
      </c>
      <c r="F211" s="289" t="s">
        <v>38</v>
      </c>
      <c r="G211" s="469" t="s">
        <v>1742</v>
      </c>
      <c r="H211" s="204" t="s">
        <v>1738</v>
      </c>
      <c r="I211" s="468" t="s">
        <v>1743</v>
      </c>
      <c r="J211" s="462">
        <f>1/3</f>
        <v>0.33333333333333331</v>
      </c>
      <c r="K211" s="462"/>
      <c r="L211" s="463"/>
      <c r="M211" s="463"/>
      <c r="N211" s="463"/>
      <c r="O211" s="462"/>
      <c r="P211" s="468" t="s">
        <v>1213</v>
      </c>
      <c r="Q211" s="483" t="s">
        <v>1746</v>
      </c>
      <c r="R211" s="462">
        <f>1/3</f>
        <v>0.33333333333333331</v>
      </c>
      <c r="S211" s="462">
        <f>1/3</f>
        <v>0.33333333333333331</v>
      </c>
      <c r="T211" s="202"/>
      <c r="U211" s="202"/>
    </row>
    <row r="212" spans="1:21" ht="20" customHeight="1">
      <c r="A212" s="203">
        <v>211</v>
      </c>
      <c r="B212" s="433" t="s">
        <v>268</v>
      </c>
      <c r="C212" s="426" t="s">
        <v>100</v>
      </c>
      <c r="D212" s="426" t="s">
        <v>59</v>
      </c>
      <c r="E212" s="289" t="s">
        <v>18</v>
      </c>
      <c r="F212" s="289" t="s">
        <v>38</v>
      </c>
      <c r="G212" s="469" t="s">
        <v>1742</v>
      </c>
      <c r="H212" s="204" t="s">
        <v>1738</v>
      </c>
      <c r="I212" s="468" t="s">
        <v>1743</v>
      </c>
      <c r="J212" s="462">
        <f>1/3</f>
        <v>0.33333333333333331</v>
      </c>
      <c r="K212" s="452"/>
      <c r="L212" s="423"/>
      <c r="M212" s="423"/>
      <c r="N212" s="423"/>
      <c r="O212" s="452"/>
      <c r="P212" s="468" t="s">
        <v>1213</v>
      </c>
      <c r="Q212" s="483" t="s">
        <v>1746</v>
      </c>
      <c r="R212" s="462">
        <f>1/3</f>
        <v>0.33333333333333331</v>
      </c>
      <c r="S212" s="462">
        <f>1/3</f>
        <v>0.33333333333333331</v>
      </c>
      <c r="T212" s="202"/>
      <c r="U212" s="202"/>
    </row>
    <row r="213" spans="1:21">
      <c r="A213" s="205">
        <v>212</v>
      </c>
      <c r="B213" s="433" t="s">
        <v>1744</v>
      </c>
      <c r="C213" s="426" t="s">
        <v>1745</v>
      </c>
      <c r="D213" s="426" t="s">
        <v>835</v>
      </c>
      <c r="E213" s="289" t="s">
        <v>18</v>
      </c>
      <c r="F213" s="289" t="s">
        <v>38</v>
      </c>
      <c r="G213" s="469" t="s">
        <v>1742</v>
      </c>
      <c r="H213" s="204" t="s">
        <v>1738</v>
      </c>
      <c r="I213" s="468" t="s">
        <v>1743</v>
      </c>
      <c r="J213" s="462">
        <f>1/3</f>
        <v>0.33333333333333331</v>
      </c>
      <c r="K213" s="452"/>
      <c r="L213" s="423"/>
      <c r="M213" s="423"/>
      <c r="N213" s="423"/>
      <c r="O213" s="452"/>
      <c r="P213" s="468" t="s">
        <v>1213</v>
      </c>
      <c r="Q213" s="483" t="s">
        <v>1746</v>
      </c>
      <c r="R213" s="462">
        <f>1/3</f>
        <v>0.33333333333333331</v>
      </c>
      <c r="S213" s="462">
        <f>1/3</f>
        <v>0.33333333333333331</v>
      </c>
      <c r="T213" s="202"/>
      <c r="U213" s="202"/>
    </row>
    <row r="214" spans="1:21" ht="32">
      <c r="A214" s="203">
        <v>213</v>
      </c>
      <c r="B214" s="465" t="s">
        <v>916</v>
      </c>
      <c r="C214" s="467" t="s">
        <v>99</v>
      </c>
      <c r="D214" s="467" t="s">
        <v>59</v>
      </c>
      <c r="E214" s="289" t="s">
        <v>17</v>
      </c>
      <c r="F214" s="289" t="s">
        <v>26</v>
      </c>
      <c r="G214" s="469" t="s">
        <v>1748</v>
      </c>
      <c r="H214" s="204" t="s">
        <v>1739</v>
      </c>
      <c r="I214" s="502" t="s">
        <v>1747</v>
      </c>
      <c r="J214" s="462"/>
      <c r="K214" s="462"/>
      <c r="L214" s="463"/>
      <c r="M214" s="463"/>
      <c r="N214" s="463"/>
      <c r="O214" s="462">
        <v>1</v>
      </c>
      <c r="P214" s="468" t="s">
        <v>1697</v>
      </c>
      <c r="Q214" s="483" t="s">
        <v>1749</v>
      </c>
      <c r="R214" s="463">
        <v>1</v>
      </c>
      <c r="S214" s="470">
        <f t="shared" ref="S214:S219" si="8">1/4</f>
        <v>0.25</v>
      </c>
      <c r="T214" s="202"/>
      <c r="U214" s="202"/>
    </row>
    <row r="215" spans="1:21" ht="32">
      <c r="A215" s="205">
        <v>214</v>
      </c>
      <c r="B215" s="465" t="s">
        <v>1752</v>
      </c>
      <c r="C215" s="426" t="s">
        <v>1754</v>
      </c>
      <c r="D215" s="426" t="s">
        <v>1387</v>
      </c>
      <c r="E215" s="428" t="s">
        <v>1024</v>
      </c>
      <c r="F215" s="428" t="s">
        <v>1755</v>
      </c>
      <c r="G215" s="469" t="s">
        <v>1751</v>
      </c>
      <c r="H215" s="204" t="s">
        <v>1740</v>
      </c>
      <c r="I215" s="502" t="s">
        <v>1750</v>
      </c>
      <c r="J215" s="462">
        <f>1/2</f>
        <v>0.5</v>
      </c>
      <c r="K215" s="462"/>
      <c r="L215" s="463"/>
      <c r="M215" s="463"/>
      <c r="N215" s="463"/>
      <c r="O215" s="462"/>
      <c r="P215" s="289" t="s">
        <v>1203</v>
      </c>
      <c r="Q215" s="483" t="s">
        <v>1753</v>
      </c>
      <c r="R215" s="463">
        <f>1/2</f>
        <v>0.5</v>
      </c>
      <c r="S215" s="470">
        <f t="shared" si="8"/>
        <v>0.25</v>
      </c>
      <c r="T215" s="202"/>
      <c r="U215" s="202"/>
    </row>
    <row r="216" spans="1:21" ht="32">
      <c r="A216" s="203">
        <v>215</v>
      </c>
      <c r="B216" s="433" t="s">
        <v>339</v>
      </c>
      <c r="C216" s="426" t="s">
        <v>131</v>
      </c>
      <c r="D216" s="426" t="s">
        <v>67</v>
      </c>
      <c r="E216" s="289" t="s">
        <v>17</v>
      </c>
      <c r="F216" s="289" t="s">
        <v>31</v>
      </c>
      <c r="G216" s="469" t="s">
        <v>1751</v>
      </c>
      <c r="H216" s="204" t="s">
        <v>1740</v>
      </c>
      <c r="I216" s="502" t="s">
        <v>1750</v>
      </c>
      <c r="J216" s="452">
        <f>1/2</f>
        <v>0.5</v>
      </c>
      <c r="K216" s="452"/>
      <c r="L216" s="423"/>
      <c r="M216" s="423"/>
      <c r="N216" s="423"/>
      <c r="O216" s="452"/>
      <c r="P216" s="289" t="s">
        <v>1203</v>
      </c>
      <c r="Q216" s="483" t="s">
        <v>1753</v>
      </c>
      <c r="R216" s="452">
        <f>1/2</f>
        <v>0.5</v>
      </c>
      <c r="S216" s="423">
        <f t="shared" si="8"/>
        <v>0.25</v>
      </c>
      <c r="T216" s="202"/>
      <c r="U216" s="202"/>
    </row>
    <row r="217" spans="1:21" ht="32">
      <c r="A217" s="205">
        <v>216</v>
      </c>
      <c r="B217" s="433" t="s">
        <v>339</v>
      </c>
      <c r="C217" s="426" t="s">
        <v>131</v>
      </c>
      <c r="D217" s="426" t="s">
        <v>67</v>
      </c>
      <c r="E217" s="289" t="s">
        <v>17</v>
      </c>
      <c r="F217" s="289" t="s">
        <v>31</v>
      </c>
      <c r="G217" s="469" t="s">
        <v>1756</v>
      </c>
      <c r="H217" s="204" t="s">
        <v>1741</v>
      </c>
      <c r="I217" s="502" t="s">
        <v>1757</v>
      </c>
      <c r="J217" s="462">
        <f>1/3</f>
        <v>0.33333333333333331</v>
      </c>
      <c r="K217" s="462"/>
      <c r="L217" s="463"/>
      <c r="M217" s="463"/>
      <c r="N217" s="463"/>
      <c r="O217" s="462"/>
      <c r="P217" s="289" t="s">
        <v>1203</v>
      </c>
      <c r="Q217" s="456" t="s">
        <v>1758</v>
      </c>
      <c r="R217" s="462">
        <f>1/3</f>
        <v>0.33333333333333331</v>
      </c>
      <c r="S217" s="423">
        <f t="shared" si="8"/>
        <v>0.25</v>
      </c>
      <c r="T217" s="202"/>
      <c r="U217" s="202"/>
    </row>
    <row r="218" spans="1:21" ht="32">
      <c r="A218" s="203">
        <v>217</v>
      </c>
      <c r="B218" s="465" t="s">
        <v>167</v>
      </c>
      <c r="C218" s="467" t="s">
        <v>637</v>
      </c>
      <c r="D218" s="426" t="s">
        <v>157</v>
      </c>
      <c r="E218" s="289" t="s">
        <v>17</v>
      </c>
      <c r="F218" s="289" t="s">
        <v>31</v>
      </c>
      <c r="G218" s="469" t="s">
        <v>1756</v>
      </c>
      <c r="H218" s="204" t="s">
        <v>1741</v>
      </c>
      <c r="I218" s="502" t="s">
        <v>1757</v>
      </c>
      <c r="J218" s="462">
        <f>1/3</f>
        <v>0.33333333333333331</v>
      </c>
      <c r="K218" s="462"/>
      <c r="L218" s="463"/>
      <c r="M218" s="463"/>
      <c r="N218" s="463"/>
      <c r="O218" s="462"/>
      <c r="P218" s="289" t="s">
        <v>1203</v>
      </c>
      <c r="Q218" s="456" t="s">
        <v>1758</v>
      </c>
      <c r="R218" s="462">
        <f>1/3</f>
        <v>0.33333333333333331</v>
      </c>
      <c r="S218" s="423">
        <f t="shared" si="8"/>
        <v>0.25</v>
      </c>
      <c r="T218" s="202"/>
      <c r="U218" s="202"/>
    </row>
    <row r="219" spans="1:21" ht="32">
      <c r="A219" s="205">
        <v>218</v>
      </c>
      <c r="B219" s="465" t="s">
        <v>1752</v>
      </c>
      <c r="C219" s="426" t="s">
        <v>1754</v>
      </c>
      <c r="D219" s="426" t="s">
        <v>1387</v>
      </c>
      <c r="E219" s="428" t="s">
        <v>1024</v>
      </c>
      <c r="F219" s="428" t="s">
        <v>1755</v>
      </c>
      <c r="G219" s="469" t="s">
        <v>1756</v>
      </c>
      <c r="H219" s="204" t="s">
        <v>1741</v>
      </c>
      <c r="I219" s="502" t="s">
        <v>1757</v>
      </c>
      <c r="J219" s="462">
        <f>1/3</f>
        <v>0.33333333333333331</v>
      </c>
      <c r="K219" s="452"/>
      <c r="L219" s="423"/>
      <c r="M219" s="423"/>
      <c r="N219" s="423"/>
      <c r="O219" s="452"/>
      <c r="P219" s="289" t="s">
        <v>1203</v>
      </c>
      <c r="Q219" s="456" t="s">
        <v>1758</v>
      </c>
      <c r="R219" s="462">
        <f>1/3</f>
        <v>0.33333333333333331</v>
      </c>
      <c r="S219" s="423">
        <f t="shared" si="8"/>
        <v>0.25</v>
      </c>
      <c r="T219" s="202"/>
      <c r="U219" s="202"/>
    </row>
    <row r="220" spans="1:21" ht="20" customHeight="1">
      <c r="A220" s="203">
        <v>219</v>
      </c>
      <c r="B220" s="485" t="s">
        <v>279</v>
      </c>
      <c r="C220" s="426" t="s">
        <v>280</v>
      </c>
      <c r="D220" s="426" t="s">
        <v>59</v>
      </c>
      <c r="E220" s="428" t="s">
        <v>19</v>
      </c>
      <c r="F220" s="428" t="s">
        <v>40</v>
      </c>
      <c r="G220" s="487" t="s">
        <v>1764</v>
      </c>
      <c r="H220" s="204" t="s">
        <v>1765</v>
      </c>
      <c r="I220" s="488" t="s">
        <v>1763</v>
      </c>
      <c r="J220" s="489"/>
      <c r="K220" s="489">
        <v>1</v>
      </c>
      <c r="L220" s="490"/>
      <c r="M220" s="490"/>
      <c r="N220" s="490"/>
      <c r="O220" s="489"/>
      <c r="P220" s="488" t="s">
        <v>1769</v>
      </c>
      <c r="Q220" s="456" t="s">
        <v>1770</v>
      </c>
      <c r="R220" s="489">
        <v>1</v>
      </c>
      <c r="S220" s="490">
        <f>1/2</f>
        <v>0.5</v>
      </c>
      <c r="T220" s="202"/>
      <c r="U220" s="202"/>
    </row>
    <row r="221" spans="1:21" ht="32">
      <c r="A221" s="205">
        <v>220</v>
      </c>
      <c r="B221" s="433" t="s">
        <v>103</v>
      </c>
      <c r="C221" s="426" t="s">
        <v>104</v>
      </c>
      <c r="D221" s="426" t="s">
        <v>67</v>
      </c>
      <c r="E221" s="428" t="s">
        <v>19</v>
      </c>
      <c r="F221" s="428" t="s">
        <v>40</v>
      </c>
      <c r="G221" s="487" t="s">
        <v>1772</v>
      </c>
      <c r="H221" s="204" t="s">
        <v>1766</v>
      </c>
      <c r="I221" s="503" t="s">
        <v>1771</v>
      </c>
      <c r="J221" s="489"/>
      <c r="K221" s="489">
        <v>1</v>
      </c>
      <c r="L221" s="490"/>
      <c r="M221" s="490"/>
      <c r="N221" s="490"/>
      <c r="O221" s="489"/>
      <c r="P221" s="488" t="s">
        <v>1697</v>
      </c>
      <c r="Q221" s="456" t="s">
        <v>1773</v>
      </c>
      <c r="R221" s="490">
        <v>1</v>
      </c>
      <c r="S221" s="491">
        <v>1</v>
      </c>
      <c r="T221" s="202"/>
      <c r="U221" s="202"/>
    </row>
    <row r="222" spans="1:21" ht="20" customHeight="1">
      <c r="A222" s="203">
        <v>221</v>
      </c>
      <c r="B222" s="485" t="s">
        <v>136</v>
      </c>
      <c r="C222" s="426" t="s">
        <v>137</v>
      </c>
      <c r="D222" s="426" t="s">
        <v>67</v>
      </c>
      <c r="E222" s="428" t="s">
        <v>18</v>
      </c>
      <c r="F222" s="428" t="s">
        <v>34</v>
      </c>
      <c r="G222" s="487" t="s">
        <v>1775</v>
      </c>
      <c r="H222" s="204" t="s">
        <v>1767</v>
      </c>
      <c r="I222" s="488" t="s">
        <v>1774</v>
      </c>
      <c r="J222" s="489"/>
      <c r="K222" s="489"/>
      <c r="L222" s="490"/>
      <c r="M222" s="490"/>
      <c r="N222" s="490"/>
      <c r="O222" s="489">
        <f>1/4</f>
        <v>0.25</v>
      </c>
      <c r="P222" s="488" t="s">
        <v>1199</v>
      </c>
      <c r="Q222" s="456" t="s">
        <v>1781</v>
      </c>
      <c r="R222" s="489">
        <f t="shared" ref="R222:S225" si="9">1/4</f>
        <v>0.25</v>
      </c>
      <c r="S222" s="489">
        <f t="shared" si="9"/>
        <v>0.25</v>
      </c>
      <c r="T222" s="202"/>
      <c r="U222" s="202"/>
    </row>
    <row r="223" spans="1:21" ht="20" customHeight="1">
      <c r="A223" s="205">
        <v>222</v>
      </c>
      <c r="B223" s="433" t="s">
        <v>1776</v>
      </c>
      <c r="C223" s="426" t="s">
        <v>1777</v>
      </c>
      <c r="D223" s="426" t="s">
        <v>835</v>
      </c>
      <c r="E223" s="428" t="s">
        <v>18</v>
      </c>
      <c r="F223" s="428" t="s">
        <v>34</v>
      </c>
      <c r="G223" s="487" t="s">
        <v>1775</v>
      </c>
      <c r="H223" s="204" t="s">
        <v>1767</v>
      </c>
      <c r="I223" s="488" t="s">
        <v>1774</v>
      </c>
      <c r="J223" s="452"/>
      <c r="K223" s="452"/>
      <c r="L223" s="423"/>
      <c r="M223" s="423"/>
      <c r="N223" s="423"/>
      <c r="O223" s="489">
        <f>1/4</f>
        <v>0.25</v>
      </c>
      <c r="P223" s="488" t="s">
        <v>1199</v>
      </c>
      <c r="Q223" s="456" t="s">
        <v>1781</v>
      </c>
      <c r="R223" s="489">
        <f t="shared" si="9"/>
        <v>0.25</v>
      </c>
      <c r="S223" s="489">
        <f t="shared" si="9"/>
        <v>0.25</v>
      </c>
      <c r="T223" s="202"/>
      <c r="U223" s="202"/>
    </row>
    <row r="224" spans="1:21" ht="20" customHeight="1">
      <c r="A224" s="203">
        <v>223</v>
      </c>
      <c r="B224" s="433" t="s">
        <v>90</v>
      </c>
      <c r="C224" s="426" t="s">
        <v>1778</v>
      </c>
      <c r="D224" s="426" t="s">
        <v>835</v>
      </c>
      <c r="E224" s="428" t="s">
        <v>18</v>
      </c>
      <c r="F224" s="428" t="s">
        <v>34</v>
      </c>
      <c r="G224" s="487" t="s">
        <v>1775</v>
      </c>
      <c r="H224" s="204" t="s">
        <v>1767</v>
      </c>
      <c r="I224" s="488" t="s">
        <v>1774</v>
      </c>
      <c r="J224" s="452"/>
      <c r="K224" s="452"/>
      <c r="L224" s="423"/>
      <c r="M224" s="423"/>
      <c r="N224" s="423"/>
      <c r="O224" s="489">
        <f>1/4</f>
        <v>0.25</v>
      </c>
      <c r="P224" s="488" t="s">
        <v>1199</v>
      </c>
      <c r="Q224" s="456" t="s">
        <v>1781</v>
      </c>
      <c r="R224" s="489">
        <f t="shared" si="9"/>
        <v>0.25</v>
      </c>
      <c r="S224" s="489">
        <f t="shared" si="9"/>
        <v>0.25</v>
      </c>
      <c r="T224" s="202"/>
      <c r="U224" s="202"/>
    </row>
    <row r="225" spans="1:21" ht="20" customHeight="1">
      <c r="A225" s="205">
        <v>224</v>
      </c>
      <c r="B225" s="433" t="s">
        <v>1779</v>
      </c>
      <c r="C225" s="426" t="s">
        <v>1780</v>
      </c>
      <c r="D225" s="426" t="s">
        <v>835</v>
      </c>
      <c r="E225" s="428" t="s">
        <v>18</v>
      </c>
      <c r="F225" s="428" t="s">
        <v>34</v>
      </c>
      <c r="G225" s="487" t="s">
        <v>1775</v>
      </c>
      <c r="H225" s="204" t="s">
        <v>1767</v>
      </c>
      <c r="I225" s="488" t="s">
        <v>1774</v>
      </c>
      <c r="J225" s="452"/>
      <c r="K225" s="452"/>
      <c r="L225" s="423"/>
      <c r="M225" s="423"/>
      <c r="N225" s="423"/>
      <c r="O225" s="489">
        <f>1/4</f>
        <v>0.25</v>
      </c>
      <c r="P225" s="488" t="s">
        <v>1199</v>
      </c>
      <c r="Q225" s="456" t="s">
        <v>1781</v>
      </c>
      <c r="R225" s="489">
        <f t="shared" si="9"/>
        <v>0.25</v>
      </c>
      <c r="S225" s="489">
        <f t="shared" si="9"/>
        <v>0.25</v>
      </c>
      <c r="T225" s="202"/>
      <c r="U225" s="202"/>
    </row>
    <row r="226" spans="1:21" ht="48">
      <c r="A226" s="203">
        <v>225</v>
      </c>
      <c r="B226" s="485" t="s">
        <v>979</v>
      </c>
      <c r="C226" s="486" t="s">
        <v>980</v>
      </c>
      <c r="D226" s="426" t="s">
        <v>67</v>
      </c>
      <c r="E226" s="289" t="s">
        <v>17</v>
      </c>
      <c r="F226" s="428" t="s">
        <v>26</v>
      </c>
      <c r="G226" s="487" t="s">
        <v>1783</v>
      </c>
      <c r="H226" s="204" t="s">
        <v>1768</v>
      </c>
      <c r="I226" s="503" t="s">
        <v>1782</v>
      </c>
      <c r="J226" s="489"/>
      <c r="K226" s="489">
        <v>1</v>
      </c>
      <c r="L226" s="490"/>
      <c r="M226" s="490"/>
      <c r="N226" s="490"/>
      <c r="O226" s="489"/>
      <c r="P226" s="488" t="s">
        <v>1697</v>
      </c>
      <c r="Q226" s="456" t="s">
        <v>1784</v>
      </c>
      <c r="R226" s="490">
        <v>1</v>
      </c>
      <c r="S226" s="491">
        <f>1/2</f>
        <v>0.5</v>
      </c>
      <c r="T226" s="202"/>
      <c r="U226" s="202"/>
    </row>
    <row r="227" spans="1:21" ht="20" customHeight="1">
      <c r="A227" s="205">
        <v>226</v>
      </c>
      <c r="B227" s="485" t="s">
        <v>728</v>
      </c>
      <c r="C227" s="486" t="s">
        <v>729</v>
      </c>
      <c r="D227" s="426" t="s">
        <v>59</v>
      </c>
      <c r="E227" s="428" t="s">
        <v>18</v>
      </c>
      <c r="F227" s="428" t="s">
        <v>37</v>
      </c>
      <c r="G227" s="487" t="s">
        <v>1787</v>
      </c>
      <c r="H227" s="204" t="s">
        <v>1788</v>
      </c>
      <c r="I227" s="488" t="s">
        <v>1786</v>
      </c>
      <c r="J227" s="489"/>
      <c r="K227" s="489">
        <v>1</v>
      </c>
      <c r="L227" s="490"/>
      <c r="M227" s="490"/>
      <c r="N227" s="490"/>
      <c r="O227" s="489"/>
      <c r="P227" s="289" t="s">
        <v>1195</v>
      </c>
      <c r="Q227" s="456" t="s">
        <v>1790</v>
      </c>
      <c r="R227" s="490">
        <v>1</v>
      </c>
      <c r="S227" s="491">
        <f>1/2</f>
        <v>0.5</v>
      </c>
      <c r="T227" s="202"/>
      <c r="U227" s="202"/>
    </row>
    <row r="228" spans="1:21" ht="20" customHeight="1">
      <c r="A228" s="203">
        <v>227</v>
      </c>
      <c r="B228" s="433" t="s">
        <v>500</v>
      </c>
      <c r="C228" s="426" t="s">
        <v>100</v>
      </c>
      <c r="D228" s="426" t="s">
        <v>67</v>
      </c>
      <c r="E228" s="289" t="s">
        <v>17</v>
      </c>
      <c r="F228" s="422" t="s">
        <v>2098</v>
      </c>
      <c r="G228" s="487" t="s">
        <v>1792</v>
      </c>
      <c r="H228" s="204" t="s">
        <v>1789</v>
      </c>
      <c r="I228" s="488" t="s">
        <v>1791</v>
      </c>
      <c r="J228" s="489">
        <v>1</v>
      </c>
      <c r="K228" s="489"/>
      <c r="L228" s="490"/>
      <c r="M228" s="490"/>
      <c r="N228" s="490"/>
      <c r="O228" s="489"/>
      <c r="P228" s="488" t="s">
        <v>1225</v>
      </c>
      <c r="Q228" s="456" t="s">
        <v>1793</v>
      </c>
      <c r="R228" s="490">
        <v>1</v>
      </c>
      <c r="S228" s="491">
        <f>1/7</f>
        <v>0.14285714285714285</v>
      </c>
      <c r="T228" s="202"/>
      <c r="U228" s="202"/>
    </row>
    <row r="229" spans="1:21" ht="20" customHeight="1">
      <c r="A229" s="205">
        <v>228</v>
      </c>
      <c r="B229" s="485" t="s">
        <v>314</v>
      </c>
      <c r="C229" s="486" t="s">
        <v>315</v>
      </c>
      <c r="D229" s="426" t="s">
        <v>67</v>
      </c>
      <c r="E229" s="432" t="s">
        <v>19</v>
      </c>
      <c r="F229" s="289" t="s">
        <v>1438</v>
      </c>
      <c r="G229" s="487" t="s">
        <v>1800</v>
      </c>
      <c r="H229" s="204" t="s">
        <v>1799</v>
      </c>
      <c r="I229" s="488" t="s">
        <v>1801</v>
      </c>
      <c r="J229" s="489"/>
      <c r="K229" s="489">
        <v>1</v>
      </c>
      <c r="L229" s="490"/>
      <c r="M229" s="490"/>
      <c r="N229" s="490"/>
      <c r="O229" s="489"/>
      <c r="P229" s="488" t="s">
        <v>1200</v>
      </c>
      <c r="Q229" s="492" t="s">
        <v>1802</v>
      </c>
      <c r="R229" s="490">
        <v>1</v>
      </c>
      <c r="S229" s="491">
        <f>1/4</f>
        <v>0.25</v>
      </c>
      <c r="T229" s="202"/>
      <c r="U229" s="202"/>
    </row>
    <row r="230" spans="1:21" ht="20" customHeight="1">
      <c r="A230" s="203">
        <v>229</v>
      </c>
      <c r="B230" s="433" t="s">
        <v>278</v>
      </c>
      <c r="C230" s="426" t="s">
        <v>164</v>
      </c>
      <c r="D230" s="426" t="s">
        <v>59</v>
      </c>
      <c r="E230" s="289" t="s">
        <v>17</v>
      </c>
      <c r="F230" s="422" t="s">
        <v>2098</v>
      </c>
      <c r="G230" s="290" t="s">
        <v>1806</v>
      </c>
      <c r="H230" s="204" t="s">
        <v>1804</v>
      </c>
      <c r="I230" s="289" t="s">
        <v>1803</v>
      </c>
      <c r="J230" s="452">
        <v>1</v>
      </c>
      <c r="K230" s="452"/>
      <c r="L230" s="423"/>
      <c r="M230" s="423"/>
      <c r="N230" s="423"/>
      <c r="O230" s="452"/>
      <c r="P230" s="289" t="s">
        <v>1203</v>
      </c>
      <c r="Q230" s="456" t="s">
        <v>1807</v>
      </c>
      <c r="R230" s="423">
        <v>1</v>
      </c>
      <c r="S230" s="425">
        <f>1/5</f>
        <v>0.2</v>
      </c>
      <c r="T230" s="202"/>
      <c r="U230" s="202"/>
    </row>
    <row r="231" spans="1:21" ht="20" customHeight="1">
      <c r="A231" s="205">
        <v>230</v>
      </c>
      <c r="B231" s="433" t="s">
        <v>239</v>
      </c>
      <c r="C231" s="426" t="s">
        <v>204</v>
      </c>
      <c r="D231" s="442" t="s">
        <v>67</v>
      </c>
      <c r="E231" s="428" t="s">
        <v>18</v>
      </c>
      <c r="F231" s="289" t="s">
        <v>34</v>
      </c>
      <c r="G231" s="290" t="s">
        <v>1811</v>
      </c>
      <c r="H231" s="204" t="s">
        <v>1805</v>
      </c>
      <c r="I231" s="289" t="s">
        <v>1808</v>
      </c>
      <c r="J231" s="452">
        <v>1</v>
      </c>
      <c r="K231" s="452"/>
      <c r="L231" s="423"/>
      <c r="M231" s="423"/>
      <c r="N231" s="423"/>
      <c r="O231" s="452"/>
      <c r="P231" s="289" t="s">
        <v>1810</v>
      </c>
      <c r="Q231" s="456" t="s">
        <v>1809</v>
      </c>
      <c r="R231" s="423">
        <v>1</v>
      </c>
      <c r="S231" s="425">
        <f>1/2</f>
        <v>0.5</v>
      </c>
      <c r="T231" s="202"/>
      <c r="U231" s="202"/>
    </row>
    <row r="232" spans="1:21" ht="32">
      <c r="A232" s="203">
        <v>231</v>
      </c>
      <c r="B232" s="433" t="s">
        <v>758</v>
      </c>
      <c r="C232" s="426" t="s">
        <v>759</v>
      </c>
      <c r="D232" s="426" t="s">
        <v>59</v>
      </c>
      <c r="E232" s="432" t="s">
        <v>19</v>
      </c>
      <c r="F232" s="289" t="s">
        <v>1435</v>
      </c>
      <c r="G232" s="290" t="s">
        <v>1817</v>
      </c>
      <c r="H232" s="204" t="s">
        <v>1813</v>
      </c>
      <c r="I232" s="447" t="s">
        <v>1812</v>
      </c>
      <c r="J232" s="452"/>
      <c r="K232" s="452">
        <v>1</v>
      </c>
      <c r="L232" s="423"/>
      <c r="M232" s="423"/>
      <c r="N232" s="423"/>
      <c r="O232" s="452"/>
      <c r="P232" s="289" t="s">
        <v>1201</v>
      </c>
      <c r="Q232" s="456" t="s">
        <v>1818</v>
      </c>
      <c r="R232" s="423">
        <v>1</v>
      </c>
      <c r="S232" s="425">
        <f>1/3</f>
        <v>0.33333333333333331</v>
      </c>
      <c r="T232" s="202"/>
      <c r="U232" s="202"/>
    </row>
    <row r="233" spans="1:21" ht="20" customHeight="1">
      <c r="A233" s="205">
        <v>232</v>
      </c>
      <c r="B233" s="433" t="s">
        <v>501</v>
      </c>
      <c r="C233" s="426" t="s">
        <v>393</v>
      </c>
      <c r="D233" s="442" t="s">
        <v>67</v>
      </c>
      <c r="E233" s="289" t="s">
        <v>17</v>
      </c>
      <c r="F233" s="422" t="s">
        <v>2098</v>
      </c>
      <c r="G233" s="290" t="s">
        <v>1821</v>
      </c>
      <c r="H233" s="204" t="s">
        <v>1814</v>
      </c>
      <c r="I233" s="289" t="s">
        <v>1819</v>
      </c>
      <c r="J233" s="452">
        <v>1</v>
      </c>
      <c r="K233" s="452"/>
      <c r="L233" s="423"/>
      <c r="M233" s="423"/>
      <c r="N233" s="423"/>
      <c r="O233" s="452"/>
      <c r="P233" s="289" t="s">
        <v>1197</v>
      </c>
      <c r="Q233" s="456" t="s">
        <v>1820</v>
      </c>
      <c r="R233" s="423">
        <v>1</v>
      </c>
      <c r="S233" s="425">
        <f>1/4</f>
        <v>0.25</v>
      </c>
      <c r="T233" s="202"/>
      <c r="U233" s="202"/>
    </row>
    <row r="234" spans="1:21" ht="20" customHeight="1">
      <c r="A234" s="203">
        <v>233</v>
      </c>
      <c r="B234" s="433" t="s">
        <v>186</v>
      </c>
      <c r="C234" s="426" t="s">
        <v>187</v>
      </c>
      <c r="D234" s="428" t="s">
        <v>67</v>
      </c>
      <c r="E234" s="289" t="s">
        <v>18</v>
      </c>
      <c r="F234" s="290" t="s">
        <v>38</v>
      </c>
      <c r="G234" s="290" t="s">
        <v>1823</v>
      </c>
      <c r="H234" s="204" t="s">
        <v>1815</v>
      </c>
      <c r="I234" s="289" t="s">
        <v>1822</v>
      </c>
      <c r="J234" s="452">
        <v>1</v>
      </c>
      <c r="K234" s="452"/>
      <c r="L234" s="423"/>
      <c r="M234" s="423"/>
      <c r="N234" s="423"/>
      <c r="O234" s="452"/>
      <c r="P234" s="289" t="s">
        <v>1570</v>
      </c>
      <c r="Q234" s="456" t="s">
        <v>1824</v>
      </c>
      <c r="R234" s="423">
        <v>1</v>
      </c>
      <c r="S234" s="425">
        <f>1/3</f>
        <v>0.33333333333333331</v>
      </c>
      <c r="T234" s="202"/>
      <c r="U234" s="202"/>
    </row>
    <row r="235" spans="1:21" ht="20" customHeight="1">
      <c r="A235" s="205">
        <v>234</v>
      </c>
      <c r="B235" s="433" t="s">
        <v>341</v>
      </c>
      <c r="C235" s="426" t="s">
        <v>342</v>
      </c>
      <c r="D235" s="428" t="s">
        <v>67</v>
      </c>
      <c r="E235" s="289" t="s">
        <v>18</v>
      </c>
      <c r="F235" s="289" t="s">
        <v>33</v>
      </c>
      <c r="G235" s="290" t="s">
        <v>1826</v>
      </c>
      <c r="H235" s="204" t="s">
        <v>1816</v>
      </c>
      <c r="I235" s="289" t="s">
        <v>1825</v>
      </c>
      <c r="J235" s="452">
        <v>1</v>
      </c>
      <c r="K235" s="452"/>
      <c r="L235" s="423"/>
      <c r="M235" s="423"/>
      <c r="N235" s="423"/>
      <c r="O235" s="452"/>
      <c r="P235" s="289" t="s">
        <v>1827</v>
      </c>
      <c r="Q235" s="456" t="s">
        <v>1828</v>
      </c>
      <c r="R235" s="423">
        <v>1</v>
      </c>
      <c r="S235" s="425">
        <v>1</v>
      </c>
      <c r="T235" s="202"/>
      <c r="U235" s="202"/>
    </row>
    <row r="236" spans="1:21" s="496" customFormat="1" ht="20" customHeight="1">
      <c r="A236" s="203">
        <v>235</v>
      </c>
      <c r="B236" s="430" t="s">
        <v>171</v>
      </c>
      <c r="C236" s="431" t="s">
        <v>1644</v>
      </c>
      <c r="D236" s="543" t="s">
        <v>67</v>
      </c>
      <c r="E236" s="428" t="s">
        <v>19</v>
      </c>
      <c r="F236" s="428" t="s">
        <v>1488</v>
      </c>
      <c r="G236" s="444" t="s">
        <v>1843</v>
      </c>
      <c r="H236" s="461" t="s">
        <v>1829</v>
      </c>
      <c r="I236" s="428" t="s">
        <v>1842</v>
      </c>
      <c r="J236" s="493"/>
      <c r="K236" s="493"/>
      <c r="L236" s="494"/>
      <c r="M236" s="494"/>
      <c r="N236" s="494"/>
      <c r="O236" s="493">
        <v>1</v>
      </c>
      <c r="P236" s="428" t="s">
        <v>1697</v>
      </c>
      <c r="Q236" s="548" t="s">
        <v>1844</v>
      </c>
      <c r="R236" s="494">
        <v>1</v>
      </c>
      <c r="S236" s="549">
        <f>1/2</f>
        <v>0.5</v>
      </c>
    </row>
    <row r="237" spans="1:21" ht="20" customHeight="1">
      <c r="A237" s="205">
        <v>236</v>
      </c>
      <c r="B237" s="533" t="s">
        <v>595</v>
      </c>
      <c r="C237" s="534" t="s">
        <v>295</v>
      </c>
      <c r="D237" s="426" t="s">
        <v>59</v>
      </c>
      <c r="E237" s="289" t="s">
        <v>17</v>
      </c>
      <c r="F237" s="289" t="s">
        <v>29</v>
      </c>
      <c r="G237" s="537" t="s">
        <v>1846</v>
      </c>
      <c r="H237" s="204" t="s">
        <v>1830</v>
      </c>
      <c r="I237" s="536" t="s">
        <v>1845</v>
      </c>
      <c r="J237" s="538">
        <v>1</v>
      </c>
      <c r="K237" s="538"/>
      <c r="L237" s="539"/>
      <c r="M237" s="539"/>
      <c r="N237" s="539"/>
      <c r="O237" s="538"/>
      <c r="P237" s="536" t="s">
        <v>1197</v>
      </c>
      <c r="Q237" s="456" t="s">
        <v>1847</v>
      </c>
      <c r="R237" s="539">
        <v>1</v>
      </c>
      <c r="S237" s="540">
        <f>1/3</f>
        <v>0.33333333333333331</v>
      </c>
      <c r="T237" s="202"/>
      <c r="U237" s="202"/>
    </row>
    <row r="238" spans="1:21" ht="20" customHeight="1">
      <c r="A238" s="203">
        <v>237</v>
      </c>
      <c r="B238" s="533" t="s">
        <v>1009</v>
      </c>
      <c r="C238" s="534" t="s">
        <v>1010</v>
      </c>
      <c r="D238" s="535" t="s">
        <v>368</v>
      </c>
      <c r="E238" s="289" t="s">
        <v>18</v>
      </c>
      <c r="F238" s="289" t="s">
        <v>33</v>
      </c>
      <c r="G238" s="537" t="s">
        <v>1849</v>
      </c>
      <c r="H238" s="204" t="s">
        <v>1831</v>
      </c>
      <c r="I238" s="536" t="s">
        <v>1848</v>
      </c>
      <c r="J238" s="538">
        <v>1</v>
      </c>
      <c r="K238" s="538"/>
      <c r="L238" s="539"/>
      <c r="M238" s="539"/>
      <c r="N238" s="539"/>
      <c r="O238" s="538"/>
      <c r="P238" s="289" t="s">
        <v>1201</v>
      </c>
      <c r="Q238" s="456" t="s">
        <v>1850</v>
      </c>
      <c r="R238" s="539">
        <v>1</v>
      </c>
      <c r="S238" s="540">
        <f>1/4</f>
        <v>0.25</v>
      </c>
      <c r="T238" s="202"/>
      <c r="U238" s="202"/>
    </row>
    <row r="239" spans="1:21" ht="20" customHeight="1">
      <c r="A239" s="205">
        <v>238</v>
      </c>
      <c r="B239" s="533" t="s">
        <v>364</v>
      </c>
      <c r="C239" s="534" t="s">
        <v>154</v>
      </c>
      <c r="D239" s="431" t="s">
        <v>56</v>
      </c>
      <c r="E239" s="289" t="s">
        <v>18</v>
      </c>
      <c r="F239" s="289" t="s">
        <v>38</v>
      </c>
      <c r="G239" s="537" t="s">
        <v>1852</v>
      </c>
      <c r="H239" s="204" t="s">
        <v>1832</v>
      </c>
      <c r="I239" s="536" t="s">
        <v>1851</v>
      </c>
      <c r="J239" s="538">
        <v>1</v>
      </c>
      <c r="K239" s="538"/>
      <c r="L239" s="539"/>
      <c r="M239" s="539"/>
      <c r="N239" s="539"/>
      <c r="O239" s="538"/>
      <c r="P239" s="536" t="s">
        <v>1854</v>
      </c>
      <c r="Q239" s="456" t="s">
        <v>1853</v>
      </c>
      <c r="R239" s="539">
        <v>1</v>
      </c>
      <c r="S239" s="540">
        <f>1/3</f>
        <v>0.33333333333333331</v>
      </c>
      <c r="T239" s="202"/>
      <c r="U239" s="202"/>
    </row>
    <row r="240" spans="1:21" ht="20" customHeight="1">
      <c r="A240" s="203">
        <v>239</v>
      </c>
      <c r="B240" s="533" t="s">
        <v>589</v>
      </c>
      <c r="C240" s="534" t="s">
        <v>590</v>
      </c>
      <c r="D240" s="431" t="s">
        <v>67</v>
      </c>
      <c r="E240" s="289" t="s">
        <v>17</v>
      </c>
      <c r="F240" s="289" t="s">
        <v>29</v>
      </c>
      <c r="G240" s="537" t="s">
        <v>1856</v>
      </c>
      <c r="H240" s="204" t="s">
        <v>1833</v>
      </c>
      <c r="I240" s="536" t="s">
        <v>1855</v>
      </c>
      <c r="J240" s="538">
        <v>1</v>
      </c>
      <c r="K240" s="538"/>
      <c r="L240" s="539"/>
      <c r="M240" s="539"/>
      <c r="N240" s="539"/>
      <c r="O240" s="538"/>
      <c r="P240" s="536" t="s">
        <v>1857</v>
      </c>
      <c r="Q240" s="681" t="s">
        <v>1858</v>
      </c>
      <c r="R240" s="539">
        <v>1</v>
      </c>
      <c r="S240" s="540">
        <v>1</v>
      </c>
      <c r="T240" s="202"/>
      <c r="U240" s="202"/>
    </row>
    <row r="241" spans="1:21" ht="20" customHeight="1">
      <c r="A241" s="205">
        <v>240</v>
      </c>
      <c r="B241" s="533" t="s">
        <v>1009</v>
      </c>
      <c r="C241" s="534" t="s">
        <v>1010</v>
      </c>
      <c r="D241" s="535" t="s">
        <v>368</v>
      </c>
      <c r="E241" s="289" t="s">
        <v>18</v>
      </c>
      <c r="F241" s="289" t="s">
        <v>33</v>
      </c>
      <c r="G241" s="537" t="s">
        <v>1860</v>
      </c>
      <c r="H241" s="204" t="s">
        <v>1834</v>
      </c>
      <c r="I241" s="536" t="s">
        <v>1859</v>
      </c>
      <c r="J241" s="538">
        <v>1</v>
      </c>
      <c r="K241" s="538"/>
      <c r="L241" s="539"/>
      <c r="M241" s="539"/>
      <c r="N241" s="539"/>
      <c r="O241" s="538"/>
      <c r="P241" s="536" t="s">
        <v>1200</v>
      </c>
      <c r="Q241" s="456" t="s">
        <v>1861</v>
      </c>
      <c r="R241" s="539">
        <v>1</v>
      </c>
      <c r="S241" s="540">
        <f>1/9</f>
        <v>0.1111111111111111</v>
      </c>
      <c r="T241" s="202"/>
      <c r="U241" s="202"/>
    </row>
    <row r="242" spans="1:21" ht="20" customHeight="1">
      <c r="A242" s="203">
        <v>241</v>
      </c>
      <c r="B242" s="533" t="s">
        <v>90</v>
      </c>
      <c r="C242" s="534" t="s">
        <v>91</v>
      </c>
      <c r="D242" s="441" t="s">
        <v>59</v>
      </c>
      <c r="E242" s="289" t="s">
        <v>19</v>
      </c>
      <c r="F242" s="289" t="s">
        <v>1488</v>
      </c>
      <c r="G242" s="537" t="s">
        <v>1863</v>
      </c>
      <c r="H242" s="204" t="s">
        <v>1835</v>
      </c>
      <c r="I242" s="536" t="s">
        <v>1862</v>
      </c>
      <c r="J242" s="538"/>
      <c r="K242" s="538">
        <v>1</v>
      </c>
      <c r="L242" s="539"/>
      <c r="M242" s="539"/>
      <c r="N242" s="539"/>
      <c r="O242" s="538"/>
      <c r="P242" s="536" t="s">
        <v>1097</v>
      </c>
      <c r="Q242" s="456" t="s">
        <v>1864</v>
      </c>
      <c r="R242" s="539">
        <v>1</v>
      </c>
      <c r="S242" s="540">
        <f>1/3</f>
        <v>0.33333333333333331</v>
      </c>
      <c r="T242" s="202"/>
      <c r="U242" s="202"/>
    </row>
    <row r="243" spans="1:21" ht="20" customHeight="1">
      <c r="A243" s="205">
        <v>242</v>
      </c>
      <c r="B243" s="533" t="s">
        <v>161</v>
      </c>
      <c r="C243" s="534" t="s">
        <v>1867</v>
      </c>
      <c r="D243" s="431" t="s">
        <v>67</v>
      </c>
      <c r="E243" s="289" t="s">
        <v>17</v>
      </c>
      <c r="F243" s="289" t="s">
        <v>31</v>
      </c>
      <c r="G243" s="537" t="s">
        <v>1866</v>
      </c>
      <c r="H243" s="204" t="s">
        <v>1836</v>
      </c>
      <c r="I243" s="536" t="s">
        <v>1865</v>
      </c>
      <c r="J243" s="538">
        <v>1</v>
      </c>
      <c r="K243" s="538"/>
      <c r="L243" s="539"/>
      <c r="M243" s="539"/>
      <c r="N243" s="539"/>
      <c r="O243" s="538"/>
      <c r="P243" s="536" t="s">
        <v>1228</v>
      </c>
      <c r="Q243" s="456" t="s">
        <v>1868</v>
      </c>
      <c r="R243" s="539">
        <v>1</v>
      </c>
      <c r="S243" s="540">
        <f>1/3</f>
        <v>0.33333333333333331</v>
      </c>
      <c r="T243" s="202"/>
      <c r="U243" s="202"/>
    </row>
    <row r="244" spans="1:21" ht="20" customHeight="1">
      <c r="A244" s="203">
        <v>243</v>
      </c>
      <c r="B244" s="533" t="s">
        <v>271</v>
      </c>
      <c r="C244" s="534" t="s">
        <v>272</v>
      </c>
      <c r="D244" s="431" t="s">
        <v>56</v>
      </c>
      <c r="E244" s="289" t="s">
        <v>18</v>
      </c>
      <c r="F244" s="289" t="s">
        <v>38</v>
      </c>
      <c r="G244" s="537" t="s">
        <v>1870</v>
      </c>
      <c r="H244" s="204" t="s">
        <v>1837</v>
      </c>
      <c r="I244" s="536" t="s">
        <v>1869</v>
      </c>
      <c r="J244" s="538">
        <v>1</v>
      </c>
      <c r="K244" s="538"/>
      <c r="L244" s="539"/>
      <c r="M244" s="539"/>
      <c r="N244" s="539"/>
      <c r="O244" s="538"/>
      <c r="P244" s="536" t="s">
        <v>1202</v>
      </c>
      <c r="Q244" s="456" t="s">
        <v>1871</v>
      </c>
      <c r="R244" s="539">
        <v>1</v>
      </c>
      <c r="S244" s="540">
        <f>1/2</f>
        <v>0.5</v>
      </c>
      <c r="T244" s="202"/>
      <c r="U244" s="202"/>
    </row>
    <row r="245" spans="1:21" ht="20" customHeight="1">
      <c r="A245" s="205">
        <v>244</v>
      </c>
      <c r="B245" s="533" t="s">
        <v>1874</v>
      </c>
      <c r="C245" s="534" t="s">
        <v>1875</v>
      </c>
      <c r="D245" s="535" t="s">
        <v>835</v>
      </c>
      <c r="E245" s="289" t="s">
        <v>18</v>
      </c>
      <c r="F245" s="289" t="s">
        <v>36</v>
      </c>
      <c r="G245" s="537" t="s">
        <v>1873</v>
      </c>
      <c r="H245" s="204" t="s">
        <v>1838</v>
      </c>
      <c r="I245" s="536" t="s">
        <v>1872</v>
      </c>
      <c r="J245" s="538"/>
      <c r="K245" s="538"/>
      <c r="L245" s="539"/>
      <c r="M245" s="539"/>
      <c r="N245" s="539"/>
      <c r="O245" s="538">
        <f t="shared" ref="O245:O250" si="10">1/6</f>
        <v>0.16666666666666666</v>
      </c>
      <c r="P245" s="536" t="s">
        <v>1212</v>
      </c>
      <c r="Q245" s="456" t="s">
        <v>1881</v>
      </c>
      <c r="R245" s="538">
        <f t="shared" ref="R245:S250" si="11">1/6</f>
        <v>0.16666666666666666</v>
      </c>
      <c r="S245" s="538">
        <f t="shared" si="11"/>
        <v>0.16666666666666666</v>
      </c>
      <c r="T245" s="202"/>
      <c r="U245" s="202"/>
    </row>
    <row r="246" spans="1:21" ht="20" customHeight="1">
      <c r="A246" s="203">
        <v>245</v>
      </c>
      <c r="B246" s="433" t="s">
        <v>1876</v>
      </c>
      <c r="C246" s="426" t="s">
        <v>1877</v>
      </c>
      <c r="D246" s="535" t="s">
        <v>835</v>
      </c>
      <c r="E246" s="289" t="s">
        <v>18</v>
      </c>
      <c r="F246" s="289" t="s">
        <v>36</v>
      </c>
      <c r="G246" s="537" t="s">
        <v>1873</v>
      </c>
      <c r="H246" s="204" t="s">
        <v>1838</v>
      </c>
      <c r="I246" s="536" t="s">
        <v>1872</v>
      </c>
      <c r="J246" s="452"/>
      <c r="K246" s="452"/>
      <c r="L246" s="423"/>
      <c r="M246" s="423"/>
      <c r="N246" s="423"/>
      <c r="O246" s="538">
        <f t="shared" si="10"/>
        <v>0.16666666666666666</v>
      </c>
      <c r="P246" s="536" t="s">
        <v>1212</v>
      </c>
      <c r="Q246" s="456" t="s">
        <v>1881</v>
      </c>
      <c r="R246" s="538">
        <f t="shared" si="11"/>
        <v>0.16666666666666666</v>
      </c>
      <c r="S246" s="538">
        <f t="shared" si="11"/>
        <v>0.16666666666666666</v>
      </c>
      <c r="T246" s="202"/>
      <c r="U246" s="202"/>
    </row>
    <row r="247" spans="1:21" ht="20" customHeight="1">
      <c r="A247" s="205">
        <v>246</v>
      </c>
      <c r="B247" s="433" t="s">
        <v>1878</v>
      </c>
      <c r="C247" s="426" t="s">
        <v>1041</v>
      </c>
      <c r="D247" s="535" t="s">
        <v>835</v>
      </c>
      <c r="E247" s="289" t="s">
        <v>18</v>
      </c>
      <c r="F247" s="289" t="s">
        <v>36</v>
      </c>
      <c r="G247" s="537" t="s">
        <v>1873</v>
      </c>
      <c r="H247" s="204" t="s">
        <v>1838</v>
      </c>
      <c r="I247" s="536" t="s">
        <v>1872</v>
      </c>
      <c r="J247" s="452"/>
      <c r="K247" s="452"/>
      <c r="L247" s="423"/>
      <c r="M247" s="423"/>
      <c r="N247" s="423"/>
      <c r="O247" s="538">
        <f t="shared" si="10"/>
        <v>0.16666666666666666</v>
      </c>
      <c r="P247" s="536" t="s">
        <v>1212</v>
      </c>
      <c r="Q247" s="456" t="s">
        <v>1881</v>
      </c>
      <c r="R247" s="538">
        <f t="shared" si="11"/>
        <v>0.16666666666666666</v>
      </c>
      <c r="S247" s="538">
        <f t="shared" si="11"/>
        <v>0.16666666666666666</v>
      </c>
      <c r="T247" s="202"/>
      <c r="U247" s="202"/>
    </row>
    <row r="248" spans="1:21" ht="20" customHeight="1">
      <c r="A248" s="203">
        <v>247</v>
      </c>
      <c r="B248" s="433" t="s">
        <v>1879</v>
      </c>
      <c r="C248" s="426" t="s">
        <v>1880</v>
      </c>
      <c r="D248" s="535" t="s">
        <v>835</v>
      </c>
      <c r="E248" s="289" t="s">
        <v>18</v>
      </c>
      <c r="F248" s="289" t="s">
        <v>36</v>
      </c>
      <c r="G248" s="537" t="s">
        <v>1873</v>
      </c>
      <c r="H248" s="204" t="s">
        <v>1838</v>
      </c>
      <c r="I248" s="536" t="s">
        <v>1872</v>
      </c>
      <c r="J248" s="452"/>
      <c r="K248" s="452"/>
      <c r="L248" s="423"/>
      <c r="M248" s="423"/>
      <c r="N248" s="423"/>
      <c r="O248" s="538">
        <f t="shared" si="10"/>
        <v>0.16666666666666666</v>
      </c>
      <c r="P248" s="536" t="s">
        <v>1212</v>
      </c>
      <c r="Q248" s="456" t="s">
        <v>1881</v>
      </c>
      <c r="R248" s="538">
        <f t="shared" si="11"/>
        <v>0.16666666666666666</v>
      </c>
      <c r="S248" s="538">
        <f t="shared" si="11"/>
        <v>0.16666666666666666</v>
      </c>
      <c r="T248" s="202"/>
      <c r="U248" s="202"/>
    </row>
    <row r="249" spans="1:21" ht="20" customHeight="1">
      <c r="A249" s="205">
        <v>248</v>
      </c>
      <c r="B249" s="433" t="s">
        <v>880</v>
      </c>
      <c r="C249" s="426" t="s">
        <v>881</v>
      </c>
      <c r="D249" s="541" t="s">
        <v>910</v>
      </c>
      <c r="E249" s="289" t="s">
        <v>18</v>
      </c>
      <c r="F249" s="289" t="s">
        <v>36</v>
      </c>
      <c r="G249" s="537" t="s">
        <v>1873</v>
      </c>
      <c r="H249" s="204" t="s">
        <v>1838</v>
      </c>
      <c r="I249" s="536" t="s">
        <v>1872</v>
      </c>
      <c r="J249" s="452"/>
      <c r="K249" s="452"/>
      <c r="L249" s="423"/>
      <c r="M249" s="423"/>
      <c r="N249" s="423"/>
      <c r="O249" s="538">
        <f t="shared" si="10"/>
        <v>0.16666666666666666</v>
      </c>
      <c r="P249" s="536" t="s">
        <v>1212</v>
      </c>
      <c r="Q249" s="456" t="s">
        <v>1881</v>
      </c>
      <c r="R249" s="538">
        <f t="shared" si="11"/>
        <v>0.16666666666666666</v>
      </c>
      <c r="S249" s="538">
        <f t="shared" si="11"/>
        <v>0.16666666666666666</v>
      </c>
      <c r="T249" s="202"/>
      <c r="U249" s="202"/>
    </row>
    <row r="250" spans="1:21" ht="20" customHeight="1">
      <c r="A250" s="203">
        <v>249</v>
      </c>
      <c r="B250" s="433" t="s">
        <v>237</v>
      </c>
      <c r="C250" s="426" t="s">
        <v>238</v>
      </c>
      <c r="D250" s="542" t="s">
        <v>59</v>
      </c>
      <c r="E250" s="289" t="s">
        <v>18</v>
      </c>
      <c r="F250" s="289" t="s">
        <v>36</v>
      </c>
      <c r="G250" s="537" t="s">
        <v>1873</v>
      </c>
      <c r="H250" s="204" t="s">
        <v>1838</v>
      </c>
      <c r="I250" s="536" t="s">
        <v>1872</v>
      </c>
      <c r="J250" s="452"/>
      <c r="K250" s="452"/>
      <c r="L250" s="423"/>
      <c r="M250" s="423"/>
      <c r="N250" s="423"/>
      <c r="O250" s="538">
        <f t="shared" si="10"/>
        <v>0.16666666666666666</v>
      </c>
      <c r="P250" s="536" t="s">
        <v>1212</v>
      </c>
      <c r="Q250" s="456" t="s">
        <v>1881</v>
      </c>
      <c r="R250" s="538">
        <f t="shared" si="11"/>
        <v>0.16666666666666666</v>
      </c>
      <c r="S250" s="538">
        <f t="shared" si="11"/>
        <v>0.16666666666666666</v>
      </c>
      <c r="T250" s="202"/>
      <c r="U250" s="202"/>
    </row>
    <row r="251" spans="1:21" ht="20" customHeight="1">
      <c r="A251" s="205">
        <v>250</v>
      </c>
      <c r="B251" s="433" t="s">
        <v>314</v>
      </c>
      <c r="C251" s="426" t="s">
        <v>315</v>
      </c>
      <c r="D251" s="431" t="s">
        <v>67</v>
      </c>
      <c r="E251" s="289" t="s">
        <v>19</v>
      </c>
      <c r="F251" s="289" t="s">
        <v>1438</v>
      </c>
      <c r="G251" s="537" t="s">
        <v>1883</v>
      </c>
      <c r="H251" s="204" t="s">
        <v>1839</v>
      </c>
      <c r="I251" s="536" t="s">
        <v>1882</v>
      </c>
      <c r="J251" s="538"/>
      <c r="K251" s="538">
        <v>1</v>
      </c>
      <c r="L251" s="539"/>
      <c r="M251" s="539"/>
      <c r="N251" s="539"/>
      <c r="O251" s="538"/>
      <c r="P251" s="536" t="s">
        <v>1200</v>
      </c>
      <c r="Q251" s="681" t="s">
        <v>1884</v>
      </c>
      <c r="R251" s="539">
        <v>1</v>
      </c>
      <c r="S251" s="540">
        <f>1/4</f>
        <v>0.25</v>
      </c>
      <c r="T251" s="202"/>
      <c r="U251" s="202"/>
    </row>
    <row r="252" spans="1:21" ht="20" customHeight="1">
      <c r="A252" s="203">
        <v>251</v>
      </c>
      <c r="B252" s="533" t="s">
        <v>556</v>
      </c>
      <c r="C252" s="534" t="s">
        <v>1887</v>
      </c>
      <c r="D252" s="542" t="s">
        <v>59</v>
      </c>
      <c r="E252" s="289" t="s">
        <v>17</v>
      </c>
      <c r="F252" s="289" t="s">
        <v>1888</v>
      </c>
      <c r="G252" s="537" t="s">
        <v>1886</v>
      </c>
      <c r="H252" s="204" t="s">
        <v>1840</v>
      </c>
      <c r="I252" s="536" t="s">
        <v>1885</v>
      </c>
      <c r="J252" s="538"/>
      <c r="K252" s="538">
        <v>1</v>
      </c>
      <c r="L252" s="539"/>
      <c r="M252" s="539"/>
      <c r="N252" s="539"/>
      <c r="O252" s="538"/>
      <c r="P252" s="536" t="s">
        <v>1697</v>
      </c>
      <c r="Q252" s="456" t="s">
        <v>1889</v>
      </c>
      <c r="R252" s="539">
        <v>1</v>
      </c>
      <c r="S252" s="540">
        <v>1</v>
      </c>
      <c r="T252" s="202"/>
      <c r="U252" s="202"/>
    </row>
    <row r="253" spans="1:21" ht="20" customHeight="1">
      <c r="A253" s="205">
        <v>252</v>
      </c>
      <c r="B253" s="433" t="s">
        <v>201</v>
      </c>
      <c r="C253" s="426" t="s">
        <v>202</v>
      </c>
      <c r="D253" s="426" t="s">
        <v>67</v>
      </c>
      <c r="E253" s="289" t="s">
        <v>18</v>
      </c>
      <c r="F253" s="289" t="s">
        <v>37</v>
      </c>
      <c r="G253" s="290" t="s">
        <v>1891</v>
      </c>
      <c r="H253" s="204" t="s">
        <v>1841</v>
      </c>
      <c r="I253" s="289" t="s">
        <v>1890</v>
      </c>
      <c r="J253" s="452">
        <f>1/3</f>
        <v>0.33333333333333331</v>
      </c>
      <c r="K253" s="452"/>
      <c r="L253" s="423"/>
      <c r="M253" s="423"/>
      <c r="N253" s="423"/>
      <c r="O253" s="452"/>
      <c r="P253" s="289" t="s">
        <v>1199</v>
      </c>
      <c r="Q253" s="456" t="s">
        <v>1893</v>
      </c>
      <c r="R253" s="452">
        <f t="shared" ref="R253:S255" si="12">1/3</f>
        <v>0.33333333333333331</v>
      </c>
      <c r="S253" s="452">
        <f t="shared" si="12"/>
        <v>0.33333333333333331</v>
      </c>
      <c r="T253" s="202"/>
      <c r="U253" s="202"/>
    </row>
    <row r="254" spans="1:21" ht="20" customHeight="1">
      <c r="A254" s="203">
        <v>253</v>
      </c>
      <c r="B254" s="433" t="s">
        <v>1894</v>
      </c>
      <c r="C254" s="426" t="s">
        <v>1892</v>
      </c>
      <c r="D254" s="426" t="s">
        <v>231</v>
      </c>
      <c r="E254" s="289" t="s">
        <v>18</v>
      </c>
      <c r="F254" s="289" t="s">
        <v>37</v>
      </c>
      <c r="G254" s="290" t="s">
        <v>1891</v>
      </c>
      <c r="H254" s="204" t="s">
        <v>1841</v>
      </c>
      <c r="I254" s="289" t="s">
        <v>1890</v>
      </c>
      <c r="J254" s="452">
        <f>1/3</f>
        <v>0.33333333333333331</v>
      </c>
      <c r="K254" s="452"/>
      <c r="L254" s="423"/>
      <c r="M254" s="423"/>
      <c r="N254" s="423"/>
      <c r="O254" s="452"/>
      <c r="P254" s="289" t="s">
        <v>1199</v>
      </c>
      <c r="Q254" s="456" t="s">
        <v>1893</v>
      </c>
      <c r="R254" s="452">
        <f t="shared" si="12"/>
        <v>0.33333333333333331</v>
      </c>
      <c r="S254" s="452">
        <f t="shared" si="12"/>
        <v>0.33333333333333331</v>
      </c>
      <c r="T254" s="202"/>
      <c r="U254" s="202"/>
    </row>
    <row r="255" spans="1:21" ht="20" customHeight="1">
      <c r="A255" s="205">
        <v>254</v>
      </c>
      <c r="B255" s="433" t="s">
        <v>728</v>
      </c>
      <c r="C255" s="426" t="s">
        <v>729</v>
      </c>
      <c r="D255" s="426" t="s">
        <v>59</v>
      </c>
      <c r="E255" s="289" t="s">
        <v>18</v>
      </c>
      <c r="F255" s="289" t="s">
        <v>37</v>
      </c>
      <c r="G255" s="290" t="s">
        <v>1891</v>
      </c>
      <c r="H255" s="204" t="s">
        <v>1841</v>
      </c>
      <c r="I255" s="289" t="s">
        <v>1890</v>
      </c>
      <c r="J255" s="452">
        <f>1/3</f>
        <v>0.33333333333333331</v>
      </c>
      <c r="K255" s="452"/>
      <c r="L255" s="423"/>
      <c r="M255" s="423"/>
      <c r="N255" s="423"/>
      <c r="O255" s="452"/>
      <c r="P255" s="289" t="s">
        <v>1199</v>
      </c>
      <c r="Q255" s="456" t="s">
        <v>1893</v>
      </c>
      <c r="R255" s="452">
        <f t="shared" si="12"/>
        <v>0.33333333333333331</v>
      </c>
      <c r="S255" s="452">
        <f t="shared" si="12"/>
        <v>0.33333333333333331</v>
      </c>
      <c r="T255" s="202"/>
      <c r="U255" s="202"/>
    </row>
    <row r="256" spans="1:21" s="496" customFormat="1" ht="20" customHeight="1">
      <c r="A256" s="203">
        <v>255</v>
      </c>
      <c r="B256" s="430" t="s">
        <v>241</v>
      </c>
      <c r="C256" s="431" t="s">
        <v>1548</v>
      </c>
      <c r="D256" s="543" t="s">
        <v>67</v>
      </c>
      <c r="E256" s="428" t="s">
        <v>18</v>
      </c>
      <c r="F256" s="428" t="s">
        <v>34</v>
      </c>
      <c r="G256" s="444" t="s">
        <v>1901</v>
      </c>
      <c r="H256" s="461" t="s">
        <v>1895</v>
      </c>
      <c r="I256" s="428" t="s">
        <v>1900</v>
      </c>
      <c r="J256" s="493">
        <f>1/2</f>
        <v>0.5</v>
      </c>
      <c r="K256" s="493"/>
      <c r="L256" s="494"/>
      <c r="M256" s="494"/>
      <c r="N256" s="494"/>
      <c r="O256" s="493"/>
      <c r="P256" s="428" t="s">
        <v>1902</v>
      </c>
      <c r="Q256" s="548" t="s">
        <v>1903</v>
      </c>
      <c r="R256" s="494">
        <f>1/2</f>
        <v>0.5</v>
      </c>
      <c r="S256" s="549">
        <f t="shared" ref="S256:S261" si="13">1/3</f>
        <v>0.33333333333333331</v>
      </c>
    </row>
    <row r="257" spans="1:21" ht="20" customHeight="1">
      <c r="A257" s="205">
        <v>256</v>
      </c>
      <c r="B257" s="533" t="s">
        <v>239</v>
      </c>
      <c r="C257" s="534" t="s">
        <v>204</v>
      </c>
      <c r="D257" s="442" t="s">
        <v>67</v>
      </c>
      <c r="E257" s="428" t="s">
        <v>18</v>
      </c>
      <c r="F257" s="289" t="s">
        <v>34</v>
      </c>
      <c r="G257" s="290" t="s">
        <v>1901</v>
      </c>
      <c r="H257" s="204" t="s">
        <v>1895</v>
      </c>
      <c r="I257" s="289" t="s">
        <v>1900</v>
      </c>
      <c r="J257" s="452">
        <f>1/2</f>
        <v>0.5</v>
      </c>
      <c r="K257" s="538"/>
      <c r="L257" s="539"/>
      <c r="M257" s="539"/>
      <c r="N257" s="539"/>
      <c r="O257" s="538"/>
      <c r="P257" s="289" t="s">
        <v>1902</v>
      </c>
      <c r="Q257" s="456" t="s">
        <v>1903</v>
      </c>
      <c r="R257" s="423">
        <f>1/2</f>
        <v>0.5</v>
      </c>
      <c r="S257" s="425">
        <f t="shared" si="13"/>
        <v>0.33333333333333331</v>
      </c>
      <c r="T257" s="202"/>
      <c r="U257" s="202"/>
    </row>
    <row r="258" spans="1:21" ht="20" customHeight="1">
      <c r="A258" s="203">
        <v>257</v>
      </c>
      <c r="B258" s="433" t="s">
        <v>1795</v>
      </c>
      <c r="C258" s="426" t="s">
        <v>1794</v>
      </c>
      <c r="D258" s="289" t="s">
        <v>231</v>
      </c>
      <c r="E258" s="289" t="s">
        <v>18</v>
      </c>
      <c r="F258" s="289" t="s">
        <v>36</v>
      </c>
      <c r="G258" s="537" t="s">
        <v>1905</v>
      </c>
      <c r="H258" s="204" t="s">
        <v>1896</v>
      </c>
      <c r="I258" s="536" t="s">
        <v>1904</v>
      </c>
      <c r="J258" s="538">
        <f>1/3</f>
        <v>0.33333333333333331</v>
      </c>
      <c r="K258" s="538"/>
      <c r="L258" s="539"/>
      <c r="M258" s="539"/>
      <c r="N258" s="539"/>
      <c r="O258" s="538"/>
      <c r="P258" s="536" t="s">
        <v>1195</v>
      </c>
      <c r="Q258" s="456" t="s">
        <v>1907</v>
      </c>
      <c r="R258" s="452">
        <f>1/3</f>
        <v>0.33333333333333331</v>
      </c>
      <c r="S258" s="452">
        <f t="shared" si="13"/>
        <v>0.33333333333333331</v>
      </c>
      <c r="T258" s="202"/>
      <c r="U258" s="202"/>
    </row>
    <row r="259" spans="1:21" ht="20" customHeight="1">
      <c r="A259" s="205">
        <v>258</v>
      </c>
      <c r="B259" s="533" t="s">
        <v>190</v>
      </c>
      <c r="C259" s="534" t="s">
        <v>164</v>
      </c>
      <c r="D259" s="442" t="s">
        <v>67</v>
      </c>
      <c r="E259" s="428" t="s">
        <v>18</v>
      </c>
      <c r="F259" s="289" t="s">
        <v>36</v>
      </c>
      <c r="G259" s="537" t="s">
        <v>1905</v>
      </c>
      <c r="H259" s="204" t="s">
        <v>1896</v>
      </c>
      <c r="I259" s="536" t="s">
        <v>1904</v>
      </c>
      <c r="J259" s="538">
        <f>1/3</f>
        <v>0.33333333333333331</v>
      </c>
      <c r="K259" s="538"/>
      <c r="L259" s="539"/>
      <c r="M259" s="539"/>
      <c r="N259" s="539"/>
      <c r="O259" s="538"/>
      <c r="P259" s="536" t="s">
        <v>1195</v>
      </c>
      <c r="Q259" s="456" t="s">
        <v>1907</v>
      </c>
      <c r="R259" s="452">
        <f>1/3</f>
        <v>0.33333333333333331</v>
      </c>
      <c r="S259" s="452">
        <f t="shared" si="13"/>
        <v>0.33333333333333331</v>
      </c>
      <c r="T259" s="202"/>
      <c r="U259" s="202"/>
    </row>
    <row r="260" spans="1:21" ht="20" customHeight="1">
      <c r="A260" s="203">
        <v>259</v>
      </c>
      <c r="B260" s="433" t="s">
        <v>273</v>
      </c>
      <c r="C260" s="426" t="s">
        <v>153</v>
      </c>
      <c r="D260" s="426" t="s">
        <v>59</v>
      </c>
      <c r="E260" s="289" t="s">
        <v>18</v>
      </c>
      <c r="F260" s="289" t="s">
        <v>36</v>
      </c>
      <c r="G260" s="537" t="s">
        <v>1905</v>
      </c>
      <c r="H260" s="204" t="s">
        <v>1896</v>
      </c>
      <c r="I260" s="536" t="s">
        <v>1904</v>
      </c>
      <c r="J260" s="538">
        <f>1/3</f>
        <v>0.33333333333333331</v>
      </c>
      <c r="K260" s="538"/>
      <c r="L260" s="539"/>
      <c r="M260" s="539"/>
      <c r="N260" s="539"/>
      <c r="O260" s="538"/>
      <c r="P260" s="536" t="s">
        <v>1195</v>
      </c>
      <c r="Q260" s="456" t="s">
        <v>1907</v>
      </c>
      <c r="R260" s="452">
        <f>1/3</f>
        <v>0.33333333333333331</v>
      </c>
      <c r="S260" s="452">
        <f t="shared" si="13"/>
        <v>0.33333333333333331</v>
      </c>
      <c r="T260" s="202"/>
      <c r="U260" s="202"/>
    </row>
    <row r="261" spans="1:21" ht="20" customHeight="1">
      <c r="A261" s="205">
        <v>260</v>
      </c>
      <c r="B261" s="433" t="s">
        <v>82</v>
      </c>
      <c r="C261" s="426" t="s">
        <v>83</v>
      </c>
      <c r="D261" s="442" t="s">
        <v>56</v>
      </c>
      <c r="E261" s="289" t="s">
        <v>17</v>
      </c>
      <c r="F261" s="289" t="s">
        <v>29</v>
      </c>
      <c r="G261" s="537" t="s">
        <v>1909</v>
      </c>
      <c r="H261" s="204" t="s">
        <v>1897</v>
      </c>
      <c r="I261" s="536" t="s">
        <v>1908</v>
      </c>
      <c r="J261" s="538">
        <v>1</v>
      </c>
      <c r="K261" s="538"/>
      <c r="L261" s="539"/>
      <c r="M261" s="539"/>
      <c r="N261" s="539"/>
      <c r="O261" s="538"/>
      <c r="P261" s="536" t="s">
        <v>1197</v>
      </c>
      <c r="Q261" s="681" t="s">
        <v>1910</v>
      </c>
      <c r="R261" s="539">
        <v>1</v>
      </c>
      <c r="S261" s="452">
        <f t="shared" si="13"/>
        <v>0.33333333333333331</v>
      </c>
      <c r="T261" s="202"/>
      <c r="U261" s="202"/>
    </row>
    <row r="262" spans="1:21" ht="20" customHeight="1">
      <c r="A262" s="203">
        <v>261</v>
      </c>
      <c r="B262" s="533" t="s">
        <v>1913</v>
      </c>
      <c r="C262" s="534" t="s">
        <v>1914</v>
      </c>
      <c r="D262" s="426" t="s">
        <v>59</v>
      </c>
      <c r="E262" s="289" t="s">
        <v>18</v>
      </c>
      <c r="F262" s="289" t="s">
        <v>37</v>
      </c>
      <c r="G262" s="537" t="s">
        <v>1912</v>
      </c>
      <c r="H262" s="204" t="s">
        <v>1898</v>
      </c>
      <c r="I262" s="536" t="s">
        <v>1911</v>
      </c>
      <c r="J262" s="538">
        <v>1</v>
      </c>
      <c r="K262" s="538"/>
      <c r="L262" s="539"/>
      <c r="M262" s="539"/>
      <c r="N262" s="539"/>
      <c r="O262" s="538"/>
      <c r="P262" s="536" t="s">
        <v>1916</v>
      </c>
      <c r="Q262" s="681" t="s">
        <v>1915</v>
      </c>
      <c r="R262" s="539">
        <v>1</v>
      </c>
      <c r="S262" s="540">
        <f>1/7</f>
        <v>0.14285714285714285</v>
      </c>
      <c r="T262" s="202"/>
      <c r="U262" s="202"/>
    </row>
    <row r="263" spans="1:21" ht="20" customHeight="1">
      <c r="A263" s="205">
        <v>262</v>
      </c>
      <c r="B263" s="533" t="s">
        <v>1009</v>
      </c>
      <c r="C263" s="534" t="s">
        <v>1010</v>
      </c>
      <c r="D263" s="426" t="s">
        <v>368</v>
      </c>
      <c r="E263" s="289" t="s">
        <v>18</v>
      </c>
      <c r="F263" s="289" t="s">
        <v>33</v>
      </c>
      <c r="G263" s="290" t="s">
        <v>1918</v>
      </c>
      <c r="H263" s="204" t="s">
        <v>1899</v>
      </c>
      <c r="I263" s="536" t="s">
        <v>1917</v>
      </c>
      <c r="J263" s="538">
        <v>1</v>
      </c>
      <c r="K263" s="538"/>
      <c r="L263" s="539"/>
      <c r="M263" s="539"/>
      <c r="N263" s="539"/>
      <c r="O263" s="538"/>
      <c r="P263" s="536" t="s">
        <v>1200</v>
      </c>
      <c r="Q263" s="456" t="s">
        <v>1919</v>
      </c>
      <c r="R263" s="539">
        <v>1</v>
      </c>
      <c r="S263" s="540">
        <f>1/6</f>
        <v>0.16666666666666666</v>
      </c>
      <c r="T263" s="202"/>
      <c r="U263" s="202"/>
    </row>
    <row r="264" spans="1:21" s="496" customFormat="1" ht="20" customHeight="1">
      <c r="A264" s="623">
        <v>263</v>
      </c>
      <c r="B264" s="430" t="s">
        <v>188</v>
      </c>
      <c r="C264" s="431" t="s">
        <v>1937</v>
      </c>
      <c r="D264" s="543" t="s">
        <v>56</v>
      </c>
      <c r="E264" s="428" t="s">
        <v>18</v>
      </c>
      <c r="F264" s="428" t="s">
        <v>37</v>
      </c>
      <c r="G264" s="444" t="s">
        <v>1935</v>
      </c>
      <c r="H264" s="461" t="s">
        <v>1923</v>
      </c>
      <c r="I264" s="428" t="s">
        <v>1934</v>
      </c>
      <c r="J264" s="493">
        <v>1</v>
      </c>
      <c r="K264" s="493"/>
      <c r="L264" s="494"/>
      <c r="M264" s="494"/>
      <c r="N264" s="494"/>
      <c r="O264" s="493"/>
      <c r="P264" s="428" t="s">
        <v>1199</v>
      </c>
      <c r="Q264" s="548" t="s">
        <v>1936</v>
      </c>
      <c r="R264" s="494">
        <v>1</v>
      </c>
      <c r="S264" s="549">
        <v>1</v>
      </c>
    </row>
    <row r="265" spans="1:21" s="496" customFormat="1" ht="20" customHeight="1">
      <c r="A265" s="205">
        <v>264</v>
      </c>
      <c r="B265" s="430" t="s">
        <v>1940</v>
      </c>
      <c r="C265" s="431" t="s">
        <v>1941</v>
      </c>
      <c r="D265" s="543" t="s">
        <v>56</v>
      </c>
      <c r="E265" s="428" t="s">
        <v>17</v>
      </c>
      <c r="F265" s="428" t="s">
        <v>1888</v>
      </c>
      <c r="G265" s="444" t="s">
        <v>1939</v>
      </c>
      <c r="H265" s="461" t="s">
        <v>1924</v>
      </c>
      <c r="I265" s="428" t="s">
        <v>1938</v>
      </c>
      <c r="J265" s="493"/>
      <c r="K265" s="493">
        <v>1</v>
      </c>
      <c r="L265" s="494"/>
      <c r="M265" s="494"/>
      <c r="N265" s="494"/>
      <c r="O265" s="493"/>
      <c r="P265" s="428" t="s">
        <v>1697</v>
      </c>
      <c r="Q265" s="681" t="s">
        <v>1942</v>
      </c>
      <c r="R265" s="494">
        <v>1</v>
      </c>
      <c r="S265" s="549">
        <v>1</v>
      </c>
    </row>
    <row r="266" spans="1:21" ht="20" customHeight="1">
      <c r="A266" s="203">
        <v>265</v>
      </c>
      <c r="B266" s="553" t="s">
        <v>806</v>
      </c>
      <c r="C266" s="554" t="s">
        <v>807</v>
      </c>
      <c r="D266" s="426" t="s">
        <v>59</v>
      </c>
      <c r="E266" s="289" t="s">
        <v>19</v>
      </c>
      <c r="F266" s="289" t="s">
        <v>1237</v>
      </c>
      <c r="G266" s="556" t="s">
        <v>1944</v>
      </c>
      <c r="H266" s="204" t="s">
        <v>1925</v>
      </c>
      <c r="I266" s="555" t="s">
        <v>1943</v>
      </c>
      <c r="J266" s="557"/>
      <c r="K266" s="557">
        <v>1</v>
      </c>
      <c r="L266" s="558"/>
      <c r="M266" s="558"/>
      <c r="N266" s="558"/>
      <c r="O266" s="557"/>
      <c r="P266" s="555" t="s">
        <v>1201</v>
      </c>
      <c r="Q266" s="456" t="s">
        <v>1945</v>
      </c>
      <c r="R266" s="558">
        <v>1</v>
      </c>
      <c r="S266" s="559">
        <f>1/4</f>
        <v>0.25</v>
      </c>
      <c r="T266" s="202"/>
      <c r="U266" s="202"/>
    </row>
    <row r="267" spans="1:21" ht="20" customHeight="1">
      <c r="A267" s="205">
        <v>266</v>
      </c>
      <c r="B267" s="553" t="s">
        <v>138</v>
      </c>
      <c r="C267" s="554" t="s">
        <v>515</v>
      </c>
      <c r="D267" s="426" t="s">
        <v>59</v>
      </c>
      <c r="E267" s="428" t="s">
        <v>17</v>
      </c>
      <c r="F267" s="289" t="s">
        <v>26</v>
      </c>
      <c r="G267" s="556" t="s">
        <v>1947</v>
      </c>
      <c r="H267" s="204" t="s">
        <v>1926</v>
      </c>
      <c r="I267" s="555" t="s">
        <v>1946</v>
      </c>
      <c r="J267" s="557">
        <v>1</v>
      </c>
      <c r="K267" s="557"/>
      <c r="L267" s="558"/>
      <c r="M267" s="558"/>
      <c r="N267" s="558"/>
      <c r="O267" s="557"/>
      <c r="P267" s="555" t="s">
        <v>1197</v>
      </c>
      <c r="Q267" s="456" t="s">
        <v>1948</v>
      </c>
      <c r="R267" s="557">
        <v>1</v>
      </c>
      <c r="S267" s="558">
        <v>1</v>
      </c>
      <c r="T267" s="202"/>
      <c r="U267" s="202"/>
    </row>
    <row r="268" spans="1:21" ht="20" customHeight="1">
      <c r="A268" s="203">
        <v>267</v>
      </c>
      <c r="B268" s="553" t="s">
        <v>354</v>
      </c>
      <c r="C268" s="554" t="s">
        <v>92</v>
      </c>
      <c r="D268" s="426" t="s">
        <v>59</v>
      </c>
      <c r="E268" s="289" t="s">
        <v>19</v>
      </c>
      <c r="F268" s="289" t="s">
        <v>1438</v>
      </c>
      <c r="G268" s="556" t="s">
        <v>1950</v>
      </c>
      <c r="H268" s="204" t="s">
        <v>1927</v>
      </c>
      <c r="I268" s="555" t="s">
        <v>1949</v>
      </c>
      <c r="J268" s="557"/>
      <c r="K268" s="557">
        <f>1/3</f>
        <v>0.33333333333333331</v>
      </c>
      <c r="L268" s="558"/>
      <c r="M268" s="558"/>
      <c r="N268" s="558"/>
      <c r="O268" s="557"/>
      <c r="P268" s="555" t="s">
        <v>1697</v>
      </c>
      <c r="Q268" s="456" t="s">
        <v>1951</v>
      </c>
      <c r="R268" s="557">
        <f>1/3</f>
        <v>0.33333333333333331</v>
      </c>
      <c r="S268" s="558">
        <f>1/4</f>
        <v>0.25</v>
      </c>
      <c r="T268" s="202"/>
      <c r="U268" s="202"/>
    </row>
    <row r="269" spans="1:21" ht="20" customHeight="1">
      <c r="A269" s="205">
        <v>268</v>
      </c>
      <c r="B269" s="433" t="s">
        <v>221</v>
      </c>
      <c r="C269" s="426" t="s">
        <v>131</v>
      </c>
      <c r="D269" s="543" t="s">
        <v>56</v>
      </c>
      <c r="E269" s="289" t="s">
        <v>19</v>
      </c>
      <c r="F269" s="289" t="s">
        <v>1438</v>
      </c>
      <c r="G269" s="556" t="s">
        <v>1950</v>
      </c>
      <c r="H269" s="204" t="s">
        <v>1927</v>
      </c>
      <c r="I269" s="555" t="s">
        <v>1949</v>
      </c>
      <c r="J269" s="452"/>
      <c r="K269" s="557">
        <f>1/3</f>
        <v>0.33333333333333331</v>
      </c>
      <c r="L269" s="423"/>
      <c r="M269" s="423"/>
      <c r="N269" s="423"/>
      <c r="O269" s="452"/>
      <c r="P269" s="555" t="s">
        <v>1697</v>
      </c>
      <c r="Q269" s="456" t="s">
        <v>1951</v>
      </c>
      <c r="R269" s="557">
        <f>1/3</f>
        <v>0.33333333333333331</v>
      </c>
      <c r="S269" s="558">
        <f>1/4</f>
        <v>0.25</v>
      </c>
      <c r="T269" s="202"/>
      <c r="U269" s="202"/>
    </row>
    <row r="270" spans="1:21" ht="20" customHeight="1">
      <c r="A270" s="203">
        <v>269</v>
      </c>
      <c r="B270" s="433" t="s">
        <v>789</v>
      </c>
      <c r="C270" s="426" t="s">
        <v>790</v>
      </c>
      <c r="D270" s="426" t="s">
        <v>67</v>
      </c>
      <c r="E270" s="289" t="s">
        <v>19</v>
      </c>
      <c r="F270" s="289" t="s">
        <v>1438</v>
      </c>
      <c r="G270" s="556" t="s">
        <v>1950</v>
      </c>
      <c r="H270" s="204" t="s">
        <v>1927</v>
      </c>
      <c r="I270" s="555" t="s">
        <v>1949</v>
      </c>
      <c r="J270" s="452"/>
      <c r="K270" s="557">
        <f>1/3</f>
        <v>0.33333333333333331</v>
      </c>
      <c r="L270" s="423"/>
      <c r="M270" s="423"/>
      <c r="N270" s="423"/>
      <c r="O270" s="452"/>
      <c r="P270" s="555" t="s">
        <v>1697</v>
      </c>
      <c r="Q270" s="456" t="s">
        <v>1951</v>
      </c>
      <c r="R270" s="557">
        <f>1/3</f>
        <v>0.33333333333333331</v>
      </c>
      <c r="S270" s="558">
        <f>1/4</f>
        <v>0.25</v>
      </c>
      <c r="T270" s="202"/>
      <c r="U270" s="202"/>
    </row>
    <row r="271" spans="1:21" ht="20" customHeight="1">
      <c r="A271" s="205">
        <v>270</v>
      </c>
      <c r="B271" s="433" t="s">
        <v>319</v>
      </c>
      <c r="C271" s="426" t="s">
        <v>320</v>
      </c>
      <c r="D271" s="543" t="s">
        <v>56</v>
      </c>
      <c r="E271" s="428" t="s">
        <v>17</v>
      </c>
      <c r="F271" s="289" t="s">
        <v>29</v>
      </c>
      <c r="G271" s="556" t="s">
        <v>1953</v>
      </c>
      <c r="H271" s="204" t="s">
        <v>1928</v>
      </c>
      <c r="I271" s="555" t="s">
        <v>1952</v>
      </c>
      <c r="J271" s="557">
        <v>1</v>
      </c>
      <c r="K271" s="557"/>
      <c r="L271" s="558"/>
      <c r="M271" s="558"/>
      <c r="N271" s="558"/>
      <c r="O271" s="557"/>
      <c r="P271" s="555" t="s">
        <v>1093</v>
      </c>
      <c r="Q271" s="456" t="s">
        <v>1954</v>
      </c>
      <c r="R271" s="557">
        <v>1</v>
      </c>
      <c r="S271" s="558">
        <f>1/2</f>
        <v>0.5</v>
      </c>
      <c r="T271" s="202"/>
      <c r="U271" s="202"/>
    </row>
    <row r="272" spans="1:21" ht="20" customHeight="1">
      <c r="A272" s="203">
        <v>271</v>
      </c>
      <c r="B272" s="433" t="s">
        <v>727</v>
      </c>
      <c r="C272" s="554" t="s">
        <v>164</v>
      </c>
      <c r="D272" s="426" t="s">
        <v>67</v>
      </c>
      <c r="E272" s="289" t="s">
        <v>18</v>
      </c>
      <c r="F272" s="289" t="s">
        <v>37</v>
      </c>
      <c r="G272" s="556" t="s">
        <v>1956</v>
      </c>
      <c r="H272" s="204" t="s">
        <v>1929</v>
      </c>
      <c r="I272" s="555" t="s">
        <v>1955</v>
      </c>
      <c r="J272" s="557">
        <f>1/2</f>
        <v>0.5</v>
      </c>
      <c r="K272" s="557"/>
      <c r="L272" s="558"/>
      <c r="M272" s="558"/>
      <c r="N272" s="558"/>
      <c r="O272" s="557"/>
      <c r="P272" s="555" t="s">
        <v>1199</v>
      </c>
      <c r="Q272" s="456" t="s">
        <v>1957</v>
      </c>
      <c r="R272" s="557">
        <f>1/2</f>
        <v>0.5</v>
      </c>
      <c r="S272" s="558">
        <f>1/3</f>
        <v>0.33333333333333331</v>
      </c>
      <c r="T272" s="202"/>
      <c r="U272" s="202"/>
    </row>
    <row r="273" spans="1:21" ht="20" customHeight="1">
      <c r="A273" s="205">
        <v>272</v>
      </c>
      <c r="B273" s="553" t="s">
        <v>728</v>
      </c>
      <c r="C273" s="554" t="s">
        <v>729</v>
      </c>
      <c r="D273" s="426" t="s">
        <v>59</v>
      </c>
      <c r="E273" s="289" t="s">
        <v>18</v>
      </c>
      <c r="F273" s="289" t="s">
        <v>37</v>
      </c>
      <c r="G273" s="556" t="s">
        <v>1956</v>
      </c>
      <c r="H273" s="204" t="s">
        <v>1929</v>
      </c>
      <c r="I273" s="555" t="s">
        <v>1955</v>
      </c>
      <c r="J273" s="557">
        <f>1/2</f>
        <v>0.5</v>
      </c>
      <c r="K273" s="557"/>
      <c r="L273" s="558"/>
      <c r="M273" s="558"/>
      <c r="N273" s="558"/>
      <c r="O273" s="557"/>
      <c r="P273" s="555" t="s">
        <v>1199</v>
      </c>
      <c r="Q273" s="456" t="s">
        <v>1957</v>
      </c>
      <c r="R273" s="557">
        <f>1/2</f>
        <v>0.5</v>
      </c>
      <c r="S273" s="558">
        <f>1/3</f>
        <v>0.33333333333333331</v>
      </c>
      <c r="T273" s="202"/>
      <c r="U273" s="202"/>
    </row>
    <row r="274" spans="1:21" ht="20" customHeight="1">
      <c r="A274" s="203">
        <v>273</v>
      </c>
      <c r="B274" s="553" t="s">
        <v>243</v>
      </c>
      <c r="C274" s="554" t="s">
        <v>244</v>
      </c>
      <c r="D274" s="426" t="s">
        <v>67</v>
      </c>
      <c r="E274" s="428" t="s">
        <v>17</v>
      </c>
      <c r="F274" s="289" t="s">
        <v>29</v>
      </c>
      <c r="G274" s="556" t="s">
        <v>1959</v>
      </c>
      <c r="H274" s="204" t="s">
        <v>1930</v>
      </c>
      <c r="I274" s="555" t="s">
        <v>1958</v>
      </c>
      <c r="J274" s="557">
        <f>1/2</f>
        <v>0.5</v>
      </c>
      <c r="K274" s="557"/>
      <c r="L274" s="558"/>
      <c r="M274" s="558"/>
      <c r="N274" s="558"/>
      <c r="O274" s="557"/>
      <c r="P274" s="555" t="s">
        <v>1195</v>
      </c>
      <c r="Q274" s="456" t="s">
        <v>1960</v>
      </c>
      <c r="R274" s="557">
        <f>1/2</f>
        <v>0.5</v>
      </c>
      <c r="S274" s="558">
        <f>1/3</f>
        <v>0.33333333333333331</v>
      </c>
      <c r="T274" s="202"/>
      <c r="U274" s="202"/>
    </row>
    <row r="275" spans="1:21" ht="20" customHeight="1">
      <c r="A275" s="205">
        <v>274</v>
      </c>
      <c r="B275" s="553" t="s">
        <v>622</v>
      </c>
      <c r="C275" s="554" t="s">
        <v>623</v>
      </c>
      <c r="D275" s="426" t="s">
        <v>67</v>
      </c>
      <c r="E275" s="428" t="s">
        <v>17</v>
      </c>
      <c r="F275" s="289" t="s">
        <v>31</v>
      </c>
      <c r="G275" s="556" t="s">
        <v>1959</v>
      </c>
      <c r="H275" s="204" t="s">
        <v>1930</v>
      </c>
      <c r="I275" s="555" t="s">
        <v>1958</v>
      </c>
      <c r="J275" s="557">
        <f>1/2</f>
        <v>0.5</v>
      </c>
      <c r="K275" s="557"/>
      <c r="L275" s="558"/>
      <c r="M275" s="558"/>
      <c r="N275" s="558"/>
      <c r="O275" s="557"/>
      <c r="P275" s="555" t="s">
        <v>1195</v>
      </c>
      <c r="Q275" s="456" t="s">
        <v>1960</v>
      </c>
      <c r="R275" s="557">
        <f>1/2</f>
        <v>0.5</v>
      </c>
      <c r="S275" s="558">
        <f>1/3</f>
        <v>0.33333333333333331</v>
      </c>
      <c r="T275" s="202"/>
      <c r="U275" s="202"/>
    </row>
    <row r="276" spans="1:21" ht="20" customHeight="1">
      <c r="A276" s="203">
        <v>275</v>
      </c>
      <c r="B276" s="553" t="s">
        <v>271</v>
      </c>
      <c r="C276" s="426" t="s">
        <v>272</v>
      </c>
      <c r="D276" s="426" t="s">
        <v>56</v>
      </c>
      <c r="E276" s="289" t="s">
        <v>18</v>
      </c>
      <c r="F276" s="289" t="s">
        <v>38</v>
      </c>
      <c r="G276" s="556" t="s">
        <v>1962</v>
      </c>
      <c r="H276" s="204" t="s">
        <v>1931</v>
      </c>
      <c r="I276" s="555" t="s">
        <v>1961</v>
      </c>
      <c r="J276" s="557">
        <v>1</v>
      </c>
      <c r="K276" s="557"/>
      <c r="L276" s="558"/>
      <c r="M276" s="558"/>
      <c r="N276" s="558"/>
      <c r="O276" s="557"/>
      <c r="P276" s="555" t="s">
        <v>1202</v>
      </c>
      <c r="Q276" s="456" t="s">
        <v>1963</v>
      </c>
      <c r="R276" s="558">
        <v>1</v>
      </c>
      <c r="S276" s="559">
        <f>1/5</f>
        <v>0.2</v>
      </c>
      <c r="T276" s="202"/>
      <c r="U276" s="202"/>
    </row>
    <row r="277" spans="1:21" ht="20" customHeight="1">
      <c r="A277" s="205">
        <v>276</v>
      </c>
      <c r="B277" s="433" t="s">
        <v>1383</v>
      </c>
      <c r="C277" s="426" t="s">
        <v>1384</v>
      </c>
      <c r="D277" s="426" t="s">
        <v>1387</v>
      </c>
      <c r="E277" s="428" t="s">
        <v>1024</v>
      </c>
      <c r="F277" s="428" t="s">
        <v>1388</v>
      </c>
      <c r="G277" s="556" t="s">
        <v>1965</v>
      </c>
      <c r="H277" s="204" t="s">
        <v>1932</v>
      </c>
      <c r="I277" s="555" t="s">
        <v>1964</v>
      </c>
      <c r="J277" s="557">
        <v>1</v>
      </c>
      <c r="K277" s="557"/>
      <c r="L277" s="558"/>
      <c r="M277" s="558"/>
      <c r="N277" s="558"/>
      <c r="O277" s="557"/>
      <c r="P277" s="555" t="s">
        <v>1226</v>
      </c>
      <c r="Q277" s="681" t="s">
        <v>1966</v>
      </c>
      <c r="R277" s="558">
        <v>1</v>
      </c>
      <c r="S277" s="559">
        <f>1/27</f>
        <v>3.7037037037037035E-2</v>
      </c>
      <c r="T277" s="202"/>
      <c r="U277" s="202"/>
    </row>
    <row r="278" spans="1:21" ht="20" customHeight="1">
      <c r="A278" s="203">
        <v>277</v>
      </c>
      <c r="B278" s="553" t="s">
        <v>1487</v>
      </c>
      <c r="C278" s="554" t="s">
        <v>399</v>
      </c>
      <c r="D278" s="426" t="s">
        <v>67</v>
      </c>
      <c r="E278" s="289" t="s">
        <v>19</v>
      </c>
      <c r="F278" s="289" t="s">
        <v>1488</v>
      </c>
      <c r="G278" s="556" t="s">
        <v>1969</v>
      </c>
      <c r="H278" s="204" t="s">
        <v>1933</v>
      </c>
      <c r="I278" s="555" t="s">
        <v>1967</v>
      </c>
      <c r="J278" s="557"/>
      <c r="K278" s="557">
        <v>1</v>
      </c>
      <c r="L278" s="558"/>
      <c r="M278" s="558"/>
      <c r="N278" s="558"/>
      <c r="O278" s="557"/>
      <c r="P278" s="555" t="s">
        <v>1204</v>
      </c>
      <c r="Q278" s="456" t="s">
        <v>1968</v>
      </c>
      <c r="R278" s="558">
        <v>1</v>
      </c>
      <c r="S278" s="559">
        <f>1/3</f>
        <v>0.33333333333333331</v>
      </c>
      <c r="T278" s="202"/>
      <c r="U278" s="202"/>
    </row>
    <row r="279" spans="1:21" ht="20" customHeight="1">
      <c r="A279" s="205">
        <v>278</v>
      </c>
      <c r="B279" s="553" t="s">
        <v>312</v>
      </c>
      <c r="C279" s="554" t="s">
        <v>313</v>
      </c>
      <c r="D279" s="426" t="s">
        <v>67</v>
      </c>
      <c r="E279" s="289" t="s">
        <v>18</v>
      </c>
      <c r="F279" s="289" t="s">
        <v>34</v>
      </c>
      <c r="G279" s="556" t="s">
        <v>1972</v>
      </c>
      <c r="H279" s="204" t="s">
        <v>1970</v>
      </c>
      <c r="I279" s="555" t="s">
        <v>1971</v>
      </c>
      <c r="J279" s="557">
        <f>1/2</f>
        <v>0.5</v>
      </c>
      <c r="K279" s="557"/>
      <c r="L279" s="558"/>
      <c r="M279" s="558"/>
      <c r="N279" s="558"/>
      <c r="O279" s="557"/>
      <c r="P279" s="555" t="s">
        <v>1093</v>
      </c>
      <c r="Q279" s="456" t="s">
        <v>1974</v>
      </c>
      <c r="R279" s="558">
        <f>1/2</f>
        <v>0.5</v>
      </c>
      <c r="S279" s="559">
        <f>1/3</f>
        <v>0.33333333333333331</v>
      </c>
      <c r="T279" s="202"/>
      <c r="U279" s="202"/>
    </row>
    <row r="280" spans="1:21" s="496" customFormat="1" ht="20" customHeight="1">
      <c r="A280" s="203">
        <v>279</v>
      </c>
      <c r="B280" s="430" t="s">
        <v>1973</v>
      </c>
      <c r="C280" s="431" t="s">
        <v>241</v>
      </c>
      <c r="D280" s="431" t="s">
        <v>910</v>
      </c>
      <c r="E280" s="289" t="s">
        <v>18</v>
      </c>
      <c r="F280" s="289" t="s">
        <v>34</v>
      </c>
      <c r="G280" s="444" t="s">
        <v>1972</v>
      </c>
      <c r="H280" s="461" t="s">
        <v>1970</v>
      </c>
      <c r="I280" s="428" t="s">
        <v>1971</v>
      </c>
      <c r="J280" s="493">
        <f>1/2</f>
        <v>0.5</v>
      </c>
      <c r="K280" s="493"/>
      <c r="L280" s="494"/>
      <c r="M280" s="494"/>
      <c r="N280" s="494"/>
      <c r="O280" s="493"/>
      <c r="P280" s="428" t="s">
        <v>1093</v>
      </c>
      <c r="Q280" s="548" t="s">
        <v>1974</v>
      </c>
      <c r="R280" s="494">
        <f>1/2</f>
        <v>0.5</v>
      </c>
      <c r="S280" s="549">
        <f>1/3</f>
        <v>0.33333333333333331</v>
      </c>
    </row>
    <row r="281" spans="1:21" ht="20" customHeight="1">
      <c r="A281" s="205">
        <v>280</v>
      </c>
      <c r="B281" s="433" t="s">
        <v>237</v>
      </c>
      <c r="C281" s="426" t="s">
        <v>238</v>
      </c>
      <c r="D281" s="542" t="s">
        <v>59</v>
      </c>
      <c r="E281" s="289" t="s">
        <v>18</v>
      </c>
      <c r="F281" s="289" t="s">
        <v>36</v>
      </c>
      <c r="G281" s="556" t="s">
        <v>1977</v>
      </c>
      <c r="H281" s="461" t="s">
        <v>1976</v>
      </c>
      <c r="I281" s="555" t="s">
        <v>1975</v>
      </c>
      <c r="J281" s="557">
        <v>1</v>
      </c>
      <c r="K281" s="557"/>
      <c r="L281" s="558"/>
      <c r="M281" s="558"/>
      <c r="N281" s="558"/>
      <c r="O281" s="557"/>
      <c r="P281" s="555" t="s">
        <v>1978</v>
      </c>
      <c r="Q281" s="456" t="s">
        <v>1979</v>
      </c>
      <c r="R281" s="558">
        <v>1</v>
      </c>
      <c r="S281" s="559">
        <f>1/4</f>
        <v>0.25</v>
      </c>
      <c r="T281" s="202"/>
      <c r="U281" s="202"/>
    </row>
    <row r="282" spans="1:21" ht="20" customHeight="1">
      <c r="A282" s="203">
        <v>281</v>
      </c>
      <c r="B282" s="553" t="s">
        <v>1983</v>
      </c>
      <c r="C282" s="554" t="s">
        <v>1985</v>
      </c>
      <c r="D282" s="426" t="s">
        <v>1986</v>
      </c>
      <c r="E282" s="289" t="s">
        <v>1024</v>
      </c>
      <c r="F282" s="289" t="s">
        <v>1755</v>
      </c>
      <c r="G282" s="556" t="s">
        <v>1982</v>
      </c>
      <c r="H282" s="461" t="s">
        <v>1981</v>
      </c>
      <c r="I282" s="555" t="s">
        <v>1980</v>
      </c>
      <c r="J282" s="557">
        <f>1/5</f>
        <v>0.2</v>
      </c>
      <c r="K282" s="557"/>
      <c r="L282" s="558"/>
      <c r="M282" s="558"/>
      <c r="N282" s="558"/>
      <c r="O282" s="557"/>
      <c r="P282" s="555" t="s">
        <v>1228</v>
      </c>
      <c r="Q282" s="456" t="s">
        <v>1987</v>
      </c>
      <c r="R282" s="557">
        <f t="shared" ref="R282:S286" si="14">1/5</f>
        <v>0.2</v>
      </c>
      <c r="S282" s="557">
        <f t="shared" si="14"/>
        <v>0.2</v>
      </c>
      <c r="T282" s="202"/>
      <c r="U282" s="202"/>
    </row>
    <row r="283" spans="1:21" ht="20" customHeight="1">
      <c r="A283" s="205">
        <v>282</v>
      </c>
      <c r="B283" s="553" t="s">
        <v>1752</v>
      </c>
      <c r="C283" s="426" t="s">
        <v>1754</v>
      </c>
      <c r="D283" s="426" t="s">
        <v>1387</v>
      </c>
      <c r="E283" s="289" t="s">
        <v>1024</v>
      </c>
      <c r="F283" s="289" t="s">
        <v>1755</v>
      </c>
      <c r="G283" s="556" t="s">
        <v>1982</v>
      </c>
      <c r="H283" s="461" t="s">
        <v>1981</v>
      </c>
      <c r="I283" s="555" t="s">
        <v>1980</v>
      </c>
      <c r="J283" s="557">
        <f>1/5</f>
        <v>0.2</v>
      </c>
      <c r="K283" s="557"/>
      <c r="L283" s="558"/>
      <c r="M283" s="558"/>
      <c r="N283" s="558"/>
      <c r="O283" s="557"/>
      <c r="P283" s="555" t="s">
        <v>1228</v>
      </c>
      <c r="Q283" s="456" t="s">
        <v>1987</v>
      </c>
      <c r="R283" s="557">
        <f t="shared" si="14"/>
        <v>0.2</v>
      </c>
      <c r="S283" s="557">
        <f t="shared" si="14"/>
        <v>0.2</v>
      </c>
      <c r="T283" s="202"/>
      <c r="U283" s="202"/>
    </row>
    <row r="284" spans="1:21" ht="20" customHeight="1">
      <c r="A284" s="203">
        <v>283</v>
      </c>
      <c r="B284" s="553" t="s">
        <v>1984</v>
      </c>
      <c r="C284" s="554" t="s">
        <v>1988</v>
      </c>
      <c r="D284" s="426" t="s">
        <v>1989</v>
      </c>
      <c r="E284" s="289" t="s">
        <v>1024</v>
      </c>
      <c r="F284" s="289" t="s">
        <v>1755</v>
      </c>
      <c r="G284" s="556" t="s">
        <v>1982</v>
      </c>
      <c r="H284" s="461" t="s">
        <v>1981</v>
      </c>
      <c r="I284" s="555" t="s">
        <v>1980</v>
      </c>
      <c r="J284" s="557">
        <f>1/5</f>
        <v>0.2</v>
      </c>
      <c r="K284" s="557"/>
      <c r="L284" s="558"/>
      <c r="M284" s="558"/>
      <c r="N284" s="558"/>
      <c r="O284" s="557"/>
      <c r="P284" s="555" t="s">
        <v>1228</v>
      </c>
      <c r="Q284" s="681" t="s">
        <v>1987</v>
      </c>
      <c r="R284" s="557">
        <f t="shared" si="14"/>
        <v>0.2</v>
      </c>
      <c r="S284" s="557">
        <f t="shared" si="14"/>
        <v>0.2</v>
      </c>
      <c r="T284" s="202"/>
      <c r="U284" s="202"/>
    </row>
    <row r="285" spans="1:21" ht="20" customHeight="1">
      <c r="A285" s="205">
        <v>284</v>
      </c>
      <c r="B285" s="553" t="s">
        <v>633</v>
      </c>
      <c r="C285" s="554" t="s">
        <v>634</v>
      </c>
      <c r="D285" s="426" t="s">
        <v>183</v>
      </c>
      <c r="E285" s="289" t="s">
        <v>17</v>
      </c>
      <c r="F285" s="289" t="s">
        <v>31</v>
      </c>
      <c r="G285" s="556" t="s">
        <v>1982</v>
      </c>
      <c r="H285" s="461" t="s">
        <v>1981</v>
      </c>
      <c r="I285" s="555" t="s">
        <v>1980</v>
      </c>
      <c r="J285" s="557">
        <f>1/5</f>
        <v>0.2</v>
      </c>
      <c r="K285" s="557"/>
      <c r="L285" s="558"/>
      <c r="M285" s="558"/>
      <c r="N285" s="558"/>
      <c r="O285" s="557"/>
      <c r="P285" s="555" t="s">
        <v>1228</v>
      </c>
      <c r="Q285" s="456" t="s">
        <v>1987</v>
      </c>
      <c r="R285" s="557">
        <f t="shared" si="14"/>
        <v>0.2</v>
      </c>
      <c r="S285" s="557">
        <f t="shared" si="14"/>
        <v>0.2</v>
      </c>
      <c r="T285" s="202"/>
      <c r="U285" s="202"/>
    </row>
    <row r="286" spans="1:21" ht="20" customHeight="1">
      <c r="A286" s="203">
        <v>285</v>
      </c>
      <c r="B286" s="553" t="s">
        <v>339</v>
      </c>
      <c r="C286" s="426" t="s">
        <v>131</v>
      </c>
      <c r="D286" s="426" t="s">
        <v>67</v>
      </c>
      <c r="E286" s="289" t="s">
        <v>17</v>
      </c>
      <c r="F286" s="289" t="s">
        <v>31</v>
      </c>
      <c r="G286" s="556" t="s">
        <v>1982</v>
      </c>
      <c r="H286" s="461" t="s">
        <v>1981</v>
      </c>
      <c r="I286" s="555" t="s">
        <v>1980</v>
      </c>
      <c r="J286" s="557">
        <f>1/5</f>
        <v>0.2</v>
      </c>
      <c r="K286" s="557"/>
      <c r="L286" s="558"/>
      <c r="M286" s="558"/>
      <c r="N286" s="558"/>
      <c r="O286" s="557"/>
      <c r="P286" s="555" t="s">
        <v>1228</v>
      </c>
      <c r="Q286" s="456" t="s">
        <v>1987</v>
      </c>
      <c r="R286" s="557">
        <f t="shared" si="14"/>
        <v>0.2</v>
      </c>
      <c r="S286" s="557">
        <f t="shared" si="14"/>
        <v>0.2</v>
      </c>
      <c r="T286" s="202"/>
      <c r="U286" s="202"/>
    </row>
    <row r="287" spans="1:21" ht="20" customHeight="1">
      <c r="A287" s="205">
        <v>286</v>
      </c>
      <c r="B287" s="433" t="s">
        <v>1383</v>
      </c>
      <c r="C287" s="426" t="s">
        <v>1384</v>
      </c>
      <c r="D287" s="426" t="s">
        <v>1387</v>
      </c>
      <c r="E287" s="428" t="s">
        <v>1024</v>
      </c>
      <c r="F287" s="428" t="s">
        <v>1388</v>
      </c>
      <c r="G287" s="556" t="s">
        <v>1992</v>
      </c>
      <c r="H287" s="461" t="s">
        <v>1991</v>
      </c>
      <c r="I287" s="555" t="s">
        <v>1990</v>
      </c>
      <c r="J287" s="557">
        <v>1</v>
      </c>
      <c r="K287" s="557"/>
      <c r="L287" s="558"/>
      <c r="M287" s="558"/>
      <c r="N287" s="558"/>
      <c r="O287" s="557"/>
      <c r="P287" s="555" t="s">
        <v>1385</v>
      </c>
      <c r="Q287" s="681" t="s">
        <v>1993</v>
      </c>
      <c r="R287" s="558">
        <v>1</v>
      </c>
      <c r="S287" s="559">
        <f>1/4</f>
        <v>0.25</v>
      </c>
      <c r="T287" s="202"/>
      <c r="U287" s="202"/>
    </row>
    <row r="288" spans="1:21" ht="20" customHeight="1">
      <c r="A288" s="203">
        <v>287</v>
      </c>
      <c r="B288" s="553" t="s">
        <v>319</v>
      </c>
      <c r="C288" s="554" t="s">
        <v>320</v>
      </c>
      <c r="D288" s="543" t="s">
        <v>56</v>
      </c>
      <c r="E288" s="428" t="s">
        <v>17</v>
      </c>
      <c r="F288" s="289" t="s">
        <v>29</v>
      </c>
      <c r="G288" s="556" t="s">
        <v>1996</v>
      </c>
      <c r="H288" s="461" t="s">
        <v>1995</v>
      </c>
      <c r="I288" s="555" t="s">
        <v>1994</v>
      </c>
      <c r="J288" s="557">
        <v>1</v>
      </c>
      <c r="K288" s="557"/>
      <c r="L288" s="558"/>
      <c r="M288" s="558"/>
      <c r="N288" s="558"/>
      <c r="O288" s="557"/>
      <c r="P288" s="555" t="s">
        <v>1202</v>
      </c>
      <c r="Q288" s="456" t="s">
        <v>1997</v>
      </c>
      <c r="R288" s="558">
        <v>1</v>
      </c>
      <c r="S288" s="559">
        <f>1/2</f>
        <v>0.5</v>
      </c>
      <c r="T288" s="202"/>
      <c r="U288" s="202"/>
    </row>
    <row r="289" spans="1:21" ht="20" customHeight="1">
      <c r="A289" s="205">
        <v>288</v>
      </c>
      <c r="B289" s="553" t="s">
        <v>90</v>
      </c>
      <c r="C289" s="554" t="s">
        <v>91</v>
      </c>
      <c r="D289" s="426" t="s">
        <v>59</v>
      </c>
      <c r="E289" s="289" t="s">
        <v>19</v>
      </c>
      <c r="F289" s="289" t="s">
        <v>1488</v>
      </c>
      <c r="G289" s="556" t="s">
        <v>2000</v>
      </c>
      <c r="H289" s="461" t="s">
        <v>1999</v>
      </c>
      <c r="I289" s="555" t="s">
        <v>1998</v>
      </c>
      <c r="J289" s="557">
        <f>1/2</f>
        <v>0.5</v>
      </c>
      <c r="K289" s="557"/>
      <c r="L289" s="558"/>
      <c r="M289" s="558"/>
      <c r="N289" s="558"/>
      <c r="O289" s="557"/>
      <c r="P289" s="555" t="s">
        <v>1197</v>
      </c>
      <c r="Q289" s="456" t="s">
        <v>2002</v>
      </c>
      <c r="R289" s="558">
        <f>1/2</f>
        <v>0.5</v>
      </c>
      <c r="S289" s="558">
        <f>1/2</f>
        <v>0.5</v>
      </c>
      <c r="T289" s="202"/>
      <c r="U289" s="202"/>
    </row>
    <row r="290" spans="1:21" s="496" customFormat="1" ht="20" customHeight="1">
      <c r="A290" s="203">
        <v>289</v>
      </c>
      <c r="B290" s="430" t="s">
        <v>2001</v>
      </c>
      <c r="C290" s="431" t="s">
        <v>1877</v>
      </c>
      <c r="D290" s="431" t="s">
        <v>231</v>
      </c>
      <c r="E290" s="289" t="s">
        <v>19</v>
      </c>
      <c r="F290" s="289" t="s">
        <v>1488</v>
      </c>
      <c r="G290" s="444" t="s">
        <v>2000</v>
      </c>
      <c r="H290" s="461" t="s">
        <v>1999</v>
      </c>
      <c r="I290" s="428" t="s">
        <v>1998</v>
      </c>
      <c r="J290" s="493">
        <f>1/2</f>
        <v>0.5</v>
      </c>
      <c r="K290" s="493"/>
      <c r="L290" s="494"/>
      <c r="M290" s="494"/>
      <c r="N290" s="494"/>
      <c r="O290" s="493"/>
      <c r="P290" s="428" t="s">
        <v>1197</v>
      </c>
      <c r="Q290" s="548" t="s">
        <v>2002</v>
      </c>
      <c r="R290" s="494">
        <f>1/2</f>
        <v>0.5</v>
      </c>
      <c r="S290" s="494">
        <f>1/2</f>
        <v>0.5</v>
      </c>
    </row>
    <row r="291" spans="1:21" ht="20" customHeight="1">
      <c r="A291" s="205">
        <v>290</v>
      </c>
      <c r="B291" s="533" t="s">
        <v>131</v>
      </c>
      <c r="C291" s="426" t="s">
        <v>689</v>
      </c>
      <c r="D291" s="426" t="s">
        <v>59</v>
      </c>
      <c r="E291" s="289" t="s">
        <v>18</v>
      </c>
      <c r="F291" s="289" t="s">
        <v>34</v>
      </c>
      <c r="G291" s="537" t="s">
        <v>2004</v>
      </c>
      <c r="H291" s="461" t="s">
        <v>2005</v>
      </c>
      <c r="I291" s="536" t="s">
        <v>2003</v>
      </c>
      <c r="J291" s="538">
        <v>1</v>
      </c>
      <c r="K291" s="538"/>
      <c r="L291" s="539"/>
      <c r="M291" s="539"/>
      <c r="N291" s="539"/>
      <c r="O291" s="538"/>
      <c r="P291" s="289" t="s">
        <v>1197</v>
      </c>
      <c r="Q291" s="456" t="s">
        <v>2006</v>
      </c>
      <c r="R291" s="539">
        <v>1</v>
      </c>
      <c r="S291" s="540">
        <f>1/10</f>
        <v>0.1</v>
      </c>
      <c r="T291" s="202"/>
      <c r="U291" s="202"/>
    </row>
    <row r="292" spans="1:21" ht="20" customHeight="1">
      <c r="A292" s="203">
        <v>291</v>
      </c>
      <c r="B292" s="433" t="s">
        <v>1795</v>
      </c>
      <c r="C292" s="426" t="s">
        <v>1794</v>
      </c>
      <c r="D292" s="289" t="s">
        <v>231</v>
      </c>
      <c r="E292" s="289" t="s">
        <v>18</v>
      </c>
      <c r="F292" s="289" t="s">
        <v>36</v>
      </c>
      <c r="G292" s="537" t="s">
        <v>2008</v>
      </c>
      <c r="H292" s="461" t="s">
        <v>2009</v>
      </c>
      <c r="I292" s="536" t="s">
        <v>2007</v>
      </c>
      <c r="J292" s="538">
        <f>1/3</f>
        <v>0.33333333333333331</v>
      </c>
      <c r="K292" s="538"/>
      <c r="L292" s="539"/>
      <c r="M292" s="539"/>
      <c r="N292" s="539"/>
      <c r="O292" s="538"/>
      <c r="P292" s="536" t="s">
        <v>1206</v>
      </c>
      <c r="Q292" s="456" t="s">
        <v>2010</v>
      </c>
      <c r="R292" s="538">
        <f t="shared" ref="R292:S294" si="15">1/3</f>
        <v>0.33333333333333331</v>
      </c>
      <c r="S292" s="538">
        <f t="shared" si="15"/>
        <v>0.33333333333333331</v>
      </c>
      <c r="T292" s="202"/>
      <c r="U292" s="202"/>
    </row>
    <row r="293" spans="1:21" ht="20" customHeight="1">
      <c r="A293" s="205">
        <v>292</v>
      </c>
      <c r="B293" s="433" t="s">
        <v>273</v>
      </c>
      <c r="C293" s="426" t="s">
        <v>153</v>
      </c>
      <c r="D293" s="426" t="s">
        <v>59</v>
      </c>
      <c r="E293" s="289" t="s">
        <v>18</v>
      </c>
      <c r="F293" s="289" t="s">
        <v>36</v>
      </c>
      <c r="G293" s="537" t="s">
        <v>2008</v>
      </c>
      <c r="H293" s="461" t="s">
        <v>2009</v>
      </c>
      <c r="I293" s="536" t="s">
        <v>2007</v>
      </c>
      <c r="J293" s="538">
        <f>1/3</f>
        <v>0.33333333333333331</v>
      </c>
      <c r="K293" s="538"/>
      <c r="L293" s="539"/>
      <c r="M293" s="539"/>
      <c r="N293" s="539"/>
      <c r="O293" s="538"/>
      <c r="P293" s="536" t="s">
        <v>1206</v>
      </c>
      <c r="Q293" s="456" t="s">
        <v>2010</v>
      </c>
      <c r="R293" s="538">
        <f t="shared" si="15"/>
        <v>0.33333333333333331</v>
      </c>
      <c r="S293" s="538">
        <f t="shared" si="15"/>
        <v>0.33333333333333331</v>
      </c>
      <c r="T293" s="202"/>
      <c r="U293" s="202"/>
    </row>
    <row r="294" spans="1:21" ht="20" customHeight="1">
      <c r="A294" s="203">
        <v>293</v>
      </c>
      <c r="B294" s="553" t="s">
        <v>190</v>
      </c>
      <c r="C294" s="554" t="s">
        <v>164</v>
      </c>
      <c r="D294" s="426" t="s">
        <v>67</v>
      </c>
      <c r="E294" s="289" t="s">
        <v>18</v>
      </c>
      <c r="F294" s="289" t="s">
        <v>36</v>
      </c>
      <c r="G294" s="537" t="s">
        <v>2008</v>
      </c>
      <c r="H294" s="461" t="s">
        <v>2009</v>
      </c>
      <c r="I294" s="536" t="s">
        <v>2007</v>
      </c>
      <c r="J294" s="538">
        <f>1/3</f>
        <v>0.33333333333333331</v>
      </c>
      <c r="K294" s="557"/>
      <c r="L294" s="558"/>
      <c r="M294" s="558"/>
      <c r="N294" s="558"/>
      <c r="O294" s="557"/>
      <c r="P294" s="536" t="s">
        <v>1206</v>
      </c>
      <c r="Q294" s="681" t="s">
        <v>2010</v>
      </c>
      <c r="R294" s="538">
        <f t="shared" si="15"/>
        <v>0.33333333333333331</v>
      </c>
      <c r="S294" s="538">
        <f t="shared" si="15"/>
        <v>0.33333333333333331</v>
      </c>
      <c r="T294" s="202"/>
      <c r="U294" s="202"/>
    </row>
    <row r="295" spans="1:21" ht="20" customHeight="1">
      <c r="A295" s="205">
        <v>294</v>
      </c>
      <c r="B295" s="553" t="s">
        <v>192</v>
      </c>
      <c r="C295" s="554" t="s">
        <v>164</v>
      </c>
      <c r="D295" s="554" t="s">
        <v>2014</v>
      </c>
      <c r="E295" s="289" t="s">
        <v>18</v>
      </c>
      <c r="F295" s="289" t="s">
        <v>36</v>
      </c>
      <c r="G295" s="556" t="s">
        <v>2015</v>
      </c>
      <c r="H295" s="461" t="s">
        <v>2013</v>
      </c>
      <c r="I295" s="555" t="s">
        <v>2012</v>
      </c>
      <c r="J295" s="557">
        <v>1</v>
      </c>
      <c r="K295" s="557"/>
      <c r="L295" s="558"/>
      <c r="M295" s="558"/>
      <c r="N295" s="558"/>
      <c r="O295" s="557"/>
      <c r="P295" s="555" t="s">
        <v>2016</v>
      </c>
      <c r="Q295" s="456" t="s">
        <v>2011</v>
      </c>
      <c r="R295" s="558">
        <v>1</v>
      </c>
      <c r="S295" s="559">
        <v>0.5</v>
      </c>
      <c r="T295" s="202"/>
      <c r="U295" s="202"/>
    </row>
    <row r="296" spans="1:21" s="496" customFormat="1" ht="20" customHeight="1">
      <c r="A296" s="203">
        <v>295</v>
      </c>
      <c r="B296" s="430" t="s">
        <v>2020</v>
      </c>
      <c r="C296" s="431" t="s">
        <v>2021</v>
      </c>
      <c r="D296" s="431" t="s">
        <v>231</v>
      </c>
      <c r="E296" s="428" t="s">
        <v>18</v>
      </c>
      <c r="F296" s="428" t="s">
        <v>36</v>
      </c>
      <c r="G296" s="444" t="s">
        <v>2019</v>
      </c>
      <c r="H296" s="461" t="s">
        <v>2018</v>
      </c>
      <c r="I296" s="428" t="s">
        <v>2017</v>
      </c>
      <c r="J296" s="493">
        <f>1/3</f>
        <v>0.33333333333333331</v>
      </c>
      <c r="K296" s="493"/>
      <c r="L296" s="494"/>
      <c r="M296" s="494"/>
      <c r="N296" s="494"/>
      <c r="O296" s="493"/>
      <c r="P296" s="428" t="s">
        <v>2016</v>
      </c>
      <c r="Q296" s="456" t="s">
        <v>2022</v>
      </c>
      <c r="R296" s="493">
        <f t="shared" ref="R296:S298" si="16">1/3</f>
        <v>0.33333333333333331</v>
      </c>
      <c r="S296" s="493">
        <f t="shared" si="16"/>
        <v>0.33333333333333331</v>
      </c>
    </row>
    <row r="297" spans="1:21" ht="20" customHeight="1">
      <c r="A297" s="205">
        <v>296</v>
      </c>
      <c r="B297" s="553" t="s">
        <v>190</v>
      </c>
      <c r="C297" s="554" t="s">
        <v>164</v>
      </c>
      <c r="D297" s="554" t="s">
        <v>67</v>
      </c>
      <c r="E297" s="555" t="s">
        <v>18</v>
      </c>
      <c r="F297" s="555" t="s">
        <v>36</v>
      </c>
      <c r="G297" s="444" t="s">
        <v>2019</v>
      </c>
      <c r="H297" s="461" t="s">
        <v>2018</v>
      </c>
      <c r="I297" s="428" t="s">
        <v>2017</v>
      </c>
      <c r="J297" s="493">
        <f>1/3</f>
        <v>0.33333333333333331</v>
      </c>
      <c r="K297" s="557"/>
      <c r="L297" s="558"/>
      <c r="M297" s="558"/>
      <c r="N297" s="558"/>
      <c r="O297" s="557"/>
      <c r="P297" s="555" t="s">
        <v>2016</v>
      </c>
      <c r="Q297" s="681" t="s">
        <v>2022</v>
      </c>
      <c r="R297" s="493">
        <f t="shared" si="16"/>
        <v>0.33333333333333331</v>
      </c>
      <c r="S297" s="493">
        <f t="shared" si="16"/>
        <v>0.33333333333333331</v>
      </c>
      <c r="T297" s="202"/>
      <c r="U297" s="202"/>
    </row>
    <row r="298" spans="1:21" ht="20" customHeight="1">
      <c r="A298" s="203">
        <v>297</v>
      </c>
      <c r="B298" s="553" t="s">
        <v>192</v>
      </c>
      <c r="C298" s="554" t="s">
        <v>164</v>
      </c>
      <c r="D298" s="554" t="s">
        <v>2014</v>
      </c>
      <c r="E298" s="555" t="s">
        <v>18</v>
      </c>
      <c r="F298" s="555" t="s">
        <v>36</v>
      </c>
      <c r="G298" s="444" t="s">
        <v>2019</v>
      </c>
      <c r="H298" s="461" t="s">
        <v>2018</v>
      </c>
      <c r="I298" s="428" t="s">
        <v>2017</v>
      </c>
      <c r="J298" s="493">
        <f>1/3</f>
        <v>0.33333333333333331</v>
      </c>
      <c r="K298" s="557"/>
      <c r="L298" s="558"/>
      <c r="M298" s="558"/>
      <c r="N298" s="558"/>
      <c r="O298" s="557"/>
      <c r="P298" s="555" t="s">
        <v>2016</v>
      </c>
      <c r="Q298" s="456" t="s">
        <v>2022</v>
      </c>
      <c r="R298" s="493">
        <f t="shared" si="16"/>
        <v>0.33333333333333331</v>
      </c>
      <c r="S298" s="493">
        <f t="shared" si="16"/>
        <v>0.33333333333333331</v>
      </c>
      <c r="T298" s="202"/>
      <c r="U298" s="202"/>
    </row>
    <row r="299" spans="1:21" ht="20" customHeight="1">
      <c r="A299" s="205">
        <v>298</v>
      </c>
      <c r="B299" s="553" t="s">
        <v>361</v>
      </c>
      <c r="C299" s="554" t="s">
        <v>362</v>
      </c>
      <c r="D299" s="442" t="s">
        <v>56</v>
      </c>
      <c r="E299" s="432" t="s">
        <v>19</v>
      </c>
      <c r="F299" s="289" t="s">
        <v>1488</v>
      </c>
      <c r="G299" s="556" t="s">
        <v>2025</v>
      </c>
      <c r="H299" s="461" t="s">
        <v>2024</v>
      </c>
      <c r="I299" s="555" t="s">
        <v>2023</v>
      </c>
      <c r="J299" s="557"/>
      <c r="K299" s="557">
        <v>1</v>
      </c>
      <c r="L299" s="558"/>
      <c r="M299" s="558"/>
      <c r="N299" s="558"/>
      <c r="O299" s="557"/>
      <c r="P299" s="555" t="s">
        <v>1097</v>
      </c>
      <c r="Q299" s="681" t="s">
        <v>2026</v>
      </c>
      <c r="R299" s="558">
        <v>1</v>
      </c>
      <c r="S299" s="559">
        <f>1/4</f>
        <v>0.25</v>
      </c>
      <c r="T299" s="202"/>
      <c r="U299" s="202"/>
    </row>
    <row r="300" spans="1:21" ht="20" customHeight="1">
      <c r="A300" s="203">
        <v>299</v>
      </c>
      <c r="B300" s="553" t="s">
        <v>161</v>
      </c>
      <c r="C300" s="554" t="s">
        <v>1533</v>
      </c>
      <c r="D300" s="426" t="s">
        <v>67</v>
      </c>
      <c r="E300" s="428" t="s">
        <v>17</v>
      </c>
      <c r="F300" s="289" t="s">
        <v>31</v>
      </c>
      <c r="G300" s="556" t="s">
        <v>2029</v>
      </c>
      <c r="H300" s="461" t="s">
        <v>2028</v>
      </c>
      <c r="I300" s="555" t="s">
        <v>2027</v>
      </c>
      <c r="J300" s="557"/>
      <c r="K300" s="557"/>
      <c r="L300" s="558"/>
      <c r="M300" s="558"/>
      <c r="N300" s="558"/>
      <c r="O300" s="557">
        <v>1</v>
      </c>
      <c r="P300" s="555" t="s">
        <v>1228</v>
      </c>
      <c r="Q300" s="681" t="s">
        <v>2030</v>
      </c>
      <c r="R300" s="558">
        <v>1</v>
      </c>
      <c r="S300" s="559">
        <v>1</v>
      </c>
      <c r="T300" s="202"/>
      <c r="U300" s="202"/>
    </row>
    <row r="301" spans="1:21" ht="20" customHeight="1">
      <c r="A301" s="205">
        <v>300</v>
      </c>
      <c r="B301" s="553" t="s">
        <v>304</v>
      </c>
      <c r="C301" s="554" t="s">
        <v>305</v>
      </c>
      <c r="D301" s="426" t="s">
        <v>59</v>
      </c>
      <c r="E301" s="555" t="s">
        <v>18</v>
      </c>
      <c r="F301" s="289" t="s">
        <v>33</v>
      </c>
      <c r="G301" s="556" t="s">
        <v>2033</v>
      </c>
      <c r="H301" s="461" t="s">
        <v>2031</v>
      </c>
      <c r="I301" s="555" t="s">
        <v>2032</v>
      </c>
      <c r="J301" s="557">
        <f>1/4</f>
        <v>0.25</v>
      </c>
      <c r="K301" s="557"/>
      <c r="L301" s="558"/>
      <c r="M301" s="558"/>
      <c r="N301" s="558"/>
      <c r="O301" s="557"/>
      <c r="P301" s="555" t="s">
        <v>1202</v>
      </c>
      <c r="Q301" s="681" t="s">
        <v>2034</v>
      </c>
      <c r="R301" s="558">
        <f>1/4</f>
        <v>0.25</v>
      </c>
      <c r="S301" s="559">
        <f t="shared" ref="S301:S310" si="17">1/6</f>
        <v>0.16666666666666666</v>
      </c>
      <c r="T301" s="202"/>
      <c r="U301" s="202"/>
    </row>
    <row r="302" spans="1:21" ht="20" customHeight="1">
      <c r="A302" s="203">
        <v>301</v>
      </c>
      <c r="B302" s="553" t="s">
        <v>1378</v>
      </c>
      <c r="C302" s="554" t="s">
        <v>1379</v>
      </c>
      <c r="D302" s="426" t="s">
        <v>59</v>
      </c>
      <c r="E302" s="428" t="s">
        <v>17</v>
      </c>
      <c r="F302" s="422" t="s">
        <v>2098</v>
      </c>
      <c r="G302" s="556" t="s">
        <v>2033</v>
      </c>
      <c r="H302" s="461" t="s">
        <v>2031</v>
      </c>
      <c r="I302" s="555" t="s">
        <v>2032</v>
      </c>
      <c r="J302" s="557">
        <f>1/4</f>
        <v>0.25</v>
      </c>
      <c r="K302" s="557"/>
      <c r="L302" s="558"/>
      <c r="M302" s="558"/>
      <c r="N302" s="558"/>
      <c r="O302" s="557"/>
      <c r="P302" s="555" t="s">
        <v>1202</v>
      </c>
      <c r="Q302" s="681" t="s">
        <v>2034</v>
      </c>
      <c r="R302" s="558">
        <f>1/4</f>
        <v>0.25</v>
      </c>
      <c r="S302" s="559">
        <f t="shared" si="17"/>
        <v>0.16666666666666666</v>
      </c>
      <c r="T302" s="202"/>
      <c r="U302" s="202"/>
    </row>
    <row r="303" spans="1:21" ht="20" customHeight="1">
      <c r="A303" s="205">
        <v>302</v>
      </c>
      <c r="B303" s="553" t="s">
        <v>2035</v>
      </c>
      <c r="C303" s="554" t="s">
        <v>2036</v>
      </c>
      <c r="D303" s="554" t="s">
        <v>231</v>
      </c>
      <c r="E303" s="555" t="s">
        <v>18</v>
      </c>
      <c r="F303" s="289" t="s">
        <v>33</v>
      </c>
      <c r="G303" s="556" t="s">
        <v>2033</v>
      </c>
      <c r="H303" s="461" t="s">
        <v>2031</v>
      </c>
      <c r="I303" s="555" t="s">
        <v>2032</v>
      </c>
      <c r="J303" s="557">
        <f>1/4</f>
        <v>0.25</v>
      </c>
      <c r="K303" s="557"/>
      <c r="L303" s="558"/>
      <c r="M303" s="558"/>
      <c r="N303" s="558"/>
      <c r="O303" s="557"/>
      <c r="P303" s="555" t="s">
        <v>1202</v>
      </c>
      <c r="Q303" s="456" t="s">
        <v>2034</v>
      </c>
      <c r="R303" s="558">
        <f>1/4</f>
        <v>0.25</v>
      </c>
      <c r="S303" s="559">
        <f t="shared" si="17"/>
        <v>0.16666666666666666</v>
      </c>
      <c r="T303" s="202"/>
      <c r="U303" s="202"/>
    </row>
    <row r="304" spans="1:21" ht="20" customHeight="1">
      <c r="A304" s="203">
        <v>303</v>
      </c>
      <c r="B304" s="553" t="s">
        <v>110</v>
      </c>
      <c r="C304" s="554" t="s">
        <v>74</v>
      </c>
      <c r="D304" s="426" t="s">
        <v>59</v>
      </c>
      <c r="E304" s="555" t="s">
        <v>18</v>
      </c>
      <c r="F304" s="289" t="s">
        <v>33</v>
      </c>
      <c r="G304" s="556" t="s">
        <v>2033</v>
      </c>
      <c r="H304" s="461" t="s">
        <v>2031</v>
      </c>
      <c r="I304" s="555" t="s">
        <v>2032</v>
      </c>
      <c r="J304" s="557">
        <f>1/4</f>
        <v>0.25</v>
      </c>
      <c r="K304" s="557"/>
      <c r="L304" s="558"/>
      <c r="M304" s="558"/>
      <c r="N304" s="558"/>
      <c r="O304" s="557"/>
      <c r="P304" s="555" t="s">
        <v>1202</v>
      </c>
      <c r="Q304" s="681" t="s">
        <v>2034</v>
      </c>
      <c r="R304" s="558">
        <f>1/4</f>
        <v>0.25</v>
      </c>
      <c r="S304" s="559">
        <f t="shared" si="17"/>
        <v>0.16666666666666666</v>
      </c>
      <c r="T304" s="202"/>
      <c r="U304" s="202"/>
    </row>
    <row r="305" spans="1:21" s="496" customFormat="1" ht="20" customHeight="1">
      <c r="A305" s="205">
        <v>304</v>
      </c>
      <c r="B305" s="430" t="s">
        <v>2040</v>
      </c>
      <c r="C305" s="431" t="s">
        <v>2041</v>
      </c>
      <c r="D305" s="431" t="s">
        <v>835</v>
      </c>
      <c r="E305" s="555" t="s">
        <v>18</v>
      </c>
      <c r="F305" s="289" t="s">
        <v>36</v>
      </c>
      <c r="G305" s="444" t="s">
        <v>2039</v>
      </c>
      <c r="H305" s="461" t="s">
        <v>2038</v>
      </c>
      <c r="I305" s="428" t="s">
        <v>2037</v>
      </c>
      <c r="J305" s="493">
        <f t="shared" ref="J305:J310" si="18">1/6</f>
        <v>0.16666666666666666</v>
      </c>
      <c r="K305" s="493"/>
      <c r="L305" s="494"/>
      <c r="M305" s="494"/>
      <c r="N305" s="494"/>
      <c r="O305" s="493"/>
      <c r="P305" s="428" t="s">
        <v>1197</v>
      </c>
      <c r="Q305" s="548" t="s">
        <v>2046</v>
      </c>
      <c r="R305" s="494">
        <f t="shared" ref="R305:R310" si="19">1/6</f>
        <v>0.16666666666666666</v>
      </c>
      <c r="S305" s="494">
        <f t="shared" si="17"/>
        <v>0.16666666666666666</v>
      </c>
    </row>
    <row r="306" spans="1:21" s="496" customFormat="1" ht="20" customHeight="1">
      <c r="A306" s="203">
        <v>305</v>
      </c>
      <c r="B306" s="430" t="s">
        <v>2042</v>
      </c>
      <c r="C306" s="431" t="s">
        <v>2043</v>
      </c>
      <c r="D306" s="431" t="s">
        <v>835</v>
      </c>
      <c r="E306" s="555" t="s">
        <v>18</v>
      </c>
      <c r="F306" s="289" t="s">
        <v>36</v>
      </c>
      <c r="G306" s="444" t="s">
        <v>2039</v>
      </c>
      <c r="H306" s="461" t="s">
        <v>2038</v>
      </c>
      <c r="I306" s="428" t="s">
        <v>2037</v>
      </c>
      <c r="J306" s="493">
        <f t="shared" si="18"/>
        <v>0.16666666666666666</v>
      </c>
      <c r="K306" s="493"/>
      <c r="L306" s="494"/>
      <c r="M306" s="494"/>
      <c r="N306" s="494"/>
      <c r="O306" s="493"/>
      <c r="P306" s="428" t="s">
        <v>1197</v>
      </c>
      <c r="Q306" s="548" t="s">
        <v>2046</v>
      </c>
      <c r="R306" s="494">
        <f t="shared" si="19"/>
        <v>0.16666666666666666</v>
      </c>
      <c r="S306" s="494">
        <f t="shared" si="17"/>
        <v>0.16666666666666666</v>
      </c>
    </row>
    <row r="307" spans="1:21" s="496" customFormat="1" ht="20" customHeight="1">
      <c r="A307" s="205">
        <v>306</v>
      </c>
      <c r="B307" s="430" t="s">
        <v>2044</v>
      </c>
      <c r="C307" s="431" t="s">
        <v>2045</v>
      </c>
      <c r="D307" s="431" t="s">
        <v>835</v>
      </c>
      <c r="E307" s="555" t="s">
        <v>18</v>
      </c>
      <c r="F307" s="289" t="s">
        <v>36</v>
      </c>
      <c r="G307" s="444" t="s">
        <v>2039</v>
      </c>
      <c r="H307" s="461" t="s">
        <v>2038</v>
      </c>
      <c r="I307" s="428" t="s">
        <v>2037</v>
      </c>
      <c r="J307" s="493">
        <f t="shared" si="18"/>
        <v>0.16666666666666666</v>
      </c>
      <c r="K307" s="493"/>
      <c r="L307" s="494"/>
      <c r="M307" s="494"/>
      <c r="N307" s="494"/>
      <c r="O307" s="493"/>
      <c r="P307" s="428" t="s">
        <v>1197</v>
      </c>
      <c r="Q307" s="548" t="s">
        <v>2046</v>
      </c>
      <c r="R307" s="494">
        <f t="shared" si="19"/>
        <v>0.16666666666666666</v>
      </c>
      <c r="S307" s="494">
        <f t="shared" si="17"/>
        <v>0.16666666666666666</v>
      </c>
    </row>
    <row r="308" spans="1:21" ht="20" customHeight="1">
      <c r="A308" s="203">
        <v>307</v>
      </c>
      <c r="B308" s="553" t="s">
        <v>266</v>
      </c>
      <c r="C308" s="554" t="s">
        <v>1421</v>
      </c>
      <c r="D308" s="426" t="s">
        <v>56</v>
      </c>
      <c r="E308" s="555" t="s">
        <v>18</v>
      </c>
      <c r="F308" s="289" t="s">
        <v>36</v>
      </c>
      <c r="G308" s="556" t="s">
        <v>2039</v>
      </c>
      <c r="H308" s="461" t="s">
        <v>2038</v>
      </c>
      <c r="I308" s="555" t="s">
        <v>2037</v>
      </c>
      <c r="J308" s="557">
        <f t="shared" si="18"/>
        <v>0.16666666666666666</v>
      </c>
      <c r="K308" s="557"/>
      <c r="L308" s="558"/>
      <c r="M308" s="558"/>
      <c r="N308" s="558"/>
      <c r="O308" s="557"/>
      <c r="P308" s="555" t="s">
        <v>1197</v>
      </c>
      <c r="Q308" s="681" t="s">
        <v>2046</v>
      </c>
      <c r="R308" s="558">
        <f t="shared" si="19"/>
        <v>0.16666666666666666</v>
      </c>
      <c r="S308" s="558">
        <f t="shared" si="17"/>
        <v>0.16666666666666666</v>
      </c>
      <c r="T308" s="202"/>
      <c r="U308" s="202"/>
    </row>
    <row r="309" spans="1:21" ht="20" customHeight="1">
      <c r="A309" s="205">
        <v>308</v>
      </c>
      <c r="B309" s="553" t="s">
        <v>188</v>
      </c>
      <c r="C309" s="554" t="s">
        <v>138</v>
      </c>
      <c r="D309" s="426" t="s">
        <v>59</v>
      </c>
      <c r="E309" s="555" t="s">
        <v>18</v>
      </c>
      <c r="F309" s="289" t="s">
        <v>36</v>
      </c>
      <c r="G309" s="556" t="s">
        <v>2039</v>
      </c>
      <c r="H309" s="461" t="s">
        <v>2038</v>
      </c>
      <c r="I309" s="555" t="s">
        <v>2037</v>
      </c>
      <c r="J309" s="557">
        <f t="shared" si="18"/>
        <v>0.16666666666666666</v>
      </c>
      <c r="K309" s="557"/>
      <c r="L309" s="558"/>
      <c r="M309" s="558"/>
      <c r="N309" s="558"/>
      <c r="O309" s="557"/>
      <c r="P309" s="555" t="s">
        <v>1197</v>
      </c>
      <c r="Q309" s="681" t="s">
        <v>2046</v>
      </c>
      <c r="R309" s="558">
        <f t="shared" si="19"/>
        <v>0.16666666666666666</v>
      </c>
      <c r="S309" s="558">
        <f t="shared" si="17"/>
        <v>0.16666666666666666</v>
      </c>
      <c r="T309" s="202"/>
      <c r="U309" s="202"/>
    </row>
    <row r="310" spans="1:21" ht="20" customHeight="1">
      <c r="A310" s="203">
        <v>309</v>
      </c>
      <c r="B310" s="533" t="s">
        <v>190</v>
      </c>
      <c r="C310" s="534" t="s">
        <v>164</v>
      </c>
      <c r="D310" s="426" t="s">
        <v>67</v>
      </c>
      <c r="E310" s="555" t="s">
        <v>18</v>
      </c>
      <c r="F310" s="289" t="s">
        <v>36</v>
      </c>
      <c r="G310" s="556" t="s">
        <v>2039</v>
      </c>
      <c r="H310" s="461" t="s">
        <v>2038</v>
      </c>
      <c r="I310" s="555" t="s">
        <v>2037</v>
      </c>
      <c r="J310" s="557">
        <f t="shared" si="18"/>
        <v>0.16666666666666666</v>
      </c>
      <c r="K310" s="538"/>
      <c r="L310" s="539"/>
      <c r="M310" s="539"/>
      <c r="N310" s="539"/>
      <c r="O310" s="538"/>
      <c r="P310" s="555" t="s">
        <v>1197</v>
      </c>
      <c r="Q310" s="681" t="s">
        <v>2046</v>
      </c>
      <c r="R310" s="558">
        <f t="shared" si="19"/>
        <v>0.16666666666666666</v>
      </c>
      <c r="S310" s="558">
        <f t="shared" si="17"/>
        <v>0.16666666666666666</v>
      </c>
      <c r="T310" s="202"/>
      <c r="U310" s="202"/>
    </row>
    <row r="311" spans="1:21" ht="20" customHeight="1">
      <c r="A311" s="205">
        <v>310</v>
      </c>
      <c r="B311" s="433" t="s">
        <v>595</v>
      </c>
      <c r="C311" s="426" t="s">
        <v>295</v>
      </c>
      <c r="D311" s="426" t="s">
        <v>59</v>
      </c>
      <c r="E311" s="428" t="s">
        <v>17</v>
      </c>
      <c r="F311" s="289" t="s">
        <v>29</v>
      </c>
      <c r="G311" s="290" t="s">
        <v>2049</v>
      </c>
      <c r="H311" s="461" t="s">
        <v>2048</v>
      </c>
      <c r="I311" s="289" t="s">
        <v>2047</v>
      </c>
      <c r="J311" s="452">
        <v>1</v>
      </c>
      <c r="K311" s="452"/>
      <c r="L311" s="423"/>
      <c r="M311" s="423"/>
      <c r="N311" s="423"/>
      <c r="O311" s="452"/>
      <c r="P311" s="289" t="s">
        <v>2050</v>
      </c>
      <c r="Q311" s="456" t="s">
        <v>2051</v>
      </c>
      <c r="R311" s="423">
        <v>1</v>
      </c>
      <c r="S311" s="425">
        <f>1/3</f>
        <v>0.33333333333333331</v>
      </c>
      <c r="T311" s="202"/>
      <c r="U311" s="202"/>
    </row>
    <row r="312" spans="1:21" s="496" customFormat="1" ht="20" customHeight="1">
      <c r="A312" s="203">
        <v>311</v>
      </c>
      <c r="B312" s="430" t="s">
        <v>138</v>
      </c>
      <c r="C312" s="431" t="s">
        <v>2055</v>
      </c>
      <c r="D312" s="431" t="s">
        <v>231</v>
      </c>
      <c r="E312" s="428" t="s">
        <v>18</v>
      </c>
      <c r="F312" s="428" t="s">
        <v>33</v>
      </c>
      <c r="G312" s="444" t="s">
        <v>2054</v>
      </c>
      <c r="H312" s="461" t="s">
        <v>2053</v>
      </c>
      <c r="I312" s="428" t="s">
        <v>2052</v>
      </c>
      <c r="J312" s="493">
        <f t="shared" ref="J312:J317" si="20">1/6</f>
        <v>0.16666666666666666</v>
      </c>
      <c r="K312" s="493"/>
      <c r="L312" s="494"/>
      <c r="M312" s="494"/>
      <c r="N312" s="494"/>
      <c r="O312" s="493"/>
      <c r="P312" s="428" t="s">
        <v>1233</v>
      </c>
      <c r="Q312" s="548" t="s">
        <v>2061</v>
      </c>
      <c r="R312" s="494">
        <f t="shared" ref="R312:S317" si="21">1/6</f>
        <v>0.16666666666666666</v>
      </c>
      <c r="S312" s="494">
        <f t="shared" si="21"/>
        <v>0.16666666666666666</v>
      </c>
    </row>
    <row r="313" spans="1:21" s="496" customFormat="1" ht="20" customHeight="1">
      <c r="A313" s="205">
        <v>312</v>
      </c>
      <c r="B313" s="430" t="s">
        <v>2056</v>
      </c>
      <c r="C313" s="431" t="s">
        <v>961</v>
      </c>
      <c r="D313" s="431" t="s">
        <v>231</v>
      </c>
      <c r="E313" s="428" t="s">
        <v>18</v>
      </c>
      <c r="F313" s="428" t="s">
        <v>33</v>
      </c>
      <c r="G313" s="444" t="s">
        <v>2054</v>
      </c>
      <c r="H313" s="461" t="s">
        <v>2053</v>
      </c>
      <c r="I313" s="428" t="s">
        <v>2052</v>
      </c>
      <c r="J313" s="493">
        <f t="shared" si="20"/>
        <v>0.16666666666666666</v>
      </c>
      <c r="K313" s="493"/>
      <c r="L313" s="494"/>
      <c r="M313" s="494"/>
      <c r="N313" s="494"/>
      <c r="O313" s="493"/>
      <c r="P313" s="428" t="s">
        <v>1233</v>
      </c>
      <c r="Q313" s="548" t="s">
        <v>2061</v>
      </c>
      <c r="R313" s="494">
        <f t="shared" si="21"/>
        <v>0.16666666666666666</v>
      </c>
      <c r="S313" s="494">
        <f t="shared" si="21"/>
        <v>0.16666666666666666</v>
      </c>
    </row>
    <row r="314" spans="1:21" s="496" customFormat="1" ht="20" customHeight="1">
      <c r="A314" s="203">
        <v>313</v>
      </c>
      <c r="B314" s="430" t="s">
        <v>2057</v>
      </c>
      <c r="C314" s="431" t="s">
        <v>2058</v>
      </c>
      <c r="D314" s="431" t="s">
        <v>912</v>
      </c>
      <c r="E314" s="428" t="s">
        <v>18</v>
      </c>
      <c r="F314" s="428" t="s">
        <v>33</v>
      </c>
      <c r="G314" s="444" t="s">
        <v>2054</v>
      </c>
      <c r="H314" s="461" t="s">
        <v>2053</v>
      </c>
      <c r="I314" s="428" t="s">
        <v>2052</v>
      </c>
      <c r="J314" s="493">
        <f t="shared" si="20"/>
        <v>0.16666666666666666</v>
      </c>
      <c r="K314" s="493"/>
      <c r="L314" s="494"/>
      <c r="M314" s="494"/>
      <c r="N314" s="494"/>
      <c r="O314" s="493"/>
      <c r="P314" s="428" t="s">
        <v>1233</v>
      </c>
      <c r="Q314" s="548" t="s">
        <v>2061</v>
      </c>
      <c r="R314" s="494">
        <f t="shared" si="21"/>
        <v>0.16666666666666666</v>
      </c>
      <c r="S314" s="494">
        <f t="shared" si="21"/>
        <v>0.16666666666666666</v>
      </c>
    </row>
    <row r="315" spans="1:21" s="496" customFormat="1" ht="20" customHeight="1">
      <c r="A315" s="205">
        <v>314</v>
      </c>
      <c r="B315" s="430" t="s">
        <v>2059</v>
      </c>
      <c r="C315" s="431" t="s">
        <v>2060</v>
      </c>
      <c r="D315" s="431" t="s">
        <v>910</v>
      </c>
      <c r="E315" s="428" t="s">
        <v>18</v>
      </c>
      <c r="F315" s="428" t="s">
        <v>33</v>
      </c>
      <c r="G315" s="444" t="s">
        <v>2054</v>
      </c>
      <c r="H315" s="461" t="s">
        <v>2053</v>
      </c>
      <c r="I315" s="428" t="s">
        <v>2052</v>
      </c>
      <c r="J315" s="493">
        <f t="shared" si="20"/>
        <v>0.16666666666666666</v>
      </c>
      <c r="K315" s="493"/>
      <c r="L315" s="494"/>
      <c r="M315" s="494"/>
      <c r="N315" s="494"/>
      <c r="O315" s="493"/>
      <c r="P315" s="428" t="s">
        <v>1233</v>
      </c>
      <c r="Q315" s="1136" t="s">
        <v>2061</v>
      </c>
      <c r="R315" s="494">
        <f t="shared" si="21"/>
        <v>0.16666666666666666</v>
      </c>
      <c r="S315" s="494">
        <f t="shared" si="21"/>
        <v>0.16666666666666666</v>
      </c>
    </row>
    <row r="316" spans="1:21" ht="20" customHeight="1">
      <c r="A316" s="203">
        <v>315</v>
      </c>
      <c r="B316" s="433" t="s">
        <v>500</v>
      </c>
      <c r="C316" s="426" t="s">
        <v>100</v>
      </c>
      <c r="D316" s="426" t="s">
        <v>67</v>
      </c>
      <c r="E316" s="428" t="s">
        <v>17</v>
      </c>
      <c r="F316" s="422" t="s">
        <v>2098</v>
      </c>
      <c r="G316" s="290" t="s">
        <v>2054</v>
      </c>
      <c r="H316" s="461" t="s">
        <v>2053</v>
      </c>
      <c r="I316" s="289" t="s">
        <v>2052</v>
      </c>
      <c r="J316" s="493">
        <f t="shared" si="20"/>
        <v>0.16666666666666666</v>
      </c>
      <c r="K316" s="452"/>
      <c r="L316" s="423"/>
      <c r="M316" s="423"/>
      <c r="N316" s="423"/>
      <c r="O316" s="452"/>
      <c r="P316" s="428" t="s">
        <v>1233</v>
      </c>
      <c r="Q316" s="456" t="s">
        <v>2061</v>
      </c>
      <c r="R316" s="494">
        <f t="shared" si="21"/>
        <v>0.16666666666666666</v>
      </c>
      <c r="S316" s="494">
        <f t="shared" si="21"/>
        <v>0.16666666666666666</v>
      </c>
      <c r="T316" s="202"/>
      <c r="U316" s="202"/>
    </row>
    <row r="317" spans="1:21" ht="20" customHeight="1">
      <c r="A317" s="205">
        <v>316</v>
      </c>
      <c r="B317" s="433" t="s">
        <v>226</v>
      </c>
      <c r="C317" s="426" t="s">
        <v>1459</v>
      </c>
      <c r="D317" s="426" t="s">
        <v>67</v>
      </c>
      <c r="E317" s="555" t="s">
        <v>18</v>
      </c>
      <c r="F317" s="289" t="s">
        <v>33</v>
      </c>
      <c r="G317" s="290" t="s">
        <v>2054</v>
      </c>
      <c r="H317" s="461" t="s">
        <v>2053</v>
      </c>
      <c r="I317" s="289" t="s">
        <v>2052</v>
      </c>
      <c r="J317" s="493">
        <f t="shared" si="20"/>
        <v>0.16666666666666666</v>
      </c>
      <c r="K317" s="452"/>
      <c r="L317" s="423"/>
      <c r="M317" s="423"/>
      <c r="N317" s="423"/>
      <c r="O317" s="452"/>
      <c r="P317" s="428" t="s">
        <v>1233</v>
      </c>
      <c r="Q317" s="456" t="s">
        <v>2061</v>
      </c>
      <c r="R317" s="494">
        <f t="shared" si="21"/>
        <v>0.16666666666666666</v>
      </c>
      <c r="S317" s="494">
        <f t="shared" si="21"/>
        <v>0.16666666666666666</v>
      </c>
      <c r="T317" s="202"/>
      <c r="U317" s="202"/>
    </row>
    <row r="318" spans="1:21" ht="20" customHeight="1">
      <c r="A318" s="203">
        <v>317</v>
      </c>
      <c r="B318" s="433" t="s">
        <v>239</v>
      </c>
      <c r="C318" s="426" t="s">
        <v>204</v>
      </c>
      <c r="D318" s="426" t="s">
        <v>67</v>
      </c>
      <c r="E318" s="555" t="s">
        <v>18</v>
      </c>
      <c r="F318" s="289" t="s">
        <v>34</v>
      </c>
      <c r="G318" s="560" t="s">
        <v>2065</v>
      </c>
      <c r="H318" s="461" t="s">
        <v>2063</v>
      </c>
      <c r="I318" s="289" t="s">
        <v>2062</v>
      </c>
      <c r="J318" s="452">
        <f>1/2</f>
        <v>0.5</v>
      </c>
      <c r="K318" s="452"/>
      <c r="L318" s="423"/>
      <c r="M318" s="423"/>
      <c r="N318" s="423"/>
      <c r="O318" s="452"/>
      <c r="P318" s="289" t="s">
        <v>1197</v>
      </c>
      <c r="Q318" s="456" t="s">
        <v>2066</v>
      </c>
      <c r="R318" s="423">
        <f>1/2</f>
        <v>0.5</v>
      </c>
      <c r="S318" s="423">
        <f>1/2</f>
        <v>0.5</v>
      </c>
      <c r="T318" s="202"/>
      <c r="U318" s="202"/>
    </row>
    <row r="319" spans="1:21" ht="20" customHeight="1">
      <c r="A319" s="205">
        <v>318</v>
      </c>
      <c r="B319" s="433" t="s">
        <v>241</v>
      </c>
      <c r="C319" s="431" t="s">
        <v>1548</v>
      </c>
      <c r="D319" s="543" t="s">
        <v>67</v>
      </c>
      <c r="E319" s="428" t="s">
        <v>18</v>
      </c>
      <c r="F319" s="428" t="s">
        <v>34</v>
      </c>
      <c r="G319" s="560" t="s">
        <v>2065</v>
      </c>
      <c r="H319" s="461" t="s">
        <v>2063</v>
      </c>
      <c r="I319" s="289" t="s">
        <v>2062</v>
      </c>
      <c r="J319" s="452">
        <f>1/2</f>
        <v>0.5</v>
      </c>
      <c r="K319" s="452"/>
      <c r="L319" s="423"/>
      <c r="M319" s="423"/>
      <c r="N319" s="423"/>
      <c r="O319" s="452"/>
      <c r="P319" s="289" t="s">
        <v>1197</v>
      </c>
      <c r="Q319" s="456" t="s">
        <v>2066</v>
      </c>
      <c r="R319" s="423">
        <f>1/2</f>
        <v>0.5</v>
      </c>
      <c r="S319" s="423">
        <f>1/2</f>
        <v>0.5</v>
      </c>
      <c r="T319" s="202"/>
      <c r="U319" s="202"/>
    </row>
    <row r="320" spans="1:21" s="496" customFormat="1" ht="20" customHeight="1">
      <c r="A320" s="203">
        <v>319</v>
      </c>
      <c r="B320" s="430" t="s">
        <v>2067</v>
      </c>
      <c r="C320" s="431" t="s">
        <v>2068</v>
      </c>
      <c r="D320" s="431"/>
      <c r="E320" s="428" t="s">
        <v>1024</v>
      </c>
      <c r="F320" s="428" t="s">
        <v>2138</v>
      </c>
      <c r="G320" s="444" t="s">
        <v>2070</v>
      </c>
      <c r="H320" s="461" t="s">
        <v>2064</v>
      </c>
      <c r="I320" s="428" t="s">
        <v>2069</v>
      </c>
      <c r="J320" s="493">
        <v>1</v>
      </c>
      <c r="K320" s="493"/>
      <c r="L320" s="494"/>
      <c r="M320" s="494"/>
      <c r="N320" s="494"/>
      <c r="O320" s="493"/>
      <c r="P320" s="428" t="s">
        <v>1197</v>
      </c>
      <c r="Q320" s="499" t="s">
        <v>2071</v>
      </c>
      <c r="R320" s="494">
        <v>1</v>
      </c>
      <c r="S320" s="549">
        <f>1/3</f>
        <v>0.33333333333333331</v>
      </c>
    </row>
    <row r="321" spans="1:21" ht="20" customHeight="1">
      <c r="A321" s="205">
        <v>320</v>
      </c>
      <c r="B321" s="433" t="s">
        <v>2075</v>
      </c>
      <c r="C321" s="426" t="s">
        <v>1796</v>
      </c>
      <c r="D321" s="426" t="s">
        <v>835</v>
      </c>
      <c r="E321" s="428" t="s">
        <v>17</v>
      </c>
      <c r="F321" s="422" t="s">
        <v>2098</v>
      </c>
      <c r="G321" s="290" t="s">
        <v>2074</v>
      </c>
      <c r="H321" s="461" t="s">
        <v>2073</v>
      </c>
      <c r="I321" s="289" t="s">
        <v>2072</v>
      </c>
      <c r="J321" s="452">
        <f>1/4</f>
        <v>0.25</v>
      </c>
      <c r="K321" s="452"/>
      <c r="L321" s="423"/>
      <c r="M321" s="423"/>
      <c r="N321" s="423"/>
      <c r="O321" s="452"/>
      <c r="P321" s="289" t="s">
        <v>2076</v>
      </c>
      <c r="Q321" s="456" t="s">
        <v>2077</v>
      </c>
      <c r="R321" s="423">
        <f t="shared" ref="R321:S324" si="22">1/4</f>
        <v>0.25</v>
      </c>
      <c r="S321" s="423">
        <f t="shared" si="22"/>
        <v>0.25</v>
      </c>
      <c r="T321" s="202"/>
      <c r="U321" s="202"/>
    </row>
    <row r="322" spans="1:21" ht="20" customHeight="1">
      <c r="A322" s="203">
        <v>321</v>
      </c>
      <c r="B322" s="433" t="s">
        <v>1040</v>
      </c>
      <c r="C322" s="426" t="s">
        <v>1041</v>
      </c>
      <c r="D322" s="426" t="s">
        <v>157</v>
      </c>
      <c r="E322" s="555" t="s">
        <v>18</v>
      </c>
      <c r="F322" s="289" t="s">
        <v>33</v>
      </c>
      <c r="G322" s="290" t="s">
        <v>2074</v>
      </c>
      <c r="H322" s="461" t="s">
        <v>2073</v>
      </c>
      <c r="I322" s="289" t="s">
        <v>2072</v>
      </c>
      <c r="J322" s="452">
        <f>1/4</f>
        <v>0.25</v>
      </c>
      <c r="K322" s="452"/>
      <c r="L322" s="423"/>
      <c r="M322" s="423"/>
      <c r="N322" s="423"/>
      <c r="O322" s="452"/>
      <c r="P322" s="289" t="s">
        <v>2076</v>
      </c>
      <c r="Q322" s="456" t="s">
        <v>2077</v>
      </c>
      <c r="R322" s="423">
        <f t="shared" si="22"/>
        <v>0.25</v>
      </c>
      <c r="S322" s="423">
        <f t="shared" si="22"/>
        <v>0.25</v>
      </c>
      <c r="T322" s="202"/>
      <c r="U322" s="202"/>
    </row>
    <row r="323" spans="1:21" ht="20" customHeight="1">
      <c r="A323" s="205">
        <v>322</v>
      </c>
      <c r="B323" s="433" t="s">
        <v>502</v>
      </c>
      <c r="C323" s="426" t="s">
        <v>503</v>
      </c>
      <c r="D323" s="426" t="s">
        <v>59</v>
      </c>
      <c r="E323" s="428" t="s">
        <v>17</v>
      </c>
      <c r="F323" s="422" t="s">
        <v>2098</v>
      </c>
      <c r="G323" s="290" t="s">
        <v>2074</v>
      </c>
      <c r="H323" s="461" t="s">
        <v>2073</v>
      </c>
      <c r="I323" s="289" t="s">
        <v>2072</v>
      </c>
      <c r="J323" s="452">
        <f>1/4</f>
        <v>0.25</v>
      </c>
      <c r="K323" s="452"/>
      <c r="L323" s="423"/>
      <c r="M323" s="423"/>
      <c r="N323" s="423"/>
      <c r="O323" s="452"/>
      <c r="P323" s="289" t="s">
        <v>2076</v>
      </c>
      <c r="Q323" s="456" t="s">
        <v>2077</v>
      </c>
      <c r="R323" s="423">
        <f t="shared" si="22"/>
        <v>0.25</v>
      </c>
      <c r="S323" s="423">
        <f t="shared" si="22"/>
        <v>0.25</v>
      </c>
      <c r="T323" s="202"/>
      <c r="U323" s="202"/>
    </row>
    <row r="324" spans="1:21" ht="20" customHeight="1">
      <c r="A324" s="203">
        <v>323</v>
      </c>
      <c r="B324" s="433" t="s">
        <v>226</v>
      </c>
      <c r="C324" s="426" t="s">
        <v>1459</v>
      </c>
      <c r="D324" s="426" t="s">
        <v>67</v>
      </c>
      <c r="E324" s="555" t="s">
        <v>18</v>
      </c>
      <c r="F324" s="289" t="s">
        <v>33</v>
      </c>
      <c r="G324" s="290" t="s">
        <v>2074</v>
      </c>
      <c r="H324" s="461" t="s">
        <v>2073</v>
      </c>
      <c r="I324" s="289" t="s">
        <v>2072</v>
      </c>
      <c r="J324" s="452">
        <f>1/4</f>
        <v>0.25</v>
      </c>
      <c r="K324" s="452"/>
      <c r="L324" s="423"/>
      <c r="M324" s="423"/>
      <c r="N324" s="423"/>
      <c r="O324" s="452"/>
      <c r="P324" s="289" t="s">
        <v>2076</v>
      </c>
      <c r="Q324" s="456" t="s">
        <v>2077</v>
      </c>
      <c r="R324" s="423">
        <f t="shared" si="22"/>
        <v>0.25</v>
      </c>
      <c r="S324" s="423">
        <f t="shared" si="22"/>
        <v>0.25</v>
      </c>
      <c r="T324" s="202"/>
      <c r="U324" s="202"/>
    </row>
    <row r="325" spans="1:21" ht="20" customHeight="1">
      <c r="A325" s="205">
        <v>324</v>
      </c>
      <c r="B325" s="433" t="s">
        <v>133</v>
      </c>
      <c r="C325" s="426" t="s">
        <v>132</v>
      </c>
      <c r="D325" s="426" t="s">
        <v>59</v>
      </c>
      <c r="E325" s="289" t="s">
        <v>19</v>
      </c>
      <c r="F325" s="289" t="s">
        <v>1435</v>
      </c>
      <c r="G325" s="290" t="s">
        <v>2080</v>
      </c>
      <c r="H325" s="461" t="s">
        <v>2079</v>
      </c>
      <c r="I325" s="289" t="s">
        <v>2078</v>
      </c>
      <c r="J325" s="452"/>
      <c r="K325" s="452">
        <f>1/2</f>
        <v>0.5</v>
      </c>
      <c r="L325" s="423"/>
      <c r="M325" s="423"/>
      <c r="N325" s="423"/>
      <c r="O325" s="452"/>
      <c r="P325" s="289" t="s">
        <v>1697</v>
      </c>
      <c r="Q325" s="456" t="s">
        <v>2083</v>
      </c>
      <c r="R325" s="423">
        <f>1/2</f>
        <v>0.5</v>
      </c>
      <c r="S325" s="425">
        <f>1/2</f>
        <v>0.5</v>
      </c>
      <c r="T325" s="202"/>
      <c r="U325" s="202"/>
    </row>
    <row r="326" spans="1:21" ht="20" customHeight="1">
      <c r="A326" s="203">
        <v>325</v>
      </c>
      <c r="B326" s="433" t="s">
        <v>792</v>
      </c>
      <c r="C326" s="426" t="s">
        <v>2081</v>
      </c>
      <c r="D326" s="426" t="s">
        <v>59</v>
      </c>
      <c r="E326" s="289" t="s">
        <v>19</v>
      </c>
      <c r="F326" s="289" t="s">
        <v>1438</v>
      </c>
      <c r="G326" s="290" t="s">
        <v>2080</v>
      </c>
      <c r="H326" s="461" t="s">
        <v>2079</v>
      </c>
      <c r="I326" s="289" t="s">
        <v>2078</v>
      </c>
      <c r="J326" s="452"/>
      <c r="K326" s="452">
        <f>1/2</f>
        <v>0.5</v>
      </c>
      <c r="L326" s="423"/>
      <c r="M326" s="423"/>
      <c r="N326" s="423"/>
      <c r="O326" s="452"/>
      <c r="P326" s="289" t="s">
        <v>1697</v>
      </c>
      <c r="Q326" s="456" t="s">
        <v>2083</v>
      </c>
      <c r="R326" s="423">
        <f>1/2</f>
        <v>0.5</v>
      </c>
      <c r="S326" s="425">
        <f>1/2</f>
        <v>0.5</v>
      </c>
      <c r="T326" s="202"/>
      <c r="U326" s="202"/>
    </row>
    <row r="327" spans="1:21" ht="20" customHeight="1">
      <c r="A327" s="205">
        <v>326</v>
      </c>
      <c r="B327" s="433" t="s">
        <v>88</v>
      </c>
      <c r="C327" s="426" t="s">
        <v>89</v>
      </c>
      <c r="D327" s="426" t="s">
        <v>67</v>
      </c>
      <c r="E327" s="289" t="s">
        <v>19</v>
      </c>
      <c r="F327" s="289" t="s">
        <v>1237</v>
      </c>
      <c r="G327" s="290" t="s">
        <v>2085</v>
      </c>
      <c r="H327" s="461" t="s">
        <v>2082</v>
      </c>
      <c r="I327" s="289" t="s">
        <v>2084</v>
      </c>
      <c r="J327" s="452"/>
      <c r="K327" s="452">
        <v>1</v>
      </c>
      <c r="L327" s="423"/>
      <c r="M327" s="423"/>
      <c r="N327" s="423"/>
      <c r="O327" s="452"/>
      <c r="P327" s="289" t="s">
        <v>1201</v>
      </c>
      <c r="Q327" s="456" t="s">
        <v>2086</v>
      </c>
      <c r="R327" s="423">
        <v>1</v>
      </c>
      <c r="S327" s="425">
        <v>1</v>
      </c>
      <c r="T327" s="202"/>
      <c r="U327" s="202"/>
    </row>
    <row r="328" spans="1:21" ht="20" customHeight="1">
      <c r="A328" s="203">
        <v>327</v>
      </c>
      <c r="B328" s="433" t="s">
        <v>594</v>
      </c>
      <c r="C328" s="426" t="s">
        <v>499</v>
      </c>
      <c r="D328" s="426" t="s">
        <v>59</v>
      </c>
      <c r="E328" s="428" t="s">
        <v>17</v>
      </c>
      <c r="F328" s="289" t="s">
        <v>29</v>
      </c>
      <c r="G328" s="290" t="s">
        <v>2089</v>
      </c>
      <c r="H328" s="461" t="s">
        <v>2088</v>
      </c>
      <c r="I328" s="289" t="s">
        <v>2087</v>
      </c>
      <c r="J328" s="452">
        <v>1</v>
      </c>
      <c r="K328" s="452"/>
      <c r="L328" s="423"/>
      <c r="M328" s="423"/>
      <c r="N328" s="423"/>
      <c r="O328" s="452"/>
      <c r="P328" s="289" t="s">
        <v>1200</v>
      </c>
      <c r="Q328" s="456" t="s">
        <v>2090</v>
      </c>
      <c r="R328" s="423">
        <v>1</v>
      </c>
      <c r="S328" s="425">
        <v>1</v>
      </c>
      <c r="T328" s="202"/>
      <c r="U328" s="202"/>
    </row>
    <row r="329" spans="1:21" ht="20" customHeight="1">
      <c r="A329" s="205">
        <v>328</v>
      </c>
      <c r="B329" s="433" t="s">
        <v>1025</v>
      </c>
      <c r="C329" s="426" t="s">
        <v>164</v>
      </c>
      <c r="D329" s="426" t="s">
        <v>59</v>
      </c>
      <c r="E329" s="555" t="s">
        <v>18</v>
      </c>
      <c r="F329" s="289" t="s">
        <v>38</v>
      </c>
      <c r="G329" s="290" t="s">
        <v>2093</v>
      </c>
      <c r="H329" s="461" t="s">
        <v>2092</v>
      </c>
      <c r="I329" s="289" t="s">
        <v>2091</v>
      </c>
      <c r="J329" s="452">
        <v>1</v>
      </c>
      <c r="K329" s="452"/>
      <c r="L329" s="423"/>
      <c r="M329" s="423"/>
      <c r="N329" s="423"/>
      <c r="O329" s="452"/>
      <c r="P329" s="289" t="s">
        <v>1195</v>
      </c>
      <c r="Q329" s="456" t="s">
        <v>2094</v>
      </c>
      <c r="R329" s="423">
        <v>1</v>
      </c>
      <c r="S329" s="425">
        <f>1/3</f>
        <v>0.33333333333333331</v>
      </c>
      <c r="T329" s="202"/>
      <c r="U329" s="202"/>
    </row>
    <row r="330" spans="1:21" ht="20" customHeight="1">
      <c r="A330" s="203">
        <v>329</v>
      </c>
      <c r="B330" s="433" t="s">
        <v>82</v>
      </c>
      <c r="C330" s="426" t="s">
        <v>83</v>
      </c>
      <c r="D330" s="442" t="s">
        <v>56</v>
      </c>
      <c r="E330" s="289" t="s">
        <v>17</v>
      </c>
      <c r="F330" s="289" t="s">
        <v>29</v>
      </c>
      <c r="G330" s="290" t="s">
        <v>2097</v>
      </c>
      <c r="H330" s="461" t="s">
        <v>2096</v>
      </c>
      <c r="I330" s="289" t="s">
        <v>2095</v>
      </c>
      <c r="J330" s="452">
        <v>1</v>
      </c>
      <c r="K330" s="452"/>
      <c r="L330" s="423"/>
      <c r="M330" s="423"/>
      <c r="N330" s="423"/>
      <c r="O330" s="452"/>
      <c r="P330" s="289" t="s">
        <v>1200</v>
      </c>
      <c r="Q330" s="456" t="s">
        <v>2099</v>
      </c>
      <c r="R330" s="423">
        <v>1</v>
      </c>
      <c r="S330" s="425">
        <f>1/4</f>
        <v>0.25</v>
      </c>
      <c r="T330" s="202"/>
      <c r="U330" s="202"/>
    </row>
    <row r="331" spans="1:21" ht="20" customHeight="1">
      <c r="A331" s="205">
        <v>330</v>
      </c>
      <c r="B331" s="433" t="s">
        <v>82</v>
      </c>
      <c r="C331" s="426" t="s">
        <v>83</v>
      </c>
      <c r="D331" s="442" t="s">
        <v>56</v>
      </c>
      <c r="E331" s="289" t="s">
        <v>17</v>
      </c>
      <c r="F331" s="289" t="s">
        <v>29</v>
      </c>
      <c r="G331" s="290" t="s">
        <v>2102</v>
      </c>
      <c r="H331" s="461" t="s">
        <v>2101</v>
      </c>
      <c r="I331" s="289" t="s">
        <v>2100</v>
      </c>
      <c r="J331" s="452"/>
      <c r="K331" s="452">
        <v>1</v>
      </c>
      <c r="L331" s="423"/>
      <c r="M331" s="423"/>
      <c r="N331" s="423"/>
      <c r="O331" s="452"/>
      <c r="P331" s="289" t="s">
        <v>1200</v>
      </c>
      <c r="Q331" s="456" t="s">
        <v>2103</v>
      </c>
      <c r="R331" s="423">
        <v>1</v>
      </c>
      <c r="S331" s="425">
        <f>1/3</f>
        <v>0.33333333333333331</v>
      </c>
      <c r="T331" s="202"/>
      <c r="U331" s="202"/>
    </row>
    <row r="332" spans="1:21" ht="20" customHeight="1">
      <c r="A332" s="203">
        <v>331</v>
      </c>
      <c r="B332" s="433" t="s">
        <v>2106</v>
      </c>
      <c r="C332" s="426" t="s">
        <v>1379</v>
      </c>
      <c r="D332" s="426" t="s">
        <v>59</v>
      </c>
      <c r="E332" s="289" t="s">
        <v>17</v>
      </c>
      <c r="F332" s="289" t="s">
        <v>2098</v>
      </c>
      <c r="G332" s="290" t="s">
        <v>2107</v>
      </c>
      <c r="H332" s="461" t="s">
        <v>2105</v>
      </c>
      <c r="I332" s="289" t="s">
        <v>2104</v>
      </c>
      <c r="J332" s="452"/>
      <c r="K332" s="452"/>
      <c r="L332" s="423"/>
      <c r="M332" s="423"/>
      <c r="N332" s="423"/>
      <c r="O332" s="452">
        <f>1/2</f>
        <v>0.5</v>
      </c>
      <c r="P332" s="289" t="s">
        <v>1093</v>
      </c>
      <c r="Q332" s="456" t="s">
        <v>2108</v>
      </c>
      <c r="R332" s="423">
        <f>1/2</f>
        <v>0.5</v>
      </c>
      <c r="S332" s="425">
        <f>1/5</f>
        <v>0.2</v>
      </c>
      <c r="T332" s="202"/>
      <c r="U332" s="202"/>
    </row>
    <row r="333" spans="1:21" ht="20" customHeight="1">
      <c r="A333" s="205">
        <v>332</v>
      </c>
      <c r="B333" s="433" t="s">
        <v>501</v>
      </c>
      <c r="C333" s="426" t="s">
        <v>393</v>
      </c>
      <c r="D333" s="426" t="s">
        <v>67</v>
      </c>
      <c r="E333" s="289" t="s">
        <v>17</v>
      </c>
      <c r="F333" s="289" t="s">
        <v>2098</v>
      </c>
      <c r="G333" s="290" t="s">
        <v>2107</v>
      </c>
      <c r="H333" s="461" t="s">
        <v>2105</v>
      </c>
      <c r="I333" s="289" t="s">
        <v>2104</v>
      </c>
      <c r="J333" s="452"/>
      <c r="K333" s="452"/>
      <c r="L333" s="423"/>
      <c r="M333" s="423"/>
      <c r="N333" s="423"/>
      <c r="O333" s="452">
        <f>1/2</f>
        <v>0.5</v>
      </c>
      <c r="P333" s="289" t="s">
        <v>1093</v>
      </c>
      <c r="Q333" s="456" t="s">
        <v>2108</v>
      </c>
      <c r="R333" s="423">
        <f>1/2</f>
        <v>0.5</v>
      </c>
      <c r="S333" s="425">
        <f>1/5</f>
        <v>0.2</v>
      </c>
      <c r="T333" s="202"/>
      <c r="U333" s="202"/>
    </row>
    <row r="334" spans="1:21" ht="20" customHeight="1">
      <c r="A334" s="203">
        <v>333</v>
      </c>
      <c r="B334" s="433" t="s">
        <v>1048</v>
      </c>
      <c r="C334" s="426" t="s">
        <v>497</v>
      </c>
      <c r="D334" s="426" t="s">
        <v>67</v>
      </c>
      <c r="E334" s="289" t="s">
        <v>17</v>
      </c>
      <c r="F334" s="289" t="s">
        <v>2098</v>
      </c>
      <c r="G334" s="290" t="s">
        <v>2111</v>
      </c>
      <c r="H334" s="461" t="s">
        <v>2110</v>
      </c>
      <c r="I334" s="289" t="s">
        <v>2109</v>
      </c>
      <c r="J334" s="452">
        <v>1</v>
      </c>
      <c r="K334" s="452"/>
      <c r="L334" s="423"/>
      <c r="M334" s="423"/>
      <c r="N334" s="423"/>
      <c r="O334" s="452"/>
      <c r="P334" s="289" t="s">
        <v>1202</v>
      </c>
      <c r="Q334" s="456" t="s">
        <v>2112</v>
      </c>
      <c r="R334" s="423">
        <v>1</v>
      </c>
      <c r="S334" s="425">
        <f>1/2</f>
        <v>0.5</v>
      </c>
      <c r="T334" s="202"/>
      <c r="U334" s="202"/>
    </row>
    <row r="335" spans="1:21" ht="20" customHeight="1">
      <c r="A335" s="205">
        <v>334</v>
      </c>
      <c r="B335" s="433" t="s">
        <v>2116</v>
      </c>
      <c r="C335" s="426" t="s">
        <v>2117</v>
      </c>
      <c r="D335" s="426" t="s">
        <v>231</v>
      </c>
      <c r="E335" s="555" t="s">
        <v>18</v>
      </c>
      <c r="F335" s="289" t="s">
        <v>36</v>
      </c>
      <c r="G335" s="290" t="s">
        <v>2115</v>
      </c>
      <c r="H335" s="461" t="s">
        <v>2114</v>
      </c>
      <c r="I335" s="289" t="s">
        <v>2113</v>
      </c>
      <c r="J335" s="452">
        <f>1/2</f>
        <v>0.5</v>
      </c>
      <c r="K335" s="452"/>
      <c r="L335" s="423"/>
      <c r="M335" s="423"/>
      <c r="N335" s="423"/>
      <c r="O335" s="452"/>
      <c r="P335" s="289" t="s">
        <v>1212</v>
      </c>
      <c r="Q335" s="456" t="s">
        <v>2118</v>
      </c>
      <c r="R335" s="423">
        <f>1/2</f>
        <v>0.5</v>
      </c>
      <c r="S335" s="423">
        <f>1/2</f>
        <v>0.5</v>
      </c>
      <c r="T335" s="202"/>
      <c r="U335" s="202"/>
    </row>
    <row r="336" spans="1:21" ht="20" customHeight="1">
      <c r="A336" s="203">
        <v>335</v>
      </c>
      <c r="B336" s="433" t="s">
        <v>349</v>
      </c>
      <c r="C336" s="426" t="s">
        <v>214</v>
      </c>
      <c r="D336" s="426" t="s">
        <v>67</v>
      </c>
      <c r="E336" s="555" t="s">
        <v>18</v>
      </c>
      <c r="F336" s="289" t="s">
        <v>36</v>
      </c>
      <c r="G336" s="290" t="s">
        <v>2115</v>
      </c>
      <c r="H336" s="461" t="s">
        <v>2114</v>
      </c>
      <c r="I336" s="289" t="s">
        <v>2113</v>
      </c>
      <c r="J336" s="452">
        <f>1/2</f>
        <v>0.5</v>
      </c>
      <c r="K336" s="452"/>
      <c r="L336" s="423"/>
      <c r="M336" s="423"/>
      <c r="N336" s="423"/>
      <c r="O336" s="452"/>
      <c r="P336" s="289" t="s">
        <v>1212</v>
      </c>
      <c r="Q336" s="456" t="s">
        <v>2118</v>
      </c>
      <c r="R336" s="423">
        <f>1/2</f>
        <v>0.5</v>
      </c>
      <c r="S336" s="423">
        <f>1/2</f>
        <v>0.5</v>
      </c>
      <c r="T336" s="202"/>
      <c r="U336" s="202"/>
    </row>
    <row r="337" spans="1:21" ht="20" customHeight="1">
      <c r="A337" s="205">
        <v>336</v>
      </c>
      <c r="B337" s="433" t="s">
        <v>377</v>
      </c>
      <c r="C337" s="426" t="s">
        <v>378</v>
      </c>
      <c r="D337" s="426" t="s">
        <v>67</v>
      </c>
      <c r="E337" s="289" t="s">
        <v>17</v>
      </c>
      <c r="F337" s="289" t="s">
        <v>29</v>
      </c>
      <c r="G337" s="537" t="s">
        <v>2121</v>
      </c>
      <c r="H337" s="461" t="s">
        <v>2120</v>
      </c>
      <c r="I337" s="289" t="s">
        <v>2119</v>
      </c>
      <c r="J337" s="538">
        <v>1</v>
      </c>
      <c r="K337" s="538"/>
      <c r="L337" s="539"/>
      <c r="M337" s="539"/>
      <c r="N337" s="539"/>
      <c r="O337" s="538"/>
      <c r="P337" s="536" t="s">
        <v>1205</v>
      </c>
      <c r="Q337" s="681" t="s">
        <v>2122</v>
      </c>
      <c r="R337" s="539">
        <v>1</v>
      </c>
      <c r="S337" s="540">
        <f>1/3</f>
        <v>0.33333333333333331</v>
      </c>
      <c r="T337" s="202"/>
      <c r="U337" s="202"/>
    </row>
    <row r="338" spans="1:21" ht="20" customHeight="1">
      <c r="A338" s="203">
        <v>337</v>
      </c>
      <c r="B338" s="433" t="s">
        <v>103</v>
      </c>
      <c r="C338" s="426" t="s">
        <v>104</v>
      </c>
      <c r="D338" s="426" t="s">
        <v>67</v>
      </c>
      <c r="E338" s="428" t="s">
        <v>19</v>
      </c>
      <c r="F338" s="428" t="s">
        <v>40</v>
      </c>
      <c r="G338" s="290" t="s">
        <v>2125</v>
      </c>
      <c r="H338" s="461" t="s">
        <v>2124</v>
      </c>
      <c r="I338" s="289" t="s">
        <v>2123</v>
      </c>
      <c r="J338" s="452"/>
      <c r="K338" s="452">
        <v>1</v>
      </c>
      <c r="L338" s="423"/>
      <c r="M338" s="423"/>
      <c r="N338" s="423"/>
      <c r="O338" s="452"/>
      <c r="P338" s="289" t="s">
        <v>1204</v>
      </c>
      <c r="Q338" s="456" t="s">
        <v>2126</v>
      </c>
      <c r="R338" s="423">
        <v>1</v>
      </c>
      <c r="S338" s="425">
        <v>1</v>
      </c>
      <c r="T338" s="202"/>
      <c r="U338" s="202"/>
    </row>
    <row r="339" spans="1:21" ht="20" customHeight="1">
      <c r="A339" s="205">
        <v>338</v>
      </c>
      <c r="B339" s="433" t="s">
        <v>186</v>
      </c>
      <c r="C339" s="426" t="s">
        <v>187</v>
      </c>
      <c r="D339" s="426" t="s">
        <v>67</v>
      </c>
      <c r="E339" s="289" t="s">
        <v>18</v>
      </c>
      <c r="F339" s="289" t="s">
        <v>38</v>
      </c>
      <c r="G339" s="290" t="s">
        <v>2129</v>
      </c>
      <c r="H339" s="461" t="s">
        <v>2128</v>
      </c>
      <c r="I339" s="289" t="s">
        <v>2127</v>
      </c>
      <c r="J339" s="452">
        <v>1</v>
      </c>
      <c r="K339" s="452"/>
      <c r="L339" s="423"/>
      <c r="M339" s="423"/>
      <c r="N339" s="423"/>
      <c r="O339" s="452"/>
      <c r="P339" s="289" t="s">
        <v>1195</v>
      </c>
      <c r="Q339" s="456" t="s">
        <v>2130</v>
      </c>
      <c r="R339" s="423">
        <v>1</v>
      </c>
      <c r="S339" s="425">
        <f>1/4</f>
        <v>0.25</v>
      </c>
      <c r="T339" s="202"/>
      <c r="U339" s="202"/>
    </row>
    <row r="340" spans="1:21" ht="20" customHeight="1">
      <c r="A340" s="203">
        <v>339</v>
      </c>
      <c r="B340" s="433" t="s">
        <v>2134</v>
      </c>
      <c r="C340" s="426" t="s">
        <v>2135</v>
      </c>
      <c r="D340" s="426" t="s">
        <v>835</v>
      </c>
      <c r="E340" s="289" t="s">
        <v>18</v>
      </c>
      <c r="F340" s="289" t="s">
        <v>38</v>
      </c>
      <c r="G340" s="290" t="s">
        <v>2133</v>
      </c>
      <c r="H340" s="461" t="s">
        <v>2132</v>
      </c>
      <c r="I340" s="289" t="s">
        <v>2131</v>
      </c>
      <c r="J340" s="452">
        <f>1/2</f>
        <v>0.5</v>
      </c>
      <c r="K340" s="452"/>
      <c r="L340" s="423"/>
      <c r="M340" s="423"/>
      <c r="N340" s="423"/>
      <c r="O340" s="452"/>
      <c r="P340" s="289" t="s">
        <v>1213</v>
      </c>
      <c r="Q340" s="681" t="s">
        <v>2137</v>
      </c>
      <c r="R340" s="452">
        <f>1/2</f>
        <v>0.5</v>
      </c>
      <c r="S340" s="452">
        <f>1/2</f>
        <v>0.5</v>
      </c>
      <c r="T340" s="202"/>
      <c r="U340" s="202"/>
    </row>
    <row r="341" spans="1:21" ht="20" customHeight="1">
      <c r="A341" s="205">
        <v>340</v>
      </c>
      <c r="B341" s="433" t="s">
        <v>2136</v>
      </c>
      <c r="C341" s="426" t="s">
        <v>740</v>
      </c>
      <c r="D341" s="426" t="s">
        <v>67</v>
      </c>
      <c r="E341" s="289" t="s">
        <v>18</v>
      </c>
      <c r="F341" s="289" t="s">
        <v>38</v>
      </c>
      <c r="G341" s="290" t="s">
        <v>2133</v>
      </c>
      <c r="H341" s="461" t="s">
        <v>2132</v>
      </c>
      <c r="I341" s="289" t="s">
        <v>2131</v>
      </c>
      <c r="J341" s="452">
        <f>1/2</f>
        <v>0.5</v>
      </c>
      <c r="K341" s="452"/>
      <c r="L341" s="423"/>
      <c r="M341" s="423"/>
      <c r="N341" s="423"/>
      <c r="O341" s="452"/>
      <c r="P341" s="289" t="s">
        <v>1213</v>
      </c>
      <c r="Q341" s="456" t="s">
        <v>2137</v>
      </c>
      <c r="R341" s="452">
        <f>1/2</f>
        <v>0.5</v>
      </c>
      <c r="S341" s="452">
        <f>1/2</f>
        <v>0.5</v>
      </c>
      <c r="T341" s="202"/>
      <c r="U341" s="202"/>
    </row>
    <row r="342" spans="1:21" ht="20" customHeight="1">
      <c r="A342" s="203">
        <v>341</v>
      </c>
      <c r="B342" s="433" t="s">
        <v>578</v>
      </c>
      <c r="C342" s="426" t="s">
        <v>579</v>
      </c>
      <c r="D342" s="426" t="s">
        <v>56</v>
      </c>
      <c r="E342" s="289" t="s">
        <v>17</v>
      </c>
      <c r="F342" s="289" t="s">
        <v>28</v>
      </c>
      <c r="G342" s="290" t="s">
        <v>2148</v>
      </c>
      <c r="H342" s="461" t="s">
        <v>2140</v>
      </c>
      <c r="I342" s="289" t="s">
        <v>2139</v>
      </c>
      <c r="J342" s="452"/>
      <c r="K342" s="452"/>
      <c r="L342" s="423">
        <v>1</v>
      </c>
      <c r="M342" s="423"/>
      <c r="N342" s="423"/>
      <c r="O342" s="452"/>
      <c r="P342" s="289" t="s">
        <v>2141</v>
      </c>
      <c r="Q342" s="456" t="s">
        <v>2142</v>
      </c>
      <c r="R342" s="423">
        <v>1</v>
      </c>
      <c r="S342" s="425">
        <v>1</v>
      </c>
      <c r="T342" s="202"/>
      <c r="U342" s="202"/>
    </row>
    <row r="343" spans="1:21" ht="20" customHeight="1">
      <c r="A343" s="205">
        <v>342</v>
      </c>
      <c r="B343" s="433" t="s">
        <v>792</v>
      </c>
      <c r="C343" s="426" t="s">
        <v>2145</v>
      </c>
      <c r="D343" s="426" t="s">
        <v>59</v>
      </c>
      <c r="E343" s="289" t="s">
        <v>19</v>
      </c>
      <c r="F343" s="289" t="s">
        <v>1438</v>
      </c>
      <c r="G343" s="290" t="s">
        <v>2144</v>
      </c>
      <c r="H343" s="461" t="s">
        <v>2146</v>
      </c>
      <c r="I343" s="289" t="s">
        <v>2143</v>
      </c>
      <c r="J343" s="452"/>
      <c r="K343" s="452"/>
      <c r="L343" s="423"/>
      <c r="M343" s="423"/>
      <c r="N343" s="423"/>
      <c r="O343" s="452">
        <v>1</v>
      </c>
      <c r="P343" s="289" t="s">
        <v>1097</v>
      </c>
      <c r="Q343" s="456" t="s">
        <v>2147</v>
      </c>
      <c r="R343" s="423">
        <v>1</v>
      </c>
      <c r="S343" s="425">
        <f t="shared" ref="S343:S348" si="23">1/6</f>
        <v>0.16666666666666666</v>
      </c>
      <c r="T343" s="202"/>
      <c r="U343" s="202"/>
    </row>
    <row r="344" spans="1:21" ht="20" customHeight="1">
      <c r="A344" s="203">
        <v>343</v>
      </c>
      <c r="B344" s="433" t="s">
        <v>271</v>
      </c>
      <c r="C344" s="426" t="s">
        <v>272</v>
      </c>
      <c r="D344" s="426" t="s">
        <v>56</v>
      </c>
      <c r="E344" s="289" t="s">
        <v>18</v>
      </c>
      <c r="F344" s="289" t="s">
        <v>38</v>
      </c>
      <c r="G344" s="568" t="s">
        <v>2151</v>
      </c>
      <c r="H344" s="461" t="s">
        <v>2150</v>
      </c>
      <c r="I344" s="567" t="s">
        <v>2149</v>
      </c>
      <c r="J344" s="569">
        <v>1</v>
      </c>
      <c r="K344" s="569"/>
      <c r="L344" s="570"/>
      <c r="M344" s="570"/>
      <c r="N344" s="570"/>
      <c r="O344" s="569"/>
      <c r="P344" s="567" t="s">
        <v>1202</v>
      </c>
      <c r="Q344" s="456" t="s">
        <v>2152</v>
      </c>
      <c r="R344" s="570">
        <v>1</v>
      </c>
      <c r="S344" s="571">
        <f t="shared" si="23"/>
        <v>0.16666666666666666</v>
      </c>
      <c r="T344" s="202"/>
      <c r="U344" s="202"/>
    </row>
    <row r="345" spans="1:21" ht="20" customHeight="1">
      <c r="A345" s="205">
        <v>344</v>
      </c>
      <c r="B345" s="565" t="s">
        <v>2155</v>
      </c>
      <c r="C345" s="566" t="s">
        <v>2156</v>
      </c>
      <c r="D345" s="426" t="s">
        <v>2167</v>
      </c>
      <c r="E345" s="289" t="s">
        <v>18</v>
      </c>
      <c r="F345" s="289" t="s">
        <v>36</v>
      </c>
      <c r="G345" s="568" t="s">
        <v>2157</v>
      </c>
      <c r="H345" s="461" t="s">
        <v>2154</v>
      </c>
      <c r="I345" s="567" t="s">
        <v>2153</v>
      </c>
      <c r="J345" s="569">
        <f>1/4</f>
        <v>0.25</v>
      </c>
      <c r="K345" s="569"/>
      <c r="L345" s="570"/>
      <c r="M345" s="570"/>
      <c r="N345" s="570"/>
      <c r="O345" s="569"/>
      <c r="P345" s="567" t="s">
        <v>1203</v>
      </c>
      <c r="Q345" s="681" t="s">
        <v>2158</v>
      </c>
      <c r="R345" s="569">
        <f>1/4</f>
        <v>0.25</v>
      </c>
      <c r="S345" s="570">
        <f t="shared" si="23"/>
        <v>0.16666666666666666</v>
      </c>
      <c r="T345" s="202"/>
      <c r="U345" s="202"/>
    </row>
    <row r="346" spans="1:21" ht="20" customHeight="1">
      <c r="A346" s="203">
        <v>345</v>
      </c>
      <c r="B346" s="565" t="s">
        <v>628</v>
      </c>
      <c r="C346" s="566" t="s">
        <v>494</v>
      </c>
      <c r="D346" s="426" t="s">
        <v>56</v>
      </c>
      <c r="E346" s="289" t="s">
        <v>18</v>
      </c>
      <c r="F346" s="289" t="s">
        <v>36</v>
      </c>
      <c r="G346" s="568" t="s">
        <v>2157</v>
      </c>
      <c r="H346" s="461" t="s">
        <v>2154</v>
      </c>
      <c r="I346" s="567" t="s">
        <v>2153</v>
      </c>
      <c r="J346" s="569">
        <f>1/4</f>
        <v>0.25</v>
      </c>
      <c r="K346" s="569"/>
      <c r="L346" s="570"/>
      <c r="M346" s="570"/>
      <c r="N346" s="570"/>
      <c r="O346" s="569"/>
      <c r="P346" s="567" t="s">
        <v>1203</v>
      </c>
      <c r="Q346" s="456" t="s">
        <v>2158</v>
      </c>
      <c r="R346" s="569">
        <f>1/4</f>
        <v>0.25</v>
      </c>
      <c r="S346" s="570">
        <f t="shared" si="23"/>
        <v>0.16666666666666666</v>
      </c>
      <c r="T346" s="202"/>
      <c r="U346" s="202"/>
    </row>
    <row r="347" spans="1:21" ht="20" customHeight="1">
      <c r="A347" s="205">
        <v>346</v>
      </c>
      <c r="B347" s="565" t="s">
        <v>349</v>
      </c>
      <c r="C347" s="566" t="s">
        <v>214</v>
      </c>
      <c r="D347" s="426" t="s">
        <v>67</v>
      </c>
      <c r="E347" s="289" t="s">
        <v>18</v>
      </c>
      <c r="F347" s="289" t="s">
        <v>36</v>
      </c>
      <c r="G347" s="568" t="s">
        <v>2157</v>
      </c>
      <c r="H347" s="461" t="s">
        <v>2154</v>
      </c>
      <c r="I347" s="567" t="s">
        <v>2153</v>
      </c>
      <c r="J347" s="569">
        <f>1/4</f>
        <v>0.25</v>
      </c>
      <c r="K347" s="569"/>
      <c r="L347" s="570"/>
      <c r="M347" s="570"/>
      <c r="N347" s="570"/>
      <c r="O347" s="569"/>
      <c r="P347" s="567" t="s">
        <v>1203</v>
      </c>
      <c r="Q347" s="456" t="s">
        <v>2158</v>
      </c>
      <c r="R347" s="569">
        <f>1/4</f>
        <v>0.25</v>
      </c>
      <c r="S347" s="570">
        <f t="shared" si="23"/>
        <v>0.16666666666666666</v>
      </c>
      <c r="T347" s="202"/>
      <c r="U347" s="202"/>
    </row>
    <row r="348" spans="1:21" ht="20" customHeight="1">
      <c r="A348" s="203">
        <v>347</v>
      </c>
      <c r="B348" s="565" t="s">
        <v>213</v>
      </c>
      <c r="C348" s="566" t="s">
        <v>214</v>
      </c>
      <c r="D348" s="426" t="s">
        <v>67</v>
      </c>
      <c r="E348" s="289" t="s">
        <v>18</v>
      </c>
      <c r="F348" s="289" t="s">
        <v>36</v>
      </c>
      <c r="G348" s="568" t="s">
        <v>2157</v>
      </c>
      <c r="H348" s="461" t="s">
        <v>2154</v>
      </c>
      <c r="I348" s="567" t="s">
        <v>2153</v>
      </c>
      <c r="J348" s="569">
        <f>1/4</f>
        <v>0.25</v>
      </c>
      <c r="K348" s="569"/>
      <c r="L348" s="570"/>
      <c r="M348" s="570"/>
      <c r="N348" s="570"/>
      <c r="O348" s="569"/>
      <c r="P348" s="567" t="s">
        <v>1203</v>
      </c>
      <c r="Q348" s="456" t="s">
        <v>2158</v>
      </c>
      <c r="R348" s="569">
        <f>1/4</f>
        <v>0.25</v>
      </c>
      <c r="S348" s="570">
        <f t="shared" si="23"/>
        <v>0.16666666666666666</v>
      </c>
      <c r="T348" s="202"/>
      <c r="U348" s="202"/>
    </row>
    <row r="349" spans="1:21" ht="20" customHeight="1">
      <c r="A349" s="205">
        <v>348</v>
      </c>
      <c r="B349" s="565" t="s">
        <v>138</v>
      </c>
      <c r="C349" s="566" t="s">
        <v>1018</v>
      </c>
      <c r="D349" s="426" t="s">
        <v>67</v>
      </c>
      <c r="E349" s="289" t="s">
        <v>18</v>
      </c>
      <c r="F349" s="289" t="s">
        <v>37</v>
      </c>
      <c r="G349" s="568" t="s">
        <v>2161</v>
      </c>
      <c r="H349" s="461" t="s">
        <v>2160</v>
      </c>
      <c r="I349" s="567" t="s">
        <v>2159</v>
      </c>
      <c r="J349" s="569"/>
      <c r="K349" s="569"/>
      <c r="L349" s="570"/>
      <c r="M349" s="570"/>
      <c r="N349" s="570"/>
      <c r="O349" s="569">
        <v>1</v>
      </c>
      <c r="P349" s="567" t="s">
        <v>1097</v>
      </c>
      <c r="Q349" s="456" t="s">
        <v>2162</v>
      </c>
      <c r="R349" s="570">
        <v>1</v>
      </c>
      <c r="S349" s="571">
        <f>1/3</f>
        <v>0.33333333333333331</v>
      </c>
      <c r="T349" s="202"/>
      <c r="U349" s="202"/>
    </row>
    <row r="350" spans="1:21" ht="20" customHeight="1">
      <c r="A350" s="203">
        <v>349</v>
      </c>
      <c r="B350" s="565" t="s">
        <v>266</v>
      </c>
      <c r="C350" s="566" t="s">
        <v>1421</v>
      </c>
      <c r="D350" s="426" t="s">
        <v>56</v>
      </c>
      <c r="E350" s="289" t="s">
        <v>18</v>
      </c>
      <c r="F350" s="289" t="s">
        <v>36</v>
      </c>
      <c r="G350" s="568" t="s">
        <v>2165</v>
      </c>
      <c r="H350" s="461" t="s">
        <v>2164</v>
      </c>
      <c r="I350" s="567" t="s">
        <v>2163</v>
      </c>
      <c r="J350" s="569">
        <v>1</v>
      </c>
      <c r="K350" s="569"/>
      <c r="L350" s="570"/>
      <c r="M350" s="570"/>
      <c r="N350" s="570"/>
      <c r="O350" s="569"/>
      <c r="P350" s="567" t="s">
        <v>1206</v>
      </c>
      <c r="Q350" s="456" t="s">
        <v>2166</v>
      </c>
      <c r="R350" s="570">
        <v>1</v>
      </c>
      <c r="S350" s="571">
        <f>1/5</f>
        <v>0.2</v>
      </c>
      <c r="T350" s="202"/>
      <c r="U350" s="202"/>
    </row>
    <row r="351" spans="1:21" s="496" customFormat="1" ht="20" customHeight="1">
      <c r="A351" s="205">
        <v>350</v>
      </c>
      <c r="B351" s="430" t="s">
        <v>243</v>
      </c>
      <c r="C351" s="431" t="s">
        <v>244</v>
      </c>
      <c r="D351" s="431" t="s">
        <v>67</v>
      </c>
      <c r="E351" s="428" t="s">
        <v>17</v>
      </c>
      <c r="F351" s="428" t="s">
        <v>29</v>
      </c>
      <c r="G351" s="444" t="s">
        <v>2174</v>
      </c>
      <c r="H351" s="461" t="s">
        <v>2169</v>
      </c>
      <c r="I351" s="428" t="s">
        <v>2168</v>
      </c>
      <c r="J351" s="493"/>
      <c r="K351" s="493"/>
      <c r="L351" s="494"/>
      <c r="M351" s="494"/>
      <c r="N351" s="494"/>
      <c r="O351" s="493">
        <f>1/2</f>
        <v>0.5</v>
      </c>
      <c r="P351" s="428" t="s">
        <v>1203</v>
      </c>
      <c r="Q351" s="602" t="s">
        <v>2175</v>
      </c>
      <c r="R351" s="494">
        <v>0.5</v>
      </c>
      <c r="S351" s="494">
        <v>0.5</v>
      </c>
    </row>
    <row r="352" spans="1:21" ht="20" customHeight="1">
      <c r="A352" s="203">
        <v>351</v>
      </c>
      <c r="B352" s="433" t="s">
        <v>290</v>
      </c>
      <c r="C352" s="426" t="s">
        <v>583</v>
      </c>
      <c r="D352" s="426" t="s">
        <v>67</v>
      </c>
      <c r="E352" s="289" t="s">
        <v>17</v>
      </c>
      <c r="F352" s="289" t="s">
        <v>29</v>
      </c>
      <c r="G352" s="568" t="s">
        <v>2174</v>
      </c>
      <c r="H352" s="461" t="s">
        <v>2169</v>
      </c>
      <c r="I352" s="567" t="s">
        <v>2168</v>
      </c>
      <c r="J352" s="452"/>
      <c r="K352" s="452"/>
      <c r="L352" s="423"/>
      <c r="M352" s="423"/>
      <c r="N352" s="423"/>
      <c r="O352" s="569">
        <f>1/2</f>
        <v>0.5</v>
      </c>
      <c r="P352" s="567" t="s">
        <v>1203</v>
      </c>
      <c r="Q352" s="602" t="s">
        <v>2175</v>
      </c>
      <c r="R352" s="423">
        <f>1/2</f>
        <v>0.5</v>
      </c>
      <c r="S352" s="423">
        <f>1/2</f>
        <v>0.5</v>
      </c>
      <c r="T352" s="202"/>
      <c r="U352" s="202"/>
    </row>
    <row r="353" spans="1:21" ht="20" customHeight="1">
      <c r="A353" s="205">
        <v>352</v>
      </c>
      <c r="B353" s="565" t="s">
        <v>705</v>
      </c>
      <c r="C353" s="566" t="s">
        <v>706</v>
      </c>
      <c r="D353" s="426" t="s">
        <v>56</v>
      </c>
      <c r="E353" s="289" t="s">
        <v>18</v>
      </c>
      <c r="F353" s="289" t="s">
        <v>1361</v>
      </c>
      <c r="G353" s="568" t="s">
        <v>2177</v>
      </c>
      <c r="H353" s="461" t="s">
        <v>2170</v>
      </c>
      <c r="I353" s="567" t="s">
        <v>2176</v>
      </c>
      <c r="J353" s="569">
        <v>1</v>
      </c>
      <c r="K353" s="569"/>
      <c r="L353" s="570"/>
      <c r="M353" s="570"/>
      <c r="N353" s="570"/>
      <c r="O353" s="569"/>
      <c r="P353" s="289" t="s">
        <v>1201</v>
      </c>
      <c r="Q353" s="601" t="s">
        <v>2178</v>
      </c>
      <c r="R353" s="570">
        <v>1</v>
      </c>
      <c r="S353" s="571">
        <f>1/12</f>
        <v>8.3333333333333329E-2</v>
      </c>
      <c r="T353" s="202"/>
      <c r="U353" s="202"/>
    </row>
    <row r="354" spans="1:21" ht="20" customHeight="1">
      <c r="A354" s="203">
        <v>353</v>
      </c>
      <c r="B354" s="565" t="s">
        <v>352</v>
      </c>
      <c r="C354" s="566" t="s">
        <v>353</v>
      </c>
      <c r="D354" s="426" t="s">
        <v>67</v>
      </c>
      <c r="E354" s="289" t="s">
        <v>18</v>
      </c>
      <c r="F354" s="289" t="s">
        <v>33</v>
      </c>
      <c r="G354" s="568" t="s">
        <v>2180</v>
      </c>
      <c r="H354" s="461" t="s">
        <v>2171</v>
      </c>
      <c r="I354" s="567" t="s">
        <v>2179</v>
      </c>
      <c r="J354" s="569">
        <f>1/5</f>
        <v>0.2</v>
      </c>
      <c r="K354" s="569"/>
      <c r="L354" s="570"/>
      <c r="M354" s="570"/>
      <c r="N354" s="570"/>
      <c r="O354" s="569"/>
      <c r="P354" s="567" t="s">
        <v>2183</v>
      </c>
      <c r="Q354" s="601" t="s">
        <v>2184</v>
      </c>
      <c r="R354" s="569">
        <f>1/5</f>
        <v>0.2</v>
      </c>
      <c r="S354" s="570">
        <f>1/6</f>
        <v>0.16666666666666666</v>
      </c>
      <c r="T354" s="202"/>
      <c r="U354" s="202"/>
    </row>
    <row r="355" spans="1:21" ht="20" customHeight="1">
      <c r="A355" s="205">
        <v>354</v>
      </c>
      <c r="B355" s="433" t="s">
        <v>2181</v>
      </c>
      <c r="C355" s="426" t="s">
        <v>204</v>
      </c>
      <c r="D355" s="426" t="s">
        <v>231</v>
      </c>
      <c r="E355" s="289" t="s">
        <v>18</v>
      </c>
      <c r="F355" s="289" t="s">
        <v>33</v>
      </c>
      <c r="G355" s="568" t="s">
        <v>2180</v>
      </c>
      <c r="H355" s="461" t="s">
        <v>2171</v>
      </c>
      <c r="I355" s="567" t="s">
        <v>2179</v>
      </c>
      <c r="J355" s="569">
        <f>1/5</f>
        <v>0.2</v>
      </c>
      <c r="K355" s="452"/>
      <c r="L355" s="423"/>
      <c r="M355" s="423"/>
      <c r="N355" s="423"/>
      <c r="O355" s="452"/>
      <c r="P355" s="567" t="s">
        <v>2183</v>
      </c>
      <c r="Q355" s="602" t="s">
        <v>2184</v>
      </c>
      <c r="R355" s="569">
        <f>1/5</f>
        <v>0.2</v>
      </c>
      <c r="S355" s="570">
        <f>1/6</f>
        <v>0.16666666666666666</v>
      </c>
      <c r="T355" s="202"/>
      <c r="U355" s="202"/>
    </row>
    <row r="356" spans="1:21" ht="20" customHeight="1">
      <c r="A356" s="203">
        <v>355</v>
      </c>
      <c r="B356" s="433" t="s">
        <v>855</v>
      </c>
      <c r="C356" s="426" t="s">
        <v>164</v>
      </c>
      <c r="D356" s="426" t="s">
        <v>157</v>
      </c>
      <c r="E356" s="289" t="s">
        <v>18</v>
      </c>
      <c r="F356" s="289" t="s">
        <v>33</v>
      </c>
      <c r="G356" s="568" t="s">
        <v>2180</v>
      </c>
      <c r="H356" s="461" t="s">
        <v>2171</v>
      </c>
      <c r="I356" s="567" t="s">
        <v>2179</v>
      </c>
      <c r="J356" s="569">
        <f>1/5</f>
        <v>0.2</v>
      </c>
      <c r="K356" s="452"/>
      <c r="L356" s="423"/>
      <c r="M356" s="423"/>
      <c r="N356" s="423"/>
      <c r="O356" s="452"/>
      <c r="P356" s="567" t="s">
        <v>2183</v>
      </c>
      <c r="Q356" s="602" t="s">
        <v>2184</v>
      </c>
      <c r="R356" s="569">
        <f>1/5</f>
        <v>0.2</v>
      </c>
      <c r="S356" s="570">
        <f>1/6</f>
        <v>0.16666666666666666</v>
      </c>
      <c r="T356" s="202"/>
      <c r="U356" s="202"/>
    </row>
    <row r="357" spans="1:21" ht="20" customHeight="1">
      <c r="A357" s="205">
        <v>356</v>
      </c>
      <c r="B357" s="433" t="s">
        <v>946</v>
      </c>
      <c r="C357" s="426" t="s">
        <v>2182</v>
      </c>
      <c r="D357" s="508" t="s">
        <v>231</v>
      </c>
      <c r="E357" s="508" t="s">
        <v>2192</v>
      </c>
      <c r="F357" s="289" t="s">
        <v>2098</v>
      </c>
      <c r="G357" s="568" t="s">
        <v>2180</v>
      </c>
      <c r="H357" s="461" t="s">
        <v>2171</v>
      </c>
      <c r="I357" s="567" t="s">
        <v>2179</v>
      </c>
      <c r="J357" s="569">
        <f>1/5</f>
        <v>0.2</v>
      </c>
      <c r="K357" s="452"/>
      <c r="L357" s="423"/>
      <c r="M357" s="423"/>
      <c r="N357" s="423"/>
      <c r="O357" s="452"/>
      <c r="P357" s="567" t="s">
        <v>2183</v>
      </c>
      <c r="Q357" s="602" t="s">
        <v>2184</v>
      </c>
      <c r="R357" s="569">
        <f>1/5</f>
        <v>0.2</v>
      </c>
      <c r="S357" s="570">
        <f>1/6</f>
        <v>0.16666666666666666</v>
      </c>
      <c r="T357" s="202"/>
      <c r="U357" s="202"/>
    </row>
    <row r="358" spans="1:21" ht="20" customHeight="1">
      <c r="A358" s="203">
        <v>357</v>
      </c>
      <c r="B358" s="433" t="s">
        <v>1080</v>
      </c>
      <c r="C358" s="426" t="s">
        <v>2191</v>
      </c>
      <c r="D358" s="426" t="s">
        <v>67</v>
      </c>
      <c r="E358" s="289" t="s">
        <v>18</v>
      </c>
      <c r="F358" s="289" t="s">
        <v>33</v>
      </c>
      <c r="G358" s="568" t="s">
        <v>2180</v>
      </c>
      <c r="H358" s="461" t="s">
        <v>2171</v>
      </c>
      <c r="I358" s="567" t="s">
        <v>2179</v>
      </c>
      <c r="J358" s="569">
        <f>1/5</f>
        <v>0.2</v>
      </c>
      <c r="K358" s="452"/>
      <c r="L358" s="423"/>
      <c r="M358" s="423"/>
      <c r="N358" s="423"/>
      <c r="O358" s="452"/>
      <c r="P358" s="567" t="s">
        <v>2183</v>
      </c>
      <c r="Q358" s="602" t="s">
        <v>2184</v>
      </c>
      <c r="R358" s="569">
        <f>1/5</f>
        <v>0.2</v>
      </c>
      <c r="S358" s="570">
        <f>1/6</f>
        <v>0.16666666666666666</v>
      </c>
      <c r="T358" s="202"/>
      <c r="U358" s="202"/>
    </row>
    <row r="359" spans="1:21" ht="20" customHeight="1">
      <c r="A359" s="205">
        <v>358</v>
      </c>
      <c r="B359" s="565" t="s">
        <v>251</v>
      </c>
      <c r="C359" s="566" t="s">
        <v>252</v>
      </c>
      <c r="D359" s="426" t="s">
        <v>67</v>
      </c>
      <c r="E359" s="289" t="s">
        <v>19</v>
      </c>
      <c r="F359" s="289" t="s">
        <v>40</v>
      </c>
      <c r="G359" s="568" t="s">
        <v>2186</v>
      </c>
      <c r="H359" s="461" t="s">
        <v>2172</v>
      </c>
      <c r="I359" s="567" t="s">
        <v>2185</v>
      </c>
      <c r="J359" s="569"/>
      <c r="K359" s="569">
        <v>1</v>
      </c>
      <c r="L359" s="570"/>
      <c r="M359" s="570"/>
      <c r="N359" s="570"/>
      <c r="O359" s="569"/>
      <c r="P359" s="567" t="s">
        <v>2016</v>
      </c>
      <c r="Q359" s="601" t="s">
        <v>2187</v>
      </c>
      <c r="R359" s="570">
        <v>1</v>
      </c>
      <c r="S359" s="571">
        <v>1</v>
      </c>
      <c r="T359" s="202"/>
      <c r="U359" s="202"/>
    </row>
    <row r="360" spans="1:21" ht="20" customHeight="1">
      <c r="A360" s="203">
        <v>359</v>
      </c>
      <c r="B360" s="565" t="s">
        <v>304</v>
      </c>
      <c r="C360" s="566" t="s">
        <v>305</v>
      </c>
      <c r="D360" s="426" t="s">
        <v>67</v>
      </c>
      <c r="E360" s="289" t="s">
        <v>18</v>
      </c>
      <c r="F360" s="289" t="s">
        <v>33</v>
      </c>
      <c r="G360" s="568" t="s">
        <v>2189</v>
      </c>
      <c r="H360" s="461" t="s">
        <v>2173</v>
      </c>
      <c r="I360" s="567" t="s">
        <v>2188</v>
      </c>
      <c r="J360" s="569">
        <v>1</v>
      </c>
      <c r="K360" s="569"/>
      <c r="L360" s="570"/>
      <c r="M360" s="570"/>
      <c r="N360" s="570"/>
      <c r="O360" s="569"/>
      <c r="P360" s="567" t="s">
        <v>1202</v>
      </c>
      <c r="Q360" s="601" t="s">
        <v>2190</v>
      </c>
      <c r="R360" s="570">
        <v>1</v>
      </c>
      <c r="S360" s="571">
        <f t="shared" ref="S360:S366" si="24">1/3</f>
        <v>0.33333333333333331</v>
      </c>
      <c r="T360" s="202"/>
      <c r="U360" s="202"/>
    </row>
    <row r="361" spans="1:21" s="496" customFormat="1" ht="20" customHeight="1">
      <c r="A361" s="498">
        <v>360</v>
      </c>
      <c r="B361" s="430" t="s">
        <v>81</v>
      </c>
      <c r="C361" s="431" t="s">
        <v>378</v>
      </c>
      <c r="D361" s="431" t="s">
        <v>59</v>
      </c>
      <c r="E361" s="608" t="s">
        <v>2192</v>
      </c>
      <c r="F361" s="428" t="s">
        <v>29</v>
      </c>
      <c r="G361" s="444" t="s">
        <v>2201</v>
      </c>
      <c r="H361" s="461" t="s">
        <v>2194</v>
      </c>
      <c r="I361" s="428" t="s">
        <v>2198</v>
      </c>
      <c r="J361" s="493">
        <v>1</v>
      </c>
      <c r="K361" s="493"/>
      <c r="L361" s="494"/>
      <c r="M361" s="494"/>
      <c r="N361" s="494"/>
      <c r="O361" s="493"/>
      <c r="P361" s="428" t="s">
        <v>2199</v>
      </c>
      <c r="Q361" s="682" t="s">
        <v>2200</v>
      </c>
      <c r="R361" s="494">
        <v>1</v>
      </c>
      <c r="S361" s="549">
        <f t="shared" si="24"/>
        <v>0.33333333333333331</v>
      </c>
    </row>
    <row r="362" spans="1:21" ht="20" customHeight="1">
      <c r="A362" s="203">
        <v>361</v>
      </c>
      <c r="B362" s="565" t="s">
        <v>494</v>
      </c>
      <c r="C362" s="566" t="s">
        <v>1037</v>
      </c>
      <c r="D362" s="449" t="s">
        <v>868</v>
      </c>
      <c r="E362" s="289" t="s">
        <v>18</v>
      </c>
      <c r="F362" s="450" t="s">
        <v>36</v>
      </c>
      <c r="G362" s="568" t="s">
        <v>2204</v>
      </c>
      <c r="H362" s="461" t="s">
        <v>2195</v>
      </c>
      <c r="I362" s="567" t="s">
        <v>2203</v>
      </c>
      <c r="J362" s="569">
        <f>1/3</f>
        <v>0.33333333333333331</v>
      </c>
      <c r="K362" s="569"/>
      <c r="L362" s="570"/>
      <c r="M362" s="570"/>
      <c r="N362" s="570"/>
      <c r="O362" s="569"/>
      <c r="P362" s="567" t="s">
        <v>1202</v>
      </c>
      <c r="Q362" s="456" t="s">
        <v>2205</v>
      </c>
      <c r="R362" s="570">
        <f>1/3</f>
        <v>0.33333333333333331</v>
      </c>
      <c r="S362" s="570">
        <f t="shared" si="24"/>
        <v>0.33333333333333331</v>
      </c>
      <c r="T362" s="202"/>
      <c r="U362" s="202"/>
    </row>
    <row r="363" spans="1:21" ht="20" customHeight="1">
      <c r="A363" s="205">
        <v>362</v>
      </c>
      <c r="B363" s="433" t="s">
        <v>247</v>
      </c>
      <c r="C363" s="426" t="s">
        <v>248</v>
      </c>
      <c r="D363" s="426" t="s">
        <v>56</v>
      </c>
      <c r="E363" s="289" t="s">
        <v>18</v>
      </c>
      <c r="F363" s="450" t="s">
        <v>36</v>
      </c>
      <c r="G363" s="568" t="s">
        <v>2204</v>
      </c>
      <c r="H363" s="461" t="s">
        <v>2195</v>
      </c>
      <c r="I363" s="567" t="s">
        <v>2203</v>
      </c>
      <c r="J363" s="569">
        <f>1/3</f>
        <v>0.33333333333333331</v>
      </c>
      <c r="K363" s="452"/>
      <c r="L363" s="423"/>
      <c r="M363" s="423"/>
      <c r="N363" s="423"/>
      <c r="O363" s="452"/>
      <c r="P363" s="567" t="s">
        <v>1202</v>
      </c>
      <c r="Q363" s="456" t="s">
        <v>2205</v>
      </c>
      <c r="R363" s="570">
        <f>1/3</f>
        <v>0.33333333333333331</v>
      </c>
      <c r="S363" s="570">
        <f t="shared" si="24"/>
        <v>0.33333333333333331</v>
      </c>
      <c r="T363" s="202"/>
      <c r="U363" s="202"/>
    </row>
    <row r="364" spans="1:21" ht="20" customHeight="1">
      <c r="A364" s="203">
        <v>363</v>
      </c>
      <c r="B364" s="433" t="s">
        <v>237</v>
      </c>
      <c r="C364" s="426" t="s">
        <v>238</v>
      </c>
      <c r="D364" s="566" t="s">
        <v>59</v>
      </c>
      <c r="E364" s="289" t="s">
        <v>18</v>
      </c>
      <c r="F364" s="450" t="s">
        <v>36</v>
      </c>
      <c r="G364" s="568" t="s">
        <v>2204</v>
      </c>
      <c r="H364" s="461" t="s">
        <v>2195</v>
      </c>
      <c r="I364" s="567" t="s">
        <v>2203</v>
      </c>
      <c r="J364" s="569">
        <f>1/3</f>
        <v>0.33333333333333331</v>
      </c>
      <c r="K364" s="452"/>
      <c r="L364" s="423"/>
      <c r="M364" s="423"/>
      <c r="N364" s="423"/>
      <c r="O364" s="452"/>
      <c r="P364" s="567" t="s">
        <v>1202</v>
      </c>
      <c r="Q364" s="456" t="s">
        <v>2205</v>
      </c>
      <c r="R364" s="570">
        <f>1/3</f>
        <v>0.33333333333333331</v>
      </c>
      <c r="S364" s="570">
        <f t="shared" si="24"/>
        <v>0.33333333333333331</v>
      </c>
      <c r="T364" s="202"/>
      <c r="U364" s="202"/>
    </row>
    <row r="365" spans="1:21" ht="20" customHeight="1">
      <c r="A365" s="205">
        <v>364</v>
      </c>
      <c r="B365" s="565" t="s">
        <v>79</v>
      </c>
      <c r="C365" s="566" t="s">
        <v>381</v>
      </c>
      <c r="D365" s="426" t="s">
        <v>67</v>
      </c>
      <c r="E365" s="289" t="s">
        <v>18</v>
      </c>
      <c r="F365" s="289" t="s">
        <v>1361</v>
      </c>
      <c r="G365" s="568" t="s">
        <v>2207</v>
      </c>
      <c r="H365" s="461" t="s">
        <v>2196</v>
      </c>
      <c r="I365" s="567" t="s">
        <v>2206</v>
      </c>
      <c r="J365" s="569">
        <f>1/2</f>
        <v>0.5</v>
      </c>
      <c r="K365" s="569"/>
      <c r="L365" s="570"/>
      <c r="M365" s="570"/>
      <c r="N365" s="570"/>
      <c r="O365" s="569"/>
      <c r="P365" s="567" t="s">
        <v>2210</v>
      </c>
      <c r="Q365" s="456" t="s">
        <v>2211</v>
      </c>
      <c r="R365" s="569">
        <f>1/2</f>
        <v>0.5</v>
      </c>
      <c r="S365" s="570">
        <f t="shared" si="24"/>
        <v>0.33333333333333331</v>
      </c>
      <c r="T365" s="202"/>
      <c r="U365" s="202"/>
    </row>
    <row r="366" spans="1:21" ht="20" customHeight="1">
      <c r="A366" s="203">
        <v>365</v>
      </c>
      <c r="B366" s="433" t="s">
        <v>2208</v>
      </c>
      <c r="C366" s="426" t="s">
        <v>2209</v>
      </c>
      <c r="D366" s="426" t="s">
        <v>231</v>
      </c>
      <c r="E366" s="289" t="s">
        <v>18</v>
      </c>
      <c r="F366" s="289" t="s">
        <v>1361</v>
      </c>
      <c r="G366" s="568" t="s">
        <v>2207</v>
      </c>
      <c r="H366" s="461" t="s">
        <v>2196</v>
      </c>
      <c r="I366" s="567" t="s">
        <v>2206</v>
      </c>
      <c r="J366" s="569">
        <f>1/2</f>
        <v>0.5</v>
      </c>
      <c r="K366" s="452"/>
      <c r="L366" s="423"/>
      <c r="M366" s="423"/>
      <c r="N366" s="423"/>
      <c r="O366" s="452"/>
      <c r="P366" s="567" t="s">
        <v>2210</v>
      </c>
      <c r="Q366" s="456" t="s">
        <v>2211</v>
      </c>
      <c r="R366" s="569">
        <f>1/2</f>
        <v>0.5</v>
      </c>
      <c r="S366" s="570">
        <f t="shared" si="24"/>
        <v>0.33333333333333331</v>
      </c>
      <c r="T366" s="202"/>
      <c r="U366" s="202"/>
    </row>
    <row r="367" spans="1:21" ht="20" customHeight="1">
      <c r="A367" s="205">
        <v>366</v>
      </c>
      <c r="B367" s="565" t="s">
        <v>96</v>
      </c>
      <c r="C367" s="566" t="s">
        <v>97</v>
      </c>
      <c r="D367" s="426" t="s">
        <v>59</v>
      </c>
      <c r="E367" s="508" t="s">
        <v>2192</v>
      </c>
      <c r="F367" s="289" t="s">
        <v>1888</v>
      </c>
      <c r="G367" s="568" t="s">
        <v>2213</v>
      </c>
      <c r="H367" s="461" t="s">
        <v>2197</v>
      </c>
      <c r="I367" s="567" t="s">
        <v>2212</v>
      </c>
      <c r="J367" s="569"/>
      <c r="K367" s="569">
        <v>1</v>
      </c>
      <c r="L367" s="570"/>
      <c r="M367" s="570"/>
      <c r="N367" s="570"/>
      <c r="O367" s="569"/>
      <c r="P367" s="567" t="s">
        <v>1213</v>
      </c>
      <c r="Q367" s="456" t="s">
        <v>2214</v>
      </c>
      <c r="R367" s="570">
        <v>1</v>
      </c>
      <c r="S367" s="571">
        <f>1/2</f>
        <v>0.5</v>
      </c>
      <c r="T367" s="202"/>
      <c r="U367" s="202"/>
    </row>
    <row r="368" spans="1:21" ht="20" customHeight="1">
      <c r="A368" s="203">
        <v>367</v>
      </c>
      <c r="B368" s="565" t="s">
        <v>1005</v>
      </c>
      <c r="C368" s="566" t="s">
        <v>1006</v>
      </c>
      <c r="D368" s="426" t="s">
        <v>311</v>
      </c>
      <c r="E368" s="508" t="s">
        <v>2192</v>
      </c>
      <c r="F368" s="289" t="s">
        <v>29</v>
      </c>
      <c r="G368" s="568" t="s">
        <v>2216</v>
      </c>
      <c r="H368" s="461" t="s">
        <v>2202</v>
      </c>
      <c r="I368" s="567" t="s">
        <v>2215</v>
      </c>
      <c r="J368" s="569">
        <v>1</v>
      </c>
      <c r="K368" s="569"/>
      <c r="L368" s="570"/>
      <c r="M368" s="570"/>
      <c r="N368" s="570"/>
      <c r="O368" s="569"/>
      <c r="P368" s="567" t="s">
        <v>1206</v>
      </c>
      <c r="Q368" s="456" t="s">
        <v>2217</v>
      </c>
      <c r="R368" s="570">
        <v>1</v>
      </c>
      <c r="S368" s="571">
        <f>1/3</f>
        <v>0.33333333333333331</v>
      </c>
      <c r="T368" s="202"/>
      <c r="U368" s="202"/>
    </row>
    <row r="369" spans="1:21" ht="20" customHeight="1">
      <c r="A369" s="205">
        <v>368</v>
      </c>
      <c r="B369" s="433" t="s">
        <v>70</v>
      </c>
      <c r="C369" s="426" t="s">
        <v>69</v>
      </c>
      <c r="D369" s="426" t="s">
        <v>59</v>
      </c>
      <c r="E369" s="289" t="s">
        <v>19</v>
      </c>
      <c r="F369" s="289" t="s">
        <v>1237</v>
      </c>
      <c r="G369" s="568" t="s">
        <v>2220</v>
      </c>
      <c r="H369" s="461" t="s">
        <v>2219</v>
      </c>
      <c r="I369" s="567" t="s">
        <v>2218</v>
      </c>
      <c r="J369" s="569"/>
      <c r="K369" s="569">
        <v>1</v>
      </c>
      <c r="L369" s="570"/>
      <c r="M369" s="570"/>
      <c r="N369" s="570"/>
      <c r="O369" s="569"/>
      <c r="P369" s="567" t="s">
        <v>1093</v>
      </c>
      <c r="Q369" s="681" t="s">
        <v>2221</v>
      </c>
      <c r="R369" s="570">
        <v>1</v>
      </c>
      <c r="S369" s="571">
        <f>1/3</f>
        <v>0.33333333333333331</v>
      </c>
      <c r="T369" s="202"/>
      <c r="U369" s="202"/>
    </row>
    <row r="370" spans="1:21" ht="20" customHeight="1">
      <c r="A370" s="203">
        <v>369</v>
      </c>
      <c r="B370" s="565" t="s">
        <v>239</v>
      </c>
      <c r="C370" s="426" t="s">
        <v>204</v>
      </c>
      <c r="D370" s="426" t="s">
        <v>67</v>
      </c>
      <c r="E370" s="555" t="s">
        <v>18</v>
      </c>
      <c r="F370" s="289" t="s">
        <v>34</v>
      </c>
      <c r="G370" s="568" t="s">
        <v>2223</v>
      </c>
      <c r="H370" s="461" t="s">
        <v>2224</v>
      </c>
      <c r="I370" s="567" t="s">
        <v>2222</v>
      </c>
      <c r="J370" s="569">
        <f>1/3</f>
        <v>0.33333333333333331</v>
      </c>
      <c r="K370" s="569"/>
      <c r="L370" s="570"/>
      <c r="M370" s="570"/>
      <c r="N370" s="570"/>
      <c r="O370" s="569"/>
      <c r="P370" s="567" t="s">
        <v>1204</v>
      </c>
      <c r="Q370" s="681" t="s">
        <v>2227</v>
      </c>
      <c r="R370" s="569">
        <f>1/3</f>
        <v>0.33333333333333331</v>
      </c>
      <c r="S370" s="570">
        <f>1/4</f>
        <v>0.25</v>
      </c>
      <c r="T370" s="202"/>
      <c r="U370" s="202"/>
    </row>
    <row r="371" spans="1:21" ht="20" customHeight="1">
      <c r="A371" s="205">
        <v>370</v>
      </c>
      <c r="B371" s="533" t="s">
        <v>2225</v>
      </c>
      <c r="C371" s="426" t="s">
        <v>2226</v>
      </c>
      <c r="D371" s="426" t="s">
        <v>231</v>
      </c>
      <c r="E371" s="555" t="s">
        <v>18</v>
      </c>
      <c r="F371" s="289" t="s">
        <v>34</v>
      </c>
      <c r="G371" s="568" t="s">
        <v>2223</v>
      </c>
      <c r="H371" s="461" t="s">
        <v>2224</v>
      </c>
      <c r="I371" s="567" t="s">
        <v>2222</v>
      </c>
      <c r="J371" s="569">
        <f>1/3</f>
        <v>0.33333333333333331</v>
      </c>
      <c r="K371" s="538"/>
      <c r="L371" s="539"/>
      <c r="M371" s="539"/>
      <c r="N371" s="539"/>
      <c r="O371" s="538"/>
      <c r="P371" s="567" t="s">
        <v>1204</v>
      </c>
      <c r="Q371" s="456" t="s">
        <v>2227</v>
      </c>
      <c r="R371" s="569">
        <f>1/3</f>
        <v>0.33333333333333331</v>
      </c>
      <c r="S371" s="570">
        <f>1/4</f>
        <v>0.25</v>
      </c>
      <c r="T371" s="202"/>
      <c r="U371" s="202"/>
    </row>
    <row r="372" spans="1:21" ht="20" customHeight="1">
      <c r="A372" s="203">
        <v>371</v>
      </c>
      <c r="B372" s="533" t="s">
        <v>241</v>
      </c>
      <c r="C372" s="431" t="s">
        <v>1548</v>
      </c>
      <c r="D372" s="543" t="s">
        <v>67</v>
      </c>
      <c r="E372" s="428" t="s">
        <v>18</v>
      </c>
      <c r="F372" s="428" t="s">
        <v>34</v>
      </c>
      <c r="G372" s="568" t="s">
        <v>2223</v>
      </c>
      <c r="H372" s="461" t="s">
        <v>2224</v>
      </c>
      <c r="I372" s="567" t="s">
        <v>2222</v>
      </c>
      <c r="J372" s="569">
        <f>1/3</f>
        <v>0.33333333333333331</v>
      </c>
      <c r="K372" s="538"/>
      <c r="L372" s="539"/>
      <c r="M372" s="539"/>
      <c r="N372" s="539"/>
      <c r="O372" s="538"/>
      <c r="P372" s="567" t="s">
        <v>1204</v>
      </c>
      <c r="Q372" s="681" t="s">
        <v>2227</v>
      </c>
      <c r="R372" s="569">
        <f>1/3</f>
        <v>0.33333333333333331</v>
      </c>
      <c r="S372" s="570">
        <f>1/4</f>
        <v>0.25</v>
      </c>
      <c r="T372" s="202"/>
      <c r="U372" s="202"/>
    </row>
    <row r="373" spans="1:21" s="496" customFormat="1" ht="20" customHeight="1">
      <c r="A373" s="498">
        <v>372</v>
      </c>
      <c r="B373" s="430" t="s">
        <v>1025</v>
      </c>
      <c r="C373" s="431" t="s">
        <v>164</v>
      </c>
      <c r="D373" s="431" t="s">
        <v>59</v>
      </c>
      <c r="E373" s="428" t="s">
        <v>18</v>
      </c>
      <c r="F373" s="428" t="s">
        <v>38</v>
      </c>
      <c r="G373" s="444" t="s">
        <v>2230</v>
      </c>
      <c r="H373" s="461" t="s">
        <v>2228</v>
      </c>
      <c r="I373" s="428" t="s">
        <v>2229</v>
      </c>
      <c r="J373" s="493">
        <v>1</v>
      </c>
      <c r="K373" s="493"/>
      <c r="L373" s="494"/>
      <c r="M373" s="494"/>
      <c r="N373" s="494"/>
      <c r="O373" s="493"/>
      <c r="P373" s="428" t="s">
        <v>1212</v>
      </c>
      <c r="Q373" s="1136" t="s">
        <v>2236</v>
      </c>
      <c r="R373" s="494">
        <v>1</v>
      </c>
      <c r="S373" s="549">
        <f>1/3</f>
        <v>0.33333333333333331</v>
      </c>
    </row>
    <row r="374" spans="1:21" ht="20" customHeight="1">
      <c r="A374" s="203">
        <v>373</v>
      </c>
      <c r="B374" s="433" t="s">
        <v>268</v>
      </c>
      <c r="C374" s="609" t="s">
        <v>100</v>
      </c>
      <c r="D374" s="431" t="s">
        <v>59</v>
      </c>
      <c r="E374" s="428" t="s">
        <v>18</v>
      </c>
      <c r="F374" s="610" t="s">
        <v>38</v>
      </c>
      <c r="G374" s="568" t="s">
        <v>2238</v>
      </c>
      <c r="H374" s="461" t="s">
        <v>2231</v>
      </c>
      <c r="I374" s="567" t="s">
        <v>2237</v>
      </c>
      <c r="J374" s="569">
        <f>1/2</f>
        <v>0.5</v>
      </c>
      <c r="K374" s="569"/>
      <c r="L374" s="570"/>
      <c r="M374" s="570"/>
      <c r="N374" s="570"/>
      <c r="O374" s="569"/>
      <c r="P374" s="567" t="s">
        <v>2243</v>
      </c>
      <c r="Q374" s="681" t="s">
        <v>2244</v>
      </c>
      <c r="R374" s="569">
        <f>1/2</f>
        <v>0.5</v>
      </c>
      <c r="S374" s="569">
        <f>1/2</f>
        <v>0.5</v>
      </c>
      <c r="T374" s="202"/>
      <c r="U374" s="202"/>
    </row>
    <row r="375" spans="1:21" ht="20" customHeight="1">
      <c r="A375" s="205">
        <v>374</v>
      </c>
      <c r="B375" s="433" t="s">
        <v>2239</v>
      </c>
      <c r="C375" s="609" t="s">
        <v>2240</v>
      </c>
      <c r="D375" s="609" t="s">
        <v>835</v>
      </c>
      <c r="E375" s="428" t="s">
        <v>18</v>
      </c>
      <c r="F375" s="610" t="s">
        <v>38</v>
      </c>
      <c r="G375" s="568" t="s">
        <v>2238</v>
      </c>
      <c r="H375" s="461" t="s">
        <v>2231</v>
      </c>
      <c r="I375" s="567" t="s">
        <v>2237</v>
      </c>
      <c r="J375" s="569">
        <f>1/2</f>
        <v>0.5</v>
      </c>
      <c r="K375" s="569"/>
      <c r="L375" s="570"/>
      <c r="M375" s="570"/>
      <c r="N375" s="570"/>
      <c r="O375" s="569"/>
      <c r="P375" s="567" t="s">
        <v>2243</v>
      </c>
      <c r="Q375" s="456" t="s">
        <v>2244</v>
      </c>
      <c r="R375" s="569">
        <f>1/2</f>
        <v>0.5</v>
      </c>
      <c r="S375" s="569">
        <f>1/2</f>
        <v>0.5</v>
      </c>
      <c r="T375" s="202"/>
      <c r="U375" s="202"/>
    </row>
    <row r="376" spans="1:21" ht="20" customHeight="1">
      <c r="A376" s="203">
        <v>375</v>
      </c>
      <c r="B376" s="565" t="s">
        <v>1048</v>
      </c>
      <c r="C376" s="609" t="s">
        <v>497</v>
      </c>
      <c r="D376" s="431" t="s">
        <v>67</v>
      </c>
      <c r="E376" s="508" t="s">
        <v>2192</v>
      </c>
      <c r="F376" s="422" t="s">
        <v>2098</v>
      </c>
      <c r="G376" s="568" t="s">
        <v>2246</v>
      </c>
      <c r="H376" s="461" t="s">
        <v>2232</v>
      </c>
      <c r="I376" s="567" t="s">
        <v>2245</v>
      </c>
      <c r="J376" s="569">
        <v>1</v>
      </c>
      <c r="K376" s="569"/>
      <c r="L376" s="570"/>
      <c r="M376" s="570"/>
      <c r="N376" s="570"/>
      <c r="O376" s="569"/>
      <c r="P376" s="567" t="s">
        <v>2248</v>
      </c>
      <c r="Q376" s="456" t="s">
        <v>2247</v>
      </c>
      <c r="R376" s="570">
        <v>1</v>
      </c>
      <c r="S376" s="571">
        <f>1/14</f>
        <v>7.1428571428571425E-2</v>
      </c>
      <c r="T376" s="202"/>
      <c r="U376" s="202"/>
    </row>
    <row r="377" spans="1:21" ht="20" customHeight="1">
      <c r="A377" s="498">
        <v>376</v>
      </c>
      <c r="B377" s="565" t="s">
        <v>2252</v>
      </c>
      <c r="C377" s="431" t="s">
        <v>111</v>
      </c>
      <c r="D377" s="431" t="s">
        <v>231</v>
      </c>
      <c r="E377" s="428" t="s">
        <v>18</v>
      </c>
      <c r="F377" s="428" t="s">
        <v>1361</v>
      </c>
      <c r="G377" s="568" t="s">
        <v>2250</v>
      </c>
      <c r="H377" s="461" t="s">
        <v>2233</v>
      </c>
      <c r="I377" s="567" t="s">
        <v>2249</v>
      </c>
      <c r="J377" s="569">
        <f>1/4</f>
        <v>0.25</v>
      </c>
      <c r="K377" s="569"/>
      <c r="L377" s="570"/>
      <c r="M377" s="570"/>
      <c r="N377" s="570"/>
      <c r="O377" s="569"/>
      <c r="P377" s="567" t="s">
        <v>2253</v>
      </c>
      <c r="Q377" s="456" t="s">
        <v>2251</v>
      </c>
      <c r="R377" s="569">
        <f>1/4</f>
        <v>0.25</v>
      </c>
      <c r="S377" s="570">
        <f>1/9</f>
        <v>0.1111111111111111</v>
      </c>
      <c r="T377" s="202"/>
      <c r="U377" s="202"/>
    </row>
    <row r="378" spans="1:21" ht="20" customHeight="1">
      <c r="A378" s="203">
        <v>377</v>
      </c>
      <c r="B378" s="565" t="s">
        <v>713</v>
      </c>
      <c r="C378" s="431" t="s">
        <v>714</v>
      </c>
      <c r="D378" s="431" t="s">
        <v>157</v>
      </c>
      <c r="E378" s="428" t="s">
        <v>18</v>
      </c>
      <c r="F378" s="428" t="s">
        <v>1361</v>
      </c>
      <c r="G378" s="568" t="s">
        <v>2250</v>
      </c>
      <c r="H378" s="461" t="s">
        <v>2233</v>
      </c>
      <c r="I378" s="567" t="s">
        <v>2249</v>
      </c>
      <c r="J378" s="569">
        <f>1/4</f>
        <v>0.25</v>
      </c>
      <c r="K378" s="569"/>
      <c r="L378" s="570"/>
      <c r="M378" s="570"/>
      <c r="N378" s="570"/>
      <c r="O378" s="569"/>
      <c r="P378" s="567" t="s">
        <v>2253</v>
      </c>
      <c r="Q378" s="681" t="s">
        <v>2251</v>
      </c>
      <c r="R378" s="569">
        <f>1/4</f>
        <v>0.25</v>
      </c>
      <c r="S378" s="570">
        <f>1/9</f>
        <v>0.1111111111111111</v>
      </c>
      <c r="T378" s="202"/>
      <c r="U378" s="202"/>
    </row>
    <row r="379" spans="1:21" ht="20" customHeight="1">
      <c r="A379" s="498">
        <v>378</v>
      </c>
      <c r="B379" s="565" t="s">
        <v>120</v>
      </c>
      <c r="C379" s="431" t="s">
        <v>121</v>
      </c>
      <c r="D379" s="431" t="s">
        <v>67</v>
      </c>
      <c r="E379" s="428" t="s">
        <v>18</v>
      </c>
      <c r="F379" s="428" t="s">
        <v>1361</v>
      </c>
      <c r="G379" s="568" t="s">
        <v>2250</v>
      </c>
      <c r="H379" s="461" t="s">
        <v>2233</v>
      </c>
      <c r="I379" s="567" t="s">
        <v>2249</v>
      </c>
      <c r="J379" s="569">
        <f>1/4</f>
        <v>0.25</v>
      </c>
      <c r="K379" s="569"/>
      <c r="L379" s="570"/>
      <c r="M379" s="570"/>
      <c r="N379" s="570"/>
      <c r="O379" s="569"/>
      <c r="P379" s="567" t="s">
        <v>2253</v>
      </c>
      <c r="Q379" s="681" t="s">
        <v>2251</v>
      </c>
      <c r="R379" s="569">
        <f>1/4</f>
        <v>0.25</v>
      </c>
      <c r="S379" s="570">
        <f>1/9</f>
        <v>0.1111111111111111</v>
      </c>
      <c r="T379" s="202"/>
      <c r="U379" s="202"/>
    </row>
    <row r="380" spans="1:21" ht="20" customHeight="1">
      <c r="A380" s="203">
        <v>379</v>
      </c>
      <c r="B380" s="565" t="s">
        <v>293</v>
      </c>
      <c r="C380" s="431" t="s">
        <v>294</v>
      </c>
      <c r="D380" s="431" t="s">
        <v>67</v>
      </c>
      <c r="E380" s="428" t="s">
        <v>18</v>
      </c>
      <c r="F380" s="428" t="s">
        <v>1361</v>
      </c>
      <c r="G380" s="568" t="s">
        <v>2250</v>
      </c>
      <c r="H380" s="461" t="s">
        <v>2233</v>
      </c>
      <c r="I380" s="567" t="s">
        <v>2249</v>
      </c>
      <c r="J380" s="569">
        <f>1/4</f>
        <v>0.25</v>
      </c>
      <c r="K380" s="569"/>
      <c r="L380" s="570"/>
      <c r="M380" s="570"/>
      <c r="N380" s="570"/>
      <c r="O380" s="569"/>
      <c r="P380" s="567" t="s">
        <v>2253</v>
      </c>
      <c r="Q380" s="681" t="s">
        <v>2251</v>
      </c>
      <c r="R380" s="569">
        <f>1/4</f>
        <v>0.25</v>
      </c>
      <c r="S380" s="570">
        <f>1/9</f>
        <v>0.1111111111111111</v>
      </c>
      <c r="T380" s="202"/>
      <c r="U380" s="202"/>
    </row>
    <row r="381" spans="1:21" ht="20" customHeight="1">
      <c r="A381" s="498">
        <v>380</v>
      </c>
      <c r="B381" s="565" t="s">
        <v>109</v>
      </c>
      <c r="C381" s="609" t="s">
        <v>282</v>
      </c>
      <c r="D381" s="426" t="s">
        <v>56</v>
      </c>
      <c r="E381" s="432" t="s">
        <v>19</v>
      </c>
      <c r="F381" s="289" t="s">
        <v>40</v>
      </c>
      <c r="G381" s="568" t="s">
        <v>2255</v>
      </c>
      <c r="H381" s="461" t="s">
        <v>2234</v>
      </c>
      <c r="I381" s="567" t="s">
        <v>2254</v>
      </c>
      <c r="J381" s="569">
        <v>1</v>
      </c>
      <c r="K381" s="569"/>
      <c r="L381" s="570"/>
      <c r="M381" s="570"/>
      <c r="N381" s="570"/>
      <c r="O381" s="569"/>
      <c r="P381" s="567" t="s">
        <v>2257</v>
      </c>
      <c r="Q381" s="456" t="s">
        <v>2256</v>
      </c>
      <c r="R381" s="570">
        <v>1</v>
      </c>
      <c r="S381" s="571">
        <f>1/3</f>
        <v>0.33333333333333331</v>
      </c>
      <c r="T381" s="202"/>
      <c r="U381" s="202"/>
    </row>
    <row r="382" spans="1:21" ht="20" customHeight="1">
      <c r="A382" s="203">
        <v>381</v>
      </c>
      <c r="B382" s="433" t="s">
        <v>226</v>
      </c>
      <c r="C382" s="431" t="s">
        <v>1459</v>
      </c>
      <c r="D382" s="426" t="s">
        <v>67</v>
      </c>
      <c r="E382" s="555" t="s">
        <v>18</v>
      </c>
      <c r="F382" s="289" t="s">
        <v>33</v>
      </c>
      <c r="G382" s="290" t="s">
        <v>2259</v>
      </c>
      <c r="H382" s="461" t="s">
        <v>2235</v>
      </c>
      <c r="I382" s="289" t="s">
        <v>2258</v>
      </c>
      <c r="J382" s="452">
        <v>1</v>
      </c>
      <c r="K382" s="452"/>
      <c r="L382" s="423"/>
      <c r="M382" s="423"/>
      <c r="N382" s="423"/>
      <c r="O382" s="452"/>
      <c r="P382" s="289" t="s">
        <v>1201</v>
      </c>
      <c r="Q382" s="456" t="s">
        <v>2260</v>
      </c>
      <c r="R382" s="423">
        <v>1</v>
      </c>
      <c r="S382" s="425">
        <f>1/18</f>
        <v>5.5555555555555552E-2</v>
      </c>
      <c r="T382" s="202"/>
      <c r="U382" s="202"/>
    </row>
    <row r="383" spans="1:21" ht="20" customHeight="1">
      <c r="A383" s="498">
        <v>382</v>
      </c>
      <c r="B383" s="433" t="s">
        <v>277</v>
      </c>
      <c r="C383" s="431" t="s">
        <v>2263</v>
      </c>
      <c r="D383" s="431" t="s">
        <v>67</v>
      </c>
      <c r="E383" s="428" t="s">
        <v>18</v>
      </c>
      <c r="F383" s="428" t="s">
        <v>34</v>
      </c>
      <c r="G383" s="290" t="s">
        <v>2262</v>
      </c>
      <c r="H383" s="461" t="s">
        <v>2241</v>
      </c>
      <c r="I383" s="289" t="s">
        <v>2261</v>
      </c>
      <c r="J383" s="452">
        <f>1/2</f>
        <v>0.5</v>
      </c>
      <c r="K383" s="452"/>
      <c r="L383" s="423"/>
      <c r="M383" s="423"/>
      <c r="N383" s="423"/>
      <c r="O383" s="452"/>
      <c r="P383" s="289" t="s">
        <v>1201</v>
      </c>
      <c r="Q383" s="456" t="s">
        <v>2265</v>
      </c>
      <c r="R383" s="452">
        <f>1/2</f>
        <v>0.5</v>
      </c>
      <c r="S383" s="423">
        <f>1/5</f>
        <v>0.2</v>
      </c>
      <c r="T383" s="202"/>
      <c r="U383" s="202"/>
    </row>
    <row r="384" spans="1:21" ht="20" customHeight="1">
      <c r="A384" s="203">
        <v>383</v>
      </c>
      <c r="B384" s="433" t="s">
        <v>131</v>
      </c>
      <c r="C384" s="431" t="s">
        <v>2264</v>
      </c>
      <c r="D384" s="426" t="s">
        <v>59</v>
      </c>
      <c r="E384" s="289" t="s">
        <v>18</v>
      </c>
      <c r="F384" s="289" t="s">
        <v>34</v>
      </c>
      <c r="G384" s="290" t="s">
        <v>2262</v>
      </c>
      <c r="H384" s="461" t="s">
        <v>2241</v>
      </c>
      <c r="I384" s="289" t="s">
        <v>2261</v>
      </c>
      <c r="J384" s="452">
        <f>1/2</f>
        <v>0.5</v>
      </c>
      <c r="K384" s="452"/>
      <c r="L384" s="423"/>
      <c r="M384" s="423"/>
      <c r="N384" s="423"/>
      <c r="O384" s="452"/>
      <c r="P384" s="289" t="s">
        <v>1201</v>
      </c>
      <c r="Q384" s="456" t="s">
        <v>2265</v>
      </c>
      <c r="R384" s="452">
        <f>1/2</f>
        <v>0.5</v>
      </c>
      <c r="S384" s="423">
        <f>1/5</f>
        <v>0.2</v>
      </c>
      <c r="T384" s="202"/>
      <c r="U384" s="202"/>
    </row>
    <row r="385" spans="1:21" ht="20" customHeight="1">
      <c r="A385" s="498">
        <v>384</v>
      </c>
      <c r="B385" s="433" t="s">
        <v>163</v>
      </c>
      <c r="C385" s="431" t="s">
        <v>164</v>
      </c>
      <c r="D385" s="431" t="s">
        <v>67</v>
      </c>
      <c r="E385" s="428" t="s">
        <v>18</v>
      </c>
      <c r="F385" s="428" t="s">
        <v>38</v>
      </c>
      <c r="G385" s="290" t="s">
        <v>2267</v>
      </c>
      <c r="H385" s="461" t="s">
        <v>2242</v>
      </c>
      <c r="I385" s="289" t="s">
        <v>2266</v>
      </c>
      <c r="J385" s="452">
        <v>1</v>
      </c>
      <c r="K385" s="452"/>
      <c r="L385" s="423"/>
      <c r="M385" s="423"/>
      <c r="N385" s="423"/>
      <c r="O385" s="452"/>
      <c r="P385" s="289" t="s">
        <v>1227</v>
      </c>
      <c r="Q385" s="456" t="s">
        <v>2268</v>
      </c>
      <c r="R385" s="423">
        <v>1</v>
      </c>
      <c r="S385" s="425">
        <f>1/3</f>
        <v>0.33333333333333331</v>
      </c>
      <c r="T385" s="202"/>
      <c r="U385" s="202"/>
    </row>
    <row r="386" spans="1:21" ht="20" customHeight="1">
      <c r="A386" s="203">
        <v>385</v>
      </c>
      <c r="B386" s="433" t="s">
        <v>1022</v>
      </c>
      <c r="C386" s="431" t="s">
        <v>1023</v>
      </c>
      <c r="D386" s="426" t="s">
        <v>59</v>
      </c>
      <c r="E386" s="432" t="s">
        <v>19</v>
      </c>
      <c r="F386" s="428" t="s">
        <v>1237</v>
      </c>
      <c r="G386" s="290" t="s">
        <v>2270</v>
      </c>
      <c r="H386" s="461" t="s">
        <v>2271</v>
      </c>
      <c r="I386" s="289" t="s">
        <v>2269</v>
      </c>
      <c r="J386" s="452"/>
      <c r="K386" s="452"/>
      <c r="L386" s="423"/>
      <c r="M386" s="423"/>
      <c r="N386" s="423"/>
      <c r="O386" s="452">
        <v>1</v>
      </c>
      <c r="P386" s="289" t="s">
        <v>1097</v>
      </c>
      <c r="Q386" s="456" t="s">
        <v>2272</v>
      </c>
      <c r="R386" s="423">
        <v>1</v>
      </c>
      <c r="S386" s="425">
        <f>1/3</f>
        <v>0.33333333333333331</v>
      </c>
      <c r="T386" s="202"/>
      <c r="U386" s="202"/>
    </row>
    <row r="387" spans="1:21" ht="20" customHeight="1">
      <c r="A387" s="498">
        <v>386</v>
      </c>
      <c r="B387" s="533" t="s">
        <v>1752</v>
      </c>
      <c r="C387" s="534" t="s">
        <v>1754</v>
      </c>
      <c r="D387" s="426" t="s">
        <v>1387</v>
      </c>
      <c r="E387" s="289" t="s">
        <v>1024</v>
      </c>
      <c r="F387" s="289" t="s">
        <v>1755</v>
      </c>
      <c r="G387" s="537" t="s">
        <v>2275</v>
      </c>
      <c r="H387" s="461" t="s">
        <v>2274</v>
      </c>
      <c r="I387" s="536" t="s">
        <v>2273</v>
      </c>
      <c r="J387" s="538">
        <f>1/2</f>
        <v>0.5</v>
      </c>
      <c r="K387" s="538"/>
      <c r="L387" s="539"/>
      <c r="M387" s="539"/>
      <c r="N387" s="539"/>
      <c r="O387" s="538"/>
      <c r="P387" s="536" t="s">
        <v>1218</v>
      </c>
      <c r="Q387" s="456" t="s">
        <v>2276</v>
      </c>
      <c r="R387" s="538">
        <f>1/2</f>
        <v>0.5</v>
      </c>
      <c r="S387" s="539">
        <f>1/4</f>
        <v>0.25</v>
      </c>
      <c r="T387" s="202"/>
      <c r="U387" s="202"/>
    </row>
    <row r="388" spans="1:21" ht="20" customHeight="1">
      <c r="A388" s="203">
        <v>387</v>
      </c>
      <c r="B388" s="433" t="s">
        <v>1984</v>
      </c>
      <c r="C388" s="426" t="s">
        <v>1988</v>
      </c>
      <c r="D388" s="426" t="s">
        <v>1989</v>
      </c>
      <c r="E388" s="289" t="s">
        <v>1024</v>
      </c>
      <c r="F388" s="289" t="s">
        <v>1755</v>
      </c>
      <c r="G388" s="537" t="s">
        <v>2275</v>
      </c>
      <c r="H388" s="461" t="s">
        <v>2274</v>
      </c>
      <c r="I388" s="536" t="s">
        <v>2273</v>
      </c>
      <c r="J388" s="538">
        <f>1/2</f>
        <v>0.5</v>
      </c>
      <c r="K388" s="452"/>
      <c r="L388" s="423"/>
      <c r="M388" s="423"/>
      <c r="N388" s="423"/>
      <c r="O388" s="452"/>
      <c r="P388" s="536" t="s">
        <v>1218</v>
      </c>
      <c r="Q388" s="456" t="s">
        <v>2276</v>
      </c>
      <c r="R388" s="538">
        <f>1/2</f>
        <v>0.5</v>
      </c>
      <c r="S388" s="539">
        <f>1/4</f>
        <v>0.25</v>
      </c>
      <c r="T388" s="202"/>
      <c r="U388" s="202"/>
    </row>
    <row r="389" spans="1:21" s="496" customFormat="1" ht="20" customHeight="1">
      <c r="A389" s="498">
        <v>388</v>
      </c>
      <c r="B389" s="430" t="s">
        <v>1487</v>
      </c>
      <c r="C389" s="431" t="s">
        <v>399</v>
      </c>
      <c r="D389" s="431" t="s">
        <v>67</v>
      </c>
      <c r="E389" s="428" t="s">
        <v>19</v>
      </c>
      <c r="F389" s="428" t="s">
        <v>1488</v>
      </c>
      <c r="G389" s="444" t="s">
        <v>2281</v>
      </c>
      <c r="H389" s="461" t="s">
        <v>2280</v>
      </c>
      <c r="I389" s="428" t="s">
        <v>2279</v>
      </c>
      <c r="J389" s="493"/>
      <c r="K389" s="493">
        <v>1</v>
      </c>
      <c r="L389" s="494"/>
      <c r="M389" s="494"/>
      <c r="N389" s="494"/>
      <c r="O389" s="493"/>
      <c r="P389" s="428" t="s">
        <v>1093</v>
      </c>
      <c r="Q389" s="548" t="s">
        <v>2282</v>
      </c>
      <c r="R389" s="494">
        <v>1</v>
      </c>
      <c r="S389" s="549">
        <f>1/3</f>
        <v>0.33333333333333331</v>
      </c>
    </row>
    <row r="390" spans="1:21" ht="20" customHeight="1">
      <c r="A390" s="203">
        <v>389</v>
      </c>
      <c r="B390" s="616" t="s">
        <v>122</v>
      </c>
      <c r="C390" s="617" t="s">
        <v>123</v>
      </c>
      <c r="D390" s="426" t="s">
        <v>67</v>
      </c>
      <c r="E390" s="508" t="s">
        <v>2192</v>
      </c>
      <c r="F390" s="289" t="s">
        <v>29</v>
      </c>
      <c r="G390" s="619" t="s">
        <v>2284</v>
      </c>
      <c r="H390" s="461" t="s">
        <v>2286</v>
      </c>
      <c r="I390" s="618" t="s">
        <v>2283</v>
      </c>
      <c r="J390" s="620"/>
      <c r="K390" s="620"/>
      <c r="L390" s="621"/>
      <c r="M390" s="621"/>
      <c r="N390" s="621"/>
      <c r="O390" s="620">
        <v>1</v>
      </c>
      <c r="P390" s="618" t="s">
        <v>1205</v>
      </c>
      <c r="Q390" s="456" t="s">
        <v>2285</v>
      </c>
      <c r="R390" s="621">
        <v>1</v>
      </c>
      <c r="S390" s="622">
        <f>1/2</f>
        <v>0.5</v>
      </c>
      <c r="T390" s="202"/>
      <c r="U390" s="202"/>
    </row>
    <row r="391" spans="1:21" ht="20" customHeight="1">
      <c r="A391" s="498">
        <v>390</v>
      </c>
      <c r="B391" s="616" t="s">
        <v>138</v>
      </c>
      <c r="C391" s="617" t="s">
        <v>420</v>
      </c>
      <c r="D391" s="426" t="s">
        <v>231</v>
      </c>
      <c r="E391" s="428" t="s">
        <v>18</v>
      </c>
      <c r="F391" s="428" t="s">
        <v>38</v>
      </c>
      <c r="G391" s="619" t="s">
        <v>2289</v>
      </c>
      <c r="H391" s="461" t="s">
        <v>2288</v>
      </c>
      <c r="I391" s="618" t="s">
        <v>2287</v>
      </c>
      <c r="J391" s="620">
        <f>1/3</f>
        <v>0.33333333333333331</v>
      </c>
      <c r="K391" s="620"/>
      <c r="L391" s="621"/>
      <c r="M391" s="621"/>
      <c r="N391" s="621"/>
      <c r="O391" s="620"/>
      <c r="P391" s="618" t="s">
        <v>1213</v>
      </c>
      <c r="Q391" s="456" t="s">
        <v>2290</v>
      </c>
      <c r="R391" s="621">
        <v>0.33333333333333331</v>
      </c>
      <c r="S391" s="621">
        <v>0.33333333333333331</v>
      </c>
      <c r="T391" s="202"/>
      <c r="U391" s="202"/>
    </row>
    <row r="392" spans="1:21" ht="20" customHeight="1">
      <c r="A392" s="203">
        <v>391</v>
      </c>
      <c r="B392" s="433" t="s">
        <v>742</v>
      </c>
      <c r="C392" s="617" t="s">
        <v>743</v>
      </c>
      <c r="D392" s="426" t="s">
        <v>59</v>
      </c>
      <c r="E392" s="428" t="s">
        <v>18</v>
      </c>
      <c r="F392" s="428" t="s">
        <v>38</v>
      </c>
      <c r="G392" s="619" t="s">
        <v>2289</v>
      </c>
      <c r="H392" s="461" t="s">
        <v>2288</v>
      </c>
      <c r="I392" s="618" t="s">
        <v>2287</v>
      </c>
      <c r="J392" s="620">
        <f>1/3</f>
        <v>0.33333333333333331</v>
      </c>
      <c r="K392" s="620"/>
      <c r="L392" s="621"/>
      <c r="M392" s="621"/>
      <c r="N392" s="621"/>
      <c r="O392" s="620"/>
      <c r="P392" s="618" t="s">
        <v>1213</v>
      </c>
      <c r="Q392" s="456" t="s">
        <v>2290</v>
      </c>
      <c r="R392" s="621">
        <v>0.33333333333333331</v>
      </c>
      <c r="S392" s="621">
        <v>0.33333333333333331</v>
      </c>
      <c r="T392" s="202"/>
      <c r="U392" s="202"/>
    </row>
    <row r="393" spans="1:21" ht="20" customHeight="1">
      <c r="A393" s="498">
        <v>392</v>
      </c>
      <c r="B393" s="616" t="s">
        <v>364</v>
      </c>
      <c r="C393" s="617" t="s">
        <v>154</v>
      </c>
      <c r="D393" s="426" t="s">
        <v>59</v>
      </c>
      <c r="E393" s="428" t="s">
        <v>18</v>
      </c>
      <c r="F393" s="428" t="s">
        <v>38</v>
      </c>
      <c r="G393" s="619" t="s">
        <v>2289</v>
      </c>
      <c r="H393" s="461" t="s">
        <v>2288</v>
      </c>
      <c r="I393" s="618" t="s">
        <v>2287</v>
      </c>
      <c r="J393" s="620">
        <f>1/3</f>
        <v>0.33333333333333331</v>
      </c>
      <c r="K393" s="620"/>
      <c r="L393" s="621"/>
      <c r="M393" s="621"/>
      <c r="N393" s="621"/>
      <c r="O393" s="620"/>
      <c r="P393" s="618" t="s">
        <v>1213</v>
      </c>
      <c r="Q393" s="456" t="s">
        <v>2290</v>
      </c>
      <c r="R393" s="621">
        <v>0.33333333333333331</v>
      </c>
      <c r="S393" s="621">
        <v>0.33333333333333331</v>
      </c>
      <c r="T393" s="202"/>
      <c r="U393" s="202"/>
    </row>
    <row r="394" spans="1:21" ht="20" customHeight="1">
      <c r="A394" s="203">
        <v>393</v>
      </c>
      <c r="B394" s="616" t="s">
        <v>103</v>
      </c>
      <c r="C394" s="617" t="s">
        <v>104</v>
      </c>
      <c r="D394" s="426" t="s">
        <v>67</v>
      </c>
      <c r="E394" s="289" t="s">
        <v>19</v>
      </c>
      <c r="F394" s="289" t="s">
        <v>40</v>
      </c>
      <c r="G394" s="619" t="s">
        <v>2293</v>
      </c>
      <c r="H394" s="461" t="s">
        <v>2292</v>
      </c>
      <c r="I394" s="618" t="s">
        <v>2291</v>
      </c>
      <c r="J394" s="620"/>
      <c r="K394" s="620"/>
      <c r="L394" s="621"/>
      <c r="M394" s="621"/>
      <c r="N394" s="621"/>
      <c r="O394" s="620">
        <f>1/2</f>
        <v>0.5</v>
      </c>
      <c r="P394" s="618" t="s">
        <v>1097</v>
      </c>
      <c r="Q394" s="456" t="s">
        <v>2294</v>
      </c>
      <c r="R394" s="621">
        <f>1/2</f>
        <v>0.5</v>
      </c>
      <c r="S394" s="621">
        <f>1/2</f>
        <v>0.5</v>
      </c>
      <c r="T394" s="202"/>
      <c r="U394" s="202"/>
    </row>
    <row r="395" spans="1:21" ht="20" customHeight="1">
      <c r="A395" s="498">
        <v>394</v>
      </c>
      <c r="B395" s="616" t="s">
        <v>784</v>
      </c>
      <c r="C395" s="617" t="s">
        <v>775</v>
      </c>
      <c r="D395" s="426" t="s">
        <v>56</v>
      </c>
      <c r="E395" s="289" t="s">
        <v>19</v>
      </c>
      <c r="F395" s="289" t="s">
        <v>40</v>
      </c>
      <c r="G395" s="619" t="s">
        <v>2293</v>
      </c>
      <c r="H395" s="461" t="s">
        <v>2292</v>
      </c>
      <c r="I395" s="618" t="s">
        <v>2291</v>
      </c>
      <c r="J395" s="620"/>
      <c r="K395" s="620"/>
      <c r="L395" s="621"/>
      <c r="M395" s="621"/>
      <c r="N395" s="621"/>
      <c r="O395" s="620">
        <f>1/2</f>
        <v>0.5</v>
      </c>
      <c r="P395" s="618" t="s">
        <v>1097</v>
      </c>
      <c r="Q395" s="456" t="s">
        <v>2294</v>
      </c>
      <c r="R395" s="621">
        <f>1/2</f>
        <v>0.5</v>
      </c>
      <c r="S395" s="621">
        <f>1/2</f>
        <v>0.5</v>
      </c>
      <c r="T395" s="202"/>
      <c r="U395" s="202"/>
    </row>
    <row r="396" spans="1:21" ht="20" customHeight="1">
      <c r="A396" s="203">
        <v>395</v>
      </c>
      <c r="B396" s="616" t="s">
        <v>271</v>
      </c>
      <c r="C396" s="426" t="s">
        <v>272</v>
      </c>
      <c r="D396" s="426" t="s">
        <v>56</v>
      </c>
      <c r="E396" s="289" t="s">
        <v>18</v>
      </c>
      <c r="F396" s="289" t="s">
        <v>38</v>
      </c>
      <c r="G396" s="619" t="s">
        <v>2297</v>
      </c>
      <c r="H396" s="461" t="s">
        <v>2296</v>
      </c>
      <c r="I396" s="618" t="s">
        <v>2295</v>
      </c>
      <c r="J396" s="620"/>
      <c r="K396" s="620"/>
      <c r="L396" s="621"/>
      <c r="M396" s="621"/>
      <c r="N396" s="621"/>
      <c r="O396" s="620">
        <v>1</v>
      </c>
      <c r="P396" s="618" t="s">
        <v>2299</v>
      </c>
      <c r="Q396" s="456" t="s">
        <v>2298</v>
      </c>
      <c r="R396" s="621">
        <v>1</v>
      </c>
      <c r="S396" s="622">
        <f>1/9</f>
        <v>0.1111111111111111</v>
      </c>
      <c r="T396" s="202"/>
      <c r="U396" s="202"/>
    </row>
    <row r="397" spans="1:21" ht="20" customHeight="1">
      <c r="A397" s="498">
        <v>396</v>
      </c>
      <c r="B397" s="616" t="s">
        <v>801</v>
      </c>
      <c r="C397" s="617" t="s">
        <v>802</v>
      </c>
      <c r="D397" s="426" t="s">
        <v>59</v>
      </c>
      <c r="E397" s="289" t="s">
        <v>19</v>
      </c>
      <c r="F397" s="289" t="s">
        <v>1237</v>
      </c>
      <c r="G397" s="619" t="s">
        <v>2305</v>
      </c>
      <c r="H397" s="461" t="s">
        <v>2300</v>
      </c>
      <c r="I397" s="618" t="s">
        <v>2304</v>
      </c>
      <c r="J397" s="620"/>
      <c r="K397" s="620"/>
      <c r="L397" s="621"/>
      <c r="M397" s="621"/>
      <c r="N397" s="621"/>
      <c r="O397" s="620">
        <f>1/2</f>
        <v>0.5</v>
      </c>
      <c r="P397" s="618" t="s">
        <v>1097</v>
      </c>
      <c r="Q397" s="456" t="s">
        <v>2306</v>
      </c>
      <c r="R397" s="621">
        <f>1/2</f>
        <v>0.5</v>
      </c>
      <c r="S397" s="622">
        <f>1/2</f>
        <v>0.5</v>
      </c>
      <c r="T397" s="202"/>
      <c r="U397" s="202"/>
    </row>
    <row r="398" spans="1:21" ht="20" customHeight="1">
      <c r="A398" s="203">
        <v>397</v>
      </c>
      <c r="B398" s="616" t="s">
        <v>806</v>
      </c>
      <c r="C398" s="617" t="s">
        <v>807</v>
      </c>
      <c r="D398" s="426" t="s">
        <v>59</v>
      </c>
      <c r="E398" s="289" t="s">
        <v>19</v>
      </c>
      <c r="F398" s="289" t="s">
        <v>1237</v>
      </c>
      <c r="G398" s="619" t="s">
        <v>2305</v>
      </c>
      <c r="H398" s="461" t="s">
        <v>2300</v>
      </c>
      <c r="I398" s="618" t="s">
        <v>2304</v>
      </c>
      <c r="J398" s="620"/>
      <c r="K398" s="620"/>
      <c r="L398" s="621"/>
      <c r="M398" s="621"/>
      <c r="N398" s="621"/>
      <c r="O398" s="620">
        <f>1/2</f>
        <v>0.5</v>
      </c>
      <c r="P398" s="618" t="s">
        <v>1097</v>
      </c>
      <c r="Q398" s="681" t="s">
        <v>2306</v>
      </c>
      <c r="R398" s="621">
        <f>1/2</f>
        <v>0.5</v>
      </c>
      <c r="S398" s="622">
        <f>1/2</f>
        <v>0.5</v>
      </c>
      <c r="T398" s="202"/>
      <c r="U398" s="202"/>
    </row>
    <row r="399" spans="1:21" ht="20" customHeight="1">
      <c r="A399" s="498">
        <v>398</v>
      </c>
      <c r="B399" s="616" t="s">
        <v>138</v>
      </c>
      <c r="C399" s="617" t="s">
        <v>2309</v>
      </c>
      <c r="D399" s="426" t="s">
        <v>231</v>
      </c>
      <c r="E399" s="289" t="s">
        <v>18</v>
      </c>
      <c r="F399" s="289" t="s">
        <v>36</v>
      </c>
      <c r="G399" s="619" t="s">
        <v>2308</v>
      </c>
      <c r="H399" s="461" t="s">
        <v>2301</v>
      </c>
      <c r="I399" s="618" t="s">
        <v>2307</v>
      </c>
      <c r="J399" s="620">
        <f>1/3</f>
        <v>0.33333333333333331</v>
      </c>
      <c r="K399" s="620"/>
      <c r="L399" s="621"/>
      <c r="M399" s="621"/>
      <c r="N399" s="621"/>
      <c r="O399" s="620"/>
      <c r="P399" s="618" t="s">
        <v>1206</v>
      </c>
      <c r="Q399" s="456" t="s">
        <v>2310</v>
      </c>
      <c r="R399" s="620">
        <f t="shared" ref="R399:S401" si="25">1/3</f>
        <v>0.33333333333333331</v>
      </c>
      <c r="S399" s="620">
        <f t="shared" si="25"/>
        <v>0.33333333333333331</v>
      </c>
      <c r="T399" s="202"/>
      <c r="U399" s="202"/>
    </row>
    <row r="400" spans="1:21" ht="20" customHeight="1">
      <c r="A400" s="203">
        <v>399</v>
      </c>
      <c r="B400" s="433" t="s">
        <v>273</v>
      </c>
      <c r="C400" s="617" t="s">
        <v>153</v>
      </c>
      <c r="D400" s="426" t="s">
        <v>59</v>
      </c>
      <c r="E400" s="289" t="s">
        <v>18</v>
      </c>
      <c r="F400" s="289" t="s">
        <v>36</v>
      </c>
      <c r="G400" s="619" t="s">
        <v>2308</v>
      </c>
      <c r="H400" s="461" t="s">
        <v>2301</v>
      </c>
      <c r="I400" s="618" t="s">
        <v>2307</v>
      </c>
      <c r="J400" s="620">
        <f>1/3</f>
        <v>0.33333333333333331</v>
      </c>
      <c r="K400" s="620"/>
      <c r="L400" s="621"/>
      <c r="M400" s="621"/>
      <c r="N400" s="621"/>
      <c r="O400" s="620"/>
      <c r="P400" s="618" t="s">
        <v>1206</v>
      </c>
      <c r="Q400" s="681" t="s">
        <v>2310</v>
      </c>
      <c r="R400" s="620">
        <f t="shared" si="25"/>
        <v>0.33333333333333331</v>
      </c>
      <c r="S400" s="620">
        <f t="shared" si="25"/>
        <v>0.33333333333333331</v>
      </c>
      <c r="T400" s="202"/>
      <c r="U400" s="202"/>
    </row>
    <row r="401" spans="1:21" ht="20" customHeight="1">
      <c r="A401" s="498">
        <v>400</v>
      </c>
      <c r="B401" s="616" t="s">
        <v>190</v>
      </c>
      <c r="C401" s="617" t="s">
        <v>164</v>
      </c>
      <c r="D401" s="617" t="s">
        <v>67</v>
      </c>
      <c r="E401" s="289" t="s">
        <v>18</v>
      </c>
      <c r="F401" s="289" t="s">
        <v>36</v>
      </c>
      <c r="G401" s="619" t="s">
        <v>2308</v>
      </c>
      <c r="H401" s="461" t="s">
        <v>2301</v>
      </c>
      <c r="I401" s="618" t="s">
        <v>2307</v>
      </c>
      <c r="J401" s="620">
        <f>1/3</f>
        <v>0.33333333333333331</v>
      </c>
      <c r="K401" s="620"/>
      <c r="L401" s="621"/>
      <c r="M401" s="621"/>
      <c r="N401" s="621"/>
      <c r="O401" s="620"/>
      <c r="P401" s="618" t="s">
        <v>1206</v>
      </c>
      <c r="Q401" s="456" t="s">
        <v>2310</v>
      </c>
      <c r="R401" s="620">
        <f t="shared" si="25"/>
        <v>0.33333333333333331</v>
      </c>
      <c r="S401" s="620">
        <f t="shared" si="25"/>
        <v>0.33333333333333331</v>
      </c>
      <c r="T401" s="202"/>
      <c r="U401" s="202"/>
    </row>
    <row r="402" spans="1:21" ht="20" customHeight="1">
      <c r="A402" s="203">
        <v>401</v>
      </c>
      <c r="B402" s="616" t="s">
        <v>985</v>
      </c>
      <c r="C402" s="617" t="s">
        <v>986</v>
      </c>
      <c r="D402" s="426" t="s">
        <v>56</v>
      </c>
      <c r="E402" s="508" t="s">
        <v>2192</v>
      </c>
      <c r="F402" s="289" t="s">
        <v>26</v>
      </c>
      <c r="G402" s="619" t="s">
        <v>2312</v>
      </c>
      <c r="H402" s="461" t="s">
        <v>2302</v>
      </c>
      <c r="I402" s="618" t="s">
        <v>2311</v>
      </c>
      <c r="J402" s="620"/>
      <c r="K402" s="620"/>
      <c r="L402" s="621"/>
      <c r="M402" s="621"/>
      <c r="N402" s="621"/>
      <c r="O402" s="620">
        <v>1</v>
      </c>
      <c r="P402" s="618" t="s">
        <v>2313</v>
      </c>
      <c r="Q402" s="456" t="s">
        <v>2314</v>
      </c>
      <c r="R402" s="621">
        <v>1</v>
      </c>
      <c r="S402" s="622">
        <v>1</v>
      </c>
      <c r="T402" s="202"/>
      <c r="U402" s="202"/>
    </row>
    <row r="403" spans="1:21" ht="20" customHeight="1">
      <c r="A403" s="498">
        <v>402</v>
      </c>
      <c r="B403" s="616" t="s">
        <v>257</v>
      </c>
      <c r="C403" s="617" t="s">
        <v>258</v>
      </c>
      <c r="D403" s="426" t="s">
        <v>59</v>
      </c>
      <c r="E403" s="508" t="s">
        <v>2192</v>
      </c>
      <c r="F403" s="618" t="s">
        <v>29</v>
      </c>
      <c r="G403" s="619" t="s">
        <v>2316</v>
      </c>
      <c r="H403" s="461" t="s">
        <v>2303</v>
      </c>
      <c r="I403" s="618" t="s">
        <v>2315</v>
      </c>
      <c r="J403" s="620"/>
      <c r="K403" s="620">
        <v>1</v>
      </c>
      <c r="L403" s="621"/>
      <c r="M403" s="621"/>
      <c r="N403" s="621"/>
      <c r="O403" s="620"/>
      <c r="P403" s="618" t="s">
        <v>2317</v>
      </c>
      <c r="Q403" s="456" t="s">
        <v>2318</v>
      </c>
      <c r="R403" s="621">
        <v>1</v>
      </c>
      <c r="S403" s="622">
        <f>1/2</f>
        <v>0.5</v>
      </c>
      <c r="T403" s="202"/>
      <c r="U403" s="202"/>
    </row>
    <row r="404" spans="1:21" ht="20" customHeight="1">
      <c r="A404" s="203">
        <v>403</v>
      </c>
      <c r="B404" s="616" t="s">
        <v>1658</v>
      </c>
      <c r="C404" s="617" t="s">
        <v>131</v>
      </c>
      <c r="D404" s="426" t="s">
        <v>157</v>
      </c>
      <c r="E404" s="289" t="s">
        <v>18</v>
      </c>
      <c r="F404" s="289" t="s">
        <v>38</v>
      </c>
      <c r="G404" s="619" t="s">
        <v>2321</v>
      </c>
      <c r="H404" s="461" t="s">
        <v>2320</v>
      </c>
      <c r="I404" s="618" t="s">
        <v>2319</v>
      </c>
      <c r="J404" s="620">
        <f>1/2</f>
        <v>0.5</v>
      </c>
      <c r="K404" s="620"/>
      <c r="L404" s="621"/>
      <c r="M404" s="621"/>
      <c r="N404" s="621"/>
      <c r="O404" s="620"/>
      <c r="P404" s="618" t="s">
        <v>1206</v>
      </c>
      <c r="Q404" s="456" t="s">
        <v>2323</v>
      </c>
      <c r="R404" s="620">
        <f>1/2</f>
        <v>0.5</v>
      </c>
      <c r="S404" s="621">
        <f>1/3</f>
        <v>0.33333333333333331</v>
      </c>
      <c r="T404" s="202"/>
      <c r="U404" s="202"/>
    </row>
    <row r="405" spans="1:21" ht="20" customHeight="1">
      <c r="A405" s="498">
        <v>404</v>
      </c>
      <c r="B405" s="616" t="s">
        <v>224</v>
      </c>
      <c r="C405" s="617" t="s">
        <v>2322</v>
      </c>
      <c r="D405" s="426" t="s">
        <v>67</v>
      </c>
      <c r="E405" s="289" t="s">
        <v>18</v>
      </c>
      <c r="F405" s="289" t="s">
        <v>38</v>
      </c>
      <c r="G405" s="619" t="s">
        <v>2321</v>
      </c>
      <c r="H405" s="461" t="s">
        <v>2320</v>
      </c>
      <c r="I405" s="618" t="s">
        <v>2319</v>
      </c>
      <c r="J405" s="620">
        <f>1/2</f>
        <v>0.5</v>
      </c>
      <c r="K405" s="620"/>
      <c r="L405" s="621"/>
      <c r="M405" s="621"/>
      <c r="N405" s="621"/>
      <c r="O405" s="620"/>
      <c r="P405" s="618" t="s">
        <v>1206</v>
      </c>
      <c r="Q405" s="456" t="s">
        <v>2323</v>
      </c>
      <c r="R405" s="620">
        <f>1/2</f>
        <v>0.5</v>
      </c>
      <c r="S405" s="621">
        <f>1/3</f>
        <v>0.33333333333333331</v>
      </c>
      <c r="T405" s="202"/>
      <c r="U405" s="202"/>
    </row>
    <row r="406" spans="1:21" ht="20" customHeight="1">
      <c r="A406" s="203">
        <v>405</v>
      </c>
      <c r="B406" s="616" t="s">
        <v>2326</v>
      </c>
      <c r="C406" s="617" t="s">
        <v>2327</v>
      </c>
      <c r="D406" s="426" t="s">
        <v>231</v>
      </c>
      <c r="E406" s="289" t="s">
        <v>18</v>
      </c>
      <c r="F406" s="289" t="s">
        <v>36</v>
      </c>
      <c r="G406" s="619" t="s">
        <v>2328</v>
      </c>
      <c r="H406" s="461" t="s">
        <v>2325</v>
      </c>
      <c r="I406" s="618" t="s">
        <v>2324</v>
      </c>
      <c r="J406" s="620">
        <v>1</v>
      </c>
      <c r="K406" s="620"/>
      <c r="L406" s="621"/>
      <c r="M406" s="621"/>
      <c r="N406" s="621"/>
      <c r="O406" s="620"/>
      <c r="P406" s="618" t="s">
        <v>1202</v>
      </c>
      <c r="Q406" s="456" t="s">
        <v>2329</v>
      </c>
      <c r="R406" s="621">
        <v>1</v>
      </c>
      <c r="S406" s="622">
        <f>1/3</f>
        <v>0.33333333333333331</v>
      </c>
      <c r="T406" s="202"/>
      <c r="U406" s="202"/>
    </row>
    <row r="407" spans="1:21" ht="20" customHeight="1">
      <c r="A407" s="498">
        <v>406</v>
      </c>
      <c r="B407" s="565" t="s">
        <v>211</v>
      </c>
      <c r="C407" s="566" t="s">
        <v>212</v>
      </c>
      <c r="D407" s="426" t="s">
        <v>67</v>
      </c>
      <c r="E407" s="289" t="s">
        <v>18</v>
      </c>
      <c r="F407" s="289" t="s">
        <v>1361</v>
      </c>
      <c r="G407" s="568" t="s">
        <v>2332</v>
      </c>
      <c r="H407" s="461" t="s">
        <v>2331</v>
      </c>
      <c r="I407" s="567" t="s">
        <v>2330</v>
      </c>
      <c r="J407" s="569">
        <v>1</v>
      </c>
      <c r="K407" s="569"/>
      <c r="L407" s="570"/>
      <c r="M407" s="570"/>
      <c r="N407" s="570"/>
      <c r="O407" s="569"/>
      <c r="P407" s="567" t="s">
        <v>1212</v>
      </c>
      <c r="Q407" s="456" t="s">
        <v>2333</v>
      </c>
      <c r="R407" s="570">
        <v>1</v>
      </c>
      <c r="S407" s="571">
        <v>1</v>
      </c>
      <c r="T407" s="202"/>
      <c r="U407" s="202"/>
    </row>
    <row r="408" spans="1:21" ht="20" customHeight="1">
      <c r="A408" s="203">
        <v>407</v>
      </c>
      <c r="B408" s="565" t="s">
        <v>1046</v>
      </c>
      <c r="C408" s="566" t="s">
        <v>2338</v>
      </c>
      <c r="D408" s="426" t="s">
        <v>67</v>
      </c>
      <c r="E408" s="508" t="s">
        <v>2192</v>
      </c>
      <c r="F408" s="422" t="s">
        <v>2098</v>
      </c>
      <c r="G408" s="568" t="s">
        <v>2335</v>
      </c>
      <c r="H408" s="461" t="s">
        <v>2336</v>
      </c>
      <c r="I408" s="567" t="s">
        <v>2334</v>
      </c>
      <c r="J408" s="569">
        <v>1</v>
      </c>
      <c r="K408" s="569"/>
      <c r="L408" s="570"/>
      <c r="M408" s="570"/>
      <c r="N408" s="570"/>
      <c r="O408" s="569"/>
      <c r="P408" s="289" t="s">
        <v>1224</v>
      </c>
      <c r="Q408" s="456" t="s">
        <v>2337</v>
      </c>
      <c r="R408" s="570">
        <v>1</v>
      </c>
      <c r="S408" s="571">
        <f>1/5</f>
        <v>0.2</v>
      </c>
      <c r="T408" s="202"/>
      <c r="U408" s="202"/>
    </row>
    <row r="409" spans="1:21" ht="20" customHeight="1">
      <c r="A409" s="498">
        <v>408</v>
      </c>
      <c r="B409" s="565" t="s">
        <v>600</v>
      </c>
      <c r="C409" s="426" t="s">
        <v>506</v>
      </c>
      <c r="D409" s="426" t="s">
        <v>59</v>
      </c>
      <c r="E409" s="508" t="s">
        <v>2192</v>
      </c>
      <c r="F409" s="289" t="s">
        <v>29</v>
      </c>
      <c r="G409" s="568" t="s">
        <v>2341</v>
      </c>
      <c r="H409" s="461" t="s">
        <v>2340</v>
      </c>
      <c r="I409" s="567" t="s">
        <v>2339</v>
      </c>
      <c r="J409" s="569">
        <v>1</v>
      </c>
      <c r="K409" s="569"/>
      <c r="L409" s="570"/>
      <c r="M409" s="570"/>
      <c r="N409" s="570"/>
      <c r="O409" s="569"/>
      <c r="P409" s="567" t="s">
        <v>1202</v>
      </c>
      <c r="Q409" s="456" t="s">
        <v>2342</v>
      </c>
      <c r="R409" s="570">
        <v>1</v>
      </c>
      <c r="S409" s="571">
        <v>1</v>
      </c>
      <c r="T409" s="202"/>
      <c r="U409" s="202"/>
    </row>
    <row r="410" spans="1:21" ht="20" customHeight="1">
      <c r="A410" s="203">
        <v>409</v>
      </c>
      <c r="B410" s="433" t="s">
        <v>131</v>
      </c>
      <c r="C410" s="426" t="s">
        <v>689</v>
      </c>
      <c r="D410" s="426" t="s">
        <v>59</v>
      </c>
      <c r="E410" s="289" t="s">
        <v>18</v>
      </c>
      <c r="F410" s="289" t="s">
        <v>34</v>
      </c>
      <c r="G410" s="290" t="s">
        <v>2361</v>
      </c>
      <c r="H410" s="461" t="s">
        <v>2343</v>
      </c>
      <c r="I410" s="289" t="s">
        <v>2360</v>
      </c>
      <c r="J410" s="452">
        <v>1</v>
      </c>
      <c r="K410" s="452"/>
      <c r="L410" s="423"/>
      <c r="M410" s="423"/>
      <c r="N410" s="423"/>
      <c r="O410" s="452"/>
      <c r="P410" s="289" t="s">
        <v>2016</v>
      </c>
      <c r="Q410" s="602" t="s">
        <v>2362</v>
      </c>
      <c r="R410" s="423">
        <v>1</v>
      </c>
      <c r="S410" s="425">
        <f>1/6</f>
        <v>0.16666666666666666</v>
      </c>
      <c r="T410" s="202"/>
      <c r="U410" s="202"/>
    </row>
    <row r="411" spans="1:21" ht="20" customHeight="1">
      <c r="A411" s="498">
        <v>410</v>
      </c>
      <c r="B411" s="433" t="s">
        <v>2366</v>
      </c>
      <c r="C411" s="426" t="s">
        <v>2365</v>
      </c>
      <c r="D411" s="426" t="s">
        <v>231</v>
      </c>
      <c r="E411" s="289" t="s">
        <v>18</v>
      </c>
      <c r="F411" s="289" t="s">
        <v>34</v>
      </c>
      <c r="G411" s="289" t="s">
        <v>2364</v>
      </c>
      <c r="H411" s="461" t="s">
        <v>2344</v>
      </c>
      <c r="I411" s="289" t="s">
        <v>2363</v>
      </c>
      <c r="J411" s="452">
        <f>1/3</f>
        <v>0.33333333333333331</v>
      </c>
      <c r="K411" s="452"/>
      <c r="L411" s="423"/>
      <c r="M411" s="423"/>
      <c r="N411" s="423"/>
      <c r="O411" s="452"/>
      <c r="P411" s="289" t="s">
        <v>1204</v>
      </c>
      <c r="Q411" s="484" t="s">
        <v>2367</v>
      </c>
      <c r="R411" s="452">
        <f>1/3</f>
        <v>0.33333333333333331</v>
      </c>
      <c r="S411" s="423">
        <f>1/4</f>
        <v>0.25</v>
      </c>
      <c r="T411" s="202"/>
      <c r="U411" s="202"/>
    </row>
    <row r="412" spans="1:21" ht="20" customHeight="1">
      <c r="A412" s="203">
        <v>411</v>
      </c>
      <c r="B412" s="433" t="s">
        <v>239</v>
      </c>
      <c r="C412" s="426" t="s">
        <v>204</v>
      </c>
      <c r="D412" s="426" t="s">
        <v>67</v>
      </c>
      <c r="E412" s="289" t="s">
        <v>18</v>
      </c>
      <c r="F412" s="289" t="s">
        <v>34</v>
      </c>
      <c r="G412" s="289" t="s">
        <v>2364</v>
      </c>
      <c r="H412" s="461" t="s">
        <v>2344</v>
      </c>
      <c r="I412" s="289" t="s">
        <v>2363</v>
      </c>
      <c r="J412" s="452">
        <f>1/3</f>
        <v>0.33333333333333331</v>
      </c>
      <c r="K412" s="452"/>
      <c r="L412" s="423"/>
      <c r="M412" s="423"/>
      <c r="N412" s="423"/>
      <c r="O412" s="452"/>
      <c r="P412" s="289" t="s">
        <v>1204</v>
      </c>
      <c r="Q412" s="484" t="s">
        <v>2367</v>
      </c>
      <c r="R412" s="452">
        <f>1/3</f>
        <v>0.33333333333333331</v>
      </c>
      <c r="S412" s="423">
        <f>1/4</f>
        <v>0.25</v>
      </c>
      <c r="T412" s="202"/>
      <c r="U412" s="202"/>
    </row>
    <row r="413" spans="1:21" ht="20" customHeight="1">
      <c r="A413" s="498">
        <v>412</v>
      </c>
      <c r="B413" s="433" t="s">
        <v>241</v>
      </c>
      <c r="C413" s="426" t="s">
        <v>1548</v>
      </c>
      <c r="D413" s="426" t="s">
        <v>67</v>
      </c>
      <c r="E413" s="289" t="s">
        <v>18</v>
      </c>
      <c r="F413" s="289" t="s">
        <v>34</v>
      </c>
      <c r="G413" s="289" t="s">
        <v>2364</v>
      </c>
      <c r="H413" s="461" t="s">
        <v>2344</v>
      </c>
      <c r="I413" s="289" t="s">
        <v>2363</v>
      </c>
      <c r="J413" s="452">
        <f>1/3</f>
        <v>0.33333333333333331</v>
      </c>
      <c r="K413" s="452"/>
      <c r="L413" s="423"/>
      <c r="M413" s="423"/>
      <c r="N413" s="423"/>
      <c r="O413" s="452"/>
      <c r="P413" s="289" t="s">
        <v>1204</v>
      </c>
      <c r="Q413" s="484" t="s">
        <v>2367</v>
      </c>
      <c r="R413" s="452">
        <f>1/3</f>
        <v>0.33333333333333331</v>
      </c>
      <c r="S413" s="423">
        <f>1/4</f>
        <v>0.25</v>
      </c>
      <c r="T413" s="202"/>
      <c r="U413" s="202"/>
    </row>
    <row r="414" spans="1:21" ht="20" customHeight="1">
      <c r="A414" s="203">
        <v>413</v>
      </c>
      <c r="B414" s="616" t="s">
        <v>1920</v>
      </c>
      <c r="C414" s="426" t="s">
        <v>1921</v>
      </c>
      <c r="D414" s="426" t="s">
        <v>1922</v>
      </c>
      <c r="E414" s="508" t="s">
        <v>2192</v>
      </c>
      <c r="F414" s="422" t="s">
        <v>2098</v>
      </c>
      <c r="G414" s="619" t="s">
        <v>2385</v>
      </c>
      <c r="H414" s="461" t="s">
        <v>2345</v>
      </c>
      <c r="I414" s="618" t="s">
        <v>2384</v>
      </c>
      <c r="J414" s="620"/>
      <c r="K414" s="620"/>
      <c r="L414" s="621"/>
      <c r="M414" s="621"/>
      <c r="N414" s="621"/>
      <c r="O414" s="620">
        <v>1</v>
      </c>
      <c r="P414" s="628" t="s">
        <v>1201</v>
      </c>
      <c r="Q414" s="627" t="s">
        <v>2386</v>
      </c>
      <c r="R414" s="621">
        <v>1</v>
      </c>
      <c r="S414" s="622">
        <f>1/3</f>
        <v>0.33333333333333331</v>
      </c>
      <c r="T414" s="202"/>
      <c r="U414" s="202"/>
    </row>
    <row r="415" spans="1:21" ht="20" customHeight="1">
      <c r="A415" s="498">
        <v>414</v>
      </c>
      <c r="B415" s="616" t="s">
        <v>2409</v>
      </c>
      <c r="C415" s="617" t="s">
        <v>2408</v>
      </c>
      <c r="D415" s="617" t="s">
        <v>368</v>
      </c>
      <c r="E415" s="289" t="s">
        <v>18</v>
      </c>
      <c r="F415" s="289" t="s">
        <v>38</v>
      </c>
      <c r="G415" s="619" t="s">
        <v>2407</v>
      </c>
      <c r="H415" s="461" t="s">
        <v>2346</v>
      </c>
      <c r="I415" s="618" t="s">
        <v>2406</v>
      </c>
      <c r="J415" s="620">
        <v>1</v>
      </c>
      <c r="K415" s="620"/>
      <c r="L415" s="621"/>
      <c r="M415" s="621"/>
      <c r="N415" s="621"/>
      <c r="O415" s="620"/>
      <c r="P415" s="618" t="s">
        <v>1209</v>
      </c>
      <c r="Q415" s="456" t="s">
        <v>2410</v>
      </c>
      <c r="R415" s="621">
        <v>1</v>
      </c>
      <c r="S415" s="622">
        <v>1</v>
      </c>
      <c r="T415" s="202"/>
      <c r="U415" s="202"/>
    </row>
    <row r="416" spans="1:21" ht="20" customHeight="1">
      <c r="A416" s="203">
        <v>415</v>
      </c>
      <c r="B416" s="616" t="s">
        <v>322</v>
      </c>
      <c r="C416" s="617" t="s">
        <v>323</v>
      </c>
      <c r="D416" s="426" t="s">
        <v>59</v>
      </c>
      <c r="E416" s="508" t="s">
        <v>2192</v>
      </c>
      <c r="F416" s="289" t="s">
        <v>31</v>
      </c>
      <c r="G416" s="619" t="s">
        <v>2412</v>
      </c>
      <c r="H416" s="461" t="s">
        <v>2347</v>
      </c>
      <c r="I416" s="618" t="s">
        <v>2411</v>
      </c>
      <c r="J416" s="620"/>
      <c r="K416" s="620"/>
      <c r="L416" s="621"/>
      <c r="M416" s="621"/>
      <c r="N416" s="621"/>
      <c r="O416" s="620">
        <f>1/2</f>
        <v>0.5</v>
      </c>
      <c r="P416" s="618" t="s">
        <v>1203</v>
      </c>
      <c r="Q416" s="625" t="s">
        <v>2413</v>
      </c>
      <c r="R416" s="621">
        <f>1/2</f>
        <v>0.5</v>
      </c>
      <c r="S416" s="622">
        <f>1/7</f>
        <v>0.14285714285714285</v>
      </c>
      <c r="T416" s="202"/>
      <c r="U416" s="202"/>
    </row>
    <row r="417" spans="1:21" ht="20" customHeight="1">
      <c r="A417" s="203">
        <v>416</v>
      </c>
      <c r="B417" s="433" t="s">
        <v>339</v>
      </c>
      <c r="C417" s="426" t="s">
        <v>131</v>
      </c>
      <c r="D417" s="426" t="s">
        <v>67</v>
      </c>
      <c r="E417" s="508" t="s">
        <v>2192</v>
      </c>
      <c r="F417" s="289" t="s">
        <v>31</v>
      </c>
      <c r="G417" s="619" t="s">
        <v>2412</v>
      </c>
      <c r="H417" s="461" t="s">
        <v>2347</v>
      </c>
      <c r="I417" s="618" t="s">
        <v>2411</v>
      </c>
      <c r="J417" s="452"/>
      <c r="K417" s="452"/>
      <c r="L417" s="423"/>
      <c r="M417" s="423"/>
      <c r="N417" s="423"/>
      <c r="O417" s="452">
        <f>1/2</f>
        <v>0.5</v>
      </c>
      <c r="P417" s="618" t="s">
        <v>1203</v>
      </c>
      <c r="Q417" s="455" t="s">
        <v>2413</v>
      </c>
      <c r="R417" s="423">
        <f>1/2</f>
        <v>0.5</v>
      </c>
      <c r="S417" s="622">
        <f>1/7</f>
        <v>0.14285714285714285</v>
      </c>
      <c r="T417" s="202"/>
      <c r="U417" s="202"/>
    </row>
    <row r="418" spans="1:21" ht="20" customHeight="1">
      <c r="A418" s="203">
        <v>417</v>
      </c>
      <c r="B418" s="616" t="s">
        <v>1079</v>
      </c>
      <c r="C418" s="617" t="s">
        <v>1057</v>
      </c>
      <c r="D418" s="426" t="s">
        <v>56</v>
      </c>
      <c r="E418" s="508" t="s">
        <v>2192</v>
      </c>
      <c r="F418" s="422" t="s">
        <v>2098</v>
      </c>
      <c r="G418" s="619" t="s">
        <v>2416</v>
      </c>
      <c r="H418" s="461" t="s">
        <v>2348</v>
      </c>
      <c r="I418" s="618" t="s">
        <v>2414</v>
      </c>
      <c r="J418" s="620"/>
      <c r="K418" s="620"/>
      <c r="L418" s="621"/>
      <c r="M418" s="621">
        <v>1</v>
      </c>
      <c r="N418" s="621"/>
      <c r="O418" s="620"/>
      <c r="P418" s="618" t="s">
        <v>2299</v>
      </c>
      <c r="Q418" s="625" t="s">
        <v>2415</v>
      </c>
      <c r="R418" s="621">
        <v>1</v>
      </c>
      <c r="S418" s="622">
        <f>1/9</f>
        <v>0.1111111111111111</v>
      </c>
      <c r="T418" s="202"/>
      <c r="U418" s="202"/>
    </row>
    <row r="419" spans="1:21" ht="20" customHeight="1">
      <c r="A419" s="203">
        <v>418</v>
      </c>
      <c r="B419" s="616" t="s">
        <v>314</v>
      </c>
      <c r="C419" s="617" t="s">
        <v>315</v>
      </c>
      <c r="D419" s="426" t="s">
        <v>67</v>
      </c>
      <c r="E419" s="289" t="s">
        <v>19</v>
      </c>
      <c r="F419" s="289" t="s">
        <v>1438</v>
      </c>
      <c r="G419" s="619" t="s">
        <v>2418</v>
      </c>
      <c r="H419" s="461" t="s">
        <v>2349</v>
      </c>
      <c r="I419" s="618" t="s">
        <v>2417</v>
      </c>
      <c r="J419" s="620"/>
      <c r="K419" s="620">
        <v>1</v>
      </c>
      <c r="L419" s="621"/>
      <c r="M419" s="621"/>
      <c r="N419" s="621"/>
      <c r="O419" s="620"/>
      <c r="P419" s="618" t="s">
        <v>1093</v>
      </c>
      <c r="Q419" s="681" t="s">
        <v>2419</v>
      </c>
      <c r="R419" s="621">
        <v>1</v>
      </c>
      <c r="S419" s="622">
        <v>0.25</v>
      </c>
      <c r="T419" s="202"/>
      <c r="U419" s="202"/>
    </row>
    <row r="420" spans="1:21" ht="20" customHeight="1">
      <c r="A420" s="203">
        <v>419</v>
      </c>
      <c r="B420" s="616" t="s">
        <v>96</v>
      </c>
      <c r="C420" s="617" t="s">
        <v>97</v>
      </c>
      <c r="D420" s="426" t="s">
        <v>59</v>
      </c>
      <c r="E420" s="508" t="s">
        <v>2192</v>
      </c>
      <c r="F420" s="289" t="s">
        <v>1888</v>
      </c>
      <c r="G420" s="619" t="s">
        <v>2421</v>
      </c>
      <c r="H420" s="461" t="s">
        <v>2350</v>
      </c>
      <c r="I420" s="289" t="s">
        <v>2420</v>
      </c>
      <c r="J420" s="620"/>
      <c r="K420" s="620">
        <v>1</v>
      </c>
      <c r="L420" s="621"/>
      <c r="M420" s="621"/>
      <c r="N420" s="621"/>
      <c r="O420" s="620"/>
      <c r="P420" s="618" t="s">
        <v>2423</v>
      </c>
      <c r="Q420" s="456" t="s">
        <v>2422</v>
      </c>
      <c r="R420" s="621">
        <v>1</v>
      </c>
      <c r="S420" s="622">
        <f>1/30</f>
        <v>3.3333333333333333E-2</v>
      </c>
      <c r="T420" s="202"/>
      <c r="U420" s="202"/>
    </row>
    <row r="421" spans="1:21" ht="20" customHeight="1">
      <c r="A421" s="203">
        <v>420</v>
      </c>
      <c r="B421" s="433" t="s">
        <v>352</v>
      </c>
      <c r="C421" s="566" t="s">
        <v>353</v>
      </c>
      <c r="D421" s="426" t="s">
        <v>67</v>
      </c>
      <c r="E421" s="289" t="s">
        <v>18</v>
      </c>
      <c r="F421" s="289" t="s">
        <v>33</v>
      </c>
      <c r="G421" s="619" t="s">
        <v>2425</v>
      </c>
      <c r="H421" s="461" t="s">
        <v>2351</v>
      </c>
      <c r="I421" s="618" t="s">
        <v>2424</v>
      </c>
      <c r="J421" s="620">
        <f>1/3</f>
        <v>0.33333333333333331</v>
      </c>
      <c r="K421" s="620"/>
      <c r="L421" s="621"/>
      <c r="M421" s="621"/>
      <c r="N421" s="621"/>
      <c r="O421" s="620"/>
      <c r="P421" s="618" t="s">
        <v>1199</v>
      </c>
      <c r="Q421" s="456" t="s">
        <v>2426</v>
      </c>
      <c r="R421" s="621">
        <f t="shared" ref="R421:S423" si="26">1/3</f>
        <v>0.33333333333333331</v>
      </c>
      <c r="S421" s="621">
        <f t="shared" si="26"/>
        <v>0.33333333333333331</v>
      </c>
      <c r="T421" s="202"/>
      <c r="U421" s="202"/>
    </row>
    <row r="422" spans="1:21" ht="20" customHeight="1">
      <c r="A422" s="203">
        <v>421</v>
      </c>
      <c r="B422" s="433" t="s">
        <v>946</v>
      </c>
      <c r="C422" s="426" t="s">
        <v>2182</v>
      </c>
      <c r="D422" s="508" t="s">
        <v>231</v>
      </c>
      <c r="E422" s="508" t="s">
        <v>2192</v>
      </c>
      <c r="F422" s="422" t="s">
        <v>2098</v>
      </c>
      <c r="G422" s="619" t="s">
        <v>2425</v>
      </c>
      <c r="H422" s="461" t="s">
        <v>2351</v>
      </c>
      <c r="I422" s="618" t="s">
        <v>2424</v>
      </c>
      <c r="J422" s="620">
        <f>1/3</f>
        <v>0.33333333333333331</v>
      </c>
      <c r="K422" s="452"/>
      <c r="L422" s="423"/>
      <c r="M422" s="423"/>
      <c r="N422" s="423"/>
      <c r="O422" s="452"/>
      <c r="P422" s="618" t="s">
        <v>1199</v>
      </c>
      <c r="Q422" s="456" t="s">
        <v>2426</v>
      </c>
      <c r="R422" s="621">
        <f t="shared" si="26"/>
        <v>0.33333333333333331</v>
      </c>
      <c r="S422" s="621">
        <f t="shared" si="26"/>
        <v>0.33333333333333331</v>
      </c>
      <c r="T422" s="202"/>
      <c r="U422" s="202"/>
    </row>
    <row r="423" spans="1:21" ht="20" customHeight="1">
      <c r="A423" s="203">
        <v>422</v>
      </c>
      <c r="B423" s="433" t="s">
        <v>1049</v>
      </c>
      <c r="C423" s="426" t="s">
        <v>397</v>
      </c>
      <c r="D423" s="426" t="s">
        <v>67</v>
      </c>
      <c r="E423" s="508" t="s">
        <v>2192</v>
      </c>
      <c r="F423" s="422" t="s">
        <v>2098</v>
      </c>
      <c r="G423" s="619" t="s">
        <v>2425</v>
      </c>
      <c r="H423" s="461" t="s">
        <v>2351</v>
      </c>
      <c r="I423" s="618" t="s">
        <v>2424</v>
      </c>
      <c r="J423" s="620">
        <f>1/3</f>
        <v>0.33333333333333331</v>
      </c>
      <c r="K423" s="452"/>
      <c r="L423" s="423"/>
      <c r="M423" s="423"/>
      <c r="N423" s="423"/>
      <c r="O423" s="452"/>
      <c r="P423" s="618" t="s">
        <v>1199</v>
      </c>
      <c r="Q423" s="456" t="s">
        <v>2426</v>
      </c>
      <c r="R423" s="621">
        <f t="shared" si="26"/>
        <v>0.33333333333333331</v>
      </c>
      <c r="S423" s="621">
        <f t="shared" si="26"/>
        <v>0.33333333333333331</v>
      </c>
      <c r="T423" s="202"/>
      <c r="U423" s="202"/>
    </row>
    <row r="424" spans="1:21" ht="20" customHeight="1">
      <c r="A424" s="203">
        <v>423</v>
      </c>
      <c r="B424" s="433" t="s">
        <v>827</v>
      </c>
      <c r="C424" s="426" t="s">
        <v>828</v>
      </c>
      <c r="D424" s="426" t="s">
        <v>56</v>
      </c>
      <c r="E424" s="289" t="s">
        <v>19</v>
      </c>
      <c r="F424" s="289" t="s">
        <v>1488</v>
      </c>
      <c r="G424" s="619" t="s">
        <v>2428</v>
      </c>
      <c r="H424" s="461" t="s">
        <v>2352</v>
      </c>
      <c r="I424" s="618" t="s">
        <v>2427</v>
      </c>
      <c r="J424" s="620">
        <v>1</v>
      </c>
      <c r="K424" s="620"/>
      <c r="L424" s="621"/>
      <c r="M424" s="621"/>
      <c r="N424" s="621"/>
      <c r="O424" s="620"/>
      <c r="P424" s="618" t="s">
        <v>2429</v>
      </c>
      <c r="Q424" s="456" t="s">
        <v>2430</v>
      </c>
      <c r="R424" s="621">
        <v>1</v>
      </c>
      <c r="S424" s="622">
        <f>1/5</f>
        <v>0.2</v>
      </c>
      <c r="T424" s="202"/>
      <c r="U424" s="202"/>
    </row>
    <row r="425" spans="1:21" ht="20" customHeight="1">
      <c r="A425" s="203">
        <v>424</v>
      </c>
      <c r="B425" s="616" t="s">
        <v>801</v>
      </c>
      <c r="C425" s="617" t="s">
        <v>802</v>
      </c>
      <c r="D425" s="426" t="s">
        <v>59</v>
      </c>
      <c r="E425" s="289" t="s">
        <v>19</v>
      </c>
      <c r="F425" s="289" t="s">
        <v>1237</v>
      </c>
      <c r="G425" s="619" t="s">
        <v>2432</v>
      </c>
      <c r="H425" s="461" t="s">
        <v>2353</v>
      </c>
      <c r="I425" s="618" t="s">
        <v>2431</v>
      </c>
      <c r="J425" s="620"/>
      <c r="K425" s="620">
        <v>1</v>
      </c>
      <c r="L425" s="621"/>
      <c r="M425" s="621"/>
      <c r="N425" s="621"/>
      <c r="O425" s="620"/>
      <c r="P425" s="618" t="s">
        <v>1097</v>
      </c>
      <c r="Q425" s="456" t="s">
        <v>2433</v>
      </c>
      <c r="R425" s="621">
        <v>1</v>
      </c>
      <c r="S425" s="622">
        <f>1/3</f>
        <v>0.33333333333333331</v>
      </c>
      <c r="T425" s="202"/>
      <c r="U425" s="202"/>
    </row>
    <row r="426" spans="1:21" ht="20" customHeight="1">
      <c r="A426" s="203">
        <v>425</v>
      </c>
      <c r="B426" s="616" t="s">
        <v>1658</v>
      </c>
      <c r="C426" s="617" t="s">
        <v>131</v>
      </c>
      <c r="D426" s="426" t="s">
        <v>157</v>
      </c>
      <c r="E426" s="289" t="s">
        <v>18</v>
      </c>
      <c r="F426" s="289" t="s">
        <v>38</v>
      </c>
      <c r="G426" s="619" t="s">
        <v>2435</v>
      </c>
      <c r="H426" s="461" t="s">
        <v>2354</v>
      </c>
      <c r="I426" s="618" t="s">
        <v>2434</v>
      </c>
      <c r="J426" s="620">
        <f>1/3</f>
        <v>0.33333333333333331</v>
      </c>
      <c r="K426" s="620"/>
      <c r="L426" s="621"/>
      <c r="M426" s="621"/>
      <c r="N426" s="621"/>
      <c r="O426" s="620"/>
      <c r="P426" s="618" t="s">
        <v>1202</v>
      </c>
      <c r="Q426" s="456" t="s">
        <v>2436</v>
      </c>
      <c r="R426" s="620">
        <f>1/3</f>
        <v>0.33333333333333331</v>
      </c>
      <c r="S426" s="620">
        <f>1/3</f>
        <v>0.33333333333333331</v>
      </c>
      <c r="T426" s="202"/>
      <c r="U426" s="202"/>
    </row>
    <row r="427" spans="1:21" ht="20" customHeight="1">
      <c r="A427" s="203">
        <v>426</v>
      </c>
      <c r="B427" s="433" t="s">
        <v>247</v>
      </c>
      <c r="C427" s="426" t="s">
        <v>248</v>
      </c>
      <c r="D427" s="426" t="s">
        <v>56</v>
      </c>
      <c r="E427" s="289" t="s">
        <v>18</v>
      </c>
      <c r="F427" s="289" t="s">
        <v>36</v>
      </c>
      <c r="G427" s="619" t="s">
        <v>2435</v>
      </c>
      <c r="H427" s="461" t="s">
        <v>2354</v>
      </c>
      <c r="I427" s="618" t="s">
        <v>2434</v>
      </c>
      <c r="J427" s="620">
        <f>1/3</f>
        <v>0.33333333333333331</v>
      </c>
      <c r="K427" s="452"/>
      <c r="L427" s="423"/>
      <c r="M427" s="423"/>
      <c r="N427" s="423"/>
      <c r="O427" s="452"/>
      <c r="P427" s="618" t="s">
        <v>1202</v>
      </c>
      <c r="Q427" s="456" t="s">
        <v>2436</v>
      </c>
      <c r="R427" s="620">
        <f>1/3</f>
        <v>0.33333333333333331</v>
      </c>
      <c r="S427" s="620">
        <f>1/3</f>
        <v>0.33333333333333331</v>
      </c>
      <c r="T427" s="202"/>
      <c r="U427" s="202"/>
    </row>
    <row r="428" spans="1:21" ht="20" customHeight="1">
      <c r="A428" s="203">
        <v>427</v>
      </c>
      <c r="B428" s="433" t="s">
        <v>329</v>
      </c>
      <c r="C428" s="426" t="s">
        <v>330</v>
      </c>
      <c r="D428" s="634" t="s">
        <v>56</v>
      </c>
      <c r="E428" s="289" t="s">
        <v>18</v>
      </c>
      <c r="F428" s="289" t="s">
        <v>38</v>
      </c>
      <c r="G428" s="619" t="s">
        <v>2435</v>
      </c>
      <c r="H428" s="461" t="s">
        <v>2354</v>
      </c>
      <c r="I428" s="618" t="s">
        <v>2434</v>
      </c>
      <c r="J428" s="620">
        <f>1/3</f>
        <v>0.33333333333333331</v>
      </c>
      <c r="K428" s="452"/>
      <c r="L428" s="423"/>
      <c r="M428" s="423"/>
      <c r="N428" s="423"/>
      <c r="O428" s="452"/>
      <c r="P428" s="618" t="s">
        <v>1202</v>
      </c>
      <c r="Q428" s="681" t="s">
        <v>2436</v>
      </c>
      <c r="R428" s="620">
        <f>1/3</f>
        <v>0.33333333333333331</v>
      </c>
      <c r="S428" s="620">
        <f>1/3</f>
        <v>0.33333333333333331</v>
      </c>
      <c r="T428" s="202"/>
      <c r="U428" s="202"/>
    </row>
    <row r="429" spans="1:21" ht="20" customHeight="1">
      <c r="A429" s="203">
        <v>428</v>
      </c>
      <c r="B429" s="616" t="s">
        <v>249</v>
      </c>
      <c r="C429" s="617" t="s">
        <v>2439</v>
      </c>
      <c r="D429" s="426" t="s">
        <v>67</v>
      </c>
      <c r="E429" s="289" t="s">
        <v>18</v>
      </c>
      <c r="F429" s="289" t="s">
        <v>38</v>
      </c>
      <c r="G429" s="619" t="s">
        <v>2438</v>
      </c>
      <c r="H429" s="461" t="s">
        <v>2355</v>
      </c>
      <c r="I429" s="618" t="s">
        <v>2437</v>
      </c>
      <c r="J429" s="620">
        <v>1</v>
      </c>
      <c r="K429" s="620"/>
      <c r="L429" s="621"/>
      <c r="M429" s="621"/>
      <c r="N429" s="621"/>
      <c r="O429" s="620"/>
      <c r="P429" s="618" t="s">
        <v>1195</v>
      </c>
      <c r="Q429" s="456" t="s">
        <v>2440</v>
      </c>
      <c r="R429" s="621">
        <v>1</v>
      </c>
      <c r="S429" s="622">
        <v>1</v>
      </c>
      <c r="T429" s="202"/>
      <c r="U429" s="202"/>
    </row>
    <row r="430" spans="1:21" ht="20" customHeight="1">
      <c r="A430" s="203">
        <v>429</v>
      </c>
      <c r="B430" s="616" t="s">
        <v>761</v>
      </c>
      <c r="C430" s="617" t="s">
        <v>762</v>
      </c>
      <c r="D430" s="426" t="s">
        <v>59</v>
      </c>
      <c r="E430" s="289" t="s">
        <v>19</v>
      </c>
      <c r="F430" s="289" t="s">
        <v>1435</v>
      </c>
      <c r="G430" s="619" t="s">
        <v>2442</v>
      </c>
      <c r="H430" s="461" t="s">
        <v>2356</v>
      </c>
      <c r="I430" s="618" t="s">
        <v>2441</v>
      </c>
      <c r="J430" s="620"/>
      <c r="K430" s="620">
        <v>1</v>
      </c>
      <c r="L430" s="621"/>
      <c r="M430" s="621"/>
      <c r="N430" s="621"/>
      <c r="O430" s="620"/>
      <c r="P430" s="618" t="s">
        <v>1697</v>
      </c>
      <c r="Q430" s="456" t="s">
        <v>2443</v>
      </c>
      <c r="R430" s="621">
        <v>1</v>
      </c>
      <c r="S430" s="621">
        <f>1/2</f>
        <v>0.5</v>
      </c>
      <c r="T430" s="202"/>
      <c r="U430" s="202"/>
    </row>
    <row r="431" spans="1:21" ht="20" customHeight="1">
      <c r="A431" s="203">
        <v>430</v>
      </c>
      <c r="B431" s="616" t="s">
        <v>339</v>
      </c>
      <c r="C431" s="617" t="s">
        <v>131</v>
      </c>
      <c r="D431" s="426" t="s">
        <v>67</v>
      </c>
      <c r="E431" s="508" t="s">
        <v>2192</v>
      </c>
      <c r="F431" s="289" t="s">
        <v>31</v>
      </c>
      <c r="G431" s="619" t="s">
        <v>2445</v>
      </c>
      <c r="H431" s="461" t="s">
        <v>2357</v>
      </c>
      <c r="I431" s="618" t="s">
        <v>2444</v>
      </c>
      <c r="J431" s="620">
        <v>1</v>
      </c>
      <c r="K431" s="620"/>
      <c r="L431" s="621"/>
      <c r="M431" s="621"/>
      <c r="N431" s="621"/>
      <c r="O431" s="620"/>
      <c r="P431" s="618" t="s">
        <v>2446</v>
      </c>
      <c r="Q431" s="456" t="s">
        <v>2447</v>
      </c>
      <c r="R431" s="621">
        <v>1</v>
      </c>
      <c r="S431" s="622">
        <f>1/18</f>
        <v>5.5555555555555552E-2</v>
      </c>
      <c r="T431" s="202"/>
      <c r="U431" s="202"/>
    </row>
    <row r="432" spans="1:21" ht="20" customHeight="1">
      <c r="A432" s="205">
        <v>431</v>
      </c>
      <c r="B432" s="616" t="s">
        <v>2451</v>
      </c>
      <c r="C432" s="617" t="s">
        <v>80</v>
      </c>
      <c r="D432" s="617" t="s">
        <v>835</v>
      </c>
      <c r="E432" s="508" t="s">
        <v>2192</v>
      </c>
      <c r="F432" s="289" t="s">
        <v>31</v>
      </c>
      <c r="G432" s="619" t="s">
        <v>2449</v>
      </c>
      <c r="H432" s="461" t="s">
        <v>2358</v>
      </c>
      <c r="I432" s="618" t="s">
        <v>2448</v>
      </c>
      <c r="J432" s="620">
        <f>1/3</f>
        <v>0.33333333333333331</v>
      </c>
      <c r="K432" s="620"/>
      <c r="L432" s="621"/>
      <c r="M432" s="621"/>
      <c r="N432" s="621"/>
      <c r="O432" s="620"/>
      <c r="P432" s="618" t="s">
        <v>2210</v>
      </c>
      <c r="Q432" s="456" t="s">
        <v>2450</v>
      </c>
      <c r="R432" s="621">
        <f t="shared" ref="R432:R437" si="27">1/3</f>
        <v>0.33333333333333331</v>
      </c>
      <c r="S432" s="622">
        <f>1/13</f>
        <v>7.6923076923076927E-2</v>
      </c>
      <c r="T432" s="202"/>
      <c r="U432" s="202"/>
    </row>
    <row r="433" spans="1:21" ht="20" customHeight="1">
      <c r="A433" s="203">
        <v>432</v>
      </c>
      <c r="B433" s="433" t="s">
        <v>622</v>
      </c>
      <c r="C433" s="426" t="s">
        <v>623</v>
      </c>
      <c r="D433" s="426" t="s">
        <v>67</v>
      </c>
      <c r="E433" s="508" t="s">
        <v>2192</v>
      </c>
      <c r="F433" s="289" t="s">
        <v>31</v>
      </c>
      <c r="G433" s="619" t="s">
        <v>2449</v>
      </c>
      <c r="H433" s="461" t="s">
        <v>2358</v>
      </c>
      <c r="I433" s="618" t="s">
        <v>2448</v>
      </c>
      <c r="J433" s="620">
        <f>1/3</f>
        <v>0.33333333333333331</v>
      </c>
      <c r="K433" s="452"/>
      <c r="L433" s="423"/>
      <c r="M433" s="423"/>
      <c r="N433" s="423"/>
      <c r="O433" s="452"/>
      <c r="P433" s="618" t="s">
        <v>2210</v>
      </c>
      <c r="Q433" s="456" t="s">
        <v>2450</v>
      </c>
      <c r="R433" s="621">
        <f t="shared" si="27"/>
        <v>0.33333333333333331</v>
      </c>
      <c r="S433" s="622">
        <f>1/13</f>
        <v>7.6923076923076927E-2</v>
      </c>
      <c r="T433" s="202"/>
      <c r="U433" s="202"/>
    </row>
    <row r="434" spans="1:21" ht="20" customHeight="1">
      <c r="A434" s="205">
        <v>433</v>
      </c>
      <c r="B434" s="433" t="s">
        <v>2452</v>
      </c>
      <c r="C434" s="426" t="s">
        <v>2453</v>
      </c>
      <c r="D434" s="617" t="s">
        <v>835</v>
      </c>
      <c r="E434" s="289" t="s">
        <v>18</v>
      </c>
      <c r="F434" s="289" t="s">
        <v>36</v>
      </c>
      <c r="G434" s="619" t="s">
        <v>2449</v>
      </c>
      <c r="H434" s="461" t="s">
        <v>2358</v>
      </c>
      <c r="I434" s="618" t="s">
        <v>2448</v>
      </c>
      <c r="J434" s="620">
        <f>1/3</f>
        <v>0.33333333333333331</v>
      </c>
      <c r="K434" s="452"/>
      <c r="L434" s="423"/>
      <c r="M434" s="423"/>
      <c r="N434" s="423"/>
      <c r="O434" s="452"/>
      <c r="P434" s="618" t="s">
        <v>2210</v>
      </c>
      <c r="Q434" s="456" t="s">
        <v>2450</v>
      </c>
      <c r="R434" s="621">
        <f t="shared" si="27"/>
        <v>0.33333333333333331</v>
      </c>
      <c r="S434" s="622">
        <f>1/13</f>
        <v>7.6923076923076927E-2</v>
      </c>
      <c r="T434" s="202"/>
      <c r="U434" s="202"/>
    </row>
    <row r="435" spans="1:21" ht="20" customHeight="1">
      <c r="A435" s="203">
        <v>434</v>
      </c>
      <c r="B435" s="616" t="s">
        <v>103</v>
      </c>
      <c r="C435" s="617" t="s">
        <v>104</v>
      </c>
      <c r="D435" s="426" t="s">
        <v>67</v>
      </c>
      <c r="E435" s="289" t="s">
        <v>19</v>
      </c>
      <c r="F435" s="289" t="s">
        <v>40</v>
      </c>
      <c r="G435" s="619" t="s">
        <v>2455</v>
      </c>
      <c r="H435" s="461" t="s">
        <v>2359</v>
      </c>
      <c r="I435" s="618" t="s">
        <v>2454</v>
      </c>
      <c r="J435" s="620"/>
      <c r="K435" s="620">
        <f>1/3</f>
        <v>0.33333333333333331</v>
      </c>
      <c r="L435" s="621"/>
      <c r="M435" s="621"/>
      <c r="N435" s="621"/>
      <c r="O435" s="620"/>
      <c r="P435" s="618" t="s">
        <v>2016</v>
      </c>
      <c r="Q435" s="456" t="s">
        <v>2456</v>
      </c>
      <c r="R435" s="620">
        <f t="shared" si="27"/>
        <v>0.33333333333333331</v>
      </c>
      <c r="S435" s="620">
        <f>1/3</f>
        <v>0.33333333333333331</v>
      </c>
      <c r="T435" s="202"/>
      <c r="U435" s="202"/>
    </row>
    <row r="436" spans="1:21" ht="20" customHeight="1">
      <c r="A436" s="203">
        <v>435</v>
      </c>
      <c r="B436" s="433" t="s">
        <v>354</v>
      </c>
      <c r="C436" s="426" t="s">
        <v>92</v>
      </c>
      <c r="D436" s="426" t="s">
        <v>59</v>
      </c>
      <c r="E436" s="289" t="s">
        <v>19</v>
      </c>
      <c r="F436" s="289" t="s">
        <v>1438</v>
      </c>
      <c r="G436" s="619" t="s">
        <v>2455</v>
      </c>
      <c r="H436" s="461" t="s">
        <v>2359</v>
      </c>
      <c r="I436" s="618" t="s">
        <v>2454</v>
      </c>
      <c r="J436" s="452"/>
      <c r="K436" s="620">
        <f>1/3</f>
        <v>0.33333333333333331</v>
      </c>
      <c r="L436" s="423"/>
      <c r="M436" s="423"/>
      <c r="N436" s="423"/>
      <c r="O436" s="452"/>
      <c r="P436" s="618" t="s">
        <v>2016</v>
      </c>
      <c r="Q436" s="456" t="s">
        <v>2456</v>
      </c>
      <c r="R436" s="620">
        <f t="shared" si="27"/>
        <v>0.33333333333333331</v>
      </c>
      <c r="S436" s="620">
        <f>1/3</f>
        <v>0.33333333333333331</v>
      </c>
      <c r="T436" s="202"/>
      <c r="U436" s="202"/>
    </row>
    <row r="437" spans="1:21" ht="20" customHeight="1">
      <c r="A437" s="203">
        <v>436</v>
      </c>
      <c r="B437" s="433" t="s">
        <v>133</v>
      </c>
      <c r="C437" s="426" t="s">
        <v>132</v>
      </c>
      <c r="D437" s="426" t="s">
        <v>59</v>
      </c>
      <c r="E437" s="289" t="s">
        <v>19</v>
      </c>
      <c r="F437" s="289" t="s">
        <v>1435</v>
      </c>
      <c r="G437" s="619" t="s">
        <v>2455</v>
      </c>
      <c r="H437" s="461" t="s">
        <v>2359</v>
      </c>
      <c r="I437" s="618" t="s">
        <v>2454</v>
      </c>
      <c r="J437" s="452"/>
      <c r="K437" s="620">
        <f>1/3</f>
        <v>0.33333333333333331</v>
      </c>
      <c r="L437" s="423"/>
      <c r="M437" s="423"/>
      <c r="N437" s="423"/>
      <c r="O437" s="452"/>
      <c r="P437" s="618" t="s">
        <v>2016</v>
      </c>
      <c r="Q437" s="456" t="s">
        <v>2456</v>
      </c>
      <c r="R437" s="620">
        <f t="shared" si="27"/>
        <v>0.33333333333333331</v>
      </c>
      <c r="S437" s="620">
        <f>1/3</f>
        <v>0.33333333333333331</v>
      </c>
      <c r="T437" s="202"/>
      <c r="U437" s="202"/>
    </row>
    <row r="438" spans="1:21" ht="20" customHeight="1">
      <c r="A438" s="203">
        <v>437</v>
      </c>
      <c r="B438" s="616" t="s">
        <v>787</v>
      </c>
      <c r="C438" s="617" t="s">
        <v>2458</v>
      </c>
      <c r="D438" s="426" t="s">
        <v>67</v>
      </c>
      <c r="E438" s="289" t="s">
        <v>19</v>
      </c>
      <c r="F438" s="289" t="s">
        <v>1438</v>
      </c>
      <c r="G438" s="619" t="s">
        <v>2459</v>
      </c>
      <c r="H438" s="461" t="s">
        <v>2368</v>
      </c>
      <c r="I438" s="618" t="s">
        <v>2457</v>
      </c>
      <c r="J438" s="620"/>
      <c r="K438" s="620">
        <v>1</v>
      </c>
      <c r="L438" s="621"/>
      <c r="M438" s="621"/>
      <c r="N438" s="621"/>
      <c r="O438" s="620"/>
      <c r="P438" s="618" t="s">
        <v>1201</v>
      </c>
      <c r="Q438" s="456" t="s">
        <v>2460</v>
      </c>
      <c r="R438" s="621">
        <v>1</v>
      </c>
      <c r="S438" s="622">
        <f>1/4</f>
        <v>0.25</v>
      </c>
      <c r="T438" s="202"/>
      <c r="U438" s="202"/>
    </row>
    <row r="439" spans="1:21" ht="20" customHeight="1">
      <c r="A439" s="203">
        <v>438</v>
      </c>
      <c r="B439" s="616" t="s">
        <v>81</v>
      </c>
      <c r="C439" s="617" t="s">
        <v>378</v>
      </c>
      <c r="D439" s="426" t="s">
        <v>59</v>
      </c>
      <c r="E439" s="508" t="s">
        <v>2192</v>
      </c>
      <c r="F439" s="289" t="s">
        <v>29</v>
      </c>
      <c r="G439" s="619" t="s">
        <v>2462</v>
      </c>
      <c r="H439" s="461" t="s">
        <v>2369</v>
      </c>
      <c r="I439" s="618" t="s">
        <v>2461</v>
      </c>
      <c r="J439" s="620"/>
      <c r="K439" s="620">
        <f>1/2</f>
        <v>0.5</v>
      </c>
      <c r="L439" s="621"/>
      <c r="M439" s="621"/>
      <c r="N439" s="621"/>
      <c r="O439" s="620"/>
      <c r="P439" s="618" t="s">
        <v>2463</v>
      </c>
      <c r="Q439" s="681" t="s">
        <v>2464</v>
      </c>
      <c r="R439" s="621">
        <f>1/2</f>
        <v>0.5</v>
      </c>
      <c r="S439" s="621">
        <f>1/2</f>
        <v>0.5</v>
      </c>
      <c r="T439" s="202"/>
      <c r="U439" s="202"/>
    </row>
    <row r="440" spans="1:21" ht="20" customHeight="1">
      <c r="A440" s="203">
        <v>439</v>
      </c>
      <c r="B440" s="433" t="s">
        <v>587</v>
      </c>
      <c r="C440" s="426" t="s">
        <v>588</v>
      </c>
      <c r="D440" s="426" t="s">
        <v>67</v>
      </c>
      <c r="E440" s="508" t="s">
        <v>2192</v>
      </c>
      <c r="F440" s="289" t="s">
        <v>29</v>
      </c>
      <c r="G440" s="619" t="s">
        <v>2462</v>
      </c>
      <c r="H440" s="461" t="s">
        <v>2369</v>
      </c>
      <c r="I440" s="618" t="s">
        <v>2461</v>
      </c>
      <c r="J440" s="452"/>
      <c r="K440" s="452">
        <f>1/2</f>
        <v>0.5</v>
      </c>
      <c r="L440" s="423"/>
      <c r="M440" s="423"/>
      <c r="N440" s="423"/>
      <c r="O440" s="452"/>
      <c r="P440" s="618" t="s">
        <v>2463</v>
      </c>
      <c r="Q440" s="456" t="s">
        <v>2464</v>
      </c>
      <c r="R440" s="423">
        <f>1/2</f>
        <v>0.5</v>
      </c>
      <c r="S440" s="423">
        <f>1/2</f>
        <v>0.5</v>
      </c>
      <c r="T440" s="202"/>
      <c r="U440" s="202"/>
    </row>
    <row r="441" spans="1:21" ht="20" customHeight="1">
      <c r="A441" s="203">
        <v>440</v>
      </c>
      <c r="B441" s="616" t="s">
        <v>626</v>
      </c>
      <c r="C441" s="426" t="s">
        <v>145</v>
      </c>
      <c r="D441" s="426" t="s">
        <v>59</v>
      </c>
      <c r="E441" s="508" t="s">
        <v>2192</v>
      </c>
      <c r="F441" s="289" t="s">
        <v>31</v>
      </c>
      <c r="G441" s="619" t="s">
        <v>2466</v>
      </c>
      <c r="H441" s="461" t="s">
        <v>2370</v>
      </c>
      <c r="I441" s="618" t="s">
        <v>2465</v>
      </c>
      <c r="J441" s="620">
        <v>1</v>
      </c>
      <c r="K441" s="620"/>
      <c r="L441" s="621"/>
      <c r="M441" s="621"/>
      <c r="N441" s="621"/>
      <c r="O441" s="620"/>
      <c r="P441" s="618" t="s">
        <v>1196</v>
      </c>
      <c r="Q441" s="456" t="s">
        <v>2467</v>
      </c>
      <c r="R441" s="621">
        <v>1</v>
      </c>
      <c r="S441" s="622">
        <f>1/5</f>
        <v>0.2</v>
      </c>
      <c r="T441" s="202"/>
      <c r="U441" s="202"/>
    </row>
    <row r="442" spans="1:21" ht="20" customHeight="1">
      <c r="A442" s="203">
        <v>441</v>
      </c>
      <c r="B442" s="616" t="s">
        <v>222</v>
      </c>
      <c r="C442" s="617" t="s">
        <v>672</v>
      </c>
      <c r="D442" s="426" t="s">
        <v>56</v>
      </c>
      <c r="E442" s="508" t="s">
        <v>2192</v>
      </c>
      <c r="F442" s="289" t="s">
        <v>31</v>
      </c>
      <c r="G442" s="619" t="s">
        <v>2469</v>
      </c>
      <c r="H442" s="461" t="s">
        <v>2371</v>
      </c>
      <c r="I442" s="618" t="s">
        <v>2468</v>
      </c>
      <c r="J442" s="620">
        <v>1</v>
      </c>
      <c r="K442" s="620"/>
      <c r="L442" s="621"/>
      <c r="M442" s="621"/>
      <c r="N442" s="621"/>
      <c r="O442" s="620"/>
      <c r="P442" s="618" t="s">
        <v>2210</v>
      </c>
      <c r="Q442" s="456" t="s">
        <v>2470</v>
      </c>
      <c r="R442" s="621">
        <v>1</v>
      </c>
      <c r="S442" s="622">
        <f>1/12</f>
        <v>8.3333333333333329E-2</v>
      </c>
      <c r="T442" s="202"/>
      <c r="U442" s="202"/>
    </row>
    <row r="443" spans="1:21" ht="20" customHeight="1">
      <c r="A443" s="203">
        <v>442</v>
      </c>
      <c r="B443" s="616" t="s">
        <v>803</v>
      </c>
      <c r="C443" s="617" t="s">
        <v>2474</v>
      </c>
      <c r="D443" s="426" t="s">
        <v>59</v>
      </c>
      <c r="E443" s="289" t="s">
        <v>19</v>
      </c>
      <c r="F443" s="289" t="s">
        <v>1237</v>
      </c>
      <c r="G443" s="619" t="s">
        <v>2473</v>
      </c>
      <c r="H443" s="461" t="s">
        <v>2372</v>
      </c>
      <c r="I443" s="618" t="s">
        <v>2471</v>
      </c>
      <c r="J443" s="620"/>
      <c r="K443" s="620"/>
      <c r="L443" s="621"/>
      <c r="M443" s="621"/>
      <c r="N443" s="621"/>
      <c r="O443" s="620">
        <f>1/2</f>
        <v>0.5</v>
      </c>
      <c r="P443" s="618" t="s">
        <v>1097</v>
      </c>
      <c r="Q443" s="456" t="s">
        <v>2472</v>
      </c>
      <c r="R443" s="621">
        <f t="shared" ref="R443:R452" si="28">1/2</f>
        <v>0.5</v>
      </c>
      <c r="S443" s="622">
        <f>1/3</f>
        <v>0.33333333333333331</v>
      </c>
      <c r="T443" s="202"/>
      <c r="U443" s="202"/>
    </row>
    <row r="444" spans="1:21" ht="20" customHeight="1">
      <c r="A444" s="203">
        <v>443</v>
      </c>
      <c r="B444" s="433" t="s">
        <v>143</v>
      </c>
      <c r="C444" s="426" t="s">
        <v>1010</v>
      </c>
      <c r="D444" s="630" t="s">
        <v>394</v>
      </c>
      <c r="E444" s="541" t="s">
        <v>19</v>
      </c>
      <c r="F444" s="289" t="s">
        <v>1488</v>
      </c>
      <c r="G444" s="619" t="s">
        <v>2473</v>
      </c>
      <c r="H444" s="461" t="s">
        <v>2372</v>
      </c>
      <c r="I444" s="618" t="s">
        <v>2471</v>
      </c>
      <c r="J444" s="452"/>
      <c r="K444" s="452"/>
      <c r="L444" s="423"/>
      <c r="M444" s="423"/>
      <c r="N444" s="423"/>
      <c r="O444" s="452">
        <f>1/2</f>
        <v>0.5</v>
      </c>
      <c r="P444" s="289" t="s">
        <v>1097</v>
      </c>
      <c r="Q444" s="456" t="s">
        <v>2472</v>
      </c>
      <c r="R444" s="621">
        <f t="shared" si="28"/>
        <v>0.5</v>
      </c>
      <c r="S444" s="622">
        <f>1/3</f>
        <v>0.33333333333333331</v>
      </c>
      <c r="T444" s="202"/>
      <c r="U444" s="202"/>
    </row>
    <row r="445" spans="1:21" ht="20" customHeight="1">
      <c r="A445" s="203">
        <v>444</v>
      </c>
      <c r="B445" s="616" t="s">
        <v>948</v>
      </c>
      <c r="C445" s="617" t="s">
        <v>520</v>
      </c>
      <c r="D445" s="449" t="s">
        <v>868</v>
      </c>
      <c r="E445" s="450" t="s">
        <v>18</v>
      </c>
      <c r="F445" s="450" t="s">
        <v>38</v>
      </c>
      <c r="G445" s="619" t="s">
        <v>2476</v>
      </c>
      <c r="H445" s="461" t="s">
        <v>2373</v>
      </c>
      <c r="I445" s="618" t="s">
        <v>2475</v>
      </c>
      <c r="J445" s="620">
        <f t="shared" ref="J445:J452" si="29">1/2</f>
        <v>0.5</v>
      </c>
      <c r="K445" s="620"/>
      <c r="L445" s="621"/>
      <c r="M445" s="621"/>
      <c r="N445" s="621"/>
      <c r="O445" s="620"/>
      <c r="P445" s="618" t="s">
        <v>1202</v>
      </c>
      <c r="Q445" s="456" t="s">
        <v>2477</v>
      </c>
      <c r="R445" s="621">
        <f t="shared" si="28"/>
        <v>0.5</v>
      </c>
      <c r="S445" s="622">
        <f>1/5</f>
        <v>0.2</v>
      </c>
      <c r="T445" s="202"/>
      <c r="U445" s="202"/>
    </row>
    <row r="446" spans="1:21" ht="20" customHeight="1">
      <c r="A446" s="203">
        <v>445</v>
      </c>
      <c r="B446" s="433" t="s">
        <v>163</v>
      </c>
      <c r="C446" s="426" t="s">
        <v>164</v>
      </c>
      <c r="D446" s="630" t="s">
        <v>394</v>
      </c>
      <c r="E446" s="289" t="s">
        <v>18</v>
      </c>
      <c r="F446" s="289" t="s">
        <v>38</v>
      </c>
      <c r="G446" s="290" t="s">
        <v>2476</v>
      </c>
      <c r="H446" s="461" t="s">
        <v>2373</v>
      </c>
      <c r="I446" s="618" t="s">
        <v>2475</v>
      </c>
      <c r="J446" s="452">
        <f t="shared" si="29"/>
        <v>0.5</v>
      </c>
      <c r="K446" s="452"/>
      <c r="L446" s="423"/>
      <c r="M446" s="423"/>
      <c r="N446" s="423"/>
      <c r="O446" s="452"/>
      <c r="P446" s="289" t="s">
        <v>1202</v>
      </c>
      <c r="Q446" s="456" t="s">
        <v>2477</v>
      </c>
      <c r="R446" s="621">
        <f t="shared" si="28"/>
        <v>0.5</v>
      </c>
      <c r="S446" s="622">
        <f>1/5</f>
        <v>0.2</v>
      </c>
      <c r="T446" s="202"/>
      <c r="U446" s="202"/>
    </row>
    <row r="447" spans="1:21" ht="20" customHeight="1">
      <c r="A447" s="203">
        <v>446</v>
      </c>
      <c r="B447" s="616" t="s">
        <v>158</v>
      </c>
      <c r="C447" s="617" t="s">
        <v>159</v>
      </c>
      <c r="D447" s="426" t="s">
        <v>56</v>
      </c>
      <c r="E447" s="289" t="s">
        <v>18</v>
      </c>
      <c r="F447" s="289" t="s">
        <v>38</v>
      </c>
      <c r="G447" s="619" t="s">
        <v>2479</v>
      </c>
      <c r="H447" s="461" t="s">
        <v>2374</v>
      </c>
      <c r="I447" s="618" t="s">
        <v>2478</v>
      </c>
      <c r="J447" s="620">
        <f t="shared" si="29"/>
        <v>0.5</v>
      </c>
      <c r="K447" s="620"/>
      <c r="L447" s="621"/>
      <c r="M447" s="621"/>
      <c r="N447" s="621"/>
      <c r="O447" s="620"/>
      <c r="P447" s="618" t="s">
        <v>1213</v>
      </c>
      <c r="Q447" s="456" t="s">
        <v>2482</v>
      </c>
      <c r="R447" s="620">
        <f t="shared" si="28"/>
        <v>0.5</v>
      </c>
      <c r="S447" s="621">
        <f>1/5</f>
        <v>0.2</v>
      </c>
      <c r="T447" s="202"/>
      <c r="U447" s="202"/>
    </row>
    <row r="448" spans="1:21" ht="20" customHeight="1">
      <c r="A448" s="205">
        <v>447</v>
      </c>
      <c r="B448" s="433" t="s">
        <v>2480</v>
      </c>
      <c r="C448" s="426" t="s">
        <v>2481</v>
      </c>
      <c r="D448" s="426" t="s">
        <v>835</v>
      </c>
      <c r="E448" s="289" t="s">
        <v>18</v>
      </c>
      <c r="F448" s="289" t="s">
        <v>38</v>
      </c>
      <c r="G448" s="619" t="s">
        <v>2479</v>
      </c>
      <c r="H448" s="461" t="s">
        <v>2374</v>
      </c>
      <c r="I448" s="618" t="s">
        <v>2478</v>
      </c>
      <c r="J448" s="620">
        <f t="shared" si="29"/>
        <v>0.5</v>
      </c>
      <c r="K448" s="452"/>
      <c r="L448" s="423"/>
      <c r="M448" s="423"/>
      <c r="N448" s="423"/>
      <c r="O448" s="452"/>
      <c r="P448" s="289" t="s">
        <v>1213</v>
      </c>
      <c r="Q448" s="456" t="s">
        <v>2482</v>
      </c>
      <c r="R448" s="620">
        <f t="shared" si="28"/>
        <v>0.5</v>
      </c>
      <c r="S448" s="621">
        <f>1/5</f>
        <v>0.2</v>
      </c>
      <c r="T448" s="202"/>
      <c r="U448" s="202"/>
    </row>
    <row r="449" spans="1:21" ht="20" customHeight="1">
      <c r="A449" s="205">
        <v>448</v>
      </c>
      <c r="B449" s="616" t="s">
        <v>501</v>
      </c>
      <c r="C449" s="617" t="s">
        <v>393</v>
      </c>
      <c r="D449" s="426" t="s">
        <v>67</v>
      </c>
      <c r="E449" s="508" t="s">
        <v>2192</v>
      </c>
      <c r="F449" s="422" t="s">
        <v>2098</v>
      </c>
      <c r="G449" s="619" t="s">
        <v>2484</v>
      </c>
      <c r="H449" s="461" t="s">
        <v>2375</v>
      </c>
      <c r="I449" s="618" t="s">
        <v>2483</v>
      </c>
      <c r="J449" s="620">
        <f t="shared" si="29"/>
        <v>0.5</v>
      </c>
      <c r="K449" s="620"/>
      <c r="L449" s="621"/>
      <c r="M449" s="621"/>
      <c r="N449" s="621"/>
      <c r="O449" s="620"/>
      <c r="P449" s="618" t="s">
        <v>1195</v>
      </c>
      <c r="Q449" s="456" t="s">
        <v>2485</v>
      </c>
      <c r="R449" s="621">
        <f t="shared" si="28"/>
        <v>0.5</v>
      </c>
      <c r="S449" s="622">
        <f>1/8</f>
        <v>0.125</v>
      </c>
      <c r="T449" s="202"/>
      <c r="U449" s="202"/>
    </row>
    <row r="450" spans="1:21" ht="20" customHeight="1">
      <c r="A450" s="631">
        <v>449</v>
      </c>
      <c r="B450" s="433" t="s">
        <v>1069</v>
      </c>
      <c r="C450" s="426" t="s">
        <v>1070</v>
      </c>
      <c r="D450" s="426" t="s">
        <v>2486</v>
      </c>
      <c r="E450" s="508" t="s">
        <v>2192</v>
      </c>
      <c r="F450" s="422" t="s">
        <v>2098</v>
      </c>
      <c r="G450" s="619" t="s">
        <v>2484</v>
      </c>
      <c r="H450" s="461" t="s">
        <v>2375</v>
      </c>
      <c r="I450" s="618" t="s">
        <v>2483</v>
      </c>
      <c r="J450" s="620">
        <f t="shared" si="29"/>
        <v>0.5</v>
      </c>
      <c r="K450" s="452"/>
      <c r="L450" s="423"/>
      <c r="M450" s="423"/>
      <c r="N450" s="423"/>
      <c r="O450" s="452"/>
      <c r="P450" s="618" t="s">
        <v>1195</v>
      </c>
      <c r="Q450" s="456" t="s">
        <v>2485</v>
      </c>
      <c r="R450" s="621">
        <f t="shared" si="28"/>
        <v>0.5</v>
      </c>
      <c r="S450" s="622">
        <f>1/8</f>
        <v>0.125</v>
      </c>
      <c r="T450" s="202"/>
      <c r="U450" s="202"/>
    </row>
    <row r="451" spans="1:21" ht="20" customHeight="1">
      <c r="A451" s="205">
        <v>450</v>
      </c>
      <c r="B451" s="616" t="s">
        <v>242</v>
      </c>
      <c r="C451" s="617" t="s">
        <v>2489</v>
      </c>
      <c r="D451" s="426" t="s">
        <v>231</v>
      </c>
      <c r="E451" s="289" t="s">
        <v>18</v>
      </c>
      <c r="F451" s="289" t="s">
        <v>38</v>
      </c>
      <c r="G451" s="619" t="s">
        <v>2488</v>
      </c>
      <c r="H451" s="461" t="s">
        <v>2376</v>
      </c>
      <c r="I451" s="618" t="s">
        <v>2487</v>
      </c>
      <c r="J451" s="620">
        <f t="shared" si="29"/>
        <v>0.5</v>
      </c>
      <c r="K451" s="620"/>
      <c r="L451" s="621"/>
      <c r="M451" s="621"/>
      <c r="N451" s="621"/>
      <c r="O451" s="620"/>
      <c r="P451" s="618" t="s">
        <v>1213</v>
      </c>
      <c r="Q451" s="681" t="s">
        <v>2490</v>
      </c>
      <c r="R451" s="621">
        <f t="shared" si="28"/>
        <v>0.5</v>
      </c>
      <c r="S451" s="622">
        <f>1/3</f>
        <v>0.33333333333333331</v>
      </c>
      <c r="T451" s="202"/>
      <c r="U451" s="202"/>
    </row>
    <row r="452" spans="1:21" ht="20" customHeight="1">
      <c r="A452" s="629">
        <v>451</v>
      </c>
      <c r="B452" s="433" t="s">
        <v>139</v>
      </c>
      <c r="C452" s="426" t="s">
        <v>140</v>
      </c>
      <c r="D452" s="426" t="s">
        <v>59</v>
      </c>
      <c r="E452" s="289" t="s">
        <v>18</v>
      </c>
      <c r="F452" s="289" t="s">
        <v>38</v>
      </c>
      <c r="G452" s="619" t="s">
        <v>2488</v>
      </c>
      <c r="H452" s="461" t="s">
        <v>2376</v>
      </c>
      <c r="I452" s="618" t="s">
        <v>2487</v>
      </c>
      <c r="J452" s="620">
        <f t="shared" si="29"/>
        <v>0.5</v>
      </c>
      <c r="K452" s="452"/>
      <c r="L452" s="423"/>
      <c r="M452" s="423"/>
      <c r="N452" s="423"/>
      <c r="O452" s="452"/>
      <c r="P452" s="289" t="s">
        <v>1213</v>
      </c>
      <c r="Q452" s="456" t="s">
        <v>2490</v>
      </c>
      <c r="R452" s="621">
        <f t="shared" si="28"/>
        <v>0.5</v>
      </c>
      <c r="S452" s="622">
        <f>1/3</f>
        <v>0.33333333333333331</v>
      </c>
      <c r="T452" s="202"/>
      <c r="U452" s="202"/>
    </row>
    <row r="453" spans="1:21" ht="20" customHeight="1">
      <c r="A453" s="203">
        <v>452</v>
      </c>
      <c r="B453" s="433" t="s">
        <v>744</v>
      </c>
      <c r="C453" s="617" t="s">
        <v>2494</v>
      </c>
      <c r="D453" s="426" t="s">
        <v>56</v>
      </c>
      <c r="E453" s="289" t="s">
        <v>18</v>
      </c>
      <c r="F453" s="289" t="s">
        <v>38</v>
      </c>
      <c r="G453" s="619" t="s">
        <v>2492</v>
      </c>
      <c r="H453" s="461" t="s">
        <v>2377</v>
      </c>
      <c r="I453" s="289" t="s">
        <v>2491</v>
      </c>
      <c r="J453" s="620">
        <v>1</v>
      </c>
      <c r="K453" s="620"/>
      <c r="L453" s="621"/>
      <c r="M453" s="621"/>
      <c r="N453" s="621"/>
      <c r="O453" s="620"/>
      <c r="P453" s="289" t="s">
        <v>1213</v>
      </c>
      <c r="Q453" s="456" t="s">
        <v>2493</v>
      </c>
      <c r="R453" s="620">
        <v>1</v>
      </c>
      <c r="S453" s="621">
        <v>0.25</v>
      </c>
      <c r="T453" s="202"/>
      <c r="U453" s="202"/>
    </row>
    <row r="454" spans="1:21" ht="20" customHeight="1">
      <c r="A454" s="629">
        <v>453</v>
      </c>
      <c r="B454" s="616" t="s">
        <v>239</v>
      </c>
      <c r="C454" s="426" t="s">
        <v>204</v>
      </c>
      <c r="D454" s="426" t="s">
        <v>67</v>
      </c>
      <c r="E454" s="289" t="s">
        <v>18</v>
      </c>
      <c r="F454" s="289" t="s">
        <v>34</v>
      </c>
      <c r="G454" s="619" t="s">
        <v>2496</v>
      </c>
      <c r="H454" s="461" t="s">
        <v>2378</v>
      </c>
      <c r="I454" s="618" t="s">
        <v>2495</v>
      </c>
      <c r="J454" s="620">
        <f>1/2</f>
        <v>0.5</v>
      </c>
      <c r="K454" s="620"/>
      <c r="L454" s="621"/>
      <c r="M454" s="621"/>
      <c r="N454" s="621"/>
      <c r="O454" s="620"/>
      <c r="P454" s="618" t="s">
        <v>1204</v>
      </c>
      <c r="Q454" s="456" t="s">
        <v>2497</v>
      </c>
      <c r="R454" s="620">
        <f>1/2</f>
        <v>0.5</v>
      </c>
      <c r="S454" s="621">
        <f>1/3</f>
        <v>0.33333333333333331</v>
      </c>
      <c r="T454" s="202"/>
      <c r="U454" s="202"/>
    </row>
    <row r="455" spans="1:21" ht="20" customHeight="1">
      <c r="A455" s="203">
        <v>454</v>
      </c>
      <c r="B455" s="433" t="s">
        <v>241</v>
      </c>
      <c r="C455" s="426" t="s">
        <v>1548</v>
      </c>
      <c r="D455" s="426" t="s">
        <v>67</v>
      </c>
      <c r="E455" s="289" t="s">
        <v>18</v>
      </c>
      <c r="F455" s="289" t="s">
        <v>34</v>
      </c>
      <c r="G455" s="619" t="s">
        <v>2496</v>
      </c>
      <c r="H455" s="461" t="s">
        <v>2378</v>
      </c>
      <c r="I455" s="618" t="s">
        <v>2495</v>
      </c>
      <c r="J455" s="620">
        <f>1/2</f>
        <v>0.5</v>
      </c>
      <c r="K455" s="452"/>
      <c r="L455" s="423"/>
      <c r="M455" s="423"/>
      <c r="N455" s="423"/>
      <c r="O455" s="452"/>
      <c r="P455" s="618" t="s">
        <v>1204</v>
      </c>
      <c r="Q455" s="456" t="s">
        <v>2497</v>
      </c>
      <c r="R455" s="620">
        <f>1/2</f>
        <v>0.5</v>
      </c>
      <c r="S455" s="621">
        <f>1/3</f>
        <v>0.33333333333333331</v>
      </c>
      <c r="T455" s="202"/>
      <c r="U455" s="202"/>
    </row>
    <row r="456" spans="1:21" ht="20" customHeight="1">
      <c r="A456" s="629">
        <v>455</v>
      </c>
      <c r="B456" s="433" t="s">
        <v>900</v>
      </c>
      <c r="C456" s="426" t="s">
        <v>901</v>
      </c>
      <c r="D456" s="426" t="s">
        <v>1360</v>
      </c>
      <c r="E456" s="428" t="s">
        <v>18</v>
      </c>
      <c r="F456" s="289" t="s">
        <v>1361</v>
      </c>
      <c r="G456" s="619" t="s">
        <v>2500</v>
      </c>
      <c r="H456" s="461" t="s">
        <v>2379</v>
      </c>
      <c r="I456" s="618" t="s">
        <v>2498</v>
      </c>
      <c r="J456" s="620">
        <v>1</v>
      </c>
      <c r="K456" s="620"/>
      <c r="L456" s="621"/>
      <c r="M456" s="621"/>
      <c r="N456" s="621"/>
      <c r="O456" s="620"/>
      <c r="P456" s="618" t="s">
        <v>1219</v>
      </c>
      <c r="Q456" s="681" t="s">
        <v>2499</v>
      </c>
      <c r="R456" s="620">
        <v>1</v>
      </c>
      <c r="S456" s="621">
        <f>1/5</f>
        <v>0.2</v>
      </c>
      <c r="T456" s="202"/>
      <c r="U456" s="202"/>
    </row>
    <row r="457" spans="1:21" ht="20" customHeight="1">
      <c r="A457" s="203">
        <v>456</v>
      </c>
      <c r="B457" s="616" t="s">
        <v>567</v>
      </c>
      <c r="C457" s="617" t="s">
        <v>73</v>
      </c>
      <c r="D457" s="426" t="s">
        <v>67</v>
      </c>
      <c r="E457" s="508" t="s">
        <v>2192</v>
      </c>
      <c r="F457" s="289" t="s">
        <v>28</v>
      </c>
      <c r="G457" s="619" t="s">
        <v>2504</v>
      </c>
      <c r="H457" s="461" t="s">
        <v>2380</v>
      </c>
      <c r="I457" s="618" t="s">
        <v>2501</v>
      </c>
      <c r="J457" s="620"/>
      <c r="K457" s="620">
        <v>1</v>
      </c>
      <c r="L457" s="621"/>
      <c r="M457" s="621"/>
      <c r="N457" s="621"/>
      <c r="O457" s="620"/>
      <c r="P457" s="618" t="s">
        <v>2503</v>
      </c>
      <c r="Q457" s="456" t="s">
        <v>2502</v>
      </c>
      <c r="R457" s="621">
        <v>1</v>
      </c>
      <c r="S457" s="622">
        <v>1</v>
      </c>
      <c r="T457" s="202"/>
      <c r="U457" s="202"/>
    </row>
    <row r="458" spans="1:21" ht="20" customHeight="1">
      <c r="A458" s="629">
        <v>457</v>
      </c>
      <c r="B458" s="433" t="s">
        <v>361</v>
      </c>
      <c r="C458" s="426" t="s">
        <v>362</v>
      </c>
      <c r="D458" s="426" t="s">
        <v>56</v>
      </c>
      <c r="E458" s="289" t="s">
        <v>19</v>
      </c>
      <c r="F458" s="289" t="s">
        <v>1488</v>
      </c>
      <c r="G458" s="290" t="s">
        <v>2506</v>
      </c>
      <c r="H458" s="461" t="s">
        <v>2381</v>
      </c>
      <c r="I458" s="289" t="s">
        <v>2505</v>
      </c>
      <c r="J458" s="452"/>
      <c r="K458" s="452">
        <f>1/3</f>
        <v>0.33333333333333331</v>
      </c>
      <c r="L458" s="423"/>
      <c r="M458" s="423"/>
      <c r="N458" s="423"/>
      <c r="O458" s="452"/>
      <c r="P458" s="289" t="s">
        <v>1204</v>
      </c>
      <c r="Q458" s="456" t="s">
        <v>2507</v>
      </c>
      <c r="R458" s="452">
        <f t="shared" ref="R458:R463" si="30">1/3</f>
        <v>0.33333333333333331</v>
      </c>
      <c r="S458" s="621">
        <f t="shared" ref="S458:S463" si="31">1/4</f>
        <v>0.25</v>
      </c>
      <c r="T458" s="202"/>
      <c r="U458" s="202"/>
    </row>
    <row r="459" spans="1:21" ht="20" customHeight="1">
      <c r="A459" s="203">
        <v>458</v>
      </c>
      <c r="B459" s="433" t="s">
        <v>84</v>
      </c>
      <c r="C459" s="426" t="s">
        <v>85</v>
      </c>
      <c r="D459" s="426" t="s">
        <v>67</v>
      </c>
      <c r="E459" s="289" t="s">
        <v>19</v>
      </c>
      <c r="F459" s="289" t="s">
        <v>1237</v>
      </c>
      <c r="G459" s="290" t="s">
        <v>2506</v>
      </c>
      <c r="H459" s="461" t="s">
        <v>2381</v>
      </c>
      <c r="I459" s="289" t="s">
        <v>2505</v>
      </c>
      <c r="J459" s="452"/>
      <c r="K459" s="452">
        <f>1/3</f>
        <v>0.33333333333333331</v>
      </c>
      <c r="L459" s="423"/>
      <c r="M459" s="423"/>
      <c r="N459" s="423"/>
      <c r="O459" s="452"/>
      <c r="P459" s="289" t="s">
        <v>1204</v>
      </c>
      <c r="Q459" s="681" t="s">
        <v>2507</v>
      </c>
      <c r="R459" s="452">
        <f t="shared" si="30"/>
        <v>0.33333333333333331</v>
      </c>
      <c r="S459" s="621">
        <f t="shared" si="31"/>
        <v>0.25</v>
      </c>
      <c r="T459" s="202"/>
      <c r="U459" s="202"/>
    </row>
    <row r="460" spans="1:21" ht="20" customHeight="1">
      <c r="A460" s="629">
        <v>459</v>
      </c>
      <c r="B460" s="433" t="s">
        <v>143</v>
      </c>
      <c r="C460" s="426" t="s">
        <v>1010</v>
      </c>
      <c r="D460" s="630" t="s">
        <v>394</v>
      </c>
      <c r="E460" s="541" t="s">
        <v>19</v>
      </c>
      <c r="F460" s="289" t="s">
        <v>1488</v>
      </c>
      <c r="G460" s="290" t="s">
        <v>2506</v>
      </c>
      <c r="H460" s="461" t="s">
        <v>2381</v>
      </c>
      <c r="I460" s="289" t="s">
        <v>2505</v>
      </c>
      <c r="J460" s="452"/>
      <c r="K460" s="452">
        <f>1/3</f>
        <v>0.33333333333333331</v>
      </c>
      <c r="L460" s="423"/>
      <c r="M460" s="423"/>
      <c r="N460" s="423"/>
      <c r="O460" s="452"/>
      <c r="P460" s="289" t="s">
        <v>1204</v>
      </c>
      <c r="Q460" s="456" t="s">
        <v>2507</v>
      </c>
      <c r="R460" s="452">
        <f t="shared" si="30"/>
        <v>0.33333333333333331</v>
      </c>
      <c r="S460" s="621">
        <f t="shared" si="31"/>
        <v>0.25</v>
      </c>
      <c r="T460" s="202"/>
      <c r="U460" s="202"/>
    </row>
    <row r="461" spans="1:21" ht="20" customHeight="1">
      <c r="A461" s="205">
        <v>460</v>
      </c>
      <c r="B461" s="433" t="s">
        <v>2510</v>
      </c>
      <c r="C461" s="426" t="s">
        <v>2511</v>
      </c>
      <c r="D461" s="426" t="s">
        <v>231</v>
      </c>
      <c r="E461" s="428" t="s">
        <v>18</v>
      </c>
      <c r="F461" s="289" t="s">
        <v>1361</v>
      </c>
      <c r="G461" s="290" t="s">
        <v>2509</v>
      </c>
      <c r="H461" s="461" t="s">
        <v>2382</v>
      </c>
      <c r="I461" s="289" t="s">
        <v>2508</v>
      </c>
      <c r="J461" s="452">
        <f>1/3</f>
        <v>0.33333333333333331</v>
      </c>
      <c r="K461" s="452"/>
      <c r="L461" s="423"/>
      <c r="M461" s="423"/>
      <c r="N461" s="423"/>
      <c r="O461" s="452"/>
      <c r="P461" s="289" t="s">
        <v>2503</v>
      </c>
      <c r="Q461" s="456" t="s">
        <v>2512</v>
      </c>
      <c r="R461" s="452">
        <f t="shared" si="30"/>
        <v>0.33333333333333331</v>
      </c>
      <c r="S461" s="621">
        <f t="shared" si="31"/>
        <v>0.25</v>
      </c>
      <c r="T461" s="202"/>
      <c r="U461" s="202"/>
    </row>
    <row r="462" spans="1:21" ht="20" customHeight="1">
      <c r="A462" s="629">
        <v>461</v>
      </c>
      <c r="B462" s="433" t="s">
        <v>120</v>
      </c>
      <c r="C462" s="426" t="s">
        <v>121</v>
      </c>
      <c r="D462" s="630" t="s">
        <v>394</v>
      </c>
      <c r="E462" s="428" t="s">
        <v>18</v>
      </c>
      <c r="F462" s="289" t="s">
        <v>1361</v>
      </c>
      <c r="G462" s="290" t="s">
        <v>2509</v>
      </c>
      <c r="H462" s="461" t="s">
        <v>2382</v>
      </c>
      <c r="I462" s="289" t="s">
        <v>2508</v>
      </c>
      <c r="J462" s="452">
        <f>1/3</f>
        <v>0.33333333333333331</v>
      </c>
      <c r="K462" s="452"/>
      <c r="L462" s="423"/>
      <c r="M462" s="423"/>
      <c r="N462" s="423"/>
      <c r="O462" s="452"/>
      <c r="P462" s="289" t="s">
        <v>2503</v>
      </c>
      <c r="Q462" s="456" t="s">
        <v>2512</v>
      </c>
      <c r="R462" s="452">
        <f t="shared" si="30"/>
        <v>0.33333333333333331</v>
      </c>
      <c r="S462" s="621">
        <f t="shared" si="31"/>
        <v>0.25</v>
      </c>
      <c r="T462" s="202"/>
      <c r="U462" s="202"/>
    </row>
    <row r="463" spans="1:21" ht="20" customHeight="1">
      <c r="A463" s="203">
        <v>462</v>
      </c>
      <c r="B463" s="433" t="s">
        <v>387</v>
      </c>
      <c r="C463" s="426" t="s">
        <v>388</v>
      </c>
      <c r="D463" s="630" t="s">
        <v>394</v>
      </c>
      <c r="E463" s="428" t="s">
        <v>18</v>
      </c>
      <c r="F463" s="289" t="s">
        <v>1361</v>
      </c>
      <c r="G463" s="290" t="s">
        <v>2509</v>
      </c>
      <c r="H463" s="461" t="s">
        <v>2382</v>
      </c>
      <c r="I463" s="289" t="s">
        <v>2508</v>
      </c>
      <c r="J463" s="452">
        <f>1/3</f>
        <v>0.33333333333333331</v>
      </c>
      <c r="K463" s="452"/>
      <c r="L463" s="423"/>
      <c r="M463" s="423"/>
      <c r="N463" s="423"/>
      <c r="O463" s="452"/>
      <c r="P463" s="289" t="s">
        <v>2503</v>
      </c>
      <c r="Q463" s="456" t="s">
        <v>2512</v>
      </c>
      <c r="R463" s="452">
        <f t="shared" si="30"/>
        <v>0.33333333333333331</v>
      </c>
      <c r="S463" s="621">
        <f t="shared" si="31"/>
        <v>0.25</v>
      </c>
      <c r="T463" s="202"/>
      <c r="U463" s="202"/>
    </row>
    <row r="464" spans="1:21" ht="20" customHeight="1">
      <c r="A464" s="629">
        <v>463</v>
      </c>
      <c r="B464" s="433" t="s">
        <v>2517</v>
      </c>
      <c r="C464" s="426" t="s">
        <v>2518</v>
      </c>
      <c r="D464" s="426" t="s">
        <v>311</v>
      </c>
      <c r="E464" s="428" t="s">
        <v>18</v>
      </c>
      <c r="F464" s="289" t="s">
        <v>1361</v>
      </c>
      <c r="G464" s="290" t="s">
        <v>2516</v>
      </c>
      <c r="H464" s="461" t="s">
        <v>2383</v>
      </c>
      <c r="I464" s="289" t="s">
        <v>2515</v>
      </c>
      <c r="J464" s="452">
        <v>1</v>
      </c>
      <c r="K464" s="452"/>
      <c r="L464" s="423"/>
      <c r="M464" s="423"/>
      <c r="N464" s="423"/>
      <c r="O464" s="452"/>
      <c r="P464" s="289" t="s">
        <v>1202</v>
      </c>
      <c r="Q464" s="456" t="s">
        <v>2519</v>
      </c>
      <c r="R464" s="423">
        <v>1</v>
      </c>
      <c r="S464" s="425">
        <f>1/3</f>
        <v>0.33333333333333331</v>
      </c>
      <c r="T464" s="202"/>
      <c r="U464" s="202"/>
    </row>
    <row r="465" spans="1:21" ht="20" customHeight="1">
      <c r="A465" s="205">
        <v>464</v>
      </c>
      <c r="B465" s="616" t="s">
        <v>2522</v>
      </c>
      <c r="C465" s="617" t="s">
        <v>376</v>
      </c>
      <c r="D465" s="426" t="s">
        <v>231</v>
      </c>
      <c r="E465" s="428" t="s">
        <v>18</v>
      </c>
      <c r="F465" s="289" t="s">
        <v>36</v>
      </c>
      <c r="G465" s="619" t="s">
        <v>2521</v>
      </c>
      <c r="H465" s="461" t="s">
        <v>2387</v>
      </c>
      <c r="I465" s="618" t="s">
        <v>2520</v>
      </c>
      <c r="J465" s="620"/>
      <c r="K465" s="620"/>
      <c r="L465" s="621"/>
      <c r="M465" s="621"/>
      <c r="N465" s="621"/>
      <c r="O465" s="620">
        <f>1/4</f>
        <v>0.25</v>
      </c>
      <c r="P465" s="618" t="s">
        <v>1608</v>
      </c>
      <c r="Q465" s="456" t="s">
        <v>2523</v>
      </c>
      <c r="R465" s="620">
        <f t="shared" ref="R465:S468" si="32">1/4</f>
        <v>0.25</v>
      </c>
      <c r="S465" s="620">
        <f t="shared" si="32"/>
        <v>0.25</v>
      </c>
      <c r="T465" s="202"/>
      <c r="U465" s="202"/>
    </row>
    <row r="466" spans="1:21" ht="20" customHeight="1">
      <c r="A466" s="629">
        <v>465</v>
      </c>
      <c r="B466" s="433" t="s">
        <v>190</v>
      </c>
      <c r="C466" s="426" t="s">
        <v>164</v>
      </c>
      <c r="D466" s="426" t="s">
        <v>67</v>
      </c>
      <c r="E466" s="428" t="s">
        <v>18</v>
      </c>
      <c r="F466" s="289" t="s">
        <v>36</v>
      </c>
      <c r="G466" s="619" t="s">
        <v>2521</v>
      </c>
      <c r="H466" s="461" t="s">
        <v>2387</v>
      </c>
      <c r="I466" s="618" t="s">
        <v>2520</v>
      </c>
      <c r="J466" s="452"/>
      <c r="K466" s="452"/>
      <c r="L466" s="423"/>
      <c r="M466" s="423"/>
      <c r="N466" s="423"/>
      <c r="O466" s="620">
        <f>1/4</f>
        <v>0.25</v>
      </c>
      <c r="P466" s="618" t="s">
        <v>1608</v>
      </c>
      <c r="Q466" s="456" t="s">
        <v>2523</v>
      </c>
      <c r="R466" s="620">
        <f t="shared" si="32"/>
        <v>0.25</v>
      </c>
      <c r="S466" s="620">
        <f t="shared" si="32"/>
        <v>0.25</v>
      </c>
      <c r="T466" s="202"/>
      <c r="U466" s="202"/>
    </row>
    <row r="467" spans="1:21" ht="20" customHeight="1">
      <c r="A467" s="203">
        <v>466</v>
      </c>
      <c r="B467" s="433" t="s">
        <v>349</v>
      </c>
      <c r="C467" s="426" t="s">
        <v>214</v>
      </c>
      <c r="D467" s="426" t="s">
        <v>67</v>
      </c>
      <c r="E467" s="428" t="s">
        <v>18</v>
      </c>
      <c r="F467" s="289" t="s">
        <v>36</v>
      </c>
      <c r="G467" s="619" t="s">
        <v>2521</v>
      </c>
      <c r="H467" s="461" t="s">
        <v>2387</v>
      </c>
      <c r="I467" s="618" t="s">
        <v>2520</v>
      </c>
      <c r="J467" s="452"/>
      <c r="K467" s="452"/>
      <c r="L467" s="423"/>
      <c r="M467" s="423"/>
      <c r="N467" s="423"/>
      <c r="O467" s="620">
        <f>1/4</f>
        <v>0.25</v>
      </c>
      <c r="P467" s="618" t="s">
        <v>1608</v>
      </c>
      <c r="Q467" s="456" t="s">
        <v>2523</v>
      </c>
      <c r="R467" s="620">
        <f t="shared" si="32"/>
        <v>0.25</v>
      </c>
      <c r="S467" s="620">
        <f t="shared" si="32"/>
        <v>0.25</v>
      </c>
      <c r="T467" s="202"/>
      <c r="U467" s="202"/>
    </row>
    <row r="468" spans="1:21" ht="20" customHeight="1">
      <c r="A468" s="629">
        <v>467</v>
      </c>
      <c r="B468" s="433" t="s">
        <v>273</v>
      </c>
      <c r="C468" s="617" t="s">
        <v>153</v>
      </c>
      <c r="D468" s="426" t="s">
        <v>59</v>
      </c>
      <c r="E468" s="289" t="s">
        <v>18</v>
      </c>
      <c r="F468" s="289" t="s">
        <v>36</v>
      </c>
      <c r="G468" s="619" t="s">
        <v>2521</v>
      </c>
      <c r="H468" s="461" t="s">
        <v>2387</v>
      </c>
      <c r="I468" s="618" t="s">
        <v>2520</v>
      </c>
      <c r="J468" s="452"/>
      <c r="K468" s="452"/>
      <c r="L468" s="423"/>
      <c r="M468" s="423"/>
      <c r="N468" s="423"/>
      <c r="O468" s="620">
        <f>1/4</f>
        <v>0.25</v>
      </c>
      <c r="P468" s="618" t="s">
        <v>1608</v>
      </c>
      <c r="Q468" s="681" t="s">
        <v>2523</v>
      </c>
      <c r="R468" s="620">
        <f t="shared" si="32"/>
        <v>0.25</v>
      </c>
      <c r="S468" s="620">
        <f t="shared" si="32"/>
        <v>0.25</v>
      </c>
      <c r="T468" s="202"/>
      <c r="U468" s="202"/>
    </row>
    <row r="469" spans="1:21" ht="20" customHeight="1">
      <c r="A469" s="203">
        <v>468</v>
      </c>
      <c r="B469" s="616" t="s">
        <v>178</v>
      </c>
      <c r="C469" s="617" t="s">
        <v>179</v>
      </c>
      <c r="D469" s="426" t="s">
        <v>59</v>
      </c>
      <c r="E469" s="508" t="s">
        <v>2192</v>
      </c>
      <c r="F469" s="289" t="s">
        <v>29</v>
      </c>
      <c r="G469" s="619" t="s">
        <v>2525</v>
      </c>
      <c r="H469" s="461" t="s">
        <v>2388</v>
      </c>
      <c r="I469" s="618" t="s">
        <v>2524</v>
      </c>
      <c r="J469" s="620">
        <v>1</v>
      </c>
      <c r="K469" s="620"/>
      <c r="L469" s="621"/>
      <c r="M469" s="621"/>
      <c r="N469" s="621"/>
      <c r="O469" s="620"/>
      <c r="P469" s="618" t="s">
        <v>2527</v>
      </c>
      <c r="Q469" s="456" t="s">
        <v>2526</v>
      </c>
      <c r="R469" s="621">
        <v>1</v>
      </c>
      <c r="S469" s="622">
        <f>1/3</f>
        <v>0.33333333333333331</v>
      </c>
      <c r="T469" s="202"/>
      <c r="U469" s="202"/>
    </row>
    <row r="470" spans="1:21" ht="20" customHeight="1">
      <c r="A470" s="629">
        <v>469</v>
      </c>
      <c r="B470" s="616" t="s">
        <v>946</v>
      </c>
      <c r="C470" s="617" t="s">
        <v>2182</v>
      </c>
      <c r="D470" s="508" t="s">
        <v>231</v>
      </c>
      <c r="E470" s="508" t="s">
        <v>2192</v>
      </c>
      <c r="F470" s="422" t="s">
        <v>2098</v>
      </c>
      <c r="G470" s="619" t="s">
        <v>2529</v>
      </c>
      <c r="H470" s="461" t="s">
        <v>2389</v>
      </c>
      <c r="I470" s="618" t="s">
        <v>2528</v>
      </c>
      <c r="J470" s="620">
        <f>1/3</f>
        <v>0.33333333333333331</v>
      </c>
      <c r="K470" s="620"/>
      <c r="L470" s="621"/>
      <c r="M470" s="621"/>
      <c r="N470" s="621"/>
      <c r="O470" s="620"/>
      <c r="P470" s="618" t="s">
        <v>1216</v>
      </c>
      <c r="Q470" s="456" t="s">
        <v>2531</v>
      </c>
      <c r="R470" s="620">
        <f>1/3</f>
        <v>0.33333333333333331</v>
      </c>
      <c r="S470" s="620">
        <f>1/3</f>
        <v>0.33333333333333331</v>
      </c>
      <c r="T470" s="202"/>
      <c r="U470" s="202"/>
    </row>
    <row r="471" spans="1:21" ht="20" customHeight="1">
      <c r="A471" s="203">
        <v>470</v>
      </c>
      <c r="B471" s="433" t="s">
        <v>352</v>
      </c>
      <c r="C471" s="426" t="s">
        <v>353</v>
      </c>
      <c r="D471" s="426" t="s">
        <v>67</v>
      </c>
      <c r="E471" s="289" t="s">
        <v>18</v>
      </c>
      <c r="F471" s="289" t="s">
        <v>33</v>
      </c>
      <c r="G471" s="619" t="s">
        <v>2529</v>
      </c>
      <c r="H471" s="461" t="s">
        <v>2389</v>
      </c>
      <c r="I471" s="618" t="s">
        <v>2528</v>
      </c>
      <c r="J471" s="620">
        <f>1/3</f>
        <v>0.33333333333333331</v>
      </c>
      <c r="K471" s="452"/>
      <c r="L471" s="423"/>
      <c r="M471" s="423"/>
      <c r="N471" s="423"/>
      <c r="O471" s="452"/>
      <c r="P471" s="618" t="s">
        <v>1216</v>
      </c>
      <c r="Q471" s="456" t="s">
        <v>2531</v>
      </c>
      <c r="R471" s="620">
        <f>1/3</f>
        <v>0.33333333333333331</v>
      </c>
      <c r="S471" s="620">
        <f>1/3</f>
        <v>0.33333333333333331</v>
      </c>
      <c r="T471" s="202"/>
      <c r="U471" s="202"/>
    </row>
    <row r="472" spans="1:21" ht="20" customHeight="1">
      <c r="A472" s="629">
        <v>471</v>
      </c>
      <c r="B472" s="433" t="s">
        <v>1378</v>
      </c>
      <c r="C472" s="426" t="s">
        <v>2530</v>
      </c>
      <c r="D472" s="426" t="s">
        <v>59</v>
      </c>
      <c r="E472" s="428" t="s">
        <v>17</v>
      </c>
      <c r="F472" s="422" t="s">
        <v>2098</v>
      </c>
      <c r="G472" s="619" t="s">
        <v>2529</v>
      </c>
      <c r="H472" s="461" t="s">
        <v>2389</v>
      </c>
      <c r="I472" s="618" t="s">
        <v>2528</v>
      </c>
      <c r="J472" s="620">
        <f>1/3</f>
        <v>0.33333333333333331</v>
      </c>
      <c r="K472" s="452"/>
      <c r="L472" s="423"/>
      <c r="M472" s="423"/>
      <c r="N472" s="423"/>
      <c r="O472" s="452"/>
      <c r="P472" s="618" t="s">
        <v>1216</v>
      </c>
      <c r="Q472" s="456" t="s">
        <v>2531</v>
      </c>
      <c r="R472" s="620">
        <f>1/3</f>
        <v>0.33333333333333331</v>
      </c>
      <c r="S472" s="620">
        <f>1/3</f>
        <v>0.33333333333333331</v>
      </c>
      <c r="T472" s="202"/>
      <c r="U472" s="202"/>
    </row>
    <row r="473" spans="1:21" ht="20" customHeight="1">
      <c r="A473" s="205">
        <v>472</v>
      </c>
      <c r="B473" s="616" t="s">
        <v>2534</v>
      </c>
      <c r="C473" s="617" t="s">
        <v>2535</v>
      </c>
      <c r="D473" s="617" t="s">
        <v>231</v>
      </c>
      <c r="E473" s="289" t="s">
        <v>18</v>
      </c>
      <c r="F473" s="289" t="s">
        <v>33</v>
      </c>
      <c r="G473" s="619" t="s">
        <v>2533</v>
      </c>
      <c r="H473" s="461" t="s">
        <v>2390</v>
      </c>
      <c r="I473" s="618" t="s">
        <v>2532</v>
      </c>
      <c r="J473" s="620">
        <f>1/4</f>
        <v>0.25</v>
      </c>
      <c r="K473" s="620"/>
      <c r="L473" s="621"/>
      <c r="M473" s="621"/>
      <c r="N473" s="621"/>
      <c r="O473" s="620"/>
      <c r="P473" s="618" t="s">
        <v>1216</v>
      </c>
      <c r="Q473" s="456" t="s">
        <v>2538</v>
      </c>
      <c r="R473" s="620">
        <f t="shared" ref="R473:S476" si="33">1/4</f>
        <v>0.25</v>
      </c>
      <c r="S473" s="620">
        <f t="shared" si="33"/>
        <v>0.25</v>
      </c>
      <c r="T473" s="202"/>
      <c r="U473" s="202"/>
    </row>
    <row r="474" spans="1:21" ht="20" customHeight="1">
      <c r="A474" s="629">
        <v>473</v>
      </c>
      <c r="B474" s="433" t="s">
        <v>352</v>
      </c>
      <c r="C474" s="426" t="s">
        <v>353</v>
      </c>
      <c r="D474" s="426" t="s">
        <v>67</v>
      </c>
      <c r="E474" s="289" t="s">
        <v>18</v>
      </c>
      <c r="F474" s="289" t="s">
        <v>33</v>
      </c>
      <c r="G474" s="619" t="s">
        <v>2533</v>
      </c>
      <c r="H474" s="461" t="s">
        <v>2390</v>
      </c>
      <c r="I474" s="618" t="s">
        <v>2532</v>
      </c>
      <c r="J474" s="620">
        <f>1/4</f>
        <v>0.25</v>
      </c>
      <c r="K474" s="452"/>
      <c r="L474" s="423"/>
      <c r="M474" s="423"/>
      <c r="N474" s="423"/>
      <c r="O474" s="452"/>
      <c r="P474" s="618" t="s">
        <v>1216</v>
      </c>
      <c r="Q474" s="456" t="s">
        <v>2538</v>
      </c>
      <c r="R474" s="620">
        <f t="shared" si="33"/>
        <v>0.25</v>
      </c>
      <c r="S474" s="620">
        <f t="shared" si="33"/>
        <v>0.25</v>
      </c>
      <c r="T474" s="202"/>
      <c r="U474" s="202"/>
    </row>
    <row r="475" spans="1:21" ht="20" customHeight="1">
      <c r="A475" s="203">
        <v>474</v>
      </c>
      <c r="B475" s="433" t="s">
        <v>1049</v>
      </c>
      <c r="C475" s="426" t="s">
        <v>397</v>
      </c>
      <c r="D475" s="426" t="s">
        <v>67</v>
      </c>
      <c r="E475" s="508" t="s">
        <v>2192</v>
      </c>
      <c r="F475" s="422" t="s">
        <v>2098</v>
      </c>
      <c r="G475" s="619" t="s">
        <v>2533</v>
      </c>
      <c r="H475" s="461" t="s">
        <v>2390</v>
      </c>
      <c r="I475" s="618" t="s">
        <v>2532</v>
      </c>
      <c r="J475" s="620">
        <f>1/4</f>
        <v>0.25</v>
      </c>
      <c r="K475" s="452"/>
      <c r="L475" s="423"/>
      <c r="M475" s="423"/>
      <c r="N475" s="423"/>
      <c r="O475" s="452"/>
      <c r="P475" s="618" t="s">
        <v>1216</v>
      </c>
      <c r="Q475" s="456" t="s">
        <v>2538</v>
      </c>
      <c r="R475" s="620">
        <f t="shared" si="33"/>
        <v>0.25</v>
      </c>
      <c r="S475" s="620">
        <f t="shared" si="33"/>
        <v>0.25</v>
      </c>
      <c r="T475" s="202"/>
      <c r="U475" s="202"/>
    </row>
    <row r="476" spans="1:21" ht="20" customHeight="1">
      <c r="A476" s="629">
        <v>475</v>
      </c>
      <c r="B476" s="433" t="s">
        <v>2536</v>
      </c>
      <c r="C476" s="426" t="s">
        <v>2537</v>
      </c>
      <c r="D476" s="426" t="s">
        <v>67</v>
      </c>
      <c r="E476" s="289" t="s">
        <v>18</v>
      </c>
      <c r="F476" s="289" t="s">
        <v>33</v>
      </c>
      <c r="G476" s="619" t="s">
        <v>2533</v>
      </c>
      <c r="H476" s="461" t="s">
        <v>2390</v>
      </c>
      <c r="I476" s="618" t="s">
        <v>2532</v>
      </c>
      <c r="J476" s="620">
        <f>1/4</f>
        <v>0.25</v>
      </c>
      <c r="K476" s="452"/>
      <c r="L476" s="423"/>
      <c r="M476" s="423"/>
      <c r="N476" s="423"/>
      <c r="O476" s="452"/>
      <c r="P476" s="618" t="s">
        <v>1216</v>
      </c>
      <c r="Q476" s="681" t="s">
        <v>2538</v>
      </c>
      <c r="R476" s="620">
        <f t="shared" si="33"/>
        <v>0.25</v>
      </c>
      <c r="S476" s="620">
        <f t="shared" si="33"/>
        <v>0.25</v>
      </c>
      <c r="T476" s="202"/>
      <c r="U476" s="202"/>
    </row>
    <row r="477" spans="1:21" ht="20" customHeight="1">
      <c r="A477" s="203">
        <v>476</v>
      </c>
      <c r="B477" s="616" t="s">
        <v>81</v>
      </c>
      <c r="C477" s="617" t="s">
        <v>378</v>
      </c>
      <c r="D477" s="426" t="s">
        <v>59</v>
      </c>
      <c r="E477" s="428" t="s">
        <v>17</v>
      </c>
      <c r="F477" s="289" t="s">
        <v>29</v>
      </c>
      <c r="G477" s="619" t="s">
        <v>2540</v>
      </c>
      <c r="H477" s="461" t="s">
        <v>2391</v>
      </c>
      <c r="I477" s="618" t="s">
        <v>2539</v>
      </c>
      <c r="J477" s="620"/>
      <c r="K477" s="620"/>
      <c r="L477" s="621"/>
      <c r="M477" s="621"/>
      <c r="N477" s="621"/>
      <c r="O477" s="620">
        <v>1</v>
      </c>
      <c r="P477" s="618" t="s">
        <v>2016</v>
      </c>
      <c r="Q477" s="681" t="s">
        <v>2541</v>
      </c>
      <c r="R477" s="621">
        <v>1</v>
      </c>
      <c r="S477" s="622">
        <v>1</v>
      </c>
      <c r="T477" s="202"/>
      <c r="U477" s="202"/>
    </row>
    <row r="478" spans="1:21" ht="20" customHeight="1">
      <c r="A478" s="629">
        <v>477</v>
      </c>
      <c r="B478" s="616" t="s">
        <v>167</v>
      </c>
      <c r="C478" s="617" t="s">
        <v>638</v>
      </c>
      <c r="D478" s="426" t="s">
        <v>67</v>
      </c>
      <c r="E478" s="508" t="s">
        <v>2192</v>
      </c>
      <c r="F478" s="422" t="s">
        <v>2098</v>
      </c>
      <c r="G478" s="619" t="s">
        <v>2543</v>
      </c>
      <c r="H478" s="461" t="s">
        <v>2392</v>
      </c>
      <c r="I478" s="618" t="s">
        <v>2542</v>
      </c>
      <c r="J478" s="620">
        <f>1/3</f>
        <v>0.33333333333333331</v>
      </c>
      <c r="K478" s="620"/>
      <c r="L478" s="621"/>
      <c r="M478" s="621"/>
      <c r="N478" s="621"/>
      <c r="O478" s="620"/>
      <c r="P478" s="618" t="s">
        <v>2076</v>
      </c>
      <c r="Q478" s="456" t="s">
        <v>2547</v>
      </c>
      <c r="R478" s="620">
        <f t="shared" ref="R478:S480" si="34">1/3</f>
        <v>0.33333333333333331</v>
      </c>
      <c r="S478" s="620">
        <f t="shared" si="34"/>
        <v>0.33333333333333331</v>
      </c>
      <c r="T478" s="202"/>
      <c r="U478" s="202"/>
    </row>
    <row r="479" spans="1:21" ht="20" customHeight="1">
      <c r="A479" s="205">
        <v>478</v>
      </c>
      <c r="B479" s="433" t="s">
        <v>814</v>
      </c>
      <c r="C479" s="617" t="s">
        <v>2544</v>
      </c>
      <c r="D479" s="617" t="s">
        <v>912</v>
      </c>
      <c r="E479" s="508" t="s">
        <v>2192</v>
      </c>
      <c r="F479" s="422" t="s">
        <v>2098</v>
      </c>
      <c r="G479" s="619" t="s">
        <v>2543</v>
      </c>
      <c r="H479" s="461" t="s">
        <v>2392</v>
      </c>
      <c r="I479" s="618" t="s">
        <v>2542</v>
      </c>
      <c r="J479" s="620">
        <f>1/3</f>
        <v>0.33333333333333331</v>
      </c>
      <c r="K479" s="620"/>
      <c r="L479" s="621"/>
      <c r="M479" s="621"/>
      <c r="N479" s="621"/>
      <c r="O479" s="620"/>
      <c r="P479" s="618" t="s">
        <v>2076</v>
      </c>
      <c r="Q479" s="456" t="s">
        <v>2547</v>
      </c>
      <c r="R479" s="620">
        <f t="shared" si="34"/>
        <v>0.33333333333333331</v>
      </c>
      <c r="S479" s="620">
        <f t="shared" si="34"/>
        <v>0.33333333333333331</v>
      </c>
      <c r="T479" s="202"/>
      <c r="U479" s="202"/>
    </row>
    <row r="480" spans="1:21" ht="20" customHeight="1">
      <c r="A480" s="629">
        <v>479</v>
      </c>
      <c r="B480" s="616" t="s">
        <v>2545</v>
      </c>
      <c r="C480" s="617" t="s">
        <v>2546</v>
      </c>
      <c r="D480" s="426" t="s">
        <v>1922</v>
      </c>
      <c r="E480" s="508" t="s">
        <v>2192</v>
      </c>
      <c r="F480" s="422" t="s">
        <v>2098</v>
      </c>
      <c r="G480" s="619" t="s">
        <v>2543</v>
      </c>
      <c r="H480" s="461" t="s">
        <v>2392</v>
      </c>
      <c r="I480" s="618" t="s">
        <v>2542</v>
      </c>
      <c r="J480" s="620">
        <f>1/3</f>
        <v>0.33333333333333331</v>
      </c>
      <c r="K480" s="620"/>
      <c r="L480" s="621"/>
      <c r="M480" s="621"/>
      <c r="N480" s="621"/>
      <c r="O480" s="620"/>
      <c r="P480" s="618" t="s">
        <v>2076</v>
      </c>
      <c r="Q480" s="456" t="s">
        <v>2547</v>
      </c>
      <c r="R480" s="620">
        <f t="shared" si="34"/>
        <v>0.33333333333333331</v>
      </c>
      <c r="S480" s="620">
        <f t="shared" si="34"/>
        <v>0.33333333333333331</v>
      </c>
      <c r="T480" s="202"/>
      <c r="U480" s="202"/>
    </row>
    <row r="481" spans="1:21" ht="20" customHeight="1">
      <c r="A481" s="205">
        <v>480</v>
      </c>
      <c r="B481" s="616" t="s">
        <v>2549</v>
      </c>
      <c r="C481" s="617" t="s">
        <v>2550</v>
      </c>
      <c r="D481" s="617" t="s">
        <v>835</v>
      </c>
      <c r="E481" s="289" t="s">
        <v>18</v>
      </c>
      <c r="F481" s="289" t="s">
        <v>34</v>
      </c>
      <c r="G481" s="619"/>
      <c r="H481" s="461" t="s">
        <v>2393</v>
      </c>
      <c r="I481" s="618" t="s">
        <v>2548</v>
      </c>
      <c r="J481" s="620"/>
      <c r="K481" s="620">
        <f>1/5</f>
        <v>0.2</v>
      </c>
      <c r="L481" s="621"/>
      <c r="M481" s="621"/>
      <c r="N481" s="621"/>
      <c r="O481" s="620"/>
      <c r="P481" s="618" t="s">
        <v>1204</v>
      </c>
      <c r="Q481" s="456" t="s">
        <v>2555</v>
      </c>
      <c r="R481" s="620">
        <f t="shared" ref="R481:S485" si="35">1/5</f>
        <v>0.2</v>
      </c>
      <c r="S481" s="620">
        <f t="shared" si="35"/>
        <v>0.2</v>
      </c>
      <c r="T481" s="202"/>
      <c r="U481" s="202"/>
    </row>
    <row r="482" spans="1:21" ht="20" customHeight="1">
      <c r="A482" s="631">
        <v>481</v>
      </c>
      <c r="B482" s="433" t="s">
        <v>2551</v>
      </c>
      <c r="C482" s="426" t="s">
        <v>100</v>
      </c>
      <c r="D482" s="617" t="s">
        <v>835</v>
      </c>
      <c r="E482" s="289" t="s">
        <v>18</v>
      </c>
      <c r="F482" s="289" t="s">
        <v>34</v>
      </c>
      <c r="G482" s="290"/>
      <c r="H482" s="461" t="s">
        <v>2393</v>
      </c>
      <c r="I482" s="618" t="s">
        <v>2548</v>
      </c>
      <c r="J482" s="452"/>
      <c r="K482" s="620">
        <f>1/5</f>
        <v>0.2</v>
      </c>
      <c r="L482" s="423"/>
      <c r="M482" s="423"/>
      <c r="N482" s="423"/>
      <c r="O482" s="452"/>
      <c r="P482" s="618" t="s">
        <v>1204</v>
      </c>
      <c r="Q482" s="456" t="s">
        <v>2555</v>
      </c>
      <c r="R482" s="620">
        <f t="shared" si="35"/>
        <v>0.2</v>
      </c>
      <c r="S482" s="620">
        <f t="shared" si="35"/>
        <v>0.2</v>
      </c>
      <c r="T482" s="202"/>
      <c r="U482" s="202"/>
    </row>
    <row r="483" spans="1:21" ht="20" customHeight="1">
      <c r="A483" s="205">
        <v>482</v>
      </c>
      <c r="B483" s="433" t="s">
        <v>2552</v>
      </c>
      <c r="C483" s="426" t="s">
        <v>1745</v>
      </c>
      <c r="D483" s="617" t="s">
        <v>835</v>
      </c>
      <c r="E483" s="289" t="s">
        <v>18</v>
      </c>
      <c r="F483" s="289" t="s">
        <v>34</v>
      </c>
      <c r="G483" s="290"/>
      <c r="H483" s="461" t="s">
        <v>2393</v>
      </c>
      <c r="I483" s="618" t="s">
        <v>2548</v>
      </c>
      <c r="J483" s="452"/>
      <c r="K483" s="620">
        <f>1/5</f>
        <v>0.2</v>
      </c>
      <c r="L483" s="423"/>
      <c r="M483" s="423"/>
      <c r="N483" s="423"/>
      <c r="O483" s="452"/>
      <c r="P483" s="618" t="s">
        <v>1204</v>
      </c>
      <c r="Q483" s="456" t="s">
        <v>2555</v>
      </c>
      <c r="R483" s="620">
        <f t="shared" si="35"/>
        <v>0.2</v>
      </c>
      <c r="S483" s="620">
        <f t="shared" si="35"/>
        <v>0.2</v>
      </c>
      <c r="T483" s="202"/>
      <c r="U483" s="202"/>
    </row>
    <row r="484" spans="1:21" ht="20" customHeight="1">
      <c r="A484" s="631">
        <v>483</v>
      </c>
      <c r="B484" s="433" t="s">
        <v>2553</v>
      </c>
      <c r="C484" s="426" t="s">
        <v>2554</v>
      </c>
      <c r="D484" s="617" t="s">
        <v>835</v>
      </c>
      <c r="E484" s="289" t="s">
        <v>18</v>
      </c>
      <c r="F484" s="289" t="s">
        <v>34</v>
      </c>
      <c r="G484" s="290"/>
      <c r="H484" s="461" t="s">
        <v>2393</v>
      </c>
      <c r="I484" s="618" t="s">
        <v>2548</v>
      </c>
      <c r="J484" s="452"/>
      <c r="K484" s="620">
        <f>1/5</f>
        <v>0.2</v>
      </c>
      <c r="L484" s="423"/>
      <c r="M484" s="423"/>
      <c r="N484" s="423"/>
      <c r="O484" s="452"/>
      <c r="P484" s="618" t="s">
        <v>1204</v>
      </c>
      <c r="Q484" s="456" t="s">
        <v>2555</v>
      </c>
      <c r="R484" s="620">
        <f t="shared" si="35"/>
        <v>0.2</v>
      </c>
      <c r="S484" s="620">
        <f t="shared" si="35"/>
        <v>0.2</v>
      </c>
      <c r="T484" s="202"/>
      <c r="U484" s="202"/>
    </row>
    <row r="485" spans="1:21" ht="20" customHeight="1">
      <c r="A485" s="205">
        <v>484</v>
      </c>
      <c r="B485" s="433" t="s">
        <v>678</v>
      </c>
      <c r="C485" s="426" t="s">
        <v>679</v>
      </c>
      <c r="D485" s="426" t="s">
        <v>67</v>
      </c>
      <c r="E485" s="289" t="s">
        <v>18</v>
      </c>
      <c r="F485" s="289" t="s">
        <v>34</v>
      </c>
      <c r="G485" s="290"/>
      <c r="H485" s="461" t="s">
        <v>2393</v>
      </c>
      <c r="I485" s="618" t="s">
        <v>2548</v>
      </c>
      <c r="J485" s="452"/>
      <c r="K485" s="620">
        <f>1/5</f>
        <v>0.2</v>
      </c>
      <c r="L485" s="423"/>
      <c r="M485" s="423"/>
      <c r="N485" s="423"/>
      <c r="O485" s="452"/>
      <c r="P485" s="618" t="s">
        <v>1204</v>
      </c>
      <c r="Q485" s="456" t="s">
        <v>2555</v>
      </c>
      <c r="R485" s="620">
        <f t="shared" si="35"/>
        <v>0.2</v>
      </c>
      <c r="S485" s="620">
        <f t="shared" si="35"/>
        <v>0.2</v>
      </c>
      <c r="T485" s="202"/>
      <c r="U485" s="202"/>
    </row>
    <row r="486" spans="1:21" ht="20" customHeight="1">
      <c r="A486" s="631">
        <v>485</v>
      </c>
      <c r="B486" s="616" t="s">
        <v>2557</v>
      </c>
      <c r="C486" s="617" t="s">
        <v>208</v>
      </c>
      <c r="D486" s="617" t="s">
        <v>835</v>
      </c>
      <c r="E486" s="289" t="s">
        <v>18</v>
      </c>
      <c r="F486" s="289" t="s">
        <v>34</v>
      </c>
      <c r="G486" s="619"/>
      <c r="H486" s="461" t="s">
        <v>2394</v>
      </c>
      <c r="I486" s="618" t="s">
        <v>2556</v>
      </c>
      <c r="J486" s="620"/>
      <c r="K486" s="620">
        <f>1/3</f>
        <v>0.33333333333333331</v>
      </c>
      <c r="L486" s="621"/>
      <c r="M486" s="621"/>
      <c r="N486" s="621"/>
      <c r="O486" s="620"/>
      <c r="P486" s="618" t="s">
        <v>1204</v>
      </c>
      <c r="Q486" s="456" t="s">
        <v>2559</v>
      </c>
      <c r="R486" s="620">
        <f t="shared" ref="R486:S488" si="36">1/3</f>
        <v>0.33333333333333331</v>
      </c>
      <c r="S486" s="620">
        <f t="shared" si="36"/>
        <v>0.33333333333333331</v>
      </c>
      <c r="T486" s="202"/>
      <c r="U486" s="202"/>
    </row>
    <row r="487" spans="1:21" ht="20" customHeight="1">
      <c r="A487" s="205">
        <v>486</v>
      </c>
      <c r="B487" s="433" t="s">
        <v>2558</v>
      </c>
      <c r="C487" s="426" t="s">
        <v>100</v>
      </c>
      <c r="D487" s="617" t="s">
        <v>835</v>
      </c>
      <c r="E487" s="289" t="s">
        <v>18</v>
      </c>
      <c r="F487" s="289" t="s">
        <v>34</v>
      </c>
      <c r="G487" s="290"/>
      <c r="H487" s="461" t="s">
        <v>2394</v>
      </c>
      <c r="I487" s="618" t="s">
        <v>2556</v>
      </c>
      <c r="J487" s="452"/>
      <c r="K487" s="620">
        <f>1/3</f>
        <v>0.33333333333333331</v>
      </c>
      <c r="L487" s="423"/>
      <c r="M487" s="423"/>
      <c r="N487" s="423"/>
      <c r="O487" s="452"/>
      <c r="P487" s="618" t="s">
        <v>1204</v>
      </c>
      <c r="Q487" s="456" t="s">
        <v>2559</v>
      </c>
      <c r="R487" s="620">
        <f t="shared" si="36"/>
        <v>0.33333333333333331</v>
      </c>
      <c r="S487" s="620">
        <f t="shared" si="36"/>
        <v>0.33333333333333331</v>
      </c>
      <c r="T487" s="202"/>
      <c r="U487" s="202"/>
    </row>
    <row r="488" spans="1:21" ht="20" customHeight="1">
      <c r="A488" s="629">
        <v>487</v>
      </c>
      <c r="B488" s="433" t="s">
        <v>678</v>
      </c>
      <c r="C488" s="426" t="s">
        <v>679</v>
      </c>
      <c r="D488" s="426" t="s">
        <v>67</v>
      </c>
      <c r="E488" s="289" t="s">
        <v>18</v>
      </c>
      <c r="F488" s="289" t="s">
        <v>34</v>
      </c>
      <c r="G488" s="290"/>
      <c r="H488" s="461" t="s">
        <v>2394</v>
      </c>
      <c r="I488" s="618" t="s">
        <v>2556</v>
      </c>
      <c r="J488" s="452"/>
      <c r="K488" s="620">
        <f>1/3</f>
        <v>0.33333333333333331</v>
      </c>
      <c r="L488" s="423"/>
      <c r="M488" s="423"/>
      <c r="N488" s="423"/>
      <c r="O488" s="452"/>
      <c r="P488" s="618" t="s">
        <v>1204</v>
      </c>
      <c r="Q488" s="456" t="s">
        <v>2559</v>
      </c>
      <c r="R488" s="620">
        <f t="shared" si="36"/>
        <v>0.33333333333333331</v>
      </c>
      <c r="S488" s="620">
        <f t="shared" si="36"/>
        <v>0.33333333333333331</v>
      </c>
      <c r="T488" s="202"/>
      <c r="U488" s="202"/>
    </row>
    <row r="489" spans="1:21" ht="20" customHeight="1">
      <c r="A489" s="203">
        <v>488</v>
      </c>
      <c r="B489" s="616" t="s">
        <v>70</v>
      </c>
      <c r="C489" s="617" t="s">
        <v>69</v>
      </c>
      <c r="D489" s="426" t="s">
        <v>59</v>
      </c>
      <c r="E489" s="289" t="s">
        <v>19</v>
      </c>
      <c r="F489" s="289" t="s">
        <v>1237</v>
      </c>
      <c r="G489" s="619" t="s">
        <v>2561</v>
      </c>
      <c r="H489" s="461" t="s">
        <v>2395</v>
      </c>
      <c r="I489" s="618" t="s">
        <v>2560</v>
      </c>
      <c r="J489" s="620"/>
      <c r="K489" s="620">
        <v>1</v>
      </c>
      <c r="L489" s="621"/>
      <c r="M489" s="621"/>
      <c r="N489" s="621"/>
      <c r="O489" s="620"/>
      <c r="P489" s="618" t="s">
        <v>1201</v>
      </c>
      <c r="Q489" s="456" t="s">
        <v>2562</v>
      </c>
      <c r="R489" s="621">
        <v>1</v>
      </c>
      <c r="S489" s="622">
        <f>1/4</f>
        <v>0.25</v>
      </c>
      <c r="T489" s="202"/>
      <c r="U489" s="202"/>
    </row>
    <row r="490" spans="1:21" ht="20" customHeight="1">
      <c r="A490" s="629">
        <v>489</v>
      </c>
      <c r="B490" s="616" t="s">
        <v>1025</v>
      </c>
      <c r="C490" s="426" t="s">
        <v>164</v>
      </c>
      <c r="D490" s="426" t="s">
        <v>59</v>
      </c>
      <c r="E490" s="289" t="s">
        <v>18</v>
      </c>
      <c r="F490" s="289" t="s">
        <v>38</v>
      </c>
      <c r="G490" s="619" t="s">
        <v>2564</v>
      </c>
      <c r="H490" s="461" t="s">
        <v>2396</v>
      </c>
      <c r="I490" s="618" t="s">
        <v>2563</v>
      </c>
      <c r="J490" s="620"/>
      <c r="K490" s="620">
        <v>1</v>
      </c>
      <c r="L490" s="621"/>
      <c r="M490" s="621"/>
      <c r="N490" s="621"/>
      <c r="O490" s="620"/>
      <c r="P490" s="618" t="s">
        <v>2566</v>
      </c>
      <c r="Q490" s="456" t="s">
        <v>2565</v>
      </c>
      <c r="R490" s="621">
        <v>1</v>
      </c>
      <c r="S490" s="622">
        <v>0.1</v>
      </c>
      <c r="T490" s="202"/>
      <c r="U490" s="202"/>
    </row>
    <row r="491" spans="1:21" ht="20" customHeight="1">
      <c r="A491" s="203">
        <v>490</v>
      </c>
      <c r="B491" s="616" t="s">
        <v>371</v>
      </c>
      <c r="C491" s="617" t="s">
        <v>372</v>
      </c>
      <c r="D491" s="426" t="s">
        <v>67</v>
      </c>
      <c r="E491" s="289" t="s">
        <v>19</v>
      </c>
      <c r="F491" s="289" t="s">
        <v>1237</v>
      </c>
      <c r="G491" s="619" t="s">
        <v>2568</v>
      </c>
      <c r="H491" s="461" t="s">
        <v>2397</v>
      </c>
      <c r="I491" s="618" t="s">
        <v>2567</v>
      </c>
      <c r="J491" s="620"/>
      <c r="K491" s="620">
        <f>1/2</f>
        <v>0.5</v>
      </c>
      <c r="L491" s="621"/>
      <c r="M491" s="621"/>
      <c r="N491" s="621"/>
      <c r="O491" s="620"/>
      <c r="P491" s="618" t="s">
        <v>1201</v>
      </c>
      <c r="Q491" s="456" t="s">
        <v>2569</v>
      </c>
      <c r="R491" s="621">
        <f>1/2</f>
        <v>0.5</v>
      </c>
      <c r="S491" s="622">
        <f>1/3</f>
        <v>0.33333333333333331</v>
      </c>
      <c r="T491" s="202"/>
      <c r="U491" s="202"/>
    </row>
    <row r="492" spans="1:21" ht="20" customHeight="1">
      <c r="A492" s="629">
        <v>491</v>
      </c>
      <c r="B492" s="433" t="s">
        <v>791</v>
      </c>
      <c r="C492" s="426" t="s">
        <v>89</v>
      </c>
      <c r="D492" s="426" t="s">
        <v>56</v>
      </c>
      <c r="E492" s="289" t="s">
        <v>19</v>
      </c>
      <c r="F492" s="289" t="s">
        <v>1438</v>
      </c>
      <c r="G492" s="619" t="s">
        <v>2568</v>
      </c>
      <c r="H492" s="461" t="s">
        <v>2397</v>
      </c>
      <c r="I492" s="618" t="s">
        <v>2567</v>
      </c>
      <c r="J492" s="452"/>
      <c r="K492" s="452">
        <f>1/2</f>
        <v>0.5</v>
      </c>
      <c r="L492" s="621"/>
      <c r="M492" s="423"/>
      <c r="N492" s="423"/>
      <c r="O492" s="452"/>
      <c r="P492" s="289" t="s">
        <v>1201</v>
      </c>
      <c r="Q492" s="456" t="s">
        <v>2569</v>
      </c>
      <c r="R492" s="621">
        <f>1/2</f>
        <v>0.5</v>
      </c>
      <c r="S492" s="622">
        <f>1/3</f>
        <v>0.33333333333333331</v>
      </c>
      <c r="T492" s="202"/>
      <c r="U492" s="202"/>
    </row>
    <row r="493" spans="1:21" ht="20" customHeight="1">
      <c r="A493" s="203">
        <v>492</v>
      </c>
      <c r="B493" s="616" t="s">
        <v>82</v>
      </c>
      <c r="C493" s="617" t="s">
        <v>83</v>
      </c>
      <c r="D493" s="426" t="s">
        <v>56</v>
      </c>
      <c r="E493" s="508" t="s">
        <v>2192</v>
      </c>
      <c r="F493" s="289" t="s">
        <v>29</v>
      </c>
      <c r="G493" s="619" t="s">
        <v>2571</v>
      </c>
      <c r="H493" s="461" t="s">
        <v>2398</v>
      </c>
      <c r="I493" s="618" t="s">
        <v>2570</v>
      </c>
      <c r="J493" s="620">
        <v>1</v>
      </c>
      <c r="K493" s="620"/>
      <c r="L493" s="621"/>
      <c r="M493" s="621"/>
      <c r="N493" s="621"/>
      <c r="O493" s="620"/>
      <c r="P493" s="618" t="s">
        <v>1199</v>
      </c>
      <c r="Q493" s="456" t="s">
        <v>2572</v>
      </c>
      <c r="R493" s="621">
        <v>1</v>
      </c>
      <c r="S493" s="622">
        <f>1/2</f>
        <v>0.5</v>
      </c>
      <c r="T493" s="202"/>
      <c r="U493" s="202"/>
    </row>
    <row r="494" spans="1:21" ht="20" customHeight="1">
      <c r="A494" s="629">
        <v>493</v>
      </c>
      <c r="B494" s="616" t="s">
        <v>167</v>
      </c>
      <c r="C494" s="617" t="s">
        <v>638</v>
      </c>
      <c r="D494" s="426" t="s">
        <v>67</v>
      </c>
      <c r="E494" s="508" t="s">
        <v>2192</v>
      </c>
      <c r="F494" s="422" t="s">
        <v>2098</v>
      </c>
      <c r="G494" s="619" t="s">
        <v>2574</v>
      </c>
      <c r="H494" s="461" t="s">
        <v>2399</v>
      </c>
      <c r="I494" s="618" t="s">
        <v>2573</v>
      </c>
      <c r="J494" s="620">
        <f>1/2</f>
        <v>0.5</v>
      </c>
      <c r="K494" s="620"/>
      <c r="L494" s="621"/>
      <c r="M494" s="621"/>
      <c r="N494" s="621"/>
      <c r="O494" s="620"/>
      <c r="P494" s="618" t="s">
        <v>2446</v>
      </c>
      <c r="Q494" s="456" t="s">
        <v>2575</v>
      </c>
      <c r="R494" s="620">
        <f>1/2</f>
        <v>0.5</v>
      </c>
      <c r="S494" s="621">
        <f>1/6</f>
        <v>0.16666666666666666</v>
      </c>
      <c r="T494" s="202"/>
      <c r="U494" s="202"/>
    </row>
    <row r="495" spans="1:21" ht="20" customHeight="1">
      <c r="A495" s="203">
        <v>494</v>
      </c>
      <c r="B495" s="433" t="s">
        <v>2545</v>
      </c>
      <c r="C495" s="426" t="s">
        <v>2546</v>
      </c>
      <c r="D495" s="426" t="s">
        <v>1922</v>
      </c>
      <c r="E495" s="508" t="s">
        <v>2192</v>
      </c>
      <c r="F495" s="422" t="s">
        <v>2098</v>
      </c>
      <c r="G495" s="619" t="s">
        <v>2574</v>
      </c>
      <c r="H495" s="461" t="s">
        <v>2399</v>
      </c>
      <c r="I495" s="618" t="s">
        <v>2573</v>
      </c>
      <c r="J495" s="452">
        <f>1/2</f>
        <v>0.5</v>
      </c>
      <c r="K495" s="452"/>
      <c r="L495" s="423"/>
      <c r="M495" s="423"/>
      <c r="N495" s="423"/>
      <c r="O495" s="452"/>
      <c r="P495" s="289" t="s">
        <v>2446</v>
      </c>
      <c r="Q495" s="456" t="s">
        <v>2575</v>
      </c>
      <c r="R495" s="452">
        <f>1/2</f>
        <v>0.5</v>
      </c>
      <c r="S495" s="621">
        <f>1/6</f>
        <v>0.16666666666666666</v>
      </c>
      <c r="T495" s="202"/>
      <c r="U495" s="202"/>
    </row>
    <row r="496" spans="1:21" ht="20" customHeight="1">
      <c r="A496" s="629">
        <v>495</v>
      </c>
      <c r="B496" s="433" t="s">
        <v>900</v>
      </c>
      <c r="C496" s="426" t="s">
        <v>901</v>
      </c>
      <c r="D496" s="426" t="s">
        <v>1360</v>
      </c>
      <c r="E496" s="289" t="s">
        <v>18</v>
      </c>
      <c r="F496" s="289" t="s">
        <v>1361</v>
      </c>
      <c r="G496" s="619" t="s">
        <v>2577</v>
      </c>
      <c r="H496" s="461" t="s">
        <v>2400</v>
      </c>
      <c r="I496" s="618" t="s">
        <v>2576</v>
      </c>
      <c r="J496" s="620">
        <v>1</v>
      </c>
      <c r="K496" s="620"/>
      <c r="L496" s="621"/>
      <c r="M496" s="621"/>
      <c r="N496" s="621"/>
      <c r="O496" s="620"/>
      <c r="P496" s="618" t="s">
        <v>2578</v>
      </c>
      <c r="Q496" s="456" t="s">
        <v>2579</v>
      </c>
      <c r="R496" s="621">
        <v>1</v>
      </c>
      <c r="S496" s="622">
        <f>1/8</f>
        <v>0.125</v>
      </c>
      <c r="T496" s="202"/>
      <c r="U496" s="202"/>
    </row>
    <row r="497" spans="1:21" ht="20" customHeight="1">
      <c r="A497" s="205">
        <v>496</v>
      </c>
      <c r="B497" s="616" t="s">
        <v>2582</v>
      </c>
      <c r="C497" s="426" t="s">
        <v>2583</v>
      </c>
      <c r="D497" s="617" t="s">
        <v>912</v>
      </c>
      <c r="E497" s="508" t="s">
        <v>2192</v>
      </c>
      <c r="F497" s="422" t="s">
        <v>2098</v>
      </c>
      <c r="G497" s="619" t="s">
        <v>2581</v>
      </c>
      <c r="H497" s="461" t="s">
        <v>2401</v>
      </c>
      <c r="I497" s="618" t="s">
        <v>2580</v>
      </c>
      <c r="J497" s="620"/>
      <c r="K497" s="620"/>
      <c r="L497" s="621"/>
      <c r="M497" s="621"/>
      <c r="N497" s="621"/>
      <c r="O497" s="620">
        <f>1/5</f>
        <v>0.2</v>
      </c>
      <c r="P497" s="618" t="s">
        <v>2595</v>
      </c>
      <c r="Q497" s="456" t="s">
        <v>2594</v>
      </c>
      <c r="R497" s="620">
        <f t="shared" ref="R497:S501" si="37">1/5</f>
        <v>0.2</v>
      </c>
      <c r="S497" s="620">
        <f t="shared" si="37"/>
        <v>0.2</v>
      </c>
      <c r="T497" s="202"/>
      <c r="U497" s="202"/>
    </row>
    <row r="498" spans="1:21" ht="20" customHeight="1">
      <c r="A498" s="631">
        <v>497</v>
      </c>
      <c r="B498" s="433" t="s">
        <v>2584</v>
      </c>
      <c r="C498" s="426" t="s">
        <v>2585</v>
      </c>
      <c r="D498" s="617" t="s">
        <v>912</v>
      </c>
      <c r="E498" s="508" t="s">
        <v>2192</v>
      </c>
      <c r="F498" s="422" t="s">
        <v>2098</v>
      </c>
      <c r="G498" s="619" t="s">
        <v>2581</v>
      </c>
      <c r="H498" s="461" t="s">
        <v>2401</v>
      </c>
      <c r="I498" s="618" t="s">
        <v>2580</v>
      </c>
      <c r="J498" s="452"/>
      <c r="K498" s="452"/>
      <c r="L498" s="423"/>
      <c r="M498" s="423"/>
      <c r="N498" s="423"/>
      <c r="O498" s="620">
        <f>1/5</f>
        <v>0.2</v>
      </c>
      <c r="P498" s="618" t="s">
        <v>2595</v>
      </c>
      <c r="Q498" s="456" t="s">
        <v>2594</v>
      </c>
      <c r="R498" s="620">
        <f t="shared" si="37"/>
        <v>0.2</v>
      </c>
      <c r="S498" s="620">
        <f t="shared" si="37"/>
        <v>0.2</v>
      </c>
      <c r="T498" s="202"/>
      <c r="U498" s="202"/>
    </row>
    <row r="499" spans="1:21" ht="20" customHeight="1">
      <c r="A499" s="205">
        <v>498</v>
      </c>
      <c r="B499" s="433" t="s">
        <v>2586</v>
      </c>
      <c r="C499" s="426" t="s">
        <v>2587</v>
      </c>
      <c r="D499" s="617" t="s">
        <v>912</v>
      </c>
      <c r="E499" s="508" t="s">
        <v>2192</v>
      </c>
      <c r="F499" s="422" t="s">
        <v>2098</v>
      </c>
      <c r="G499" s="619" t="s">
        <v>2581</v>
      </c>
      <c r="H499" s="461" t="s">
        <v>2401</v>
      </c>
      <c r="I499" s="618" t="s">
        <v>2580</v>
      </c>
      <c r="J499" s="452"/>
      <c r="K499" s="452"/>
      <c r="L499" s="423"/>
      <c r="M499" s="423"/>
      <c r="N499" s="423"/>
      <c r="O499" s="620">
        <f>1/5</f>
        <v>0.2</v>
      </c>
      <c r="P499" s="618" t="s">
        <v>2595</v>
      </c>
      <c r="Q499" s="456" t="s">
        <v>2594</v>
      </c>
      <c r="R499" s="620">
        <f t="shared" si="37"/>
        <v>0.2</v>
      </c>
      <c r="S499" s="620">
        <f t="shared" si="37"/>
        <v>0.2</v>
      </c>
      <c r="T499" s="202"/>
      <c r="U499" s="202"/>
    </row>
    <row r="500" spans="1:21" ht="20" customHeight="1">
      <c r="A500" s="629">
        <v>499</v>
      </c>
      <c r="B500" s="433" t="s">
        <v>167</v>
      </c>
      <c r="C500" s="426" t="s">
        <v>638</v>
      </c>
      <c r="D500" s="426" t="s">
        <v>67</v>
      </c>
      <c r="E500" s="508" t="s">
        <v>2192</v>
      </c>
      <c r="F500" s="422" t="s">
        <v>2098</v>
      </c>
      <c r="G500" s="619" t="s">
        <v>2581</v>
      </c>
      <c r="H500" s="461" t="s">
        <v>2401</v>
      </c>
      <c r="I500" s="618" t="s">
        <v>2580</v>
      </c>
      <c r="J500" s="452"/>
      <c r="K500" s="452"/>
      <c r="L500" s="423"/>
      <c r="M500" s="423"/>
      <c r="N500" s="423"/>
      <c r="O500" s="620">
        <f>1/5</f>
        <v>0.2</v>
      </c>
      <c r="P500" s="618" t="s">
        <v>2595</v>
      </c>
      <c r="Q500" s="456" t="s">
        <v>2594</v>
      </c>
      <c r="R500" s="620">
        <f t="shared" si="37"/>
        <v>0.2</v>
      </c>
      <c r="S500" s="620">
        <f t="shared" si="37"/>
        <v>0.2</v>
      </c>
      <c r="T500" s="202"/>
      <c r="U500" s="202"/>
    </row>
    <row r="501" spans="1:21" ht="20" customHeight="1">
      <c r="A501" s="203">
        <v>500</v>
      </c>
      <c r="B501" s="433" t="s">
        <v>2545</v>
      </c>
      <c r="C501" s="426" t="s">
        <v>2546</v>
      </c>
      <c r="D501" s="426" t="s">
        <v>1922</v>
      </c>
      <c r="E501" s="508" t="s">
        <v>2192</v>
      </c>
      <c r="F501" s="422" t="s">
        <v>2098</v>
      </c>
      <c r="G501" s="619" t="s">
        <v>2581</v>
      </c>
      <c r="H501" s="461" t="s">
        <v>2401</v>
      </c>
      <c r="I501" s="618" t="s">
        <v>2580</v>
      </c>
      <c r="J501" s="452"/>
      <c r="K501" s="452"/>
      <c r="L501" s="423"/>
      <c r="M501" s="423"/>
      <c r="N501" s="423"/>
      <c r="O501" s="620">
        <f>1/5</f>
        <v>0.2</v>
      </c>
      <c r="P501" s="618" t="s">
        <v>2595</v>
      </c>
      <c r="Q501" s="456" t="s">
        <v>2594</v>
      </c>
      <c r="R501" s="620">
        <f t="shared" si="37"/>
        <v>0.2</v>
      </c>
      <c r="S501" s="620">
        <f t="shared" si="37"/>
        <v>0.2</v>
      </c>
      <c r="T501" s="202"/>
      <c r="U501" s="202"/>
    </row>
    <row r="502" spans="1:21" ht="20" customHeight="1">
      <c r="A502" s="631">
        <v>501</v>
      </c>
      <c r="B502" s="616" t="s">
        <v>167</v>
      </c>
      <c r="C502" s="426" t="s">
        <v>503</v>
      </c>
      <c r="D502" s="617" t="s">
        <v>835</v>
      </c>
      <c r="E502" s="289" t="s">
        <v>18</v>
      </c>
      <c r="F502" s="289" t="s">
        <v>36</v>
      </c>
      <c r="G502" s="619" t="s">
        <v>2589</v>
      </c>
      <c r="H502" s="461" t="s">
        <v>2402</v>
      </c>
      <c r="I502" s="618" t="s">
        <v>2588</v>
      </c>
      <c r="J502" s="620"/>
      <c r="K502" s="620"/>
      <c r="L502" s="621"/>
      <c r="M502" s="621"/>
      <c r="N502" s="621"/>
      <c r="O502" s="620">
        <f t="shared" ref="O502:O507" si="38">1/6</f>
        <v>0.16666666666666666</v>
      </c>
      <c r="P502" s="618" t="s">
        <v>1212</v>
      </c>
      <c r="Q502" s="456" t="s">
        <v>2596</v>
      </c>
      <c r="R502" s="620">
        <f t="shared" ref="R502:S507" si="39">1/6</f>
        <v>0.16666666666666666</v>
      </c>
      <c r="S502" s="620">
        <f t="shared" si="39"/>
        <v>0.16666666666666666</v>
      </c>
      <c r="T502" s="202"/>
      <c r="U502" s="202"/>
    </row>
    <row r="503" spans="1:21" ht="20" customHeight="1">
      <c r="A503" s="205">
        <v>502</v>
      </c>
      <c r="B503" s="433" t="s">
        <v>2590</v>
      </c>
      <c r="C503" s="426" t="s">
        <v>2591</v>
      </c>
      <c r="D503" s="617" t="s">
        <v>835</v>
      </c>
      <c r="E503" s="289" t="s">
        <v>18</v>
      </c>
      <c r="F503" s="289" t="s">
        <v>36</v>
      </c>
      <c r="G503" s="619" t="s">
        <v>2589</v>
      </c>
      <c r="H503" s="461" t="s">
        <v>2402</v>
      </c>
      <c r="I503" s="618" t="s">
        <v>2588</v>
      </c>
      <c r="J503" s="452"/>
      <c r="K503" s="452"/>
      <c r="L503" s="423"/>
      <c r="M503" s="423"/>
      <c r="N503" s="423"/>
      <c r="O503" s="620">
        <f t="shared" si="38"/>
        <v>0.16666666666666666</v>
      </c>
      <c r="P503" s="618" t="s">
        <v>1212</v>
      </c>
      <c r="Q503" s="456" t="s">
        <v>2596</v>
      </c>
      <c r="R503" s="620">
        <f t="shared" si="39"/>
        <v>0.16666666666666666</v>
      </c>
      <c r="S503" s="620">
        <f t="shared" si="39"/>
        <v>0.16666666666666666</v>
      </c>
      <c r="T503" s="202"/>
      <c r="U503" s="202"/>
    </row>
    <row r="504" spans="1:21" ht="20" customHeight="1">
      <c r="A504" s="631">
        <v>503</v>
      </c>
      <c r="B504" s="433" t="s">
        <v>2592</v>
      </c>
      <c r="C504" s="426" t="s">
        <v>2593</v>
      </c>
      <c r="D504" s="617" t="s">
        <v>835</v>
      </c>
      <c r="E504" s="289" t="s">
        <v>18</v>
      </c>
      <c r="F504" s="289" t="s">
        <v>36</v>
      </c>
      <c r="G504" s="619" t="s">
        <v>2589</v>
      </c>
      <c r="H504" s="461" t="s">
        <v>2402</v>
      </c>
      <c r="I504" s="618" t="s">
        <v>2588</v>
      </c>
      <c r="J504" s="452"/>
      <c r="K504" s="452"/>
      <c r="L504" s="423"/>
      <c r="M504" s="423"/>
      <c r="N504" s="423"/>
      <c r="O504" s="620">
        <f t="shared" si="38"/>
        <v>0.16666666666666666</v>
      </c>
      <c r="P504" s="618" t="s">
        <v>1212</v>
      </c>
      <c r="Q504" s="456" t="s">
        <v>2596</v>
      </c>
      <c r="R504" s="620">
        <f t="shared" si="39"/>
        <v>0.16666666666666666</v>
      </c>
      <c r="S504" s="620">
        <f t="shared" si="39"/>
        <v>0.16666666666666666</v>
      </c>
      <c r="T504" s="202"/>
      <c r="U504" s="202"/>
    </row>
    <row r="505" spans="1:21" ht="20" customHeight="1">
      <c r="A505" s="203">
        <v>504</v>
      </c>
      <c r="B505" s="433" t="s">
        <v>387</v>
      </c>
      <c r="C505" s="426" t="s">
        <v>1512</v>
      </c>
      <c r="D505" s="426" t="s">
        <v>67</v>
      </c>
      <c r="E505" s="289" t="s">
        <v>18</v>
      </c>
      <c r="F505" s="289" t="s">
        <v>1361</v>
      </c>
      <c r="G505" s="619" t="s">
        <v>2589</v>
      </c>
      <c r="H505" s="461" t="s">
        <v>2402</v>
      </c>
      <c r="I505" s="618" t="s">
        <v>2588</v>
      </c>
      <c r="J505" s="452"/>
      <c r="K505" s="452"/>
      <c r="L505" s="423"/>
      <c r="M505" s="423"/>
      <c r="N505" s="423"/>
      <c r="O505" s="620">
        <f t="shared" si="38"/>
        <v>0.16666666666666666</v>
      </c>
      <c r="P505" s="618" t="s">
        <v>1212</v>
      </c>
      <c r="Q505" s="456" t="s">
        <v>2596</v>
      </c>
      <c r="R505" s="620">
        <f t="shared" si="39"/>
        <v>0.16666666666666666</v>
      </c>
      <c r="S505" s="620">
        <f t="shared" si="39"/>
        <v>0.16666666666666666</v>
      </c>
      <c r="T505" s="202"/>
      <c r="U505" s="202"/>
    </row>
    <row r="506" spans="1:21" ht="20" customHeight="1">
      <c r="A506" s="629">
        <v>505</v>
      </c>
      <c r="B506" s="433" t="s">
        <v>715</v>
      </c>
      <c r="C506" s="426" t="s">
        <v>90</v>
      </c>
      <c r="D506" s="426" t="s">
        <v>157</v>
      </c>
      <c r="E506" s="289" t="s">
        <v>18</v>
      </c>
      <c r="F506" s="289" t="s">
        <v>1361</v>
      </c>
      <c r="G506" s="619" t="s">
        <v>2589</v>
      </c>
      <c r="H506" s="461" t="s">
        <v>2402</v>
      </c>
      <c r="I506" s="618" t="s">
        <v>2588</v>
      </c>
      <c r="J506" s="452"/>
      <c r="K506" s="452"/>
      <c r="L506" s="423"/>
      <c r="M506" s="423"/>
      <c r="N506" s="423"/>
      <c r="O506" s="620">
        <f t="shared" si="38"/>
        <v>0.16666666666666666</v>
      </c>
      <c r="P506" s="618" t="s">
        <v>1212</v>
      </c>
      <c r="Q506" s="456" t="s">
        <v>2596</v>
      </c>
      <c r="R506" s="620">
        <f t="shared" si="39"/>
        <v>0.16666666666666666</v>
      </c>
      <c r="S506" s="620">
        <f t="shared" si="39"/>
        <v>0.16666666666666666</v>
      </c>
      <c r="T506" s="202"/>
      <c r="U506" s="202"/>
    </row>
    <row r="507" spans="1:21" ht="20" customHeight="1">
      <c r="A507" s="203">
        <v>506</v>
      </c>
      <c r="B507" s="433" t="s">
        <v>213</v>
      </c>
      <c r="C507" s="426" t="s">
        <v>214</v>
      </c>
      <c r="D507" s="426" t="s">
        <v>67</v>
      </c>
      <c r="E507" s="289" t="s">
        <v>18</v>
      </c>
      <c r="F507" s="289" t="s">
        <v>36</v>
      </c>
      <c r="G507" s="619" t="s">
        <v>2589</v>
      </c>
      <c r="H507" s="461" t="s">
        <v>2402</v>
      </c>
      <c r="I507" s="618" t="s">
        <v>2588</v>
      </c>
      <c r="J507" s="452"/>
      <c r="K507" s="452"/>
      <c r="L507" s="423"/>
      <c r="M507" s="423"/>
      <c r="N507" s="423"/>
      <c r="O507" s="620">
        <f t="shared" si="38"/>
        <v>0.16666666666666666</v>
      </c>
      <c r="P507" s="618" t="s">
        <v>1212</v>
      </c>
      <c r="Q507" s="456" t="s">
        <v>2596</v>
      </c>
      <c r="R507" s="620">
        <f t="shared" si="39"/>
        <v>0.16666666666666666</v>
      </c>
      <c r="S507" s="620">
        <f t="shared" si="39"/>
        <v>0.16666666666666666</v>
      </c>
      <c r="T507" s="202"/>
      <c r="U507" s="202"/>
    </row>
    <row r="508" spans="1:21" ht="20" customHeight="1">
      <c r="A508" s="629">
        <v>507</v>
      </c>
      <c r="B508" s="616" t="s">
        <v>266</v>
      </c>
      <c r="C508" s="566" t="s">
        <v>1421</v>
      </c>
      <c r="D508" s="426" t="s">
        <v>56</v>
      </c>
      <c r="E508" s="289" t="s">
        <v>18</v>
      </c>
      <c r="F508" s="289" t="s">
        <v>36</v>
      </c>
      <c r="G508" s="619" t="s">
        <v>2600</v>
      </c>
      <c r="H508" s="461" t="s">
        <v>2403</v>
      </c>
      <c r="I508" s="618" t="s">
        <v>2599</v>
      </c>
      <c r="J508" s="620">
        <v>1</v>
      </c>
      <c r="K508" s="620"/>
      <c r="L508" s="621"/>
      <c r="M508" s="621"/>
      <c r="N508" s="621"/>
      <c r="O508" s="620"/>
      <c r="P508" s="618" t="s">
        <v>2016</v>
      </c>
      <c r="Q508" s="456" t="s">
        <v>2601</v>
      </c>
      <c r="R508" s="621">
        <v>1</v>
      </c>
      <c r="S508" s="622">
        <f>1/4</f>
        <v>0.25</v>
      </c>
      <c r="T508" s="202"/>
      <c r="U508" s="202"/>
    </row>
    <row r="509" spans="1:21" ht="20" customHeight="1">
      <c r="A509" s="203">
        <v>508</v>
      </c>
      <c r="B509" s="616" t="s">
        <v>2545</v>
      </c>
      <c r="C509" s="617" t="s">
        <v>2546</v>
      </c>
      <c r="D509" s="426" t="s">
        <v>1922</v>
      </c>
      <c r="E509" s="508" t="s">
        <v>2192</v>
      </c>
      <c r="F509" s="422" t="s">
        <v>2098</v>
      </c>
      <c r="G509" s="619" t="s">
        <v>2603</v>
      </c>
      <c r="H509" s="461" t="s">
        <v>2404</v>
      </c>
      <c r="I509" s="618" t="s">
        <v>2602</v>
      </c>
      <c r="J509" s="621">
        <f>1/2</f>
        <v>0.5</v>
      </c>
      <c r="K509" s="620"/>
      <c r="L509" s="621"/>
      <c r="M509" s="621"/>
      <c r="N509" s="621"/>
      <c r="O509" s="620"/>
      <c r="P509" s="618" t="s">
        <v>2604</v>
      </c>
      <c r="Q509" s="456" t="s">
        <v>2605</v>
      </c>
      <c r="R509" s="621">
        <f>1/2</f>
        <v>0.5</v>
      </c>
      <c r="S509" s="622">
        <f>1/6</f>
        <v>0.16666666666666666</v>
      </c>
      <c r="T509" s="202"/>
      <c r="U509" s="202"/>
    </row>
    <row r="510" spans="1:21" ht="20" customHeight="1">
      <c r="A510" s="629">
        <v>509</v>
      </c>
      <c r="B510" s="433" t="s">
        <v>167</v>
      </c>
      <c r="C510" s="426" t="s">
        <v>638</v>
      </c>
      <c r="D510" s="426" t="s">
        <v>67</v>
      </c>
      <c r="E510" s="508" t="s">
        <v>2192</v>
      </c>
      <c r="F510" s="422" t="s">
        <v>2098</v>
      </c>
      <c r="G510" s="619" t="s">
        <v>2603</v>
      </c>
      <c r="H510" s="461" t="s">
        <v>2404</v>
      </c>
      <c r="I510" s="618" t="s">
        <v>2602</v>
      </c>
      <c r="J510" s="423">
        <f>1/2</f>
        <v>0.5</v>
      </c>
      <c r="K510" s="452"/>
      <c r="L510" s="423"/>
      <c r="M510" s="423"/>
      <c r="N510" s="423"/>
      <c r="O510" s="452"/>
      <c r="P510" s="289" t="s">
        <v>2604</v>
      </c>
      <c r="Q510" s="456" t="s">
        <v>2605</v>
      </c>
      <c r="R510" s="423">
        <f>1/2</f>
        <v>0.5</v>
      </c>
      <c r="S510" s="425">
        <f>1/6</f>
        <v>0.16666666666666666</v>
      </c>
      <c r="T510" s="202"/>
      <c r="U510" s="202"/>
    </row>
    <row r="511" spans="1:21" ht="20" customHeight="1">
      <c r="A511" s="203">
        <v>510</v>
      </c>
      <c r="B511" s="616" t="s">
        <v>756</v>
      </c>
      <c r="C511" s="617" t="s">
        <v>757</v>
      </c>
      <c r="D511" s="426" t="s">
        <v>59</v>
      </c>
      <c r="E511" s="289" t="s">
        <v>19</v>
      </c>
      <c r="F511" s="289" t="s">
        <v>1435</v>
      </c>
      <c r="G511" s="619" t="s">
        <v>2607</v>
      </c>
      <c r="H511" s="461" t="s">
        <v>2405</v>
      </c>
      <c r="I511" s="618" t="s">
        <v>2606</v>
      </c>
      <c r="J511" s="620"/>
      <c r="K511" s="620">
        <v>1</v>
      </c>
      <c r="L511" s="621"/>
      <c r="M511" s="621"/>
      <c r="N511" s="621"/>
      <c r="O511" s="620"/>
      <c r="P511" s="618" t="s">
        <v>1201</v>
      </c>
      <c r="Q511" s="456" t="s">
        <v>2608</v>
      </c>
      <c r="R511" s="621">
        <v>1</v>
      </c>
      <c r="S511" s="622">
        <f>1/3</f>
        <v>0.33333333333333331</v>
      </c>
      <c r="T511" s="202"/>
      <c r="U511" s="202"/>
    </row>
    <row r="512" spans="1:21" ht="20" customHeight="1">
      <c r="A512" s="629">
        <v>511</v>
      </c>
      <c r="B512" s="616" t="s">
        <v>158</v>
      </c>
      <c r="C512" s="617" t="s">
        <v>159</v>
      </c>
      <c r="D512" s="426" t="s">
        <v>56</v>
      </c>
      <c r="E512" s="289" t="s">
        <v>18</v>
      </c>
      <c r="F512" s="289" t="s">
        <v>38</v>
      </c>
      <c r="G512" s="619" t="s">
        <v>2610</v>
      </c>
      <c r="H512" s="461" t="s">
        <v>2513</v>
      </c>
      <c r="I512" s="618" t="s">
        <v>2609</v>
      </c>
      <c r="J512" s="620">
        <v>1</v>
      </c>
      <c r="K512" s="620"/>
      <c r="L512" s="621"/>
      <c r="M512" s="621"/>
      <c r="N512" s="621"/>
      <c r="O512" s="620"/>
      <c r="P512" s="618" t="s">
        <v>2612</v>
      </c>
      <c r="Q512" s="456" t="s">
        <v>2611</v>
      </c>
      <c r="R512" s="621">
        <v>1</v>
      </c>
      <c r="S512" s="622">
        <f>1/5</f>
        <v>0.2</v>
      </c>
      <c r="T512" s="202"/>
      <c r="U512" s="202"/>
    </row>
    <row r="513" spans="1:21" ht="20" customHeight="1">
      <c r="A513" s="203">
        <v>512</v>
      </c>
      <c r="B513" s="616" t="s">
        <v>744</v>
      </c>
      <c r="C513" s="617" t="s">
        <v>745</v>
      </c>
      <c r="D513" s="426" t="s">
        <v>56</v>
      </c>
      <c r="E513" s="289" t="s">
        <v>18</v>
      </c>
      <c r="F513" s="289" t="s">
        <v>38</v>
      </c>
      <c r="G513" s="619" t="s">
        <v>2614</v>
      </c>
      <c r="H513" s="461" t="s">
        <v>2514</v>
      </c>
      <c r="I513" s="618" t="s">
        <v>2613</v>
      </c>
      <c r="J513" s="620">
        <v>1</v>
      </c>
      <c r="K513" s="620"/>
      <c r="L513" s="621"/>
      <c r="M513" s="621"/>
      <c r="N513" s="621"/>
      <c r="O513" s="620"/>
      <c r="P513" s="618" t="s">
        <v>1203</v>
      </c>
      <c r="Q513" s="456" t="s">
        <v>2615</v>
      </c>
      <c r="R513" s="621">
        <v>1</v>
      </c>
      <c r="S513" s="622">
        <f>1/3</f>
        <v>0.33333333333333331</v>
      </c>
      <c r="T513" s="202"/>
      <c r="U513" s="202"/>
    </row>
    <row r="514" spans="1:21" ht="20" customHeight="1">
      <c r="A514" s="629">
        <v>513</v>
      </c>
      <c r="B514" s="616" t="s">
        <v>760</v>
      </c>
      <c r="C514" s="617" t="s">
        <v>397</v>
      </c>
      <c r="D514" s="617" t="s">
        <v>59</v>
      </c>
      <c r="E514" s="618" t="s">
        <v>19</v>
      </c>
      <c r="F514" s="618" t="s">
        <v>1435</v>
      </c>
      <c r="G514" s="619" t="s">
        <v>2617</v>
      </c>
      <c r="H514" s="461" t="s">
        <v>2597</v>
      </c>
      <c r="I514" s="618" t="s">
        <v>2616</v>
      </c>
      <c r="J514" s="620"/>
      <c r="K514" s="620"/>
      <c r="L514" s="621"/>
      <c r="M514" s="621"/>
      <c r="N514" s="621"/>
      <c r="O514" s="620">
        <f>1/2</f>
        <v>0.5</v>
      </c>
      <c r="P514" s="618" t="s">
        <v>2619</v>
      </c>
      <c r="Q514" s="456" t="s">
        <v>2618</v>
      </c>
      <c r="R514" s="620">
        <f>1/2</f>
        <v>0.5</v>
      </c>
      <c r="S514" s="620">
        <f>1/2</f>
        <v>0.5</v>
      </c>
      <c r="T514" s="202"/>
      <c r="U514" s="202"/>
    </row>
    <row r="515" spans="1:21" ht="20" customHeight="1">
      <c r="A515" s="203">
        <v>514</v>
      </c>
      <c r="B515" s="433" t="s">
        <v>94</v>
      </c>
      <c r="C515" s="426" t="s">
        <v>95</v>
      </c>
      <c r="D515" s="426" t="s">
        <v>67</v>
      </c>
      <c r="E515" s="289" t="s">
        <v>19</v>
      </c>
      <c r="F515" s="289" t="s">
        <v>1435</v>
      </c>
      <c r="G515" s="619" t="s">
        <v>2617</v>
      </c>
      <c r="H515" s="461" t="s">
        <v>2597</v>
      </c>
      <c r="I515" s="618" t="s">
        <v>2616</v>
      </c>
      <c r="J515" s="452"/>
      <c r="K515" s="452"/>
      <c r="L515" s="423"/>
      <c r="M515" s="423"/>
      <c r="N515" s="423"/>
      <c r="O515" s="452">
        <f>1/2</f>
        <v>0.5</v>
      </c>
      <c r="P515" s="289" t="s">
        <v>2619</v>
      </c>
      <c r="Q515" s="681" t="s">
        <v>2618</v>
      </c>
      <c r="R515" s="452">
        <f>1/2</f>
        <v>0.5</v>
      </c>
      <c r="S515" s="452">
        <f>1/2</f>
        <v>0.5</v>
      </c>
      <c r="T515" s="202"/>
      <c r="U515" s="202"/>
    </row>
    <row r="516" spans="1:21" ht="20" customHeight="1">
      <c r="A516" s="629">
        <v>515</v>
      </c>
      <c r="B516" s="616" t="s">
        <v>1983</v>
      </c>
      <c r="C516" s="617" t="s">
        <v>1985</v>
      </c>
      <c r="D516" s="426" t="s">
        <v>2623</v>
      </c>
      <c r="E516" s="289" t="s">
        <v>1024</v>
      </c>
      <c r="F516" s="289" t="s">
        <v>1755</v>
      </c>
      <c r="G516" s="619" t="s">
        <v>2621</v>
      </c>
      <c r="H516" s="461" t="s">
        <v>2598</v>
      </c>
      <c r="I516" s="618" t="s">
        <v>2620</v>
      </c>
      <c r="J516" s="620">
        <f>1/3</f>
        <v>0.33333333333333331</v>
      </c>
      <c r="K516" s="620"/>
      <c r="L516" s="621"/>
      <c r="M516" s="621"/>
      <c r="N516" s="621"/>
      <c r="O516" s="620"/>
      <c r="P516" s="618" t="s">
        <v>1209</v>
      </c>
      <c r="Q516" s="456" t="s">
        <v>2622</v>
      </c>
      <c r="R516" s="620">
        <f>1/3</f>
        <v>0.33333333333333331</v>
      </c>
      <c r="S516" s="621">
        <f>1/8</f>
        <v>0.125</v>
      </c>
      <c r="T516" s="202"/>
      <c r="U516" s="202"/>
    </row>
    <row r="517" spans="1:21" ht="20" customHeight="1">
      <c r="A517" s="203">
        <v>516</v>
      </c>
      <c r="B517" s="616" t="s">
        <v>1752</v>
      </c>
      <c r="C517" s="617" t="s">
        <v>1754</v>
      </c>
      <c r="D517" s="617" t="s">
        <v>1922</v>
      </c>
      <c r="E517" s="508" t="s">
        <v>2192</v>
      </c>
      <c r="F517" s="618" t="s">
        <v>31</v>
      </c>
      <c r="G517" s="619" t="s">
        <v>2621</v>
      </c>
      <c r="H517" s="461" t="s">
        <v>2598</v>
      </c>
      <c r="I517" s="618" t="s">
        <v>2620</v>
      </c>
      <c r="J517" s="620">
        <f>1/3</f>
        <v>0.33333333333333331</v>
      </c>
      <c r="K517" s="620"/>
      <c r="L517" s="621"/>
      <c r="M517" s="621"/>
      <c r="N517" s="621"/>
      <c r="O517" s="620"/>
      <c r="P517" s="618" t="s">
        <v>1209</v>
      </c>
      <c r="Q517" s="456" t="s">
        <v>2622</v>
      </c>
      <c r="R517" s="620">
        <f>1/3</f>
        <v>0.33333333333333331</v>
      </c>
      <c r="S517" s="621">
        <f>1/8</f>
        <v>0.125</v>
      </c>
      <c r="T517" s="202"/>
      <c r="U517" s="202"/>
    </row>
    <row r="518" spans="1:21" ht="20" customHeight="1">
      <c r="A518" s="629">
        <v>517</v>
      </c>
      <c r="B518" s="433" t="s">
        <v>1984</v>
      </c>
      <c r="C518" s="426" t="s">
        <v>1988</v>
      </c>
      <c r="D518" s="426" t="s">
        <v>1989</v>
      </c>
      <c r="E518" s="289" t="s">
        <v>1024</v>
      </c>
      <c r="F518" s="289" t="s">
        <v>1755</v>
      </c>
      <c r="G518" s="619" t="s">
        <v>2621</v>
      </c>
      <c r="H518" s="461" t="s">
        <v>2598</v>
      </c>
      <c r="I518" s="618" t="s">
        <v>2620</v>
      </c>
      <c r="J518" s="620">
        <f>1/3</f>
        <v>0.33333333333333331</v>
      </c>
      <c r="K518" s="452"/>
      <c r="L518" s="423"/>
      <c r="M518" s="423"/>
      <c r="N518" s="423"/>
      <c r="O518" s="452"/>
      <c r="P518" s="618" t="s">
        <v>1209</v>
      </c>
      <c r="Q518" s="456" t="s">
        <v>2622</v>
      </c>
      <c r="R518" s="620">
        <f>1/3</f>
        <v>0.33333333333333331</v>
      </c>
      <c r="S518" s="621">
        <f>1/8</f>
        <v>0.125</v>
      </c>
      <c r="T518" s="202"/>
      <c r="U518" s="202"/>
    </row>
    <row r="519" spans="1:21" ht="20" customHeight="1">
      <c r="A519" s="205">
        <v>518</v>
      </c>
      <c r="B519" s="636" t="s">
        <v>190</v>
      </c>
      <c r="C519" s="637" t="s">
        <v>2629</v>
      </c>
      <c r="D519" s="637" t="s">
        <v>231</v>
      </c>
      <c r="E519" s="289" t="s">
        <v>18</v>
      </c>
      <c r="F519" s="289" t="s">
        <v>1361</v>
      </c>
      <c r="G519" s="639" t="s">
        <v>2628</v>
      </c>
      <c r="H519" s="461" t="s">
        <v>2627</v>
      </c>
      <c r="I519" s="638" t="s">
        <v>2626</v>
      </c>
      <c r="J519" s="640">
        <f>1/2</f>
        <v>0.5</v>
      </c>
      <c r="K519" s="640"/>
      <c r="L519" s="641"/>
      <c r="M519" s="641"/>
      <c r="N519" s="641"/>
      <c r="O519" s="640"/>
      <c r="P519" s="638" t="s">
        <v>1195</v>
      </c>
      <c r="Q519" s="456" t="s">
        <v>2630</v>
      </c>
      <c r="R519" s="641">
        <f>1/2</f>
        <v>0.5</v>
      </c>
      <c r="S519" s="641">
        <f>1/2</f>
        <v>0.5</v>
      </c>
      <c r="T519" s="202"/>
      <c r="U519" s="202"/>
    </row>
    <row r="520" spans="1:21" ht="20" customHeight="1">
      <c r="A520" s="629">
        <v>519</v>
      </c>
      <c r="B520" s="636" t="s">
        <v>211</v>
      </c>
      <c r="C520" s="637" t="s">
        <v>212</v>
      </c>
      <c r="D520" s="426" t="s">
        <v>67</v>
      </c>
      <c r="E520" s="289" t="s">
        <v>18</v>
      </c>
      <c r="F520" s="289" t="s">
        <v>1361</v>
      </c>
      <c r="G520" s="639" t="s">
        <v>2628</v>
      </c>
      <c r="H520" s="461" t="s">
        <v>2627</v>
      </c>
      <c r="I520" s="638" t="s">
        <v>2626</v>
      </c>
      <c r="J520" s="640">
        <f>1/2</f>
        <v>0.5</v>
      </c>
      <c r="K520" s="640"/>
      <c r="L520" s="641"/>
      <c r="M520" s="641"/>
      <c r="N520" s="641"/>
      <c r="O520" s="640"/>
      <c r="P520" s="638" t="s">
        <v>1195</v>
      </c>
      <c r="Q520" s="681" t="s">
        <v>2630</v>
      </c>
      <c r="R520" s="641">
        <f>1/2</f>
        <v>0.5</v>
      </c>
      <c r="S520" s="641">
        <f>1/2</f>
        <v>0.5</v>
      </c>
      <c r="T520" s="202"/>
      <c r="U520" s="202"/>
    </row>
    <row r="521" spans="1:21" ht="20" customHeight="1">
      <c r="A521" s="205">
        <v>520</v>
      </c>
      <c r="B521" s="636" t="s">
        <v>2636</v>
      </c>
      <c r="C521" s="637" t="s">
        <v>2637</v>
      </c>
      <c r="D521" s="426" t="s">
        <v>56</v>
      </c>
      <c r="E521" s="508" t="s">
        <v>2192</v>
      </c>
      <c r="F521" s="289" t="s">
        <v>1888</v>
      </c>
      <c r="G521" s="639" t="s">
        <v>2635</v>
      </c>
      <c r="H521" s="461" t="s">
        <v>2631</v>
      </c>
      <c r="I521" s="638" t="s">
        <v>2633</v>
      </c>
      <c r="J521" s="640"/>
      <c r="K521" s="640"/>
      <c r="L521" s="641"/>
      <c r="M521" s="641"/>
      <c r="N521" s="641"/>
      <c r="O521" s="640">
        <v>1</v>
      </c>
      <c r="P521" s="638" t="s">
        <v>1608</v>
      </c>
      <c r="Q521" s="456" t="s">
        <v>2634</v>
      </c>
      <c r="R521" s="641">
        <v>1</v>
      </c>
      <c r="S521" s="642">
        <f>1/3</f>
        <v>0.33333333333333331</v>
      </c>
      <c r="T521" s="202"/>
      <c r="U521" s="202"/>
    </row>
    <row r="522" spans="1:21" ht="20" customHeight="1">
      <c r="A522" s="629">
        <v>521</v>
      </c>
      <c r="B522" s="636" t="s">
        <v>1022</v>
      </c>
      <c r="C522" s="637" t="s">
        <v>1023</v>
      </c>
      <c r="D522" s="426" t="s">
        <v>59</v>
      </c>
      <c r="E522" s="289" t="s">
        <v>19</v>
      </c>
      <c r="F522" s="289" t="s">
        <v>1237</v>
      </c>
      <c r="G522" s="639" t="s">
        <v>2640</v>
      </c>
      <c r="H522" s="461" t="s">
        <v>2632</v>
      </c>
      <c r="I522" s="638" t="s">
        <v>2638</v>
      </c>
      <c r="J522" s="640"/>
      <c r="K522" s="640">
        <v>1</v>
      </c>
      <c r="L522" s="641"/>
      <c r="M522" s="641"/>
      <c r="N522" s="641"/>
      <c r="O522" s="640"/>
      <c r="P522" s="638" t="s">
        <v>1097</v>
      </c>
      <c r="Q522" s="456" t="s">
        <v>2639</v>
      </c>
      <c r="R522" s="641">
        <v>1</v>
      </c>
      <c r="S522" s="642">
        <f>1/3</f>
        <v>0.33333333333333331</v>
      </c>
      <c r="T522" s="202"/>
      <c r="U522" s="202"/>
    </row>
    <row r="523" spans="1:21" ht="20" customHeight="1">
      <c r="A523" s="205">
        <v>522</v>
      </c>
      <c r="B523" s="636" t="s">
        <v>307</v>
      </c>
      <c r="C523" s="637" t="s">
        <v>308</v>
      </c>
      <c r="D523" s="426" t="s">
        <v>67</v>
      </c>
      <c r="E523" s="289" t="s">
        <v>18</v>
      </c>
      <c r="F523" s="289" t="s">
        <v>34</v>
      </c>
      <c r="G523" s="639" t="s">
        <v>2685</v>
      </c>
      <c r="H523" s="461" t="s">
        <v>2683</v>
      </c>
      <c r="I523" s="638" t="s">
        <v>2682</v>
      </c>
      <c r="J523" s="640">
        <v>1</v>
      </c>
      <c r="K523" s="640"/>
      <c r="L523" s="641"/>
      <c r="M523" s="641"/>
      <c r="N523" s="641"/>
      <c r="O523" s="640"/>
      <c r="P523" s="638" t="s">
        <v>2687</v>
      </c>
      <c r="Q523" s="456" t="s">
        <v>2686</v>
      </c>
      <c r="R523" s="641">
        <v>1</v>
      </c>
      <c r="S523" s="642">
        <f>1/3</f>
        <v>0.33333333333333331</v>
      </c>
      <c r="T523" s="202"/>
      <c r="U523" s="202"/>
    </row>
    <row r="524" spans="1:21" ht="20" customHeight="1">
      <c r="A524" s="629">
        <v>523</v>
      </c>
      <c r="B524" s="636" t="s">
        <v>567</v>
      </c>
      <c r="C524" s="637" t="s">
        <v>73</v>
      </c>
      <c r="D524" s="426" t="s">
        <v>67</v>
      </c>
      <c r="E524" s="508" t="s">
        <v>2192</v>
      </c>
      <c r="F524" s="289" t="s">
        <v>28</v>
      </c>
      <c r="G524" s="639" t="s">
        <v>2689</v>
      </c>
      <c r="H524" s="461" t="s">
        <v>2684</v>
      </c>
      <c r="I524" s="638" t="s">
        <v>2688</v>
      </c>
      <c r="J524" s="640"/>
      <c r="K524" s="640"/>
      <c r="L524" s="641"/>
      <c r="M524" s="641"/>
      <c r="N524" s="641"/>
      <c r="O524" s="640">
        <v>1</v>
      </c>
      <c r="P524" s="638" t="s">
        <v>1213</v>
      </c>
      <c r="Q524" s="456" t="s">
        <v>2690</v>
      </c>
      <c r="R524" s="641">
        <v>1</v>
      </c>
      <c r="S524" s="642">
        <v>1</v>
      </c>
      <c r="T524" s="202"/>
      <c r="U524" s="202"/>
    </row>
    <row r="525" spans="1:21" s="496" customFormat="1" ht="20" customHeight="1">
      <c r="A525" s="498">
        <v>524</v>
      </c>
      <c r="B525" s="430" t="s">
        <v>693</v>
      </c>
      <c r="C525" s="431" t="s">
        <v>694</v>
      </c>
      <c r="D525" s="431" t="s">
        <v>157</v>
      </c>
      <c r="E525" s="428" t="s">
        <v>18</v>
      </c>
      <c r="F525" s="428" t="s">
        <v>34</v>
      </c>
      <c r="G525" s="444" t="s">
        <v>2696</v>
      </c>
      <c r="H525" s="461" t="s">
        <v>2692</v>
      </c>
      <c r="I525" s="428" t="s">
        <v>2691</v>
      </c>
      <c r="J525" s="493">
        <f t="shared" ref="J525:J531" si="40">1/7</f>
        <v>0.14285714285714285</v>
      </c>
      <c r="K525" s="493"/>
      <c r="L525" s="494"/>
      <c r="M525" s="494"/>
      <c r="N525" s="494"/>
      <c r="O525" s="493"/>
      <c r="P525" s="428" t="s">
        <v>2016</v>
      </c>
      <c r="Q525" s="499" t="s">
        <v>2697</v>
      </c>
      <c r="R525" s="493">
        <f t="shared" ref="R525:S531" si="41">1/7</f>
        <v>0.14285714285714285</v>
      </c>
      <c r="S525" s="493">
        <f t="shared" si="41"/>
        <v>0.14285714285714285</v>
      </c>
    </row>
    <row r="526" spans="1:21" ht="20" customHeight="1">
      <c r="A526" s="629">
        <v>525</v>
      </c>
      <c r="B526" s="433" t="s">
        <v>241</v>
      </c>
      <c r="C526" s="426" t="s">
        <v>1548</v>
      </c>
      <c r="D526" s="426" t="s">
        <v>67</v>
      </c>
      <c r="E526" s="289" t="s">
        <v>18</v>
      </c>
      <c r="F526" s="289" t="s">
        <v>34</v>
      </c>
      <c r="G526" s="290" t="s">
        <v>2696</v>
      </c>
      <c r="H526" s="461" t="s">
        <v>2692</v>
      </c>
      <c r="I526" s="289" t="s">
        <v>2691</v>
      </c>
      <c r="J526" s="452">
        <f t="shared" si="40"/>
        <v>0.14285714285714285</v>
      </c>
      <c r="K526" s="452"/>
      <c r="L526" s="423"/>
      <c r="M526" s="423"/>
      <c r="N526" s="423"/>
      <c r="O526" s="452"/>
      <c r="P526" s="289" t="s">
        <v>2016</v>
      </c>
      <c r="Q526" s="456" t="s">
        <v>2697</v>
      </c>
      <c r="R526" s="452">
        <f t="shared" si="41"/>
        <v>0.14285714285714285</v>
      </c>
      <c r="S526" s="452">
        <f t="shared" si="41"/>
        <v>0.14285714285714285</v>
      </c>
      <c r="T526" s="202"/>
      <c r="U526" s="202"/>
    </row>
    <row r="527" spans="1:21" ht="20" customHeight="1">
      <c r="A527" s="205">
        <v>526</v>
      </c>
      <c r="B527" s="433" t="s">
        <v>239</v>
      </c>
      <c r="C527" s="426" t="s">
        <v>204</v>
      </c>
      <c r="D527" s="426" t="s">
        <v>67</v>
      </c>
      <c r="E527" s="289" t="s">
        <v>18</v>
      </c>
      <c r="F527" s="289" t="s">
        <v>34</v>
      </c>
      <c r="G527" s="290" t="s">
        <v>2696</v>
      </c>
      <c r="H527" s="461" t="s">
        <v>2692</v>
      </c>
      <c r="I527" s="289" t="s">
        <v>2691</v>
      </c>
      <c r="J527" s="452">
        <f t="shared" si="40"/>
        <v>0.14285714285714285</v>
      </c>
      <c r="K527" s="452"/>
      <c r="L527" s="423"/>
      <c r="M527" s="423"/>
      <c r="N527" s="423"/>
      <c r="O527" s="452"/>
      <c r="P527" s="289" t="s">
        <v>2016</v>
      </c>
      <c r="Q527" s="681" t="s">
        <v>2697</v>
      </c>
      <c r="R527" s="452">
        <f t="shared" si="41"/>
        <v>0.14285714285714285</v>
      </c>
      <c r="S527" s="452">
        <f t="shared" si="41"/>
        <v>0.14285714285714285</v>
      </c>
      <c r="T527" s="202"/>
      <c r="U527" s="202"/>
    </row>
    <row r="528" spans="1:21" ht="20" customHeight="1">
      <c r="A528" s="631">
        <v>527</v>
      </c>
      <c r="B528" s="433" t="s">
        <v>1410</v>
      </c>
      <c r="C528" s="426" t="s">
        <v>1411</v>
      </c>
      <c r="D528" s="543" t="s">
        <v>835</v>
      </c>
      <c r="E528" s="428" t="s">
        <v>18</v>
      </c>
      <c r="F528" s="428" t="s">
        <v>34</v>
      </c>
      <c r="G528" s="290" t="s">
        <v>2696</v>
      </c>
      <c r="H528" s="461" t="s">
        <v>2692</v>
      </c>
      <c r="I528" s="289" t="s">
        <v>2691</v>
      </c>
      <c r="J528" s="452">
        <f t="shared" si="40"/>
        <v>0.14285714285714285</v>
      </c>
      <c r="K528" s="452"/>
      <c r="L528" s="423"/>
      <c r="M528" s="423"/>
      <c r="N528" s="423"/>
      <c r="O528" s="452"/>
      <c r="P528" s="289" t="s">
        <v>2016</v>
      </c>
      <c r="Q528" s="456" t="s">
        <v>2697</v>
      </c>
      <c r="R528" s="452">
        <f t="shared" si="41"/>
        <v>0.14285714285714285</v>
      </c>
      <c r="S528" s="452">
        <f t="shared" si="41"/>
        <v>0.14285714285714285</v>
      </c>
      <c r="T528" s="202"/>
      <c r="U528" s="202"/>
    </row>
    <row r="529" spans="1:21" ht="20" customHeight="1">
      <c r="A529" s="205">
        <v>528</v>
      </c>
      <c r="B529" s="433" t="s">
        <v>1412</v>
      </c>
      <c r="C529" s="431" t="s">
        <v>273</v>
      </c>
      <c r="D529" s="543" t="s">
        <v>835</v>
      </c>
      <c r="E529" s="428" t="s">
        <v>18</v>
      </c>
      <c r="F529" s="428" t="s">
        <v>34</v>
      </c>
      <c r="G529" s="290" t="s">
        <v>2696</v>
      </c>
      <c r="H529" s="461" t="s">
        <v>2692</v>
      </c>
      <c r="I529" s="289" t="s">
        <v>2691</v>
      </c>
      <c r="J529" s="452">
        <f t="shared" si="40"/>
        <v>0.14285714285714285</v>
      </c>
      <c r="K529" s="452"/>
      <c r="L529" s="423"/>
      <c r="M529" s="423"/>
      <c r="N529" s="423"/>
      <c r="O529" s="452"/>
      <c r="P529" s="289" t="s">
        <v>2016</v>
      </c>
      <c r="Q529" s="456" t="s">
        <v>2697</v>
      </c>
      <c r="R529" s="452">
        <f t="shared" si="41"/>
        <v>0.14285714285714285</v>
      </c>
      <c r="S529" s="452">
        <f t="shared" si="41"/>
        <v>0.14285714285714285</v>
      </c>
      <c r="T529" s="202"/>
      <c r="U529" s="202"/>
    </row>
    <row r="530" spans="1:21" ht="20" customHeight="1">
      <c r="A530" s="626">
        <v>529</v>
      </c>
      <c r="B530" s="433" t="s">
        <v>2698</v>
      </c>
      <c r="C530" s="426" t="s">
        <v>214</v>
      </c>
      <c r="D530" s="543" t="s">
        <v>835</v>
      </c>
      <c r="E530" s="428" t="s">
        <v>18</v>
      </c>
      <c r="F530" s="428" t="s">
        <v>34</v>
      </c>
      <c r="G530" s="290" t="s">
        <v>2696</v>
      </c>
      <c r="H530" s="461" t="s">
        <v>2692</v>
      </c>
      <c r="I530" s="289" t="s">
        <v>2691</v>
      </c>
      <c r="J530" s="452">
        <f t="shared" si="40"/>
        <v>0.14285714285714285</v>
      </c>
      <c r="K530" s="452"/>
      <c r="L530" s="423"/>
      <c r="M530" s="423"/>
      <c r="N530" s="423"/>
      <c r="O530" s="452"/>
      <c r="P530" s="289" t="s">
        <v>2016</v>
      </c>
      <c r="Q530" s="456" t="s">
        <v>2697</v>
      </c>
      <c r="R530" s="452">
        <f t="shared" si="41"/>
        <v>0.14285714285714285</v>
      </c>
      <c r="S530" s="452">
        <f t="shared" si="41"/>
        <v>0.14285714285714285</v>
      </c>
      <c r="T530" s="202"/>
      <c r="U530" s="202"/>
    </row>
    <row r="531" spans="1:21" ht="20" customHeight="1">
      <c r="A531" s="498">
        <v>530</v>
      </c>
      <c r="B531" s="433" t="s">
        <v>164</v>
      </c>
      <c r="C531" s="426" t="s">
        <v>474</v>
      </c>
      <c r="D531" s="543" t="s">
        <v>835</v>
      </c>
      <c r="E531" s="428" t="s">
        <v>18</v>
      </c>
      <c r="F531" s="428" t="s">
        <v>34</v>
      </c>
      <c r="G531" s="290" t="s">
        <v>2696</v>
      </c>
      <c r="H531" s="461" t="s">
        <v>2692</v>
      </c>
      <c r="I531" s="289" t="s">
        <v>2691</v>
      </c>
      <c r="J531" s="452">
        <f t="shared" si="40"/>
        <v>0.14285714285714285</v>
      </c>
      <c r="K531" s="452"/>
      <c r="L531" s="423"/>
      <c r="M531" s="423"/>
      <c r="N531" s="423"/>
      <c r="O531" s="452"/>
      <c r="P531" s="289" t="s">
        <v>2016</v>
      </c>
      <c r="Q531" s="456" t="s">
        <v>2697</v>
      </c>
      <c r="R531" s="452">
        <f t="shared" si="41"/>
        <v>0.14285714285714285</v>
      </c>
      <c r="S531" s="452">
        <f t="shared" si="41"/>
        <v>0.14285714285714285</v>
      </c>
      <c r="T531" s="202"/>
      <c r="U531" s="202"/>
    </row>
    <row r="532" spans="1:21" ht="20" customHeight="1">
      <c r="A532" s="629">
        <v>531</v>
      </c>
      <c r="B532" s="433" t="s">
        <v>163</v>
      </c>
      <c r="C532" s="426" t="s">
        <v>164</v>
      </c>
      <c r="D532" s="630" t="s">
        <v>394</v>
      </c>
      <c r="E532" s="289" t="s">
        <v>18</v>
      </c>
      <c r="F532" s="289" t="s">
        <v>38</v>
      </c>
      <c r="G532" s="290" t="s">
        <v>2700</v>
      </c>
      <c r="H532" s="461" t="s">
        <v>2693</v>
      </c>
      <c r="I532" s="289" t="s">
        <v>2699</v>
      </c>
      <c r="J532" s="452">
        <f>1/2</f>
        <v>0.5</v>
      </c>
      <c r="K532" s="452"/>
      <c r="L532" s="423"/>
      <c r="M532" s="423"/>
      <c r="N532" s="423"/>
      <c r="O532" s="452"/>
      <c r="P532" s="289" t="s">
        <v>1203</v>
      </c>
      <c r="Q532" s="456" t="s">
        <v>2701</v>
      </c>
      <c r="R532" s="423">
        <f>1/2</f>
        <v>0.5</v>
      </c>
      <c r="S532" s="423">
        <v>0.25</v>
      </c>
      <c r="T532" s="202"/>
      <c r="U532" s="202"/>
    </row>
    <row r="533" spans="1:21" ht="20" customHeight="1">
      <c r="A533" s="629">
        <v>532</v>
      </c>
      <c r="B533" s="433" t="s">
        <v>158</v>
      </c>
      <c r="C533" s="426" t="s">
        <v>159</v>
      </c>
      <c r="D533" s="426" t="s">
        <v>56</v>
      </c>
      <c r="E533" s="289" t="s">
        <v>18</v>
      </c>
      <c r="F533" s="289" t="s">
        <v>38</v>
      </c>
      <c r="G533" s="290" t="s">
        <v>2700</v>
      </c>
      <c r="H533" s="461" t="s">
        <v>2693</v>
      </c>
      <c r="I533" s="289" t="s">
        <v>2699</v>
      </c>
      <c r="J533" s="452">
        <f>1/2</f>
        <v>0.5</v>
      </c>
      <c r="K533" s="452"/>
      <c r="L533" s="423"/>
      <c r="M533" s="423"/>
      <c r="N533" s="423"/>
      <c r="O533" s="452"/>
      <c r="P533" s="289" t="s">
        <v>1203</v>
      </c>
      <c r="Q533" s="456" t="s">
        <v>2701</v>
      </c>
      <c r="R533" s="423">
        <f>1/2</f>
        <v>0.5</v>
      </c>
      <c r="S533" s="423">
        <f>1/4</f>
        <v>0.25</v>
      </c>
      <c r="T533" s="202"/>
      <c r="U533" s="202"/>
    </row>
    <row r="534" spans="1:21" ht="20" customHeight="1">
      <c r="A534" s="629">
        <v>533</v>
      </c>
      <c r="B534" s="433" t="s">
        <v>221</v>
      </c>
      <c r="C534" s="426" t="s">
        <v>131</v>
      </c>
      <c r="D534" s="426" t="s">
        <v>56</v>
      </c>
      <c r="E534" s="289" t="s">
        <v>19</v>
      </c>
      <c r="F534" s="289" t="s">
        <v>1438</v>
      </c>
      <c r="G534" s="290" t="s">
        <v>2703</v>
      </c>
      <c r="H534" s="461" t="s">
        <v>2694</v>
      </c>
      <c r="I534" s="289" t="s">
        <v>2702</v>
      </c>
      <c r="J534" s="452"/>
      <c r="K534" s="452">
        <v>1</v>
      </c>
      <c r="L534" s="423"/>
      <c r="M534" s="423"/>
      <c r="N534" s="423"/>
      <c r="O534" s="452"/>
      <c r="P534" s="289" t="s">
        <v>2016</v>
      </c>
      <c r="Q534" s="456" t="s">
        <v>2704</v>
      </c>
      <c r="R534" s="423">
        <v>1</v>
      </c>
      <c r="S534" s="425">
        <f>1/2</f>
        <v>0.5</v>
      </c>
      <c r="T534" s="202"/>
      <c r="U534" s="202"/>
    </row>
    <row r="535" spans="1:21" ht="20" customHeight="1">
      <c r="A535" s="629">
        <v>534</v>
      </c>
      <c r="B535" s="433" t="s">
        <v>2707</v>
      </c>
      <c r="C535" s="426" t="s">
        <v>2708</v>
      </c>
      <c r="D535" s="426" t="s">
        <v>231</v>
      </c>
      <c r="E535" s="289" t="s">
        <v>18</v>
      </c>
      <c r="F535" s="289" t="s">
        <v>1361</v>
      </c>
      <c r="G535" s="290" t="s">
        <v>2706</v>
      </c>
      <c r="H535" s="461" t="s">
        <v>2695</v>
      </c>
      <c r="I535" s="289" t="s">
        <v>2705</v>
      </c>
      <c r="J535" s="452"/>
      <c r="K535" s="452"/>
      <c r="L535" s="423"/>
      <c r="M535" s="423"/>
      <c r="N535" s="423"/>
      <c r="O535" s="452">
        <f t="shared" ref="O535:O540" si="42">1/6</f>
        <v>0.16666666666666666</v>
      </c>
      <c r="P535" s="289" t="s">
        <v>1203</v>
      </c>
      <c r="Q535" s="456" t="s">
        <v>2713</v>
      </c>
      <c r="R535" s="452">
        <f t="shared" ref="R535:S540" si="43">1/6</f>
        <v>0.16666666666666666</v>
      </c>
      <c r="S535" s="452">
        <f t="shared" si="43"/>
        <v>0.16666666666666666</v>
      </c>
      <c r="T535" s="202"/>
      <c r="U535" s="202"/>
    </row>
    <row r="536" spans="1:21" ht="20" customHeight="1">
      <c r="A536" s="629">
        <v>535</v>
      </c>
      <c r="B536" s="433" t="s">
        <v>2709</v>
      </c>
      <c r="C536" s="426" t="s">
        <v>2710</v>
      </c>
      <c r="D536" s="426" t="s">
        <v>231</v>
      </c>
      <c r="E536" s="289" t="s">
        <v>18</v>
      </c>
      <c r="F536" s="289" t="s">
        <v>1361</v>
      </c>
      <c r="G536" s="290" t="s">
        <v>2706</v>
      </c>
      <c r="H536" s="461" t="s">
        <v>2695</v>
      </c>
      <c r="I536" s="289" t="s">
        <v>2705</v>
      </c>
      <c r="J536" s="452"/>
      <c r="K536" s="452"/>
      <c r="L536" s="423"/>
      <c r="M536" s="423"/>
      <c r="N536" s="423"/>
      <c r="O536" s="452">
        <f t="shared" si="42"/>
        <v>0.16666666666666666</v>
      </c>
      <c r="P536" s="289" t="s">
        <v>1203</v>
      </c>
      <c r="Q536" s="456" t="s">
        <v>2713</v>
      </c>
      <c r="R536" s="452">
        <f t="shared" si="43"/>
        <v>0.16666666666666666</v>
      </c>
      <c r="S536" s="452">
        <f t="shared" si="43"/>
        <v>0.16666666666666666</v>
      </c>
      <c r="T536" s="202"/>
      <c r="U536" s="202"/>
    </row>
    <row r="537" spans="1:21" ht="20" customHeight="1">
      <c r="A537" s="629">
        <v>536</v>
      </c>
      <c r="B537" s="433" t="s">
        <v>2711</v>
      </c>
      <c r="C537" s="426" t="s">
        <v>2712</v>
      </c>
      <c r="D537" s="426" t="s">
        <v>231</v>
      </c>
      <c r="E537" s="289" t="s">
        <v>18</v>
      </c>
      <c r="F537" s="289" t="s">
        <v>1361</v>
      </c>
      <c r="G537" s="290" t="s">
        <v>2706</v>
      </c>
      <c r="H537" s="461" t="s">
        <v>2695</v>
      </c>
      <c r="I537" s="289" t="s">
        <v>2705</v>
      </c>
      <c r="J537" s="452"/>
      <c r="K537" s="452"/>
      <c r="L537" s="423"/>
      <c r="M537" s="423"/>
      <c r="N537" s="423"/>
      <c r="O537" s="452">
        <f t="shared" si="42"/>
        <v>0.16666666666666666</v>
      </c>
      <c r="P537" s="289" t="s">
        <v>1203</v>
      </c>
      <c r="Q537" s="456" t="s">
        <v>2713</v>
      </c>
      <c r="R537" s="452">
        <f t="shared" si="43"/>
        <v>0.16666666666666666</v>
      </c>
      <c r="S537" s="452">
        <f t="shared" si="43"/>
        <v>0.16666666666666666</v>
      </c>
      <c r="T537" s="202"/>
      <c r="U537" s="202"/>
    </row>
    <row r="538" spans="1:21" ht="20" customHeight="1">
      <c r="A538" s="629">
        <v>537</v>
      </c>
      <c r="B538" s="433" t="s">
        <v>211</v>
      </c>
      <c r="C538" s="426" t="s">
        <v>212</v>
      </c>
      <c r="D538" s="426" t="s">
        <v>67</v>
      </c>
      <c r="E538" s="289" t="s">
        <v>18</v>
      </c>
      <c r="F538" s="289" t="s">
        <v>1361</v>
      </c>
      <c r="G538" s="290" t="s">
        <v>2706</v>
      </c>
      <c r="H538" s="461" t="s">
        <v>2695</v>
      </c>
      <c r="I538" s="289" t="s">
        <v>2705</v>
      </c>
      <c r="J538" s="452"/>
      <c r="K538" s="452"/>
      <c r="L538" s="423"/>
      <c r="M538" s="423"/>
      <c r="N538" s="423"/>
      <c r="O538" s="452">
        <f t="shared" si="42"/>
        <v>0.16666666666666666</v>
      </c>
      <c r="P538" s="289" t="s">
        <v>1203</v>
      </c>
      <c r="Q538" s="456" t="s">
        <v>2713</v>
      </c>
      <c r="R538" s="452">
        <f t="shared" si="43"/>
        <v>0.16666666666666666</v>
      </c>
      <c r="S538" s="452">
        <f t="shared" si="43"/>
        <v>0.16666666666666666</v>
      </c>
      <c r="T538" s="202"/>
      <c r="U538" s="202"/>
    </row>
    <row r="539" spans="1:21" ht="20" customHeight="1">
      <c r="A539" s="629">
        <v>538</v>
      </c>
      <c r="B539" s="433" t="s">
        <v>387</v>
      </c>
      <c r="C539" s="426" t="s">
        <v>1512</v>
      </c>
      <c r="D539" s="426" t="s">
        <v>67</v>
      </c>
      <c r="E539" s="289" t="s">
        <v>18</v>
      </c>
      <c r="F539" s="289" t="s">
        <v>1361</v>
      </c>
      <c r="G539" s="290" t="s">
        <v>2706</v>
      </c>
      <c r="H539" s="461" t="s">
        <v>2695</v>
      </c>
      <c r="I539" s="289" t="s">
        <v>2705</v>
      </c>
      <c r="J539" s="452"/>
      <c r="K539" s="452"/>
      <c r="L539" s="423"/>
      <c r="M539" s="423"/>
      <c r="N539" s="423"/>
      <c r="O539" s="452">
        <f t="shared" si="42"/>
        <v>0.16666666666666666</v>
      </c>
      <c r="P539" s="289" t="s">
        <v>1203</v>
      </c>
      <c r="Q539" s="456" t="s">
        <v>2713</v>
      </c>
      <c r="R539" s="452">
        <f t="shared" si="43"/>
        <v>0.16666666666666666</v>
      </c>
      <c r="S539" s="452">
        <f t="shared" si="43"/>
        <v>0.16666666666666666</v>
      </c>
      <c r="T539" s="202"/>
      <c r="U539" s="202"/>
    </row>
    <row r="540" spans="1:21" ht="20" customHeight="1">
      <c r="A540" s="629">
        <v>539</v>
      </c>
      <c r="B540" s="433" t="s">
        <v>715</v>
      </c>
      <c r="C540" s="426" t="s">
        <v>90</v>
      </c>
      <c r="D540" s="426" t="s">
        <v>157</v>
      </c>
      <c r="E540" s="289" t="s">
        <v>18</v>
      </c>
      <c r="F540" s="289" t="s">
        <v>1361</v>
      </c>
      <c r="G540" s="290" t="s">
        <v>2706</v>
      </c>
      <c r="H540" s="461" t="s">
        <v>2695</v>
      </c>
      <c r="I540" s="289" t="s">
        <v>2705</v>
      </c>
      <c r="J540" s="452"/>
      <c r="K540" s="452"/>
      <c r="L540" s="423"/>
      <c r="M540" s="423"/>
      <c r="N540" s="423"/>
      <c r="O540" s="452">
        <f t="shared" si="42"/>
        <v>0.16666666666666666</v>
      </c>
      <c r="P540" s="289" t="s">
        <v>1203</v>
      </c>
      <c r="Q540" s="456" t="s">
        <v>2713</v>
      </c>
      <c r="R540" s="452">
        <f t="shared" si="43"/>
        <v>0.16666666666666666</v>
      </c>
      <c r="S540" s="452">
        <f t="shared" si="43"/>
        <v>0.16666666666666666</v>
      </c>
      <c r="T540" s="202"/>
      <c r="U540" s="202"/>
    </row>
    <row r="541" spans="1:21" s="1117" customFormat="1" ht="20" customHeight="1">
      <c r="A541" s="1108">
        <v>540</v>
      </c>
      <c r="B541" s="1109" t="s">
        <v>1025</v>
      </c>
      <c r="C541" s="1110" t="s">
        <v>164</v>
      </c>
      <c r="D541" s="1110" t="s">
        <v>59</v>
      </c>
      <c r="E541" s="1111" t="s">
        <v>18</v>
      </c>
      <c r="F541" s="1111" t="s">
        <v>38</v>
      </c>
      <c r="G541" s="1112" t="s">
        <v>2762</v>
      </c>
      <c r="H541" s="624" t="s">
        <v>2745</v>
      </c>
      <c r="I541" s="1111" t="s">
        <v>2744</v>
      </c>
      <c r="J541" s="1113">
        <v>1</v>
      </c>
      <c r="K541" s="1113"/>
      <c r="L541" s="1114"/>
      <c r="M541" s="1114"/>
      <c r="N541" s="1114"/>
      <c r="O541" s="1113"/>
      <c r="P541" s="1111" t="s">
        <v>1212</v>
      </c>
      <c r="Q541" s="1115" t="s">
        <v>2763</v>
      </c>
      <c r="R541" s="1114">
        <v>1</v>
      </c>
      <c r="S541" s="1116">
        <f>1/3</f>
        <v>0.33333333333333331</v>
      </c>
    </row>
    <row r="542" spans="1:21" ht="20" customHeight="1">
      <c r="A542" s="629">
        <v>541</v>
      </c>
      <c r="B542" s="1098" t="s">
        <v>167</v>
      </c>
      <c r="C542" s="1099" t="s">
        <v>2766</v>
      </c>
      <c r="D542" s="1099" t="s">
        <v>67</v>
      </c>
      <c r="E542" s="1100" t="s">
        <v>2192</v>
      </c>
      <c r="F542" s="1100" t="s">
        <v>2098</v>
      </c>
      <c r="G542" s="1101" t="s">
        <v>2765</v>
      </c>
      <c r="H542" s="461" t="s">
        <v>2746</v>
      </c>
      <c r="I542" s="1100" t="s">
        <v>2764</v>
      </c>
      <c r="J542" s="1102">
        <f>1/2</f>
        <v>0.5</v>
      </c>
      <c r="K542" s="1102"/>
      <c r="L542" s="1103"/>
      <c r="M542" s="1103"/>
      <c r="N542" s="1103"/>
      <c r="O542" s="1102"/>
      <c r="P542" s="1100" t="s">
        <v>1225</v>
      </c>
      <c r="Q542" s="456" t="s">
        <v>2767</v>
      </c>
      <c r="R542" s="1103">
        <f>1/2</f>
        <v>0.5</v>
      </c>
      <c r="S542" s="1104">
        <f>1/6</f>
        <v>0.16666666666666666</v>
      </c>
      <c r="T542" s="202"/>
      <c r="U542" s="202"/>
    </row>
    <row r="543" spans="1:21" ht="20" customHeight="1">
      <c r="A543" s="629">
        <v>542</v>
      </c>
      <c r="B543" s="433" t="s">
        <v>2545</v>
      </c>
      <c r="C543" s="426" t="s">
        <v>2546</v>
      </c>
      <c r="D543" s="426" t="s">
        <v>1922</v>
      </c>
      <c r="E543" s="289" t="s">
        <v>2192</v>
      </c>
      <c r="F543" s="289" t="s">
        <v>2098</v>
      </c>
      <c r="G543" s="1101" t="s">
        <v>2765</v>
      </c>
      <c r="H543" s="461" t="s">
        <v>2746</v>
      </c>
      <c r="I543" s="1100" t="s">
        <v>2764</v>
      </c>
      <c r="J543" s="452">
        <f>1/2</f>
        <v>0.5</v>
      </c>
      <c r="K543" s="452"/>
      <c r="L543" s="423"/>
      <c r="M543" s="423"/>
      <c r="N543" s="423"/>
      <c r="O543" s="452"/>
      <c r="P543" s="289" t="s">
        <v>1225</v>
      </c>
      <c r="Q543" s="456" t="s">
        <v>2767</v>
      </c>
      <c r="R543" s="423">
        <f>1/2</f>
        <v>0.5</v>
      </c>
      <c r="S543" s="425">
        <f>1/6</f>
        <v>0.16666666666666666</v>
      </c>
      <c r="T543" s="202"/>
      <c r="U543" s="202"/>
    </row>
    <row r="544" spans="1:21" ht="20" customHeight="1">
      <c r="A544" s="629">
        <v>543</v>
      </c>
      <c r="B544" s="433" t="s">
        <v>195</v>
      </c>
      <c r="C544" s="1099" t="s">
        <v>2769</v>
      </c>
      <c r="D544" s="426" t="s">
        <v>59</v>
      </c>
      <c r="E544" s="289" t="s">
        <v>18</v>
      </c>
      <c r="F544" s="289" t="s">
        <v>34</v>
      </c>
      <c r="G544" s="1101" t="s">
        <v>2768</v>
      </c>
      <c r="H544" s="461" t="s">
        <v>2747</v>
      </c>
      <c r="I544" s="1100" t="s">
        <v>2069</v>
      </c>
      <c r="J544" s="1102"/>
      <c r="K544" s="1102"/>
      <c r="L544" s="1103"/>
      <c r="M544" s="1103"/>
      <c r="N544" s="1103"/>
      <c r="O544" s="1102">
        <v>1</v>
      </c>
      <c r="P544" s="1100" t="s">
        <v>1095</v>
      </c>
      <c r="Q544" s="456" t="s">
        <v>2770</v>
      </c>
      <c r="R544" s="1103">
        <v>1</v>
      </c>
      <c r="S544" s="1104">
        <f>1/2</f>
        <v>0.5</v>
      </c>
      <c r="T544" s="202"/>
      <c r="U544" s="202"/>
    </row>
    <row r="545" spans="1:21" ht="20" customHeight="1">
      <c r="A545" s="629">
        <v>544</v>
      </c>
      <c r="B545" s="433" t="s">
        <v>1752</v>
      </c>
      <c r="C545" s="426" t="s">
        <v>1754</v>
      </c>
      <c r="D545" s="426" t="s">
        <v>1922</v>
      </c>
      <c r="E545" s="289" t="s">
        <v>2192</v>
      </c>
      <c r="F545" s="289" t="s">
        <v>31</v>
      </c>
      <c r="G545" s="1101" t="s">
        <v>2772</v>
      </c>
      <c r="H545" s="461" t="s">
        <v>2748</v>
      </c>
      <c r="I545" s="1100" t="s">
        <v>2771</v>
      </c>
      <c r="J545" s="1102">
        <v>1</v>
      </c>
      <c r="K545" s="1102"/>
      <c r="L545" s="1103"/>
      <c r="M545" s="1103"/>
      <c r="N545" s="1103"/>
      <c r="O545" s="1102"/>
      <c r="P545" s="1100" t="s">
        <v>1209</v>
      </c>
      <c r="Q545" s="456" t="s">
        <v>2773</v>
      </c>
      <c r="R545" s="1103">
        <v>1</v>
      </c>
      <c r="S545" s="1104">
        <f>1/5</f>
        <v>0.2</v>
      </c>
      <c r="T545" s="202"/>
      <c r="U545" s="202"/>
    </row>
    <row r="546" spans="1:21" ht="20" customHeight="1">
      <c r="A546" s="629">
        <v>545</v>
      </c>
      <c r="B546" s="433" t="s">
        <v>341</v>
      </c>
      <c r="C546" s="426" t="s">
        <v>342</v>
      </c>
      <c r="D546" s="426" t="s">
        <v>67</v>
      </c>
      <c r="E546" s="289" t="s">
        <v>18</v>
      </c>
      <c r="F546" s="289" t="s">
        <v>33</v>
      </c>
      <c r="G546" s="290" t="s">
        <v>2775</v>
      </c>
      <c r="H546" s="461" t="s">
        <v>2749</v>
      </c>
      <c r="I546" s="289" t="s">
        <v>2774</v>
      </c>
      <c r="J546" s="452">
        <v>1</v>
      </c>
      <c r="K546" s="452"/>
      <c r="L546" s="423"/>
      <c r="M546" s="423"/>
      <c r="N546" s="423"/>
      <c r="O546" s="452"/>
      <c r="P546" s="289" t="s">
        <v>1226</v>
      </c>
      <c r="Q546" s="456" t="s">
        <v>2776</v>
      </c>
      <c r="R546" s="423">
        <v>1</v>
      </c>
      <c r="S546" s="425">
        <v>1</v>
      </c>
      <c r="T546" s="202"/>
      <c r="U546" s="202"/>
    </row>
    <row r="547" spans="1:21" ht="20" customHeight="1">
      <c r="A547" s="629">
        <v>546</v>
      </c>
      <c r="B547" s="433" t="s">
        <v>1913</v>
      </c>
      <c r="C547" s="426" t="s">
        <v>2779</v>
      </c>
      <c r="D547" s="426" t="s">
        <v>59</v>
      </c>
      <c r="E547" s="289" t="s">
        <v>18</v>
      </c>
      <c r="F547" s="289" t="s">
        <v>37</v>
      </c>
      <c r="G547" s="290" t="s">
        <v>2778</v>
      </c>
      <c r="H547" s="461" t="s">
        <v>2750</v>
      </c>
      <c r="I547" s="289" t="s">
        <v>2777</v>
      </c>
      <c r="J547" s="452">
        <v>1</v>
      </c>
      <c r="K547" s="452"/>
      <c r="L547" s="423"/>
      <c r="M547" s="423"/>
      <c r="N547" s="423"/>
      <c r="O547" s="452"/>
      <c r="P547" s="289" t="s">
        <v>2781</v>
      </c>
      <c r="Q547" s="456" t="s">
        <v>2780</v>
      </c>
      <c r="R547" s="423">
        <v>1</v>
      </c>
      <c r="S547" s="425">
        <f>1/6</f>
        <v>0.16666666666666666</v>
      </c>
      <c r="T547" s="202"/>
      <c r="U547" s="202"/>
    </row>
    <row r="548" spans="1:21" ht="20" customHeight="1">
      <c r="A548" s="629">
        <v>547</v>
      </c>
      <c r="B548" s="433" t="s">
        <v>341</v>
      </c>
      <c r="C548" s="426" t="s">
        <v>342</v>
      </c>
      <c r="D548" s="426" t="s">
        <v>67</v>
      </c>
      <c r="E548" s="289" t="s">
        <v>18</v>
      </c>
      <c r="F548" s="289" t="s">
        <v>33</v>
      </c>
      <c r="G548" s="290" t="s">
        <v>2783</v>
      </c>
      <c r="H548" s="461" t="s">
        <v>2751</v>
      </c>
      <c r="I548" s="289" t="s">
        <v>2782</v>
      </c>
      <c r="J548" s="452">
        <f>1/3</f>
        <v>0.33333333333333331</v>
      </c>
      <c r="K548" s="452"/>
      <c r="L548" s="423"/>
      <c r="M548" s="423"/>
      <c r="N548" s="423"/>
      <c r="O548" s="452"/>
      <c r="P548" s="289" t="s">
        <v>2016</v>
      </c>
      <c r="Q548" s="456" t="s">
        <v>2784</v>
      </c>
      <c r="R548" s="452">
        <f t="shared" ref="R548:S550" si="44">1/3</f>
        <v>0.33333333333333331</v>
      </c>
      <c r="S548" s="452">
        <f t="shared" si="44"/>
        <v>0.33333333333333331</v>
      </c>
      <c r="T548" s="202"/>
      <c r="U548" s="202"/>
    </row>
    <row r="549" spans="1:21" ht="20" customHeight="1">
      <c r="A549" s="629">
        <v>548</v>
      </c>
      <c r="B549" s="433" t="s">
        <v>180</v>
      </c>
      <c r="C549" s="426" t="s">
        <v>181</v>
      </c>
      <c r="D549" s="426" t="s">
        <v>157</v>
      </c>
      <c r="E549" s="289" t="s">
        <v>18</v>
      </c>
      <c r="F549" s="289" t="s">
        <v>33</v>
      </c>
      <c r="G549" s="290" t="s">
        <v>2783</v>
      </c>
      <c r="H549" s="461" t="s">
        <v>2751</v>
      </c>
      <c r="I549" s="289" t="s">
        <v>2782</v>
      </c>
      <c r="J549" s="452">
        <f>1/3</f>
        <v>0.33333333333333331</v>
      </c>
      <c r="K549" s="452"/>
      <c r="L549" s="423"/>
      <c r="M549" s="423"/>
      <c r="N549" s="423"/>
      <c r="O549" s="452"/>
      <c r="P549" s="289" t="s">
        <v>2016</v>
      </c>
      <c r="Q549" s="456" t="s">
        <v>2784</v>
      </c>
      <c r="R549" s="452">
        <f t="shared" si="44"/>
        <v>0.33333333333333331</v>
      </c>
      <c r="S549" s="452">
        <f t="shared" si="44"/>
        <v>0.33333333333333331</v>
      </c>
      <c r="T549" s="202"/>
      <c r="U549" s="202"/>
    </row>
    <row r="550" spans="1:21" ht="20" customHeight="1">
      <c r="A550" s="629">
        <v>549</v>
      </c>
      <c r="B550" s="433" t="s">
        <v>2536</v>
      </c>
      <c r="C550" s="426" t="s">
        <v>2537</v>
      </c>
      <c r="D550" s="426" t="s">
        <v>67</v>
      </c>
      <c r="E550" s="289" t="s">
        <v>18</v>
      </c>
      <c r="F550" s="289" t="s">
        <v>33</v>
      </c>
      <c r="G550" s="290" t="s">
        <v>2783</v>
      </c>
      <c r="H550" s="461" t="s">
        <v>2751</v>
      </c>
      <c r="I550" s="289" t="s">
        <v>2782</v>
      </c>
      <c r="J550" s="452">
        <f>1/3</f>
        <v>0.33333333333333331</v>
      </c>
      <c r="K550" s="452"/>
      <c r="L550" s="423"/>
      <c r="M550" s="423"/>
      <c r="N550" s="423"/>
      <c r="O550" s="452"/>
      <c r="P550" s="289" t="s">
        <v>2016</v>
      </c>
      <c r="Q550" s="681" t="s">
        <v>2784</v>
      </c>
      <c r="R550" s="452">
        <f t="shared" si="44"/>
        <v>0.33333333333333331</v>
      </c>
      <c r="S550" s="452">
        <f t="shared" si="44"/>
        <v>0.33333333333333331</v>
      </c>
      <c r="T550" s="202"/>
      <c r="U550" s="202"/>
    </row>
    <row r="551" spans="1:21" ht="20" customHeight="1">
      <c r="A551" s="629">
        <v>550</v>
      </c>
      <c r="B551" s="433" t="s">
        <v>1752</v>
      </c>
      <c r="C551" s="426" t="s">
        <v>1754</v>
      </c>
      <c r="D551" s="426" t="s">
        <v>1922</v>
      </c>
      <c r="E551" s="289" t="s">
        <v>2192</v>
      </c>
      <c r="F551" s="289" t="s">
        <v>31</v>
      </c>
      <c r="G551" s="290" t="s">
        <v>2786</v>
      </c>
      <c r="H551" s="461" t="s">
        <v>2752</v>
      </c>
      <c r="I551" s="289" t="s">
        <v>2785</v>
      </c>
      <c r="J551" s="452">
        <v>0.33333333333333331</v>
      </c>
      <c r="K551" s="452"/>
      <c r="L551" s="423"/>
      <c r="M551" s="423"/>
      <c r="N551" s="423"/>
      <c r="O551" s="452"/>
      <c r="P551" s="289" t="s">
        <v>2050</v>
      </c>
      <c r="Q551" s="456" t="s">
        <v>2787</v>
      </c>
      <c r="R551" s="423">
        <f>1/3</f>
        <v>0.33333333333333331</v>
      </c>
      <c r="S551" s="425">
        <v>0.1</v>
      </c>
      <c r="T551" s="202"/>
      <c r="U551" s="202"/>
    </row>
    <row r="552" spans="1:21" ht="20" customHeight="1">
      <c r="A552" s="629">
        <v>551</v>
      </c>
      <c r="B552" s="433" t="s">
        <v>1984</v>
      </c>
      <c r="C552" s="426" t="s">
        <v>1988</v>
      </c>
      <c r="D552" s="426" t="s">
        <v>1989</v>
      </c>
      <c r="E552" s="289" t="s">
        <v>1024</v>
      </c>
      <c r="F552" s="289" t="s">
        <v>1755</v>
      </c>
      <c r="G552" s="290" t="s">
        <v>2786</v>
      </c>
      <c r="H552" s="461" t="s">
        <v>2752</v>
      </c>
      <c r="I552" s="289" t="s">
        <v>2785</v>
      </c>
      <c r="J552" s="452">
        <v>0.33333333333333331</v>
      </c>
      <c r="K552" s="452"/>
      <c r="L552" s="423"/>
      <c r="M552" s="423"/>
      <c r="N552" s="423"/>
      <c r="O552" s="452"/>
      <c r="P552" s="289" t="s">
        <v>2050</v>
      </c>
      <c r="Q552" s="456" t="s">
        <v>2787</v>
      </c>
      <c r="R552" s="423">
        <f>1/3</f>
        <v>0.33333333333333331</v>
      </c>
      <c r="S552" s="425">
        <v>0.1</v>
      </c>
      <c r="T552" s="202"/>
      <c r="U552" s="202"/>
    </row>
    <row r="553" spans="1:21" ht="20" customHeight="1">
      <c r="A553" s="629">
        <v>552</v>
      </c>
      <c r="B553" s="433" t="s">
        <v>1983</v>
      </c>
      <c r="C553" s="426" t="s">
        <v>1985</v>
      </c>
      <c r="D553" s="426" t="s">
        <v>2623</v>
      </c>
      <c r="E553" s="289" t="s">
        <v>1024</v>
      </c>
      <c r="F553" s="289" t="s">
        <v>2788</v>
      </c>
      <c r="G553" s="290" t="s">
        <v>2786</v>
      </c>
      <c r="H553" s="461" t="s">
        <v>2752</v>
      </c>
      <c r="I553" s="289" t="s">
        <v>2785</v>
      </c>
      <c r="J553" s="452">
        <v>0.33333333333333331</v>
      </c>
      <c r="K553" s="452"/>
      <c r="L553" s="423"/>
      <c r="M553" s="423"/>
      <c r="N553" s="423"/>
      <c r="O553" s="452"/>
      <c r="P553" s="289" t="s">
        <v>2050</v>
      </c>
      <c r="Q553" s="681" t="s">
        <v>2787</v>
      </c>
      <c r="R553" s="423">
        <f>1/3</f>
        <v>0.33333333333333331</v>
      </c>
      <c r="S553" s="425">
        <v>0.1</v>
      </c>
      <c r="T553" s="202"/>
      <c r="U553" s="202"/>
    </row>
    <row r="554" spans="1:21" ht="20" customHeight="1">
      <c r="A554" s="204">
        <v>553</v>
      </c>
      <c r="B554" s="426" t="s">
        <v>2791</v>
      </c>
      <c r="C554" s="426" t="s">
        <v>2792</v>
      </c>
      <c r="D554" s="426" t="s">
        <v>231</v>
      </c>
      <c r="E554" s="289" t="s">
        <v>18</v>
      </c>
      <c r="F554" s="289" t="s">
        <v>34</v>
      </c>
      <c r="G554" s="290" t="s">
        <v>2790</v>
      </c>
      <c r="H554" s="461" t="s">
        <v>2753</v>
      </c>
      <c r="I554" s="289" t="s">
        <v>2789</v>
      </c>
      <c r="J554" s="452"/>
      <c r="K554" s="452"/>
      <c r="L554" s="423"/>
      <c r="M554" s="423"/>
      <c r="N554" s="423"/>
      <c r="O554" s="452">
        <v>0.5</v>
      </c>
      <c r="P554" s="289" t="s">
        <v>1199</v>
      </c>
      <c r="Q554" s="456" t="s">
        <v>2793</v>
      </c>
      <c r="R554" s="423">
        <v>0.5</v>
      </c>
      <c r="S554" s="425">
        <f>1/3</f>
        <v>0.33333333333333331</v>
      </c>
      <c r="T554" s="202"/>
      <c r="U554" s="202"/>
    </row>
    <row r="555" spans="1:21" ht="20" customHeight="1">
      <c r="A555" s="1105">
        <v>554</v>
      </c>
      <c r="B555" s="433" t="s">
        <v>197</v>
      </c>
      <c r="C555" s="426" t="s">
        <v>881</v>
      </c>
      <c r="D555" s="431" t="s">
        <v>67</v>
      </c>
      <c r="E555" s="289" t="s">
        <v>18</v>
      </c>
      <c r="F555" s="289" t="s">
        <v>34</v>
      </c>
      <c r="G555" s="290" t="s">
        <v>2790</v>
      </c>
      <c r="H555" s="461" t="s">
        <v>2753</v>
      </c>
      <c r="I555" s="289" t="s">
        <v>2789</v>
      </c>
      <c r="J555" s="452"/>
      <c r="K555" s="452"/>
      <c r="L555" s="423"/>
      <c r="M555" s="423"/>
      <c r="N555" s="423"/>
      <c r="O555" s="452">
        <v>0.5</v>
      </c>
      <c r="P555" s="289" t="s">
        <v>1199</v>
      </c>
      <c r="Q555" s="456" t="s">
        <v>2793</v>
      </c>
      <c r="R555" s="423">
        <v>0.5</v>
      </c>
      <c r="S555" s="425">
        <f>1/3</f>
        <v>0.33333333333333331</v>
      </c>
      <c r="T555" s="202"/>
      <c r="U555" s="202"/>
    </row>
    <row r="556" spans="1:21" ht="20" customHeight="1">
      <c r="A556" s="631">
        <v>555</v>
      </c>
      <c r="B556" s="433" t="s">
        <v>1029</v>
      </c>
      <c r="C556" s="426" t="s">
        <v>1030</v>
      </c>
      <c r="D556" s="449" t="s">
        <v>868</v>
      </c>
      <c r="E556" s="450" t="s">
        <v>18</v>
      </c>
      <c r="F556" s="450" t="s">
        <v>33</v>
      </c>
      <c r="G556" s="290" t="s">
        <v>2795</v>
      </c>
      <c r="H556" s="461" t="s">
        <v>2754</v>
      </c>
      <c r="I556" s="289" t="s">
        <v>2794</v>
      </c>
      <c r="J556" s="452">
        <f>1/4</f>
        <v>0.25</v>
      </c>
      <c r="K556" s="452"/>
      <c r="L556" s="423"/>
      <c r="M556" s="423"/>
      <c r="N556" s="423"/>
      <c r="O556" s="452"/>
      <c r="P556" s="289" t="s">
        <v>2016</v>
      </c>
      <c r="Q556" s="456" t="s">
        <v>2796</v>
      </c>
      <c r="R556" s="452">
        <f t="shared" ref="R556:S559" si="45">1/4</f>
        <v>0.25</v>
      </c>
      <c r="S556" s="452">
        <f t="shared" si="45"/>
        <v>0.25</v>
      </c>
      <c r="T556" s="202"/>
      <c r="U556" s="202"/>
    </row>
    <row r="557" spans="1:21" ht="20" customHeight="1">
      <c r="A557" s="1105">
        <v>556</v>
      </c>
      <c r="B557" s="433" t="s">
        <v>2536</v>
      </c>
      <c r="C557" s="426" t="s">
        <v>316</v>
      </c>
      <c r="D557" s="431" t="s">
        <v>67</v>
      </c>
      <c r="E557" s="289" t="s">
        <v>18</v>
      </c>
      <c r="F557" s="289" t="s">
        <v>33</v>
      </c>
      <c r="G557" s="290" t="s">
        <v>2795</v>
      </c>
      <c r="H557" s="461" t="s">
        <v>2754</v>
      </c>
      <c r="I557" s="289" t="s">
        <v>2794</v>
      </c>
      <c r="J557" s="452">
        <f>1/4</f>
        <v>0.25</v>
      </c>
      <c r="K557" s="452"/>
      <c r="L557" s="423"/>
      <c r="M557" s="423"/>
      <c r="N557" s="423"/>
      <c r="O557" s="452"/>
      <c r="P557" s="289" t="s">
        <v>2016</v>
      </c>
      <c r="Q557" s="681" t="s">
        <v>2796</v>
      </c>
      <c r="R557" s="452">
        <f t="shared" si="45"/>
        <v>0.25</v>
      </c>
      <c r="S557" s="452">
        <f t="shared" si="45"/>
        <v>0.25</v>
      </c>
      <c r="T557" s="202"/>
      <c r="U557" s="202"/>
    </row>
    <row r="558" spans="1:21" ht="20" customHeight="1">
      <c r="A558" s="631">
        <v>557</v>
      </c>
      <c r="B558" s="433" t="s">
        <v>833</v>
      </c>
      <c r="C558" s="426" t="s">
        <v>119</v>
      </c>
      <c r="D558" s="431" t="s">
        <v>67</v>
      </c>
      <c r="E558" s="289" t="s">
        <v>18</v>
      </c>
      <c r="F558" s="289" t="s">
        <v>33</v>
      </c>
      <c r="G558" s="290" t="s">
        <v>2795</v>
      </c>
      <c r="H558" s="461" t="s">
        <v>2754</v>
      </c>
      <c r="I558" s="289" t="s">
        <v>2794</v>
      </c>
      <c r="J558" s="452">
        <f>1/4</f>
        <v>0.25</v>
      </c>
      <c r="K558" s="452"/>
      <c r="L558" s="423"/>
      <c r="M558" s="423"/>
      <c r="N558" s="423"/>
      <c r="O558" s="452"/>
      <c r="P558" s="289" t="s">
        <v>2016</v>
      </c>
      <c r="Q558" s="456" t="s">
        <v>2796</v>
      </c>
      <c r="R558" s="452">
        <f t="shared" si="45"/>
        <v>0.25</v>
      </c>
      <c r="S558" s="452">
        <f t="shared" si="45"/>
        <v>0.25</v>
      </c>
      <c r="T558" s="202"/>
      <c r="U558" s="202"/>
    </row>
    <row r="559" spans="1:21" ht="20" customHeight="1">
      <c r="A559" s="1105">
        <v>558</v>
      </c>
      <c r="B559" s="433" t="s">
        <v>278</v>
      </c>
      <c r="C559" s="426" t="s">
        <v>164</v>
      </c>
      <c r="D559" s="426" t="s">
        <v>59</v>
      </c>
      <c r="E559" s="289" t="s">
        <v>2192</v>
      </c>
      <c r="F559" s="289" t="s">
        <v>2098</v>
      </c>
      <c r="G559" s="290" t="s">
        <v>2795</v>
      </c>
      <c r="H559" s="461" t="s">
        <v>2754</v>
      </c>
      <c r="I559" s="289" t="s">
        <v>2794</v>
      </c>
      <c r="J559" s="452">
        <f>1/4</f>
        <v>0.25</v>
      </c>
      <c r="K559" s="452"/>
      <c r="L559" s="423"/>
      <c r="M559" s="423"/>
      <c r="N559" s="423"/>
      <c r="O559" s="452"/>
      <c r="P559" s="289" t="s">
        <v>2016</v>
      </c>
      <c r="Q559" s="456" t="s">
        <v>2796</v>
      </c>
      <c r="R559" s="452">
        <f t="shared" si="45"/>
        <v>0.25</v>
      </c>
      <c r="S559" s="452">
        <f t="shared" si="45"/>
        <v>0.25</v>
      </c>
      <c r="T559" s="202"/>
      <c r="U559" s="202"/>
    </row>
    <row r="560" spans="1:21" ht="20" customHeight="1">
      <c r="A560" s="631">
        <v>559</v>
      </c>
      <c r="B560" s="433" t="s">
        <v>494</v>
      </c>
      <c r="C560" s="426" t="s">
        <v>1037</v>
      </c>
      <c r="D560" s="449" t="s">
        <v>868</v>
      </c>
      <c r="E560" s="289" t="s">
        <v>18</v>
      </c>
      <c r="F560" s="450" t="s">
        <v>36</v>
      </c>
      <c r="G560" s="290" t="s">
        <v>2798</v>
      </c>
      <c r="H560" s="461" t="s">
        <v>2755</v>
      </c>
      <c r="I560" s="289" t="s">
        <v>2797</v>
      </c>
      <c r="J560" s="452"/>
      <c r="K560" s="452"/>
      <c r="L560" s="423"/>
      <c r="M560" s="423"/>
      <c r="N560" s="423"/>
      <c r="O560" s="452">
        <v>0.33333333333333331</v>
      </c>
      <c r="P560" s="289" t="s">
        <v>1212</v>
      </c>
      <c r="Q560" s="456" t="s">
        <v>2799</v>
      </c>
      <c r="R560" s="452">
        <v>0.33333333333333298</v>
      </c>
      <c r="S560" s="452">
        <v>0.33333333333333331</v>
      </c>
      <c r="T560" s="202"/>
      <c r="U560" s="202"/>
    </row>
    <row r="561" spans="1:21" ht="20" customHeight="1">
      <c r="A561" s="1105">
        <v>560</v>
      </c>
      <c r="B561" s="433" t="s">
        <v>237</v>
      </c>
      <c r="C561" s="426" t="s">
        <v>238</v>
      </c>
      <c r="D561" s="566" t="s">
        <v>59</v>
      </c>
      <c r="E561" s="289" t="s">
        <v>18</v>
      </c>
      <c r="F561" s="450" t="s">
        <v>36</v>
      </c>
      <c r="G561" s="290" t="s">
        <v>2798</v>
      </c>
      <c r="H561" s="461" t="s">
        <v>2755</v>
      </c>
      <c r="I561" s="289" t="s">
        <v>2797</v>
      </c>
      <c r="J561" s="452"/>
      <c r="K561" s="452"/>
      <c r="L561" s="423"/>
      <c r="M561" s="423"/>
      <c r="N561" s="423"/>
      <c r="O561" s="452">
        <v>0.33333333333333331</v>
      </c>
      <c r="P561" s="289" t="s">
        <v>1212</v>
      </c>
      <c r="Q561" s="456" t="s">
        <v>2799</v>
      </c>
      <c r="R561" s="452">
        <v>0.33333333333333331</v>
      </c>
      <c r="S561" s="452">
        <v>0.33333333333333331</v>
      </c>
      <c r="T561" s="202"/>
      <c r="U561" s="202"/>
    </row>
    <row r="562" spans="1:21" ht="20" customHeight="1">
      <c r="A562" s="631">
        <v>561</v>
      </c>
      <c r="B562" s="433" t="s">
        <v>247</v>
      </c>
      <c r="C562" s="426" t="s">
        <v>248</v>
      </c>
      <c r="D562" s="426" t="s">
        <v>56</v>
      </c>
      <c r="E562" s="289" t="s">
        <v>18</v>
      </c>
      <c r="F562" s="289" t="s">
        <v>36</v>
      </c>
      <c r="G562" s="290" t="s">
        <v>2798</v>
      </c>
      <c r="H562" s="461" t="s">
        <v>2755</v>
      </c>
      <c r="I562" s="289" t="s">
        <v>2797</v>
      </c>
      <c r="J562" s="452"/>
      <c r="K562" s="452"/>
      <c r="L562" s="423"/>
      <c r="M562" s="423"/>
      <c r="N562" s="423"/>
      <c r="O562" s="452">
        <v>0.33333333333333331</v>
      </c>
      <c r="P562" s="289" t="s">
        <v>1212</v>
      </c>
      <c r="Q562" s="456" t="s">
        <v>2799</v>
      </c>
      <c r="R562" s="452">
        <v>0.33333333333333331</v>
      </c>
      <c r="S562" s="452">
        <v>0.33333333333333331</v>
      </c>
      <c r="T562" s="202"/>
      <c r="U562" s="202"/>
    </row>
    <row r="563" spans="1:21" ht="20" customHeight="1">
      <c r="A563" s="1105">
        <v>562</v>
      </c>
      <c r="B563" s="433" t="s">
        <v>155</v>
      </c>
      <c r="C563" s="1106" t="s">
        <v>289</v>
      </c>
      <c r="D563" s="1106" t="s">
        <v>59</v>
      </c>
      <c r="E563" s="1107" t="s">
        <v>17</v>
      </c>
      <c r="F563" s="1107" t="s">
        <v>29</v>
      </c>
      <c r="G563" s="290" t="s">
        <v>2801</v>
      </c>
      <c r="H563" s="461" t="s">
        <v>2756</v>
      </c>
      <c r="I563" s="289" t="s">
        <v>2800</v>
      </c>
      <c r="J563" s="452"/>
      <c r="K563" s="452"/>
      <c r="L563" s="423"/>
      <c r="M563" s="423"/>
      <c r="N563" s="423"/>
      <c r="O563" s="452">
        <v>1</v>
      </c>
      <c r="P563" s="289" t="s">
        <v>1205</v>
      </c>
      <c r="Q563" s="456" t="s">
        <v>2802</v>
      </c>
      <c r="R563" s="423">
        <v>1</v>
      </c>
      <c r="S563" s="425">
        <v>1</v>
      </c>
      <c r="T563" s="202"/>
      <c r="U563" s="202"/>
    </row>
    <row r="564" spans="1:21" ht="20" customHeight="1">
      <c r="A564" s="631">
        <v>563</v>
      </c>
      <c r="B564" s="433" t="s">
        <v>230</v>
      </c>
      <c r="C564" s="426" t="s">
        <v>100</v>
      </c>
      <c r="D564" s="431" t="s">
        <v>67</v>
      </c>
      <c r="E564" s="289" t="s">
        <v>18</v>
      </c>
      <c r="F564" s="289" t="s">
        <v>34</v>
      </c>
      <c r="G564" s="290" t="s">
        <v>2804</v>
      </c>
      <c r="H564" s="461" t="s">
        <v>2757</v>
      </c>
      <c r="I564" s="289" t="s">
        <v>2803</v>
      </c>
      <c r="J564" s="452">
        <v>1</v>
      </c>
      <c r="K564" s="452"/>
      <c r="L564" s="423"/>
      <c r="M564" s="423"/>
      <c r="N564" s="423"/>
      <c r="O564" s="452"/>
      <c r="P564" s="289" t="s">
        <v>1202</v>
      </c>
      <c r="Q564" s="456" t="s">
        <v>2805</v>
      </c>
      <c r="R564" s="423">
        <v>1</v>
      </c>
      <c r="S564" s="425">
        <f>1/4</f>
        <v>0.25</v>
      </c>
      <c r="T564" s="202"/>
      <c r="U564" s="202"/>
    </row>
    <row r="565" spans="1:21" ht="20" customHeight="1">
      <c r="A565" s="1105">
        <v>564</v>
      </c>
      <c r="B565" s="433" t="s">
        <v>792</v>
      </c>
      <c r="C565" s="426" t="s">
        <v>793</v>
      </c>
      <c r="D565" s="1106" t="s">
        <v>59</v>
      </c>
      <c r="E565" s="289" t="s">
        <v>19</v>
      </c>
      <c r="F565" s="289" t="s">
        <v>1438</v>
      </c>
      <c r="G565" s="290" t="s">
        <v>2807</v>
      </c>
      <c r="H565" s="461" t="s">
        <v>2758</v>
      </c>
      <c r="I565" s="289" t="s">
        <v>2806</v>
      </c>
      <c r="J565" s="452"/>
      <c r="K565" s="452"/>
      <c r="L565" s="423"/>
      <c r="M565" s="423"/>
      <c r="N565" s="423"/>
      <c r="O565" s="452">
        <v>1</v>
      </c>
      <c r="P565" s="289" t="s">
        <v>2808</v>
      </c>
      <c r="Q565" s="456" t="s">
        <v>2809</v>
      </c>
      <c r="R565" s="423">
        <v>1</v>
      </c>
      <c r="S565" s="425">
        <f>1/4</f>
        <v>0.25</v>
      </c>
      <c r="T565" s="202"/>
      <c r="U565" s="202"/>
    </row>
    <row r="566" spans="1:21" ht="20" customHeight="1">
      <c r="A566" s="631">
        <v>565</v>
      </c>
      <c r="B566" s="433" t="s">
        <v>150</v>
      </c>
      <c r="C566" s="426" t="s">
        <v>151</v>
      </c>
      <c r="D566" s="426" t="s">
        <v>67</v>
      </c>
      <c r="E566" s="289" t="s">
        <v>19</v>
      </c>
      <c r="F566" s="289" t="s">
        <v>1488</v>
      </c>
      <c r="G566" s="290" t="s">
        <v>2811</v>
      </c>
      <c r="H566" s="461" t="s">
        <v>2759</v>
      </c>
      <c r="I566" s="289" t="s">
        <v>2810</v>
      </c>
      <c r="J566" s="452"/>
      <c r="K566" s="452">
        <v>1</v>
      </c>
      <c r="L566" s="423"/>
      <c r="M566" s="423"/>
      <c r="N566" s="423"/>
      <c r="O566" s="452"/>
      <c r="P566" s="289" t="s">
        <v>1608</v>
      </c>
      <c r="Q566" s="456" t="s">
        <v>2812</v>
      </c>
      <c r="R566" s="423">
        <v>1</v>
      </c>
      <c r="S566" s="425">
        <v>0.2</v>
      </c>
      <c r="T566" s="202"/>
      <c r="U566" s="202"/>
    </row>
    <row r="567" spans="1:21" ht="20" customHeight="1">
      <c r="A567" s="1105">
        <v>566</v>
      </c>
      <c r="B567" s="636" t="s">
        <v>395</v>
      </c>
      <c r="C567" s="637" t="s">
        <v>396</v>
      </c>
      <c r="D567" s="426" t="s">
        <v>59</v>
      </c>
      <c r="E567" s="289" t="s">
        <v>2192</v>
      </c>
      <c r="F567" s="289" t="s">
        <v>2098</v>
      </c>
      <c r="G567" s="639" t="s">
        <v>2814</v>
      </c>
      <c r="H567" s="461" t="s">
        <v>2760</v>
      </c>
      <c r="I567" s="638" t="s">
        <v>2813</v>
      </c>
      <c r="J567" s="640">
        <f>1/3</f>
        <v>0.33333333333333331</v>
      </c>
      <c r="K567" s="640"/>
      <c r="L567" s="641"/>
      <c r="M567" s="641"/>
      <c r="N567" s="641"/>
      <c r="O567" s="640"/>
      <c r="P567" s="638" t="s">
        <v>2016</v>
      </c>
      <c r="Q567" s="456" t="s">
        <v>2815</v>
      </c>
      <c r="R567" s="640">
        <f t="shared" ref="R567:S569" si="46">1/3</f>
        <v>0.33333333333333331</v>
      </c>
      <c r="S567" s="640">
        <f t="shared" si="46"/>
        <v>0.33333333333333331</v>
      </c>
      <c r="T567" s="202"/>
      <c r="U567" s="202"/>
    </row>
    <row r="568" spans="1:21" ht="20" customHeight="1">
      <c r="A568" s="631">
        <v>567</v>
      </c>
      <c r="B568" s="433" t="s">
        <v>2816</v>
      </c>
      <c r="C568" s="426" t="s">
        <v>2817</v>
      </c>
      <c r="D568" s="426" t="s">
        <v>835</v>
      </c>
      <c r="E568" s="289" t="s">
        <v>2192</v>
      </c>
      <c r="F568" s="289" t="s">
        <v>2098</v>
      </c>
      <c r="G568" s="290" t="s">
        <v>2814</v>
      </c>
      <c r="H568" s="461" t="s">
        <v>2760</v>
      </c>
      <c r="I568" s="638" t="s">
        <v>2813</v>
      </c>
      <c r="J568" s="640">
        <f>1/3</f>
        <v>0.33333333333333331</v>
      </c>
      <c r="K568" s="452"/>
      <c r="L568" s="423"/>
      <c r="M568" s="423"/>
      <c r="N568" s="423"/>
      <c r="O568" s="452"/>
      <c r="P568" s="289" t="s">
        <v>2016</v>
      </c>
      <c r="Q568" s="456" t="s">
        <v>2815</v>
      </c>
      <c r="R568" s="640">
        <f t="shared" si="46"/>
        <v>0.33333333333333331</v>
      </c>
      <c r="S568" s="640">
        <f t="shared" si="46"/>
        <v>0.33333333333333331</v>
      </c>
      <c r="T568" s="202"/>
      <c r="U568" s="202"/>
    </row>
    <row r="569" spans="1:21" ht="20" customHeight="1">
      <c r="A569" s="1105">
        <v>568</v>
      </c>
      <c r="B569" s="433" t="s">
        <v>501</v>
      </c>
      <c r="C569" s="426" t="s">
        <v>393</v>
      </c>
      <c r="D569" s="426" t="s">
        <v>67</v>
      </c>
      <c r="E569" s="289" t="s">
        <v>2192</v>
      </c>
      <c r="F569" s="289" t="s">
        <v>2098</v>
      </c>
      <c r="G569" s="639" t="s">
        <v>2814</v>
      </c>
      <c r="H569" s="461" t="s">
        <v>2760</v>
      </c>
      <c r="I569" s="638" t="s">
        <v>2813</v>
      </c>
      <c r="J569" s="640">
        <f>1/3</f>
        <v>0.33333333333333331</v>
      </c>
      <c r="K569" s="452"/>
      <c r="L569" s="423"/>
      <c r="M569" s="423"/>
      <c r="N569" s="423"/>
      <c r="O569" s="452"/>
      <c r="P569" s="289" t="s">
        <v>2016</v>
      </c>
      <c r="Q569" s="456" t="s">
        <v>2815</v>
      </c>
      <c r="R569" s="640">
        <f t="shared" si="46"/>
        <v>0.33333333333333331</v>
      </c>
      <c r="S569" s="640">
        <f t="shared" si="46"/>
        <v>0.33333333333333331</v>
      </c>
      <c r="T569" s="202"/>
      <c r="U569" s="202"/>
    </row>
    <row r="570" spans="1:21" ht="20" customHeight="1">
      <c r="A570" s="1105">
        <v>569</v>
      </c>
      <c r="B570" s="636" t="s">
        <v>70</v>
      </c>
      <c r="C570" s="426" t="s">
        <v>69</v>
      </c>
      <c r="D570" s="426" t="s">
        <v>59</v>
      </c>
      <c r="E570" s="289" t="s">
        <v>19</v>
      </c>
      <c r="F570" s="289" t="s">
        <v>1237</v>
      </c>
      <c r="G570" s="639" t="s">
        <v>2819</v>
      </c>
      <c r="H570" s="461" t="s">
        <v>2761</v>
      </c>
      <c r="I570" s="638" t="s">
        <v>2818</v>
      </c>
      <c r="J570" s="640"/>
      <c r="K570" s="640">
        <v>1</v>
      </c>
      <c r="L570" s="641"/>
      <c r="M570" s="641"/>
      <c r="N570" s="641"/>
      <c r="O570" s="640"/>
      <c r="P570" s="289" t="s">
        <v>2016</v>
      </c>
      <c r="Q570" s="456" t="s">
        <v>2820</v>
      </c>
      <c r="R570" s="641">
        <v>1</v>
      </c>
      <c r="S570" s="642">
        <v>0.33333333333333331</v>
      </c>
      <c r="T570" s="202"/>
      <c r="U570" s="202"/>
    </row>
    <row r="571" spans="1:21" ht="20" customHeight="1">
      <c r="A571" s="1105">
        <v>570</v>
      </c>
      <c r="B571" s="433" t="s">
        <v>1984</v>
      </c>
      <c r="C571" s="426" t="s">
        <v>1988</v>
      </c>
      <c r="D571" s="426" t="s">
        <v>1989</v>
      </c>
      <c r="E571" s="289" t="s">
        <v>1024</v>
      </c>
      <c r="F571" s="289" t="s">
        <v>1755</v>
      </c>
      <c r="G571" s="290" t="s">
        <v>2824</v>
      </c>
      <c r="H571" s="461" t="s">
        <v>2822</v>
      </c>
      <c r="I571" s="289" t="s">
        <v>2821</v>
      </c>
      <c r="J571" s="452">
        <f>1/3</f>
        <v>0.33333333333333331</v>
      </c>
      <c r="K571" s="452"/>
      <c r="L571" s="423"/>
      <c r="M571" s="423"/>
      <c r="N571" s="423"/>
      <c r="O571" s="452"/>
      <c r="P571" s="289" t="s">
        <v>2050</v>
      </c>
      <c r="Q571" s="456" t="s">
        <v>2825</v>
      </c>
      <c r="R571" s="423">
        <f>1/3</f>
        <v>0.33333333333333331</v>
      </c>
      <c r="S571" s="425">
        <f>1/6</f>
        <v>0.16666666666666666</v>
      </c>
      <c r="T571" s="202"/>
      <c r="U571" s="202"/>
    </row>
    <row r="572" spans="1:21" ht="20" customHeight="1">
      <c r="A572" s="1105">
        <v>571</v>
      </c>
      <c r="B572" s="433" t="s">
        <v>1752</v>
      </c>
      <c r="C572" s="426" t="s">
        <v>1754</v>
      </c>
      <c r="D572" s="426" t="s">
        <v>1922</v>
      </c>
      <c r="E572" s="289" t="s">
        <v>2192</v>
      </c>
      <c r="F572" s="289" t="s">
        <v>31</v>
      </c>
      <c r="G572" s="290" t="s">
        <v>2824</v>
      </c>
      <c r="H572" s="461" t="s">
        <v>2822</v>
      </c>
      <c r="I572" s="289" t="s">
        <v>2821</v>
      </c>
      <c r="J572" s="452">
        <f>1/3</f>
        <v>0.33333333333333331</v>
      </c>
      <c r="K572" s="452"/>
      <c r="L572" s="423"/>
      <c r="M572" s="423"/>
      <c r="N572" s="423"/>
      <c r="O572" s="452"/>
      <c r="P572" s="289" t="s">
        <v>2050</v>
      </c>
      <c r="Q572" s="456" t="s">
        <v>2825</v>
      </c>
      <c r="R572" s="423">
        <f>1/3</f>
        <v>0.33333333333333331</v>
      </c>
      <c r="S572" s="425">
        <f>1/6</f>
        <v>0.16666666666666666</v>
      </c>
      <c r="T572" s="202"/>
      <c r="U572" s="202"/>
    </row>
    <row r="573" spans="1:21" ht="20" customHeight="1">
      <c r="A573" s="1105">
        <v>572</v>
      </c>
      <c r="B573" s="433" t="s">
        <v>1983</v>
      </c>
      <c r="C573" s="426" t="s">
        <v>1985</v>
      </c>
      <c r="D573" s="426" t="s">
        <v>2623</v>
      </c>
      <c r="E573" s="289" t="s">
        <v>1024</v>
      </c>
      <c r="F573" s="289" t="s">
        <v>2788</v>
      </c>
      <c r="G573" s="290" t="s">
        <v>2824</v>
      </c>
      <c r="H573" s="461" t="s">
        <v>2822</v>
      </c>
      <c r="I573" s="289" t="s">
        <v>2821</v>
      </c>
      <c r="J573" s="452">
        <f>1/3</f>
        <v>0.33333333333333331</v>
      </c>
      <c r="K573" s="452"/>
      <c r="L573" s="423"/>
      <c r="M573" s="423"/>
      <c r="N573" s="423"/>
      <c r="O573" s="452"/>
      <c r="P573" s="289" t="s">
        <v>2050</v>
      </c>
      <c r="Q573" s="681" t="s">
        <v>2825</v>
      </c>
      <c r="R573" s="423">
        <f>1/3</f>
        <v>0.33333333333333331</v>
      </c>
      <c r="S573" s="425">
        <f>1/6</f>
        <v>0.16666666666666666</v>
      </c>
      <c r="T573" s="202"/>
      <c r="U573" s="202"/>
    </row>
    <row r="574" spans="1:21" ht="20" customHeight="1">
      <c r="A574" s="1105">
        <v>573</v>
      </c>
      <c r="B574" s="433" t="s">
        <v>129</v>
      </c>
      <c r="C574" s="426" t="s">
        <v>554</v>
      </c>
      <c r="D574" s="426" t="s">
        <v>67</v>
      </c>
      <c r="E574" s="289" t="s">
        <v>19</v>
      </c>
      <c r="F574" s="289" t="s">
        <v>1488</v>
      </c>
      <c r="G574" s="290" t="s">
        <v>2827</v>
      </c>
      <c r="H574" s="461" t="s">
        <v>2823</v>
      </c>
      <c r="I574" s="289" t="s">
        <v>2826</v>
      </c>
      <c r="J574" s="452">
        <v>1</v>
      </c>
      <c r="K574" s="452"/>
      <c r="L574" s="423"/>
      <c r="M574" s="423"/>
      <c r="N574" s="423"/>
      <c r="O574" s="452"/>
      <c r="P574" s="289" t="s">
        <v>2016</v>
      </c>
      <c r="Q574" s="456" t="s">
        <v>2828</v>
      </c>
      <c r="R574" s="423">
        <v>1</v>
      </c>
      <c r="S574" s="425">
        <f>1/2</f>
        <v>0.5</v>
      </c>
      <c r="T574" s="202"/>
      <c r="U574" s="202"/>
    </row>
    <row r="575" spans="1:21" ht="20" customHeight="1">
      <c r="A575" s="1105">
        <v>574</v>
      </c>
      <c r="B575" s="1098" t="s">
        <v>167</v>
      </c>
      <c r="C575" s="1099" t="s">
        <v>2766</v>
      </c>
      <c r="D575" s="1099" t="s">
        <v>67</v>
      </c>
      <c r="E575" s="1100" t="s">
        <v>2192</v>
      </c>
      <c r="F575" s="1100" t="s">
        <v>2098</v>
      </c>
      <c r="G575" s="1122" t="s">
        <v>2833</v>
      </c>
      <c r="H575" s="461" t="s">
        <v>2829</v>
      </c>
      <c r="I575" s="1121" t="s">
        <v>2832</v>
      </c>
      <c r="J575" s="1124">
        <v>0.5</v>
      </c>
      <c r="K575" s="1124"/>
      <c r="L575" s="1125"/>
      <c r="M575" s="1125"/>
      <c r="N575" s="1125"/>
      <c r="O575" s="1124"/>
      <c r="P575" s="1121" t="s">
        <v>1203</v>
      </c>
      <c r="Q575" s="456" t="s">
        <v>2834</v>
      </c>
      <c r="R575" s="1125">
        <v>0.5</v>
      </c>
      <c r="S575" s="1127">
        <f>1/9</f>
        <v>0.1111111111111111</v>
      </c>
      <c r="T575" s="202"/>
      <c r="U575" s="202"/>
    </row>
    <row r="576" spans="1:21" ht="20" customHeight="1">
      <c r="A576" s="1105">
        <v>575</v>
      </c>
      <c r="B576" s="433" t="s">
        <v>2545</v>
      </c>
      <c r="C576" s="426" t="s">
        <v>2546</v>
      </c>
      <c r="D576" s="426" t="s">
        <v>1922</v>
      </c>
      <c r="E576" s="289" t="s">
        <v>2192</v>
      </c>
      <c r="F576" s="289" t="s">
        <v>2098</v>
      </c>
      <c r="G576" s="1122" t="s">
        <v>2833</v>
      </c>
      <c r="H576" s="461" t="s">
        <v>2829</v>
      </c>
      <c r="I576" s="1121" t="s">
        <v>2832</v>
      </c>
      <c r="J576" s="452">
        <v>0.5</v>
      </c>
      <c r="K576" s="452"/>
      <c r="L576" s="423"/>
      <c r="M576" s="423"/>
      <c r="N576" s="423"/>
      <c r="O576" s="452"/>
      <c r="P576" s="1121" t="s">
        <v>1203</v>
      </c>
      <c r="Q576" s="456" t="s">
        <v>2834</v>
      </c>
      <c r="R576" s="1125">
        <v>0.5</v>
      </c>
      <c r="S576" s="1127">
        <f>1/9</f>
        <v>0.1111111111111111</v>
      </c>
      <c r="T576" s="202"/>
      <c r="U576" s="202"/>
    </row>
    <row r="577" spans="1:21" ht="20" customHeight="1">
      <c r="A577" s="1105">
        <v>576</v>
      </c>
      <c r="B577" s="1098" t="s">
        <v>167</v>
      </c>
      <c r="C577" s="1099" t="s">
        <v>2766</v>
      </c>
      <c r="D577" s="1099" t="s">
        <v>67</v>
      </c>
      <c r="E577" s="1100" t="s">
        <v>2192</v>
      </c>
      <c r="F577" s="1100" t="s">
        <v>2098</v>
      </c>
      <c r="G577" s="1122" t="s">
        <v>2836</v>
      </c>
      <c r="H577" s="461" t="s">
        <v>2830</v>
      </c>
      <c r="I577" s="1121" t="s">
        <v>2835</v>
      </c>
      <c r="J577" s="1124">
        <v>0.5</v>
      </c>
      <c r="K577" s="1124"/>
      <c r="L577" s="1125"/>
      <c r="M577" s="1125"/>
      <c r="N577" s="1125"/>
      <c r="O577" s="1124"/>
      <c r="P577" s="1121" t="s">
        <v>1203</v>
      </c>
      <c r="Q577" s="456" t="s">
        <v>2837</v>
      </c>
      <c r="R577" s="1125">
        <v>0.5</v>
      </c>
      <c r="S577" s="1127">
        <v>0.25</v>
      </c>
      <c r="T577" s="202"/>
      <c r="U577" s="202"/>
    </row>
    <row r="578" spans="1:21" ht="20" customHeight="1">
      <c r="A578" s="1105">
        <v>577</v>
      </c>
      <c r="B578" s="433" t="s">
        <v>2545</v>
      </c>
      <c r="C578" s="426" t="s">
        <v>2546</v>
      </c>
      <c r="D578" s="426" t="s">
        <v>1922</v>
      </c>
      <c r="E578" s="289" t="s">
        <v>2192</v>
      </c>
      <c r="F578" s="289" t="s">
        <v>2098</v>
      </c>
      <c r="G578" s="1122" t="s">
        <v>2836</v>
      </c>
      <c r="H578" s="461" t="s">
        <v>2830</v>
      </c>
      <c r="I578" s="1121" t="s">
        <v>2835</v>
      </c>
      <c r="J578" s="452">
        <v>0.5</v>
      </c>
      <c r="K578" s="452"/>
      <c r="L578" s="423"/>
      <c r="M578" s="423"/>
      <c r="N578" s="423"/>
      <c r="O578" s="452"/>
      <c r="P578" s="1121" t="s">
        <v>1203</v>
      </c>
      <c r="Q578" s="456" t="s">
        <v>2837</v>
      </c>
      <c r="R578" s="1125">
        <v>0.5</v>
      </c>
      <c r="S578" s="1127">
        <v>0.25</v>
      </c>
      <c r="T578" s="202"/>
      <c r="U578" s="202"/>
    </row>
    <row r="579" spans="1:21" ht="20" customHeight="1">
      <c r="A579" s="1105">
        <v>578</v>
      </c>
      <c r="B579" s="1098" t="s">
        <v>167</v>
      </c>
      <c r="C579" s="1099" t="s">
        <v>2766</v>
      </c>
      <c r="D579" s="1099" t="s">
        <v>67</v>
      </c>
      <c r="E579" s="1100" t="s">
        <v>2192</v>
      </c>
      <c r="F579" s="1100" t="s">
        <v>2098</v>
      </c>
      <c r="G579" s="1122" t="s">
        <v>2839</v>
      </c>
      <c r="H579" s="461" t="s">
        <v>2831</v>
      </c>
      <c r="I579" s="1121" t="s">
        <v>2838</v>
      </c>
      <c r="J579" s="452">
        <v>0.5</v>
      </c>
      <c r="K579" s="1124"/>
      <c r="L579" s="1125"/>
      <c r="M579" s="1125"/>
      <c r="N579" s="1125"/>
      <c r="O579" s="1124"/>
      <c r="P579" s="1121" t="s">
        <v>1203</v>
      </c>
      <c r="Q579" s="456" t="s">
        <v>2840</v>
      </c>
      <c r="R579" s="1125">
        <v>0.5</v>
      </c>
      <c r="S579" s="1127">
        <f>1/5</f>
        <v>0.2</v>
      </c>
      <c r="T579" s="202"/>
      <c r="U579" s="202"/>
    </row>
    <row r="580" spans="1:21" ht="20" customHeight="1">
      <c r="A580" s="1105">
        <v>579</v>
      </c>
      <c r="B580" s="433" t="s">
        <v>2545</v>
      </c>
      <c r="C580" s="426" t="s">
        <v>2546</v>
      </c>
      <c r="D580" s="426" t="s">
        <v>1922</v>
      </c>
      <c r="E580" s="289" t="s">
        <v>2192</v>
      </c>
      <c r="F580" s="289" t="s">
        <v>2098</v>
      </c>
      <c r="G580" s="1122" t="s">
        <v>2839</v>
      </c>
      <c r="H580" s="461" t="s">
        <v>2831</v>
      </c>
      <c r="I580" s="1121" t="s">
        <v>2838</v>
      </c>
      <c r="J580" s="452">
        <v>0.5</v>
      </c>
      <c r="K580" s="1124"/>
      <c r="L580" s="1125"/>
      <c r="M580" s="1125"/>
      <c r="N580" s="1125"/>
      <c r="O580" s="1124"/>
      <c r="P580" s="1121" t="s">
        <v>1203</v>
      </c>
      <c r="Q580" s="456" t="s">
        <v>2840</v>
      </c>
      <c r="R580" s="1125">
        <v>0.5</v>
      </c>
      <c r="S580" s="1127">
        <f>1/5</f>
        <v>0.2</v>
      </c>
      <c r="T580" s="202"/>
      <c r="U580" s="202"/>
    </row>
    <row r="581" spans="1:21" ht="20" customHeight="1">
      <c r="A581" s="461">
        <v>580</v>
      </c>
      <c r="B581" s="433" t="s">
        <v>2155</v>
      </c>
      <c r="C581" s="426" t="s">
        <v>2156</v>
      </c>
      <c r="D581" s="426" t="s">
        <v>2167</v>
      </c>
      <c r="E581" s="289" t="s">
        <v>18</v>
      </c>
      <c r="F581" s="289" t="s">
        <v>36</v>
      </c>
      <c r="G581" s="290" t="s">
        <v>2843</v>
      </c>
      <c r="H581" s="461" t="s">
        <v>2842</v>
      </c>
      <c r="I581" s="289" t="s">
        <v>2841</v>
      </c>
      <c r="J581" s="452">
        <v>0.2</v>
      </c>
      <c r="K581" s="452"/>
      <c r="L581" s="423"/>
      <c r="M581" s="423"/>
      <c r="N581" s="423"/>
      <c r="O581" s="452"/>
      <c r="P581" s="289" t="s">
        <v>1203</v>
      </c>
      <c r="Q581" s="456" t="s">
        <v>2844</v>
      </c>
      <c r="R581" s="423">
        <v>0.2</v>
      </c>
      <c r="S581" s="425">
        <v>0.16666666666666666</v>
      </c>
      <c r="T581" s="202"/>
      <c r="U581" s="202"/>
    </row>
    <row r="582" spans="1:21" ht="20" customHeight="1">
      <c r="A582" s="1105">
        <v>581</v>
      </c>
      <c r="B582" s="433" t="s">
        <v>628</v>
      </c>
      <c r="C582" s="426" t="s">
        <v>494</v>
      </c>
      <c r="D582" s="426" t="s">
        <v>56</v>
      </c>
      <c r="E582" s="289" t="s">
        <v>18</v>
      </c>
      <c r="F582" s="289" t="s">
        <v>36</v>
      </c>
      <c r="G582" s="290" t="s">
        <v>2843</v>
      </c>
      <c r="H582" s="461" t="s">
        <v>2842</v>
      </c>
      <c r="I582" s="289" t="s">
        <v>2841</v>
      </c>
      <c r="J582" s="452">
        <v>0.2</v>
      </c>
      <c r="K582" s="452"/>
      <c r="L582" s="423"/>
      <c r="M582" s="423"/>
      <c r="N582" s="423"/>
      <c r="O582" s="452"/>
      <c r="P582" s="289" t="s">
        <v>1203</v>
      </c>
      <c r="Q582" s="456" t="s">
        <v>2844</v>
      </c>
      <c r="R582" s="423">
        <v>0.2</v>
      </c>
      <c r="S582" s="425">
        <v>0.16666666666666666</v>
      </c>
      <c r="T582" s="202"/>
      <c r="U582" s="202"/>
    </row>
    <row r="583" spans="1:21" ht="20" customHeight="1">
      <c r="A583" s="1128">
        <v>582</v>
      </c>
      <c r="B583" s="433" t="s">
        <v>2845</v>
      </c>
      <c r="C583" s="426" t="s">
        <v>2846</v>
      </c>
      <c r="D583" s="426" t="s">
        <v>231</v>
      </c>
      <c r="E583" s="289" t="s">
        <v>18</v>
      </c>
      <c r="F583" s="289" t="s">
        <v>38</v>
      </c>
      <c r="G583" s="290" t="s">
        <v>2843</v>
      </c>
      <c r="H583" s="461" t="s">
        <v>2842</v>
      </c>
      <c r="I583" s="289" t="s">
        <v>2841</v>
      </c>
      <c r="J583" s="452">
        <v>0.2</v>
      </c>
      <c r="K583" s="452"/>
      <c r="L583" s="423"/>
      <c r="M583" s="423"/>
      <c r="N583" s="423"/>
      <c r="O583" s="452"/>
      <c r="P583" s="289" t="s">
        <v>1203</v>
      </c>
      <c r="Q583" s="456" t="s">
        <v>2844</v>
      </c>
      <c r="R583" s="423">
        <v>0.2</v>
      </c>
      <c r="S583" s="425">
        <v>0.16666666666666666</v>
      </c>
      <c r="T583" s="202"/>
      <c r="U583" s="202"/>
    </row>
    <row r="584" spans="1:21" ht="20" customHeight="1">
      <c r="A584" s="1105">
        <v>583</v>
      </c>
      <c r="B584" s="433" t="s">
        <v>349</v>
      </c>
      <c r="C584" s="426" t="s">
        <v>214</v>
      </c>
      <c r="D584" s="426" t="s">
        <v>67</v>
      </c>
      <c r="E584" s="289" t="s">
        <v>18</v>
      </c>
      <c r="F584" s="289" t="s">
        <v>36</v>
      </c>
      <c r="G584" s="290" t="s">
        <v>2843</v>
      </c>
      <c r="H584" s="461" t="s">
        <v>2842</v>
      </c>
      <c r="I584" s="289" t="s">
        <v>2841</v>
      </c>
      <c r="J584" s="452">
        <v>0.2</v>
      </c>
      <c r="K584" s="452"/>
      <c r="L584" s="423"/>
      <c r="M584" s="423"/>
      <c r="N584" s="423"/>
      <c r="O584" s="452"/>
      <c r="P584" s="289" t="s">
        <v>1203</v>
      </c>
      <c r="Q584" s="456" t="s">
        <v>2844</v>
      </c>
      <c r="R584" s="423">
        <v>0.2</v>
      </c>
      <c r="S584" s="425">
        <v>0.16666666666666666</v>
      </c>
      <c r="T584" s="202"/>
      <c r="U584" s="202"/>
    </row>
    <row r="585" spans="1:21" ht="20" customHeight="1">
      <c r="A585" s="1105">
        <v>584</v>
      </c>
      <c r="B585" s="433" t="s">
        <v>213</v>
      </c>
      <c r="C585" s="426" t="s">
        <v>214</v>
      </c>
      <c r="D585" s="426" t="s">
        <v>67</v>
      </c>
      <c r="E585" s="289" t="s">
        <v>18</v>
      </c>
      <c r="F585" s="289" t="s">
        <v>36</v>
      </c>
      <c r="G585" s="290" t="s">
        <v>2843</v>
      </c>
      <c r="H585" s="461" t="s">
        <v>2842</v>
      </c>
      <c r="I585" s="289" t="s">
        <v>2841</v>
      </c>
      <c r="J585" s="452">
        <v>0.2</v>
      </c>
      <c r="K585" s="452"/>
      <c r="L585" s="423"/>
      <c r="M585" s="423"/>
      <c r="N585" s="423"/>
      <c r="O585" s="452"/>
      <c r="P585" s="289" t="s">
        <v>1203</v>
      </c>
      <c r="Q585" s="456" t="s">
        <v>2844</v>
      </c>
      <c r="R585" s="423">
        <v>0.2</v>
      </c>
      <c r="S585" s="425">
        <v>0.16666666666666666</v>
      </c>
      <c r="T585" s="202"/>
      <c r="U585" s="202"/>
    </row>
    <row r="586" spans="1:21" ht="20" customHeight="1">
      <c r="A586" s="1105">
        <v>585</v>
      </c>
      <c r="B586" s="433" t="s">
        <v>296</v>
      </c>
      <c r="C586" s="426" t="s">
        <v>297</v>
      </c>
      <c r="D586" s="426" t="s">
        <v>67</v>
      </c>
      <c r="E586" s="289" t="s">
        <v>19</v>
      </c>
      <c r="F586" s="289" t="s">
        <v>1488</v>
      </c>
      <c r="G586" s="290" t="s">
        <v>2849</v>
      </c>
      <c r="H586" s="461" t="s">
        <v>2848</v>
      </c>
      <c r="I586" s="289" t="s">
        <v>2847</v>
      </c>
      <c r="J586" s="452">
        <v>0.5</v>
      </c>
      <c r="K586" s="452"/>
      <c r="L586" s="423"/>
      <c r="M586" s="423"/>
      <c r="N586" s="423"/>
      <c r="O586" s="452"/>
      <c r="P586" s="289" t="s">
        <v>1203</v>
      </c>
      <c r="Q586" s="456" t="s">
        <v>2850</v>
      </c>
      <c r="R586" s="423">
        <f>1/2</f>
        <v>0.5</v>
      </c>
      <c r="S586" s="425">
        <f>1/2</f>
        <v>0.5</v>
      </c>
      <c r="T586" s="202"/>
      <c r="U586" s="202"/>
    </row>
    <row r="587" spans="1:21" ht="20" customHeight="1">
      <c r="A587" s="1105">
        <v>586</v>
      </c>
      <c r="B587" s="433" t="s">
        <v>375</v>
      </c>
      <c r="C587" s="426" t="s">
        <v>376</v>
      </c>
      <c r="D587" s="426" t="s">
        <v>59</v>
      </c>
      <c r="E587" s="289" t="s">
        <v>19</v>
      </c>
      <c r="F587" s="289" t="s">
        <v>1237</v>
      </c>
      <c r="G587" s="290" t="s">
        <v>2849</v>
      </c>
      <c r="H587" s="461" t="s">
        <v>2848</v>
      </c>
      <c r="I587" s="289" t="s">
        <v>2847</v>
      </c>
      <c r="J587" s="452">
        <v>0.5</v>
      </c>
      <c r="K587" s="452"/>
      <c r="L587" s="423"/>
      <c r="M587" s="423"/>
      <c r="N587" s="423"/>
      <c r="O587" s="452"/>
      <c r="P587" s="289" t="s">
        <v>1203</v>
      </c>
      <c r="Q587" s="456" t="s">
        <v>2850</v>
      </c>
      <c r="R587" s="423">
        <f>1/2</f>
        <v>0.5</v>
      </c>
      <c r="S587" s="425">
        <f>1/2</f>
        <v>0.5</v>
      </c>
      <c r="T587" s="202"/>
      <c r="U587" s="202"/>
    </row>
    <row r="588" spans="1:21" ht="20" customHeight="1">
      <c r="A588" s="1105">
        <v>587</v>
      </c>
      <c r="B588" s="433" t="s">
        <v>322</v>
      </c>
      <c r="C588" s="426" t="s">
        <v>323</v>
      </c>
      <c r="D588" s="426" t="s">
        <v>59</v>
      </c>
      <c r="E588" s="1100" t="s">
        <v>2192</v>
      </c>
      <c r="F588" s="289" t="s">
        <v>31</v>
      </c>
      <c r="G588" s="290" t="s">
        <v>2853</v>
      </c>
      <c r="H588" s="461" t="s">
        <v>2852</v>
      </c>
      <c r="I588" s="289" t="s">
        <v>2851</v>
      </c>
      <c r="J588" s="452">
        <v>0.33333333333333331</v>
      </c>
      <c r="K588" s="452"/>
      <c r="L588" s="423"/>
      <c r="M588" s="423"/>
      <c r="N588" s="423"/>
      <c r="O588" s="452"/>
      <c r="P588" s="289" t="s">
        <v>1195</v>
      </c>
      <c r="Q588" s="456" t="s">
        <v>2855</v>
      </c>
      <c r="R588" s="423">
        <f>1/3</f>
        <v>0.33333333333333331</v>
      </c>
      <c r="S588" s="425">
        <f>1/5</f>
        <v>0.2</v>
      </c>
      <c r="T588" s="202"/>
      <c r="U588" s="202"/>
    </row>
    <row r="589" spans="1:21" ht="20" customHeight="1">
      <c r="A589" s="1105">
        <v>588</v>
      </c>
      <c r="B589" s="433" t="s">
        <v>199</v>
      </c>
      <c r="C589" s="426" t="s">
        <v>343</v>
      </c>
      <c r="D589" s="426" t="s">
        <v>67</v>
      </c>
      <c r="E589" s="1100" t="s">
        <v>2192</v>
      </c>
      <c r="F589" s="289" t="s">
        <v>31</v>
      </c>
      <c r="G589" s="290" t="s">
        <v>2853</v>
      </c>
      <c r="H589" s="461" t="s">
        <v>2852</v>
      </c>
      <c r="I589" s="289" t="s">
        <v>2851</v>
      </c>
      <c r="J589" s="452">
        <v>0.33333333333333331</v>
      </c>
      <c r="K589" s="452"/>
      <c r="L589" s="423"/>
      <c r="M589" s="423"/>
      <c r="N589" s="423"/>
      <c r="O589" s="452"/>
      <c r="P589" s="289" t="s">
        <v>1195</v>
      </c>
      <c r="Q589" s="456" t="s">
        <v>2855</v>
      </c>
      <c r="R589" s="423">
        <f>1/3</f>
        <v>0.33333333333333331</v>
      </c>
      <c r="S589" s="425">
        <f>1/5</f>
        <v>0.2</v>
      </c>
      <c r="T589" s="202"/>
      <c r="U589" s="202"/>
    </row>
    <row r="590" spans="1:21" ht="20" customHeight="1">
      <c r="A590" s="1128">
        <v>589</v>
      </c>
      <c r="B590" s="433" t="s">
        <v>2854</v>
      </c>
      <c r="C590" s="426" t="s">
        <v>2865</v>
      </c>
      <c r="D590" s="426" t="s">
        <v>835</v>
      </c>
      <c r="E590" s="1100" t="s">
        <v>2192</v>
      </c>
      <c r="F590" s="289" t="s">
        <v>31</v>
      </c>
      <c r="G590" s="290" t="s">
        <v>2853</v>
      </c>
      <c r="H590" s="461" t="s">
        <v>2852</v>
      </c>
      <c r="I590" s="289" t="s">
        <v>2851</v>
      </c>
      <c r="J590" s="452">
        <v>0.33333333333333331</v>
      </c>
      <c r="K590" s="452"/>
      <c r="L590" s="423"/>
      <c r="M590" s="423"/>
      <c r="N590" s="423"/>
      <c r="O590" s="452"/>
      <c r="P590" s="289" t="s">
        <v>1195</v>
      </c>
      <c r="Q590" s="456" t="s">
        <v>2855</v>
      </c>
      <c r="R590" s="423">
        <f>1/3</f>
        <v>0.33333333333333331</v>
      </c>
      <c r="S590" s="425">
        <f>1/5</f>
        <v>0.2</v>
      </c>
      <c r="T590" s="202"/>
      <c r="U590" s="202"/>
    </row>
    <row r="591" spans="1:21" ht="20" customHeight="1">
      <c r="A591" s="1105">
        <v>590</v>
      </c>
      <c r="B591" s="433" t="s">
        <v>321</v>
      </c>
      <c r="C591" s="426" t="s">
        <v>284</v>
      </c>
      <c r="D591" s="426" t="s">
        <v>67</v>
      </c>
      <c r="E591" s="289" t="s">
        <v>18</v>
      </c>
      <c r="F591" s="289" t="s">
        <v>1361</v>
      </c>
      <c r="G591" s="290" t="s">
        <v>2859</v>
      </c>
      <c r="H591" s="461" t="s">
        <v>2857</v>
      </c>
      <c r="I591" s="289" t="s">
        <v>2856</v>
      </c>
      <c r="J591" s="452">
        <v>1</v>
      </c>
      <c r="K591" s="452"/>
      <c r="L591" s="423"/>
      <c r="M591" s="423"/>
      <c r="N591" s="423"/>
      <c r="O591" s="452"/>
      <c r="P591" s="289" t="s">
        <v>1206</v>
      </c>
      <c r="Q591" s="681" t="s">
        <v>2860</v>
      </c>
      <c r="R591" s="423">
        <v>1</v>
      </c>
      <c r="S591" s="425">
        <f>1/13</f>
        <v>7.6923076923076927E-2</v>
      </c>
      <c r="T591" s="202"/>
      <c r="U591" s="202"/>
    </row>
    <row r="592" spans="1:21" ht="20" customHeight="1">
      <c r="A592" s="1105">
        <v>591</v>
      </c>
      <c r="B592" s="433" t="s">
        <v>103</v>
      </c>
      <c r="C592" s="426" t="s">
        <v>104</v>
      </c>
      <c r="D592" s="426" t="s">
        <v>67</v>
      </c>
      <c r="E592" s="289" t="s">
        <v>19</v>
      </c>
      <c r="F592" s="289" t="s">
        <v>40</v>
      </c>
      <c r="G592" s="290" t="s">
        <v>2863</v>
      </c>
      <c r="H592" s="461" t="s">
        <v>2858</v>
      </c>
      <c r="I592" s="289" t="s">
        <v>2861</v>
      </c>
      <c r="J592" s="452"/>
      <c r="K592" s="452"/>
      <c r="L592" s="423"/>
      <c r="M592" s="423"/>
      <c r="N592" s="423"/>
      <c r="O592" s="452">
        <v>0.5</v>
      </c>
      <c r="P592" s="289" t="s">
        <v>1201</v>
      </c>
      <c r="Q592" s="456" t="s">
        <v>2862</v>
      </c>
      <c r="R592" s="423">
        <v>0.5</v>
      </c>
      <c r="S592" s="425">
        <v>0.5</v>
      </c>
      <c r="T592" s="202"/>
      <c r="U592" s="202"/>
    </row>
    <row r="593" spans="1:21" ht="20" customHeight="1">
      <c r="A593" s="1105">
        <v>592</v>
      </c>
      <c r="B593" s="433" t="s">
        <v>2864</v>
      </c>
      <c r="C593" s="426" t="s">
        <v>154</v>
      </c>
      <c r="D593" s="426" t="s">
        <v>67</v>
      </c>
      <c r="E593" s="289" t="s">
        <v>19</v>
      </c>
      <c r="F593" s="289" t="s">
        <v>40</v>
      </c>
      <c r="G593" s="290" t="s">
        <v>2863</v>
      </c>
      <c r="H593" s="461" t="s">
        <v>2858</v>
      </c>
      <c r="I593" s="289" t="s">
        <v>2861</v>
      </c>
      <c r="J593" s="452"/>
      <c r="K593" s="452"/>
      <c r="L593" s="423"/>
      <c r="M593" s="423"/>
      <c r="N593" s="423"/>
      <c r="O593" s="452">
        <v>0.5</v>
      </c>
      <c r="P593" s="289" t="s">
        <v>1201</v>
      </c>
      <c r="Q593" s="456" t="s">
        <v>2862</v>
      </c>
      <c r="R593" s="423">
        <v>0.5</v>
      </c>
      <c r="S593" s="425">
        <v>0.5</v>
      </c>
      <c r="T593" s="202"/>
      <c r="U593" s="202"/>
    </row>
    <row r="594" spans="1:21" ht="20" customHeight="1">
      <c r="A594" s="1105">
        <v>593</v>
      </c>
      <c r="B594" s="433" t="s">
        <v>2155</v>
      </c>
      <c r="C594" s="426" t="s">
        <v>2156</v>
      </c>
      <c r="D594" s="426" t="s">
        <v>2167</v>
      </c>
      <c r="E594" s="289" t="s">
        <v>1024</v>
      </c>
      <c r="F594" s="289" t="s">
        <v>2872</v>
      </c>
      <c r="G594" s="290" t="s">
        <v>2868</v>
      </c>
      <c r="H594" s="461" t="s">
        <v>2867</v>
      </c>
      <c r="I594" s="289" t="s">
        <v>2866</v>
      </c>
      <c r="J594" s="452">
        <f>1/5</f>
        <v>0.2</v>
      </c>
      <c r="K594" s="452"/>
      <c r="L594" s="423"/>
      <c r="M594" s="423"/>
      <c r="N594" s="423"/>
      <c r="O594" s="452"/>
      <c r="P594" s="289" t="s">
        <v>1206</v>
      </c>
      <c r="Q594" s="456" t="s">
        <v>2869</v>
      </c>
      <c r="R594" s="452">
        <f t="shared" ref="R594:S598" si="47">1/5</f>
        <v>0.2</v>
      </c>
      <c r="S594" s="452">
        <f t="shared" si="47"/>
        <v>0.2</v>
      </c>
      <c r="T594" s="202"/>
      <c r="U594" s="202"/>
    </row>
    <row r="595" spans="1:21" ht="20" customHeight="1">
      <c r="A595" s="1105">
        <v>594</v>
      </c>
      <c r="B595" s="433" t="s">
        <v>628</v>
      </c>
      <c r="C595" s="426" t="s">
        <v>494</v>
      </c>
      <c r="D595" s="426" t="s">
        <v>56</v>
      </c>
      <c r="E595" s="289" t="s">
        <v>18</v>
      </c>
      <c r="F595" s="289" t="s">
        <v>36</v>
      </c>
      <c r="G595" s="290" t="s">
        <v>2868</v>
      </c>
      <c r="H595" s="461" t="s">
        <v>2867</v>
      </c>
      <c r="I595" s="289" t="s">
        <v>2866</v>
      </c>
      <c r="J595" s="452">
        <f>1/5</f>
        <v>0.2</v>
      </c>
      <c r="K595" s="452"/>
      <c r="L595" s="423"/>
      <c r="M595" s="423"/>
      <c r="N595" s="423"/>
      <c r="O595" s="452"/>
      <c r="P595" s="289" t="s">
        <v>1206</v>
      </c>
      <c r="Q595" s="456" t="s">
        <v>2869</v>
      </c>
      <c r="R595" s="452">
        <f t="shared" si="47"/>
        <v>0.2</v>
      </c>
      <c r="S595" s="452">
        <f t="shared" si="47"/>
        <v>0.2</v>
      </c>
      <c r="T595" s="202"/>
      <c r="U595" s="202"/>
    </row>
    <row r="596" spans="1:21" ht="20" customHeight="1">
      <c r="A596" s="1105">
        <v>595</v>
      </c>
      <c r="B596" s="433" t="s">
        <v>2871</v>
      </c>
      <c r="C596" s="426" t="s">
        <v>2870</v>
      </c>
      <c r="D596" s="426" t="s">
        <v>231</v>
      </c>
      <c r="E596" s="289" t="s">
        <v>18</v>
      </c>
      <c r="F596" s="289" t="s">
        <v>38</v>
      </c>
      <c r="G596" s="290" t="s">
        <v>2868</v>
      </c>
      <c r="H596" s="461" t="s">
        <v>2867</v>
      </c>
      <c r="I596" s="289" t="s">
        <v>2866</v>
      </c>
      <c r="J596" s="452">
        <f>1/5</f>
        <v>0.2</v>
      </c>
      <c r="K596" s="452"/>
      <c r="L596" s="423"/>
      <c r="M596" s="423"/>
      <c r="N596" s="423"/>
      <c r="O596" s="452"/>
      <c r="P596" s="289" t="s">
        <v>1206</v>
      </c>
      <c r="Q596" s="456" t="s">
        <v>2869</v>
      </c>
      <c r="R596" s="452">
        <f t="shared" si="47"/>
        <v>0.2</v>
      </c>
      <c r="S596" s="452">
        <f t="shared" si="47"/>
        <v>0.2</v>
      </c>
      <c r="T596" s="202"/>
      <c r="U596" s="202"/>
    </row>
    <row r="597" spans="1:21" ht="20" customHeight="1">
      <c r="A597" s="1105">
        <v>596</v>
      </c>
      <c r="B597" s="433" t="s">
        <v>349</v>
      </c>
      <c r="C597" s="426" t="s">
        <v>214</v>
      </c>
      <c r="D597" s="426" t="s">
        <v>67</v>
      </c>
      <c r="E597" s="289" t="s">
        <v>18</v>
      </c>
      <c r="F597" s="289" t="s">
        <v>36</v>
      </c>
      <c r="G597" s="290" t="s">
        <v>2868</v>
      </c>
      <c r="H597" s="461" t="s">
        <v>2867</v>
      </c>
      <c r="I597" s="289" t="s">
        <v>2866</v>
      </c>
      <c r="J597" s="452">
        <f>1/5</f>
        <v>0.2</v>
      </c>
      <c r="K597" s="452"/>
      <c r="L597" s="423"/>
      <c r="M597" s="423"/>
      <c r="N597" s="423"/>
      <c r="O597" s="452"/>
      <c r="P597" s="289" t="s">
        <v>1206</v>
      </c>
      <c r="Q597" s="456" t="s">
        <v>2869</v>
      </c>
      <c r="R597" s="452">
        <f t="shared" si="47"/>
        <v>0.2</v>
      </c>
      <c r="S597" s="452">
        <f t="shared" si="47"/>
        <v>0.2</v>
      </c>
      <c r="T597" s="202"/>
      <c r="U597" s="202"/>
    </row>
    <row r="598" spans="1:21" ht="20" customHeight="1">
      <c r="A598" s="1105">
        <v>597</v>
      </c>
      <c r="B598" s="433" t="s">
        <v>213</v>
      </c>
      <c r="C598" s="426" t="s">
        <v>214</v>
      </c>
      <c r="D598" s="426" t="s">
        <v>67</v>
      </c>
      <c r="E598" s="289" t="s">
        <v>18</v>
      </c>
      <c r="F598" s="289" t="s">
        <v>36</v>
      </c>
      <c r="G598" s="290" t="s">
        <v>2868</v>
      </c>
      <c r="H598" s="461" t="s">
        <v>2867</v>
      </c>
      <c r="I598" s="289" t="s">
        <v>2866</v>
      </c>
      <c r="J598" s="452">
        <f>1/5</f>
        <v>0.2</v>
      </c>
      <c r="K598" s="452"/>
      <c r="L598" s="423"/>
      <c r="M598" s="423"/>
      <c r="N598" s="423"/>
      <c r="O598" s="452"/>
      <c r="P598" s="289" t="s">
        <v>1206</v>
      </c>
      <c r="Q598" s="456" t="s">
        <v>2869</v>
      </c>
      <c r="R598" s="452">
        <f t="shared" si="47"/>
        <v>0.2</v>
      </c>
      <c r="S598" s="452">
        <f t="shared" si="47"/>
        <v>0.2</v>
      </c>
      <c r="T598" s="202"/>
      <c r="U598" s="202"/>
    </row>
    <row r="599" spans="1:21" ht="20" customHeight="1">
      <c r="A599" s="1131">
        <v>598</v>
      </c>
      <c r="B599" s="1119" t="s">
        <v>400</v>
      </c>
      <c r="C599" s="1120" t="s">
        <v>2876</v>
      </c>
      <c r="D599" s="426" t="s">
        <v>67</v>
      </c>
      <c r="E599" s="289" t="s">
        <v>2878</v>
      </c>
      <c r="F599" s="289" t="s">
        <v>21</v>
      </c>
      <c r="G599" s="1122" t="s">
        <v>2875</v>
      </c>
      <c r="H599" s="461" t="s">
        <v>2873</v>
      </c>
      <c r="I599" s="1121" t="s">
        <v>2874</v>
      </c>
      <c r="J599" s="1124"/>
      <c r="K599" s="1124"/>
      <c r="L599" s="1125"/>
      <c r="M599" s="1125"/>
      <c r="N599" s="1125"/>
      <c r="O599" s="1124">
        <v>1</v>
      </c>
      <c r="P599" s="1121" t="s">
        <v>1097</v>
      </c>
      <c r="Q599" s="456" t="s">
        <v>2877</v>
      </c>
      <c r="R599" s="1125">
        <v>1</v>
      </c>
      <c r="S599" s="1127">
        <v>1</v>
      </c>
      <c r="T599" s="202"/>
      <c r="U599" s="202"/>
    </row>
    <row r="600" spans="1:21" ht="20" customHeight="1">
      <c r="A600" s="1138" t="s">
        <v>1256</v>
      </c>
      <c r="B600" s="1166"/>
      <c r="C600" s="1169"/>
      <c r="D600" s="1169"/>
      <c r="E600" s="1171"/>
      <c r="F600" s="1171"/>
      <c r="G600" s="1172"/>
      <c r="H600" s="1173"/>
      <c r="I600" s="1171"/>
      <c r="J600" s="1177">
        <f t="shared" ref="J600:O600" si="48">SUBTOTAL(109,J1:J599)</f>
        <v>220.00000000000028</v>
      </c>
      <c r="K600" s="1177">
        <f t="shared" si="48"/>
        <v>69.000000000000043</v>
      </c>
      <c r="L600" s="1179">
        <f t="shared" si="48"/>
        <v>1</v>
      </c>
      <c r="M600" s="1179">
        <f t="shared" si="48"/>
        <v>1</v>
      </c>
      <c r="N600" s="1179">
        <f t="shared" si="48"/>
        <v>1</v>
      </c>
      <c r="O600" s="1177">
        <f t="shared" si="48"/>
        <v>51</v>
      </c>
      <c r="P600" s="1171"/>
      <c r="Q600" s="1180"/>
      <c r="R600" s="1179">
        <f>SUBTOTAL(109,R1:R599)</f>
        <v>342.99999999999926</v>
      </c>
      <c r="S600" s="1184">
        <f>SUBTOTAL(109,S1:S599)</f>
        <v>192.73790926422495</v>
      </c>
      <c r="T600" s="202"/>
      <c r="U600" s="202"/>
    </row>
    <row r="601" spans="1:21" ht="20" customHeight="1">
      <c r="A601" s="1118"/>
      <c r="B601" s="1119"/>
      <c r="C601" s="1120"/>
      <c r="D601" s="1120"/>
      <c r="E601" s="1121"/>
      <c r="F601" s="1121"/>
      <c r="G601" s="1122"/>
      <c r="H601" s="1123"/>
      <c r="I601" s="1121"/>
      <c r="J601" s="1124"/>
      <c r="K601" s="1124"/>
      <c r="L601" s="1125"/>
      <c r="M601" s="1125"/>
      <c r="N601" s="1125"/>
      <c r="O601" s="1124"/>
      <c r="P601" s="1121"/>
      <c r="Q601" s="1126"/>
      <c r="R601" s="1125"/>
      <c r="S601" s="1127"/>
      <c r="T601" s="202"/>
      <c r="U601" s="202"/>
    </row>
    <row r="602" spans="1:21" ht="20" customHeight="1">
      <c r="A602" s="629"/>
      <c r="B602" s="433"/>
      <c r="C602" s="426"/>
      <c r="D602" s="426"/>
      <c r="E602" s="289"/>
      <c r="F602" s="289"/>
      <c r="G602" s="290"/>
      <c r="H602" s="461"/>
      <c r="I602" s="289"/>
      <c r="J602" s="452"/>
      <c r="K602" s="452"/>
      <c r="L602" s="423"/>
      <c r="M602" s="423"/>
      <c r="N602" s="423"/>
      <c r="O602" s="452"/>
      <c r="P602" s="289"/>
      <c r="Q602" s="1097"/>
      <c r="R602" s="423"/>
      <c r="S602" s="425"/>
      <c r="T602" s="202"/>
      <c r="U602" s="202"/>
    </row>
    <row r="603" spans="1:21" ht="20" customHeight="1">
      <c r="A603" s="629"/>
      <c r="B603" s="433"/>
      <c r="C603" s="426"/>
      <c r="D603" s="426"/>
      <c r="E603" s="289"/>
      <c r="F603" s="289"/>
      <c r="G603" s="290"/>
      <c r="H603" s="461"/>
      <c r="I603" s="289"/>
      <c r="J603" s="452"/>
      <c r="K603" s="452"/>
      <c r="L603" s="423"/>
      <c r="M603" s="423"/>
      <c r="N603" s="423"/>
      <c r="O603" s="452"/>
      <c r="P603" s="289"/>
      <c r="Q603" s="1097"/>
      <c r="R603" s="423"/>
      <c r="S603" s="425"/>
      <c r="T603" s="202"/>
      <c r="U603" s="202"/>
    </row>
    <row r="604" spans="1:21" ht="19.5" customHeight="1">
      <c r="A604" s="626"/>
      <c r="B604" s="433"/>
      <c r="C604" s="426"/>
      <c r="D604" s="426"/>
      <c r="E604" s="289"/>
      <c r="F604" s="289"/>
      <c r="G604" s="290"/>
      <c r="H604" s="461"/>
      <c r="I604" s="289"/>
      <c r="J604" s="452"/>
      <c r="K604" s="452"/>
      <c r="L604" s="423"/>
      <c r="M604" s="423"/>
      <c r="N604" s="423"/>
      <c r="O604" s="452"/>
      <c r="P604" s="289"/>
      <c r="Q604" s="455"/>
      <c r="R604" s="423"/>
      <c r="S604" s="425"/>
      <c r="U604" s="207"/>
    </row>
    <row r="605" spans="1:21" ht="19.5" customHeight="1">
      <c r="A605" s="626"/>
      <c r="B605" s="433"/>
      <c r="C605" s="426"/>
      <c r="D605" s="426"/>
      <c r="E605" s="289"/>
      <c r="F605" s="289"/>
      <c r="G605" s="290"/>
      <c r="H605" s="461"/>
      <c r="I605" s="289"/>
      <c r="J605" s="452"/>
      <c r="K605" s="452"/>
      <c r="L605" s="423"/>
      <c r="M605" s="423"/>
      <c r="N605" s="423"/>
      <c r="O605" s="452"/>
      <c r="P605" s="289"/>
      <c r="Q605" s="455"/>
      <c r="R605" s="423"/>
      <c r="S605" s="425"/>
      <c r="U605" s="207"/>
    </row>
    <row r="606" spans="1:21" ht="19.5" customHeight="1">
      <c r="A606" s="1165"/>
      <c r="B606" s="1168"/>
      <c r="C606" s="1132"/>
      <c r="D606" s="1132"/>
      <c r="E606" s="619"/>
      <c r="F606" s="619"/>
      <c r="G606" s="619"/>
      <c r="H606" s="1175"/>
      <c r="I606" s="619"/>
      <c r="J606" s="1134"/>
      <c r="K606" s="1134"/>
      <c r="L606" s="1135"/>
      <c r="M606" s="1135"/>
      <c r="N606" s="1135"/>
      <c r="O606" s="1134"/>
      <c r="P606" s="619"/>
      <c r="Q606" s="1182"/>
      <c r="R606" s="1135"/>
      <c r="S606" s="1185"/>
      <c r="U606" s="207"/>
    </row>
    <row r="607" spans="1:21" ht="20" customHeight="1" thickBot="1">
      <c r="A607" s="1164"/>
      <c r="B607" s="1167"/>
      <c r="C607" s="1167"/>
      <c r="D607" s="1167"/>
      <c r="E607" s="1167"/>
      <c r="F607" s="1167"/>
      <c r="G607" s="1167"/>
      <c r="H607" s="1174"/>
      <c r="I607" s="1167"/>
      <c r="J607" s="1178"/>
      <c r="K607" s="1178"/>
      <c r="L607" s="1178"/>
      <c r="M607" s="1178"/>
      <c r="N607" s="1178"/>
      <c r="O607" s="1178"/>
      <c r="P607" s="1167"/>
      <c r="Q607" s="1181"/>
      <c r="R607" s="1178"/>
      <c r="S607" s="1178"/>
      <c r="U607" s="207"/>
    </row>
    <row r="608" spans="1:21" ht="17" thickTop="1">
      <c r="B608" s="291"/>
      <c r="C608" s="291"/>
      <c r="J608" s="1177">
        <v>220.00000000000028</v>
      </c>
      <c r="K608" s="1177">
        <v>69.000000000000043</v>
      </c>
      <c r="L608" s="1179">
        <v>1</v>
      </c>
      <c r="M608" s="1179">
        <v>1</v>
      </c>
      <c r="N608" s="1179">
        <v>1</v>
      </c>
      <c r="O608" s="1177">
        <v>51</v>
      </c>
      <c r="P608" s="202"/>
      <c r="Q608" s="202"/>
      <c r="U608" s="207"/>
    </row>
    <row r="609" spans="2:21" ht="16">
      <c r="B609" s="291"/>
      <c r="C609" s="291"/>
      <c r="P609" s="202"/>
      <c r="Q609" s="202"/>
      <c r="R609" s="459">
        <f>SUM(J607:O607)</f>
        <v>0</v>
      </c>
      <c r="U609" s="207"/>
    </row>
    <row r="610" spans="2:21">
      <c r="B610" s="291"/>
      <c r="C610" s="291"/>
      <c r="O610" s="458"/>
      <c r="P610" s="202"/>
      <c r="Q610" s="202"/>
      <c r="U610" s="207"/>
    </row>
    <row r="611" spans="2:21">
      <c r="B611" s="291"/>
      <c r="C611" s="291"/>
      <c r="P611" s="202"/>
      <c r="Q611" s="202"/>
      <c r="R611" s="460">
        <f>R607-R609</f>
        <v>0</v>
      </c>
      <c r="U611" s="207"/>
    </row>
    <row r="612" spans="2:21">
      <c r="B612" s="291"/>
      <c r="C612" s="291"/>
      <c r="P612" s="202"/>
      <c r="Q612" s="202"/>
      <c r="U612" s="207"/>
    </row>
    <row r="613" spans="2:21">
      <c r="B613" s="291"/>
      <c r="C613" s="291"/>
      <c r="P613" s="202"/>
      <c r="Q613" s="202"/>
      <c r="U613" s="207"/>
    </row>
    <row r="614" spans="2:21">
      <c r="B614" s="291"/>
      <c r="C614" s="291"/>
      <c r="P614" s="202"/>
      <c r="Q614" s="202"/>
      <c r="U614" s="207"/>
    </row>
    <row r="615" spans="2:21">
      <c r="B615" s="291"/>
      <c r="C615" s="291"/>
      <c r="P615" s="202"/>
      <c r="Q615" s="202"/>
      <c r="U615" s="207"/>
    </row>
    <row r="616" spans="2:21">
      <c r="B616" s="291"/>
      <c r="C616" s="291"/>
      <c r="P616" s="202"/>
      <c r="Q616" s="202"/>
      <c r="U616" s="207"/>
    </row>
    <row r="617" spans="2:21">
      <c r="B617" s="291"/>
      <c r="C617" s="291"/>
      <c r="P617" s="202"/>
      <c r="Q617" s="202"/>
      <c r="U617" s="207"/>
    </row>
    <row r="618" spans="2:21">
      <c r="B618" s="291"/>
      <c r="C618" s="291"/>
      <c r="P618" s="202"/>
      <c r="Q618" s="202"/>
      <c r="U618" s="207"/>
    </row>
    <row r="619" spans="2:21">
      <c r="B619" s="291"/>
      <c r="C619" s="291"/>
      <c r="P619" s="202"/>
      <c r="Q619" s="202"/>
      <c r="U619" s="207"/>
    </row>
    <row r="620" spans="2:21">
      <c r="B620" s="291"/>
      <c r="C620" s="291"/>
      <c r="P620" s="202"/>
      <c r="Q620" s="202"/>
      <c r="U620" s="207"/>
    </row>
    <row r="621" spans="2:21">
      <c r="B621" s="291"/>
      <c r="C621" s="291"/>
      <c r="P621" s="202"/>
      <c r="Q621" s="202"/>
      <c r="U621" s="207"/>
    </row>
    <row r="622" spans="2:21">
      <c r="B622" s="291"/>
      <c r="C622" s="291"/>
      <c r="P622" s="202"/>
      <c r="Q622" s="202"/>
      <c r="U622" s="207"/>
    </row>
    <row r="623" spans="2:21">
      <c r="B623" s="291"/>
      <c r="C623" s="291"/>
      <c r="P623" s="202"/>
      <c r="Q623" s="202"/>
      <c r="U623" s="207"/>
    </row>
    <row r="624" spans="2:21">
      <c r="B624" s="291"/>
      <c r="C624" s="291"/>
      <c r="P624" s="202"/>
      <c r="Q624" s="202"/>
      <c r="U624" s="207"/>
    </row>
    <row r="625" spans="2:21">
      <c r="B625" s="291"/>
      <c r="C625" s="291"/>
      <c r="P625" s="202"/>
      <c r="Q625" s="202"/>
      <c r="U625" s="207"/>
    </row>
    <row r="626" spans="2:21">
      <c r="B626" s="291"/>
      <c r="C626" s="291"/>
      <c r="P626" s="202"/>
      <c r="Q626" s="202"/>
      <c r="U626" s="207"/>
    </row>
    <row r="627" spans="2:21">
      <c r="B627" s="291"/>
      <c r="C627" s="291"/>
      <c r="P627" s="202"/>
      <c r="Q627" s="202"/>
      <c r="U627" s="207"/>
    </row>
    <row r="628" spans="2:21">
      <c r="B628" s="291"/>
      <c r="C628" s="291"/>
      <c r="P628" s="202"/>
      <c r="Q628" s="202"/>
      <c r="U628" s="207"/>
    </row>
    <row r="629" spans="2:21">
      <c r="B629" s="291"/>
      <c r="C629" s="291"/>
      <c r="P629" s="202"/>
      <c r="Q629" s="202"/>
      <c r="U629" s="207"/>
    </row>
    <row r="630" spans="2:21">
      <c r="B630" s="291"/>
      <c r="C630" s="291"/>
      <c r="P630" s="202"/>
      <c r="Q630" s="202"/>
      <c r="U630" s="207"/>
    </row>
    <row r="631" spans="2:21">
      <c r="B631" s="291"/>
      <c r="C631" s="291"/>
      <c r="P631" s="202"/>
      <c r="Q631" s="202"/>
      <c r="U631" s="207"/>
    </row>
    <row r="632" spans="2:21">
      <c r="B632" s="291"/>
      <c r="C632" s="291"/>
      <c r="P632" s="202"/>
      <c r="Q632" s="202"/>
      <c r="U632" s="207"/>
    </row>
    <row r="633" spans="2:21">
      <c r="B633" s="291"/>
      <c r="C633" s="291"/>
      <c r="P633" s="202"/>
      <c r="Q633" s="202"/>
      <c r="U633" s="207"/>
    </row>
    <row r="634" spans="2:21">
      <c r="B634" s="291"/>
      <c r="C634" s="291"/>
      <c r="P634" s="202"/>
      <c r="Q634" s="202"/>
      <c r="U634" s="207"/>
    </row>
    <row r="635" spans="2:21">
      <c r="B635" s="291"/>
      <c r="C635" s="291"/>
      <c r="P635" s="202"/>
      <c r="Q635" s="202"/>
      <c r="U635" s="207"/>
    </row>
    <row r="636" spans="2:21">
      <c r="B636" s="291"/>
      <c r="C636" s="291"/>
      <c r="P636" s="202"/>
      <c r="Q636" s="202"/>
      <c r="U636" s="207"/>
    </row>
    <row r="637" spans="2:21">
      <c r="B637" s="291"/>
      <c r="C637" s="291"/>
      <c r="P637" s="202"/>
      <c r="Q637" s="202"/>
      <c r="U637" s="207"/>
    </row>
    <row r="638" spans="2:21">
      <c r="B638" s="291"/>
      <c r="C638" s="291"/>
      <c r="P638" s="202"/>
      <c r="Q638" s="202"/>
      <c r="U638" s="207"/>
    </row>
    <row r="639" spans="2:21">
      <c r="B639" s="291"/>
      <c r="C639" s="291"/>
      <c r="P639" s="202"/>
      <c r="Q639" s="202"/>
      <c r="U639" s="207"/>
    </row>
    <row r="640" spans="2:21">
      <c r="B640" s="291"/>
      <c r="C640" s="291"/>
      <c r="P640" s="202"/>
      <c r="Q640" s="202"/>
      <c r="U640" s="207"/>
    </row>
    <row r="641" spans="2:21">
      <c r="B641" s="291"/>
      <c r="C641" s="291"/>
      <c r="P641" s="202"/>
      <c r="Q641" s="202"/>
      <c r="U641" s="207"/>
    </row>
    <row r="642" spans="2:21">
      <c r="B642" s="291"/>
      <c r="C642" s="291"/>
      <c r="P642" s="202"/>
      <c r="Q642" s="202"/>
      <c r="U642" s="207"/>
    </row>
    <row r="643" spans="2:21">
      <c r="B643" s="291"/>
      <c r="C643" s="291"/>
      <c r="P643" s="202"/>
      <c r="Q643" s="202"/>
      <c r="U643" s="207"/>
    </row>
    <row r="644" spans="2:21">
      <c r="B644" s="291"/>
      <c r="C644" s="291"/>
      <c r="P644" s="202"/>
      <c r="Q644" s="202"/>
      <c r="U644" s="207"/>
    </row>
    <row r="645" spans="2:21">
      <c r="B645" s="291"/>
      <c r="C645" s="291"/>
      <c r="P645" s="202"/>
      <c r="Q645" s="202"/>
      <c r="U645" s="207"/>
    </row>
    <row r="646" spans="2:21">
      <c r="B646" s="291"/>
      <c r="C646" s="291"/>
      <c r="P646" s="202"/>
      <c r="Q646" s="202"/>
      <c r="U646" s="207"/>
    </row>
    <row r="647" spans="2:21">
      <c r="B647" s="291"/>
      <c r="C647" s="291"/>
      <c r="P647" s="202"/>
      <c r="Q647" s="202"/>
      <c r="U647" s="207"/>
    </row>
    <row r="648" spans="2:21">
      <c r="B648" s="291"/>
      <c r="C648" s="291"/>
      <c r="P648" s="202"/>
      <c r="Q648" s="202"/>
      <c r="U648" s="207"/>
    </row>
    <row r="649" spans="2:21">
      <c r="B649" s="291"/>
      <c r="C649" s="291"/>
      <c r="P649" s="202"/>
      <c r="Q649" s="202"/>
      <c r="U649" s="207"/>
    </row>
    <row r="650" spans="2:21">
      <c r="B650" s="291"/>
      <c r="C650" s="291"/>
      <c r="P650" s="202"/>
      <c r="Q650" s="202"/>
      <c r="U650" s="207"/>
    </row>
    <row r="651" spans="2:21">
      <c r="B651" s="291"/>
      <c r="C651" s="291"/>
      <c r="P651" s="202"/>
      <c r="Q651" s="202"/>
      <c r="U651" s="207"/>
    </row>
    <row r="652" spans="2:21">
      <c r="B652" s="291"/>
      <c r="C652" s="291"/>
      <c r="P652" s="202"/>
      <c r="Q652" s="202"/>
      <c r="U652" s="207"/>
    </row>
    <row r="653" spans="2:21">
      <c r="B653" s="291"/>
      <c r="C653" s="291"/>
      <c r="P653" s="202"/>
      <c r="Q653" s="202"/>
      <c r="U653" s="207"/>
    </row>
    <row r="654" spans="2:21">
      <c r="B654" s="291"/>
      <c r="C654" s="291"/>
      <c r="P654" s="202"/>
      <c r="Q654" s="202"/>
      <c r="U654" s="207"/>
    </row>
    <row r="655" spans="2:21">
      <c r="B655" s="291"/>
      <c r="C655" s="291"/>
      <c r="P655" s="202"/>
      <c r="Q655" s="202"/>
      <c r="U655" s="207"/>
    </row>
    <row r="656" spans="2:21">
      <c r="B656" s="291"/>
      <c r="C656" s="291"/>
      <c r="P656" s="202"/>
      <c r="Q656" s="202"/>
      <c r="U656" s="207"/>
    </row>
    <row r="657" spans="2:21">
      <c r="B657" s="291"/>
      <c r="C657" s="291"/>
      <c r="P657" s="202"/>
      <c r="Q657" s="202"/>
      <c r="U657" s="207"/>
    </row>
    <row r="658" spans="2:21">
      <c r="B658" s="291"/>
      <c r="C658" s="291"/>
      <c r="P658" s="202"/>
      <c r="Q658" s="202"/>
      <c r="U658" s="207"/>
    </row>
    <row r="659" spans="2:21">
      <c r="B659" s="291"/>
      <c r="C659" s="291"/>
      <c r="P659" s="202"/>
      <c r="Q659" s="202"/>
      <c r="U659" s="207"/>
    </row>
    <row r="660" spans="2:21">
      <c r="B660" s="291"/>
      <c r="C660" s="291"/>
      <c r="P660" s="202"/>
      <c r="Q660" s="202"/>
      <c r="U660" s="207"/>
    </row>
    <row r="661" spans="2:21">
      <c r="B661" s="291"/>
      <c r="C661" s="291"/>
      <c r="P661" s="202"/>
      <c r="Q661" s="202"/>
      <c r="U661" s="207"/>
    </row>
    <row r="662" spans="2:21">
      <c r="B662" s="291"/>
      <c r="C662" s="291"/>
      <c r="P662" s="202"/>
      <c r="Q662" s="202"/>
      <c r="U662" s="207"/>
    </row>
    <row r="663" spans="2:21">
      <c r="B663" s="291"/>
      <c r="C663" s="291"/>
      <c r="P663" s="202"/>
      <c r="Q663" s="202"/>
      <c r="U663" s="207"/>
    </row>
    <row r="664" spans="2:21">
      <c r="B664" s="291"/>
      <c r="C664" s="291"/>
      <c r="P664" s="202"/>
      <c r="Q664" s="202"/>
      <c r="U664" s="207"/>
    </row>
    <row r="665" spans="2:21">
      <c r="B665" s="291"/>
      <c r="C665" s="291"/>
      <c r="P665" s="202"/>
      <c r="Q665" s="202"/>
      <c r="U665" s="207"/>
    </row>
    <row r="666" spans="2:21">
      <c r="B666" s="291"/>
      <c r="C666" s="291"/>
      <c r="P666" s="202"/>
      <c r="Q666" s="202"/>
      <c r="U666" s="207"/>
    </row>
    <row r="667" spans="2:21">
      <c r="B667" s="291"/>
      <c r="C667" s="291"/>
      <c r="P667" s="202"/>
      <c r="Q667" s="202"/>
      <c r="U667" s="207"/>
    </row>
    <row r="668" spans="2:21">
      <c r="B668" s="291"/>
      <c r="C668" s="291"/>
      <c r="P668" s="202"/>
      <c r="Q668" s="202"/>
      <c r="U668" s="207"/>
    </row>
    <row r="669" spans="2:21">
      <c r="B669" s="291"/>
      <c r="C669" s="291"/>
      <c r="P669" s="202"/>
      <c r="Q669" s="202"/>
      <c r="U669" s="207"/>
    </row>
    <row r="670" spans="2:21">
      <c r="B670" s="291"/>
      <c r="C670" s="291"/>
      <c r="P670" s="202"/>
      <c r="Q670" s="202"/>
      <c r="U670" s="207"/>
    </row>
    <row r="671" spans="2:21">
      <c r="B671" s="291"/>
      <c r="C671" s="291"/>
      <c r="P671" s="202"/>
      <c r="Q671" s="202"/>
      <c r="U671" s="207"/>
    </row>
    <row r="672" spans="2:21">
      <c r="B672" s="291"/>
      <c r="C672" s="291"/>
      <c r="P672" s="202"/>
      <c r="Q672" s="202"/>
      <c r="U672" s="207"/>
    </row>
    <row r="673" spans="2:21">
      <c r="B673" s="291"/>
      <c r="C673" s="291"/>
      <c r="P673" s="202"/>
      <c r="Q673" s="202"/>
      <c r="U673" s="207"/>
    </row>
    <row r="674" spans="2:21">
      <c r="B674" s="291"/>
      <c r="C674" s="291"/>
      <c r="P674" s="202"/>
      <c r="Q674" s="202"/>
      <c r="U674" s="207"/>
    </row>
    <row r="675" spans="2:21">
      <c r="B675" s="291"/>
      <c r="C675" s="291"/>
      <c r="P675" s="202"/>
      <c r="Q675" s="202"/>
      <c r="U675" s="207"/>
    </row>
    <row r="676" spans="2:21">
      <c r="B676" s="291"/>
      <c r="C676" s="291"/>
      <c r="P676" s="202"/>
      <c r="Q676" s="202"/>
      <c r="U676" s="207"/>
    </row>
    <row r="677" spans="2:21">
      <c r="B677" s="291"/>
      <c r="C677" s="291"/>
      <c r="P677" s="202"/>
      <c r="Q677" s="202"/>
      <c r="U677" s="207"/>
    </row>
    <row r="678" spans="2:21">
      <c r="B678" s="291"/>
      <c r="C678" s="291"/>
      <c r="P678" s="202"/>
      <c r="Q678" s="202"/>
      <c r="U678" s="207"/>
    </row>
    <row r="679" spans="2:21">
      <c r="B679" s="291"/>
      <c r="C679" s="291"/>
      <c r="P679" s="202"/>
      <c r="Q679" s="202"/>
      <c r="U679" s="207"/>
    </row>
    <row r="680" spans="2:21">
      <c r="B680" s="291"/>
      <c r="C680" s="291"/>
      <c r="P680" s="202"/>
      <c r="Q680" s="202"/>
      <c r="U680" s="207"/>
    </row>
    <row r="681" spans="2:21">
      <c r="B681" s="291"/>
      <c r="C681" s="291"/>
      <c r="P681" s="202"/>
      <c r="Q681" s="202"/>
      <c r="U681" s="207"/>
    </row>
    <row r="682" spans="2:21">
      <c r="B682" s="291"/>
      <c r="C682" s="291"/>
      <c r="P682" s="202"/>
      <c r="Q682" s="202"/>
      <c r="U682" s="207"/>
    </row>
    <row r="683" spans="2:21">
      <c r="B683" s="291"/>
      <c r="C683" s="291"/>
      <c r="P683" s="202"/>
      <c r="Q683" s="202"/>
      <c r="U683" s="207"/>
    </row>
    <row r="684" spans="2:21">
      <c r="B684" s="291"/>
      <c r="C684" s="291"/>
      <c r="P684" s="202"/>
      <c r="Q684" s="202"/>
      <c r="U684" s="207"/>
    </row>
    <row r="685" spans="2:21">
      <c r="B685" s="291"/>
      <c r="C685" s="291"/>
      <c r="P685" s="202"/>
      <c r="Q685" s="202"/>
      <c r="U685" s="207"/>
    </row>
    <row r="686" spans="2:21">
      <c r="B686" s="291"/>
      <c r="C686" s="291"/>
      <c r="P686" s="202"/>
      <c r="Q686" s="202"/>
      <c r="U686" s="207"/>
    </row>
    <row r="687" spans="2:21">
      <c r="B687" s="291"/>
      <c r="C687" s="291"/>
      <c r="P687" s="202"/>
      <c r="Q687" s="202"/>
      <c r="U687" s="207"/>
    </row>
    <row r="688" spans="2:21">
      <c r="B688" s="291"/>
      <c r="C688" s="291"/>
      <c r="P688" s="202"/>
      <c r="Q688" s="202"/>
      <c r="U688" s="207"/>
    </row>
    <row r="689" spans="2:21">
      <c r="B689" s="291"/>
      <c r="C689" s="291"/>
      <c r="P689" s="202"/>
      <c r="Q689" s="202"/>
      <c r="U689" s="207"/>
    </row>
    <row r="690" spans="2:21">
      <c r="B690" s="291"/>
      <c r="C690" s="291"/>
      <c r="P690" s="202"/>
      <c r="Q690" s="202"/>
      <c r="U690" s="207"/>
    </row>
    <row r="691" spans="2:21">
      <c r="B691" s="291"/>
      <c r="C691" s="291"/>
      <c r="P691" s="202"/>
      <c r="Q691" s="202"/>
      <c r="U691" s="207"/>
    </row>
    <row r="692" spans="2:21">
      <c r="B692" s="291"/>
      <c r="C692" s="291"/>
      <c r="P692" s="202"/>
      <c r="Q692" s="202"/>
      <c r="U692" s="207"/>
    </row>
    <row r="693" spans="2:21">
      <c r="B693" s="291"/>
      <c r="C693" s="291"/>
      <c r="P693" s="202"/>
      <c r="Q693" s="202"/>
      <c r="U693" s="207"/>
    </row>
    <row r="694" spans="2:21">
      <c r="B694" s="291"/>
      <c r="C694" s="291"/>
      <c r="P694" s="202"/>
      <c r="Q694" s="202"/>
      <c r="U694" s="207"/>
    </row>
    <row r="695" spans="2:21">
      <c r="B695" s="291"/>
      <c r="C695" s="291"/>
      <c r="P695" s="202"/>
      <c r="Q695" s="202"/>
      <c r="U695" s="207"/>
    </row>
    <row r="696" spans="2:21">
      <c r="B696" s="291"/>
      <c r="C696" s="291"/>
      <c r="P696" s="202"/>
      <c r="Q696" s="202"/>
      <c r="U696" s="207"/>
    </row>
    <row r="697" spans="2:21">
      <c r="B697" s="291"/>
      <c r="C697" s="291"/>
      <c r="P697" s="202"/>
      <c r="Q697" s="202"/>
      <c r="U697" s="207"/>
    </row>
    <row r="698" spans="2:21">
      <c r="B698" s="291"/>
      <c r="C698" s="291"/>
      <c r="P698" s="202"/>
      <c r="Q698" s="202"/>
      <c r="U698" s="207"/>
    </row>
    <row r="699" spans="2:21">
      <c r="B699" s="291"/>
      <c r="C699" s="291"/>
      <c r="P699" s="202"/>
      <c r="Q699" s="202"/>
      <c r="U699" s="207"/>
    </row>
    <row r="700" spans="2:21">
      <c r="B700" s="291"/>
      <c r="C700" s="291"/>
      <c r="P700" s="202"/>
      <c r="Q700" s="202"/>
      <c r="U700" s="207"/>
    </row>
    <row r="701" spans="2:21">
      <c r="B701" s="291"/>
      <c r="C701" s="291"/>
      <c r="P701" s="202"/>
      <c r="Q701" s="202"/>
      <c r="U701" s="207"/>
    </row>
    <row r="702" spans="2:21">
      <c r="B702" s="291"/>
      <c r="C702" s="291"/>
      <c r="P702" s="202"/>
      <c r="Q702" s="202"/>
      <c r="U702" s="207"/>
    </row>
    <row r="703" spans="2:21">
      <c r="B703" s="291"/>
      <c r="C703" s="291"/>
      <c r="P703" s="202"/>
      <c r="Q703" s="202"/>
      <c r="U703" s="207"/>
    </row>
    <row r="704" spans="2:21">
      <c r="B704" s="291"/>
      <c r="C704" s="291"/>
      <c r="P704" s="202"/>
      <c r="Q704" s="202"/>
      <c r="U704" s="207"/>
    </row>
    <row r="705" spans="2:21">
      <c r="B705" s="291"/>
      <c r="C705" s="291"/>
      <c r="P705" s="202"/>
      <c r="Q705" s="202"/>
      <c r="U705" s="207"/>
    </row>
    <row r="706" spans="2:21">
      <c r="B706" s="291"/>
      <c r="C706" s="291"/>
      <c r="P706" s="202"/>
      <c r="Q706" s="202"/>
      <c r="U706" s="207"/>
    </row>
    <row r="707" spans="2:21">
      <c r="B707" s="291"/>
      <c r="C707" s="291"/>
      <c r="P707" s="202"/>
      <c r="Q707" s="202"/>
      <c r="U707" s="207"/>
    </row>
    <row r="708" spans="2:21">
      <c r="B708" s="291"/>
      <c r="C708" s="291"/>
      <c r="P708" s="202"/>
      <c r="Q708" s="202"/>
      <c r="U708" s="207"/>
    </row>
    <row r="709" spans="2:21">
      <c r="B709" s="291"/>
      <c r="C709" s="291"/>
      <c r="P709" s="202"/>
      <c r="Q709" s="202"/>
      <c r="U709" s="207"/>
    </row>
    <row r="710" spans="2:21">
      <c r="P710" s="202"/>
      <c r="Q710" s="202"/>
      <c r="U710" s="207"/>
    </row>
    <row r="711" spans="2:21">
      <c r="P711" s="202"/>
      <c r="Q711" s="202"/>
      <c r="U711" s="207"/>
    </row>
    <row r="712" spans="2:21">
      <c r="P712" s="202"/>
      <c r="Q712" s="202"/>
      <c r="U712" s="207"/>
    </row>
    <row r="713" spans="2:21">
      <c r="P713" s="202"/>
      <c r="Q713" s="202"/>
      <c r="U713" s="207"/>
    </row>
    <row r="714" spans="2:21">
      <c r="P714" s="202"/>
      <c r="Q714" s="202"/>
      <c r="U714" s="207"/>
    </row>
    <row r="715" spans="2:21">
      <c r="P715" s="202"/>
      <c r="Q715" s="202"/>
      <c r="U715" s="207"/>
    </row>
    <row r="716" spans="2:21">
      <c r="P716" s="202"/>
      <c r="Q716" s="202"/>
      <c r="U716" s="207"/>
    </row>
    <row r="717" spans="2:21">
      <c r="P717" s="202"/>
      <c r="Q717" s="202"/>
      <c r="U717" s="207"/>
    </row>
    <row r="718" spans="2:21">
      <c r="P718" s="202"/>
      <c r="Q718" s="202"/>
      <c r="U718" s="207"/>
    </row>
    <row r="719" spans="2:21">
      <c r="P719" s="202"/>
      <c r="Q719" s="202"/>
      <c r="U719" s="207"/>
    </row>
    <row r="720" spans="2:21">
      <c r="P720" s="202"/>
      <c r="Q720" s="202"/>
      <c r="U720" s="207"/>
    </row>
    <row r="721" spans="16:21">
      <c r="P721" s="202"/>
      <c r="Q721" s="202"/>
      <c r="U721" s="207"/>
    </row>
    <row r="722" spans="16:21">
      <c r="P722" s="202"/>
      <c r="Q722" s="202"/>
      <c r="U722" s="207"/>
    </row>
    <row r="723" spans="16:21">
      <c r="P723" s="202"/>
      <c r="Q723" s="202"/>
      <c r="U723" s="207"/>
    </row>
    <row r="724" spans="16:21">
      <c r="P724" s="202"/>
      <c r="Q724" s="202"/>
      <c r="U724" s="207"/>
    </row>
    <row r="725" spans="16:21">
      <c r="P725" s="202"/>
      <c r="Q725" s="202"/>
      <c r="U725" s="207"/>
    </row>
    <row r="726" spans="16:21">
      <c r="P726" s="202"/>
      <c r="Q726" s="202"/>
      <c r="U726" s="207"/>
    </row>
    <row r="727" spans="16:21">
      <c r="P727" s="202"/>
      <c r="Q727" s="202"/>
      <c r="U727" s="207"/>
    </row>
    <row r="728" spans="16:21">
      <c r="P728" s="202"/>
      <c r="Q728" s="202"/>
      <c r="U728" s="207"/>
    </row>
    <row r="729" spans="16:21">
      <c r="P729" s="202"/>
      <c r="Q729" s="202"/>
      <c r="U729" s="207"/>
    </row>
    <row r="730" spans="16:21">
      <c r="P730" s="202"/>
      <c r="Q730" s="202"/>
      <c r="U730" s="207"/>
    </row>
    <row r="731" spans="16:21">
      <c r="P731" s="202"/>
      <c r="Q731" s="202"/>
      <c r="U731" s="207"/>
    </row>
    <row r="732" spans="16:21">
      <c r="P732" s="202"/>
      <c r="Q732" s="202"/>
      <c r="U732" s="207"/>
    </row>
    <row r="733" spans="16:21">
      <c r="P733" s="202"/>
      <c r="Q733" s="202"/>
      <c r="U733" s="207"/>
    </row>
    <row r="734" spans="16:21">
      <c r="P734" s="202"/>
      <c r="Q734" s="202"/>
      <c r="U734" s="207"/>
    </row>
    <row r="735" spans="16:21">
      <c r="P735" s="202"/>
      <c r="Q735" s="202"/>
      <c r="U735" s="207"/>
    </row>
    <row r="736" spans="16:21">
      <c r="P736" s="202"/>
      <c r="Q736" s="202"/>
      <c r="U736" s="207"/>
    </row>
    <row r="737" spans="16:21">
      <c r="P737" s="202"/>
      <c r="Q737" s="202"/>
      <c r="U737" s="207"/>
    </row>
    <row r="738" spans="16:21">
      <c r="P738" s="202"/>
      <c r="Q738" s="202"/>
      <c r="U738" s="207"/>
    </row>
    <row r="739" spans="16:21">
      <c r="P739" s="202"/>
      <c r="Q739" s="202"/>
      <c r="U739" s="207"/>
    </row>
    <row r="740" spans="16:21">
      <c r="P740" s="202"/>
      <c r="Q740" s="202"/>
      <c r="U740" s="207"/>
    </row>
    <row r="741" spans="16:21">
      <c r="P741" s="202"/>
      <c r="Q741" s="202"/>
      <c r="U741" s="207"/>
    </row>
    <row r="742" spans="16:21">
      <c r="P742" s="202"/>
      <c r="Q742" s="202"/>
      <c r="U742" s="207"/>
    </row>
    <row r="743" spans="16:21">
      <c r="P743" s="202"/>
      <c r="Q743" s="202"/>
      <c r="U743" s="207"/>
    </row>
    <row r="744" spans="16:21">
      <c r="P744" s="202"/>
      <c r="Q744" s="202"/>
      <c r="U744" s="207"/>
    </row>
    <row r="745" spans="16:21">
      <c r="P745" s="202"/>
      <c r="Q745" s="202"/>
      <c r="U745" s="207"/>
    </row>
    <row r="746" spans="16:21">
      <c r="P746" s="202"/>
      <c r="Q746" s="202"/>
      <c r="U746" s="207"/>
    </row>
    <row r="747" spans="16:21">
      <c r="P747" s="202"/>
      <c r="Q747" s="202"/>
      <c r="U747" s="207"/>
    </row>
    <row r="748" spans="16:21">
      <c r="P748" s="202"/>
      <c r="Q748" s="202"/>
      <c r="U748" s="207"/>
    </row>
    <row r="749" spans="16:21">
      <c r="P749" s="202"/>
      <c r="Q749" s="202"/>
      <c r="U749" s="207"/>
    </row>
    <row r="750" spans="16:21">
      <c r="P750" s="202"/>
      <c r="Q750" s="202"/>
      <c r="U750" s="207"/>
    </row>
    <row r="751" spans="16:21">
      <c r="P751" s="202"/>
      <c r="Q751" s="202"/>
      <c r="U751" s="207"/>
    </row>
    <row r="752" spans="16:21">
      <c r="P752" s="202"/>
      <c r="Q752" s="202"/>
      <c r="U752" s="207"/>
    </row>
    <row r="753" spans="16:21">
      <c r="P753" s="202"/>
      <c r="Q753" s="202"/>
      <c r="U753" s="207"/>
    </row>
    <row r="754" spans="16:21">
      <c r="P754" s="202"/>
      <c r="Q754" s="202"/>
      <c r="U754" s="207"/>
    </row>
    <row r="755" spans="16:21">
      <c r="P755" s="202"/>
      <c r="Q755" s="202"/>
      <c r="U755" s="207"/>
    </row>
    <row r="756" spans="16:21">
      <c r="P756" s="202"/>
      <c r="Q756" s="202"/>
      <c r="U756" s="207"/>
    </row>
    <row r="757" spans="16:21">
      <c r="P757" s="202"/>
      <c r="Q757" s="202"/>
      <c r="U757" s="207"/>
    </row>
    <row r="758" spans="16:21">
      <c r="P758" s="202"/>
      <c r="Q758" s="202"/>
      <c r="U758" s="207"/>
    </row>
    <row r="759" spans="16:21">
      <c r="P759" s="202"/>
      <c r="Q759" s="202"/>
      <c r="U759" s="207"/>
    </row>
    <row r="760" spans="16:21">
      <c r="P760" s="202"/>
      <c r="Q760" s="202"/>
      <c r="U760" s="207"/>
    </row>
    <row r="761" spans="16:21">
      <c r="P761" s="202"/>
      <c r="Q761" s="202"/>
      <c r="U761" s="207"/>
    </row>
    <row r="762" spans="16:21">
      <c r="P762" s="202"/>
      <c r="Q762" s="202"/>
      <c r="U762" s="207"/>
    </row>
    <row r="763" spans="16:21">
      <c r="P763" s="202"/>
      <c r="Q763" s="202"/>
      <c r="U763" s="207"/>
    </row>
    <row r="764" spans="16:21">
      <c r="P764" s="202"/>
      <c r="Q764" s="202"/>
      <c r="U764" s="207"/>
    </row>
    <row r="765" spans="16:21">
      <c r="P765" s="202"/>
      <c r="Q765" s="202"/>
      <c r="U765" s="207"/>
    </row>
    <row r="766" spans="16:21">
      <c r="P766" s="202"/>
      <c r="Q766" s="202"/>
      <c r="U766" s="207"/>
    </row>
    <row r="767" spans="16:21">
      <c r="P767" s="202"/>
      <c r="Q767" s="202"/>
      <c r="U767" s="207"/>
    </row>
    <row r="768" spans="16:21">
      <c r="P768" s="202"/>
      <c r="Q768" s="202"/>
      <c r="U768" s="207"/>
    </row>
    <row r="769" spans="16:21">
      <c r="P769" s="202"/>
      <c r="Q769" s="202"/>
      <c r="U769" s="207"/>
    </row>
    <row r="770" spans="16:21">
      <c r="P770" s="202"/>
      <c r="Q770" s="202"/>
      <c r="U770" s="207"/>
    </row>
    <row r="771" spans="16:21">
      <c r="P771" s="202"/>
      <c r="Q771" s="202"/>
      <c r="U771" s="207"/>
    </row>
    <row r="772" spans="16:21">
      <c r="P772" s="202"/>
      <c r="Q772" s="202"/>
      <c r="U772" s="207"/>
    </row>
    <row r="773" spans="16:21">
      <c r="P773" s="202"/>
      <c r="Q773" s="202"/>
      <c r="U773" s="207"/>
    </row>
    <row r="774" spans="16:21">
      <c r="P774" s="202"/>
      <c r="Q774" s="202"/>
      <c r="U774" s="207"/>
    </row>
    <row r="775" spans="16:21">
      <c r="P775" s="202"/>
      <c r="Q775" s="202"/>
      <c r="U775" s="207"/>
    </row>
    <row r="776" spans="16:21">
      <c r="P776" s="202"/>
      <c r="Q776" s="202"/>
      <c r="U776" s="207"/>
    </row>
    <row r="777" spans="16:21">
      <c r="P777" s="202"/>
      <c r="Q777" s="202"/>
      <c r="U777" s="207"/>
    </row>
    <row r="778" spans="16:21">
      <c r="P778" s="202"/>
      <c r="Q778" s="202"/>
      <c r="U778" s="207"/>
    </row>
    <row r="779" spans="16:21">
      <c r="P779" s="202"/>
      <c r="Q779" s="202"/>
      <c r="U779" s="207"/>
    </row>
    <row r="780" spans="16:21">
      <c r="P780" s="202"/>
      <c r="Q780" s="202"/>
      <c r="U780" s="207"/>
    </row>
    <row r="781" spans="16:21">
      <c r="P781" s="202"/>
      <c r="Q781" s="202"/>
      <c r="U781" s="207"/>
    </row>
    <row r="782" spans="16:21">
      <c r="P782" s="202"/>
      <c r="Q782" s="202"/>
      <c r="U782" s="207"/>
    </row>
    <row r="783" spans="16:21">
      <c r="P783" s="202"/>
      <c r="Q783" s="202"/>
      <c r="U783" s="207"/>
    </row>
    <row r="784" spans="16:21">
      <c r="P784" s="202"/>
      <c r="Q784" s="202"/>
      <c r="U784" s="207"/>
    </row>
    <row r="785" spans="16:21">
      <c r="P785" s="202"/>
      <c r="Q785" s="202"/>
      <c r="U785" s="207"/>
    </row>
    <row r="786" spans="16:21">
      <c r="P786" s="202"/>
      <c r="Q786" s="202"/>
      <c r="U786" s="207"/>
    </row>
    <row r="787" spans="16:21">
      <c r="P787" s="202"/>
      <c r="Q787" s="202"/>
      <c r="U787" s="207"/>
    </row>
    <row r="788" spans="16:21">
      <c r="P788" s="202"/>
      <c r="Q788" s="202"/>
      <c r="U788" s="207"/>
    </row>
    <row r="789" spans="16:21">
      <c r="P789" s="202"/>
      <c r="Q789" s="202"/>
      <c r="U789" s="207"/>
    </row>
    <row r="790" spans="16:21">
      <c r="P790" s="202"/>
      <c r="Q790" s="202"/>
      <c r="U790" s="207"/>
    </row>
    <row r="791" spans="16:21">
      <c r="P791" s="202"/>
      <c r="Q791" s="202"/>
      <c r="U791" s="207"/>
    </row>
    <row r="792" spans="16:21">
      <c r="P792" s="202"/>
      <c r="Q792" s="202"/>
      <c r="U792" s="207"/>
    </row>
    <row r="793" spans="16:21">
      <c r="P793" s="202"/>
      <c r="Q793" s="202"/>
      <c r="U793" s="207"/>
    </row>
    <row r="794" spans="16:21">
      <c r="P794" s="202"/>
      <c r="Q794" s="202"/>
      <c r="U794" s="207"/>
    </row>
    <row r="795" spans="16:21">
      <c r="P795" s="202"/>
      <c r="Q795" s="202"/>
      <c r="U795" s="207"/>
    </row>
    <row r="796" spans="16:21">
      <c r="P796" s="202"/>
      <c r="Q796" s="202"/>
      <c r="U796" s="207"/>
    </row>
    <row r="797" spans="16:21">
      <c r="P797" s="202"/>
      <c r="Q797" s="202"/>
      <c r="U797" s="207"/>
    </row>
    <row r="798" spans="16:21">
      <c r="P798" s="202"/>
      <c r="Q798" s="202"/>
      <c r="U798" s="207"/>
    </row>
    <row r="799" spans="16:21">
      <c r="P799" s="202"/>
      <c r="Q799" s="202"/>
      <c r="U799" s="207"/>
    </row>
    <row r="800" spans="16:21">
      <c r="P800" s="202"/>
      <c r="Q800" s="202"/>
      <c r="U800" s="207"/>
    </row>
    <row r="801" spans="16:21">
      <c r="P801" s="202"/>
      <c r="Q801" s="202"/>
      <c r="U801" s="207"/>
    </row>
    <row r="802" spans="16:21">
      <c r="P802" s="202"/>
      <c r="Q802" s="202"/>
      <c r="U802" s="207"/>
    </row>
    <row r="803" spans="16:21">
      <c r="P803" s="202"/>
      <c r="Q803" s="202"/>
    </row>
    <row r="804" spans="16:21">
      <c r="P804" s="202"/>
      <c r="Q804" s="202"/>
    </row>
    <row r="805" spans="16:21">
      <c r="P805" s="202"/>
      <c r="Q805" s="202"/>
    </row>
    <row r="806" spans="16:21">
      <c r="P806" s="202"/>
      <c r="Q806" s="202"/>
    </row>
    <row r="807" spans="16:21">
      <c r="P807" s="202"/>
      <c r="Q807" s="202"/>
    </row>
  </sheetData>
  <phoneticPr fontId="67" type="noConversion"/>
  <conditionalFormatting sqref="A13:C13 E13:XFD13">
    <cfRule type="containsText" dxfId="217" priority="20" operator="containsText" text="graduate">
      <formula>NOT(ISERROR(SEARCH("graduate",A13)))</formula>
    </cfRule>
  </conditionalFormatting>
  <conditionalFormatting sqref="A1:C1048576 E1:XFD607 E609:XFD1048576 E608:I608 P608:XFD608">
    <cfRule type="containsText" dxfId="216" priority="19" operator="containsText" text="graduate">
      <formula>NOT(ISERROR(SEARCH("graduate",A1)))</formula>
    </cfRule>
  </conditionalFormatting>
  <conditionalFormatting sqref="A2:C607 E2:S607">
    <cfRule type="expression" dxfId="215" priority="14">
      <formula>INDIRECT("D"&amp;ROW())="graduate"</formula>
    </cfRule>
    <cfRule type="expression" dxfId="214" priority="15">
      <formula>"I$A$2=NDIRECT(""B""&amp;ROW())=""Sun"""</formula>
    </cfRule>
    <cfRule type="expression" dxfId="213" priority="16">
      <formula>$D2="graduate"</formula>
    </cfRule>
    <cfRule type="expression" dxfId="212" priority="17">
      <formula>"$D2=""graduate"""</formula>
    </cfRule>
    <cfRule type="colorScale" priority="18">
      <colorScale>
        <cfvo type="formula" val="&quot;$D2=&quot;&quot;graduate&quot;&quot;&quot;"/>
        <cfvo type="formula" val="&quot;$D2=&quot;&quot;graduate&quot;&quot;&quot;"/>
        <color rgb="FFFF7128"/>
        <color theme="5"/>
      </colorScale>
    </cfRule>
  </conditionalFormatting>
  <conditionalFormatting sqref="A2:S607">
    <cfRule type="expression" dxfId="211" priority="11">
      <formula>$D2="graduate"</formula>
    </cfRule>
    <cfRule type="expression" dxfId="210" priority="13">
      <formula>INDIRECT("D"&amp;ROW())="graduate"</formula>
    </cfRule>
  </conditionalFormatting>
  <conditionalFormatting sqref="J608:O608">
    <cfRule type="containsText" dxfId="209" priority="10" operator="containsText" text="graduate">
      <formula>NOT(ISERROR(SEARCH("graduate",J608)))</formula>
    </cfRule>
  </conditionalFormatting>
  <conditionalFormatting sqref="J608:O608">
    <cfRule type="expression" dxfId="208" priority="5">
      <formula>INDIRECT("D"&amp;ROW())="graduate"</formula>
    </cfRule>
    <cfRule type="expression" dxfId="207" priority="6">
      <formula>"I$A$2=NDIRECT(""B""&amp;ROW())=""Sun"""</formula>
    </cfRule>
    <cfRule type="expression" dxfId="206" priority="7">
      <formula>$D608="graduate"</formula>
    </cfRule>
    <cfRule type="expression" dxfId="205" priority="8">
      <formula>"$D2=""graduate"""</formula>
    </cfRule>
    <cfRule type="colorScale" priority="9">
      <colorScale>
        <cfvo type="formula" val="&quot;$D2=&quot;&quot;graduate&quot;&quot;&quot;"/>
        <cfvo type="formula" val="&quot;$D2=&quot;&quot;graduate&quot;&quot;&quot;"/>
        <color rgb="FFFF7128"/>
        <color theme="5"/>
      </colorScale>
    </cfRule>
  </conditionalFormatting>
  <conditionalFormatting sqref="J608:O608">
    <cfRule type="expression" dxfId="204" priority="3">
      <formula>$D608="graduate"</formula>
    </cfRule>
    <cfRule type="expression" dxfId="203" priority="4">
      <formula>INDIRECT("D"&amp;ROW())="graduate"</formula>
    </cfRule>
  </conditionalFormatting>
  <conditionalFormatting sqref="J608:O608">
    <cfRule type="expression" dxfId="202" priority="1">
      <formula>$D608="undergraduate student"</formula>
    </cfRule>
    <cfRule type="expression" dxfId="201" priority="2">
      <formula>$D608="graduate student"</formula>
    </cfRule>
  </conditionalFormatting>
  <hyperlinks>
    <hyperlink ref="Q599" r:id="rId1" xr:uid="{00000000-0004-0000-0000-000000000000}"/>
    <hyperlink ref="Q598" r:id="rId2" xr:uid="{00000000-0004-0000-0000-000001000000}"/>
    <hyperlink ref="Q597" r:id="rId3" xr:uid="{00000000-0004-0000-0000-000002000000}"/>
    <hyperlink ref="Q596" r:id="rId4" xr:uid="{00000000-0004-0000-0000-000003000000}"/>
    <hyperlink ref="Q595" r:id="rId5" xr:uid="{00000000-0004-0000-0000-000004000000}"/>
    <hyperlink ref="Q594" r:id="rId6" xr:uid="{00000000-0004-0000-0000-000005000000}"/>
    <hyperlink ref="Q593" r:id="rId7" xr:uid="{00000000-0004-0000-0000-000006000000}"/>
    <hyperlink ref="Q592" r:id="rId8" xr:uid="{00000000-0004-0000-0000-000007000000}"/>
    <hyperlink ref="Q591" r:id="rId9" xr:uid="{00000000-0004-0000-0000-000008000000}"/>
    <hyperlink ref="Q590" r:id="rId10" xr:uid="{00000000-0004-0000-0000-000009000000}"/>
    <hyperlink ref="Q589" r:id="rId11" xr:uid="{00000000-0004-0000-0000-00000A000000}"/>
    <hyperlink ref="Q588" r:id="rId12" xr:uid="{00000000-0004-0000-0000-00000B000000}"/>
    <hyperlink ref="Q587" r:id="rId13" xr:uid="{00000000-0004-0000-0000-00000C000000}"/>
    <hyperlink ref="Q586" r:id="rId14" xr:uid="{00000000-0004-0000-0000-00000D000000}"/>
    <hyperlink ref="Q585" r:id="rId15" xr:uid="{00000000-0004-0000-0000-00000E000000}"/>
    <hyperlink ref="Q584" r:id="rId16" xr:uid="{00000000-0004-0000-0000-00000F000000}"/>
    <hyperlink ref="Q583" r:id="rId17" xr:uid="{00000000-0004-0000-0000-000010000000}"/>
    <hyperlink ref="Q582" r:id="rId18" xr:uid="{00000000-0004-0000-0000-000011000000}"/>
    <hyperlink ref="Q581" r:id="rId19" xr:uid="{00000000-0004-0000-0000-000012000000}"/>
    <hyperlink ref="Q580" r:id="rId20" xr:uid="{00000000-0004-0000-0000-000013000000}"/>
    <hyperlink ref="Q579" r:id="rId21" xr:uid="{00000000-0004-0000-0000-000014000000}"/>
    <hyperlink ref="Q578" r:id="rId22" xr:uid="{00000000-0004-0000-0000-000015000000}"/>
    <hyperlink ref="Q577" r:id="rId23" xr:uid="{00000000-0004-0000-0000-000016000000}"/>
    <hyperlink ref="Q576" r:id="rId24" xr:uid="{00000000-0004-0000-0000-000017000000}"/>
    <hyperlink ref="Q575" r:id="rId25" xr:uid="{00000000-0004-0000-0000-000018000000}"/>
    <hyperlink ref="Q574" r:id="rId26" xr:uid="{00000000-0004-0000-0000-000019000000}"/>
    <hyperlink ref="Q573" r:id="rId27" xr:uid="{00000000-0004-0000-0000-00001A000000}"/>
    <hyperlink ref="Q572" r:id="rId28" xr:uid="{00000000-0004-0000-0000-00001B000000}"/>
    <hyperlink ref="Q571" r:id="rId29" xr:uid="{00000000-0004-0000-0000-00001C000000}"/>
    <hyperlink ref="Q570" r:id="rId30" xr:uid="{00000000-0004-0000-0000-00001D000000}"/>
    <hyperlink ref="Q569" r:id="rId31" xr:uid="{00000000-0004-0000-0000-00001E000000}"/>
    <hyperlink ref="Q568" r:id="rId32" xr:uid="{00000000-0004-0000-0000-00001F000000}"/>
    <hyperlink ref="Q567" r:id="rId33" xr:uid="{00000000-0004-0000-0000-000020000000}"/>
    <hyperlink ref="Q566" r:id="rId34" xr:uid="{00000000-0004-0000-0000-000021000000}"/>
    <hyperlink ref="Q565" r:id="rId35" xr:uid="{00000000-0004-0000-0000-000022000000}"/>
    <hyperlink ref="Q564" r:id="rId36" xr:uid="{00000000-0004-0000-0000-000023000000}"/>
    <hyperlink ref="Q563" r:id="rId37" xr:uid="{00000000-0004-0000-0000-000024000000}"/>
    <hyperlink ref="Q562" r:id="rId38" xr:uid="{00000000-0004-0000-0000-000025000000}"/>
    <hyperlink ref="Q561" r:id="rId39" xr:uid="{00000000-0004-0000-0000-000026000000}"/>
    <hyperlink ref="Q560" r:id="rId40" xr:uid="{00000000-0004-0000-0000-000027000000}"/>
    <hyperlink ref="Q559" r:id="rId41" xr:uid="{00000000-0004-0000-0000-000028000000}"/>
    <hyperlink ref="Q558" r:id="rId42" xr:uid="{00000000-0004-0000-0000-000029000000}"/>
    <hyperlink ref="Q557" r:id="rId43" xr:uid="{00000000-0004-0000-0000-00002A000000}"/>
    <hyperlink ref="Q556" r:id="rId44" xr:uid="{00000000-0004-0000-0000-00002B000000}"/>
    <hyperlink ref="Q555" r:id="rId45" xr:uid="{00000000-0004-0000-0000-00002C000000}"/>
    <hyperlink ref="Q554" r:id="rId46" xr:uid="{00000000-0004-0000-0000-00002D000000}"/>
    <hyperlink ref="Q553" r:id="rId47" xr:uid="{00000000-0004-0000-0000-00002E000000}"/>
    <hyperlink ref="Q552" r:id="rId48" xr:uid="{00000000-0004-0000-0000-00002F000000}"/>
    <hyperlink ref="Q551" r:id="rId49" xr:uid="{00000000-0004-0000-0000-000030000000}"/>
    <hyperlink ref="Q550" r:id="rId50" xr:uid="{00000000-0004-0000-0000-000031000000}"/>
    <hyperlink ref="Q549" r:id="rId51" xr:uid="{00000000-0004-0000-0000-000032000000}"/>
    <hyperlink ref="Q548" r:id="rId52" xr:uid="{00000000-0004-0000-0000-000033000000}"/>
    <hyperlink ref="Q547" r:id="rId53" xr:uid="{00000000-0004-0000-0000-000034000000}"/>
    <hyperlink ref="Q546" r:id="rId54" xr:uid="{00000000-0004-0000-0000-000035000000}"/>
    <hyperlink ref="Q545" r:id="rId55" xr:uid="{00000000-0004-0000-0000-000036000000}"/>
    <hyperlink ref="Q544" r:id="rId56" xr:uid="{00000000-0004-0000-0000-000037000000}"/>
    <hyperlink ref="Q542" r:id="rId57" xr:uid="{00000000-0004-0000-0000-000038000000}"/>
    <hyperlink ref="Q543" r:id="rId58" xr:uid="{00000000-0004-0000-0000-000039000000}"/>
    <hyperlink ref="Q536:Q540" r:id="rId59" display="http://apps.webofknowledge.com/full_record.do?product=WOS&amp;search_mode=GeneralSearch&amp;qid=1&amp;SID=E4mWRou5HWWwzZi9H6s&amp;page=1&amp;doc=1" xr:uid="{00000000-0004-0000-0000-00003A000000}"/>
    <hyperlink ref="Q535" r:id="rId60" xr:uid="{00000000-0004-0000-0000-00003B000000}"/>
    <hyperlink ref="Q534" r:id="rId61" xr:uid="{00000000-0004-0000-0000-00003C000000}"/>
    <hyperlink ref="Q533" r:id="rId62" xr:uid="{00000000-0004-0000-0000-00003D000000}"/>
    <hyperlink ref="Q532" r:id="rId63" xr:uid="{00000000-0004-0000-0000-00003E000000}"/>
    <hyperlink ref="Q531" r:id="rId64" xr:uid="{00000000-0004-0000-0000-00003F000000}"/>
    <hyperlink ref="Q530" r:id="rId65" xr:uid="{00000000-0004-0000-0000-000040000000}"/>
    <hyperlink ref="Q529" r:id="rId66" xr:uid="{00000000-0004-0000-0000-000041000000}"/>
    <hyperlink ref="Q528" r:id="rId67" xr:uid="{00000000-0004-0000-0000-000042000000}"/>
    <hyperlink ref="Q527" r:id="rId68" xr:uid="{00000000-0004-0000-0000-000043000000}"/>
    <hyperlink ref="Q526" r:id="rId69" xr:uid="{00000000-0004-0000-0000-000044000000}"/>
    <hyperlink ref="Q525" r:id="rId70" xr:uid="{00000000-0004-0000-0000-000045000000}"/>
    <hyperlink ref="Q524" r:id="rId71" xr:uid="{00000000-0004-0000-0000-000046000000}"/>
    <hyperlink ref="Q523" r:id="rId72" xr:uid="{00000000-0004-0000-0000-000047000000}"/>
    <hyperlink ref="Q522" r:id="rId73" xr:uid="{00000000-0004-0000-0000-000048000000}"/>
    <hyperlink ref="Q521" r:id="rId74" xr:uid="{00000000-0004-0000-0000-000049000000}"/>
    <hyperlink ref="Q520" r:id="rId75" xr:uid="{00000000-0004-0000-0000-00004A000000}"/>
    <hyperlink ref="Q519" r:id="rId76" xr:uid="{00000000-0004-0000-0000-00004B000000}"/>
    <hyperlink ref="Q518" r:id="rId77" xr:uid="{00000000-0004-0000-0000-00004C000000}"/>
    <hyperlink ref="Q517" r:id="rId78" xr:uid="{00000000-0004-0000-0000-00004D000000}"/>
    <hyperlink ref="Q516" r:id="rId79" xr:uid="{00000000-0004-0000-0000-00004E000000}"/>
    <hyperlink ref="Q515" r:id="rId80" xr:uid="{00000000-0004-0000-0000-00004F000000}"/>
    <hyperlink ref="Q514" r:id="rId81" xr:uid="{00000000-0004-0000-0000-000050000000}"/>
    <hyperlink ref="Q513" r:id="rId82" xr:uid="{00000000-0004-0000-0000-000051000000}"/>
    <hyperlink ref="Q512" r:id="rId83" xr:uid="{00000000-0004-0000-0000-000052000000}"/>
    <hyperlink ref="Q511" r:id="rId84" xr:uid="{00000000-0004-0000-0000-000053000000}"/>
    <hyperlink ref="Q510" r:id="rId85" xr:uid="{00000000-0004-0000-0000-000054000000}"/>
    <hyperlink ref="Q509" r:id="rId86" xr:uid="{00000000-0004-0000-0000-000055000000}"/>
    <hyperlink ref="Q508" r:id="rId87" xr:uid="{00000000-0004-0000-0000-000056000000}"/>
    <hyperlink ref="Q507" r:id="rId88" xr:uid="{00000000-0004-0000-0000-000057000000}"/>
    <hyperlink ref="Q506" r:id="rId89" xr:uid="{00000000-0004-0000-0000-000058000000}"/>
    <hyperlink ref="Q505" r:id="rId90" xr:uid="{00000000-0004-0000-0000-000059000000}"/>
    <hyperlink ref="Q504" r:id="rId91" xr:uid="{00000000-0004-0000-0000-00005A000000}"/>
    <hyperlink ref="Q503" r:id="rId92" xr:uid="{00000000-0004-0000-0000-00005B000000}"/>
    <hyperlink ref="Q502" r:id="rId93" xr:uid="{00000000-0004-0000-0000-00005C000000}"/>
    <hyperlink ref="Q501" r:id="rId94" xr:uid="{00000000-0004-0000-0000-00005D000000}"/>
    <hyperlink ref="Q500" r:id="rId95" xr:uid="{00000000-0004-0000-0000-00005E000000}"/>
    <hyperlink ref="Q499" r:id="rId96" xr:uid="{00000000-0004-0000-0000-00005F000000}"/>
    <hyperlink ref="Q498" r:id="rId97" xr:uid="{00000000-0004-0000-0000-000060000000}"/>
    <hyperlink ref="Q497" r:id="rId98" xr:uid="{00000000-0004-0000-0000-000061000000}"/>
    <hyperlink ref="Q496" r:id="rId99" xr:uid="{00000000-0004-0000-0000-000062000000}"/>
    <hyperlink ref="Q495" r:id="rId100" xr:uid="{00000000-0004-0000-0000-000063000000}"/>
    <hyperlink ref="Q494" r:id="rId101" xr:uid="{00000000-0004-0000-0000-000064000000}"/>
    <hyperlink ref="Q493" r:id="rId102" xr:uid="{00000000-0004-0000-0000-000065000000}"/>
    <hyperlink ref="Q492" r:id="rId103" xr:uid="{00000000-0004-0000-0000-000066000000}"/>
    <hyperlink ref="Q491" r:id="rId104" xr:uid="{00000000-0004-0000-0000-000067000000}"/>
    <hyperlink ref="Q490" r:id="rId105" xr:uid="{00000000-0004-0000-0000-000068000000}"/>
    <hyperlink ref="Q489" r:id="rId106" xr:uid="{00000000-0004-0000-0000-000069000000}"/>
    <hyperlink ref="Q488" r:id="rId107" xr:uid="{00000000-0004-0000-0000-00006A000000}"/>
    <hyperlink ref="Q487" r:id="rId108" xr:uid="{00000000-0004-0000-0000-00006B000000}"/>
    <hyperlink ref="Q486" r:id="rId109" xr:uid="{00000000-0004-0000-0000-00006C000000}"/>
    <hyperlink ref="Q485" r:id="rId110" xr:uid="{00000000-0004-0000-0000-00006D000000}"/>
    <hyperlink ref="Q484" r:id="rId111" xr:uid="{00000000-0004-0000-0000-00006E000000}"/>
    <hyperlink ref="Q483" r:id="rId112" xr:uid="{00000000-0004-0000-0000-00006F000000}"/>
    <hyperlink ref="Q482" r:id="rId113" xr:uid="{00000000-0004-0000-0000-000070000000}"/>
    <hyperlink ref="Q481" r:id="rId114" xr:uid="{00000000-0004-0000-0000-000071000000}"/>
    <hyperlink ref="Q480" r:id="rId115" xr:uid="{00000000-0004-0000-0000-000072000000}"/>
    <hyperlink ref="Q479" r:id="rId116" xr:uid="{00000000-0004-0000-0000-000073000000}"/>
    <hyperlink ref="Q478" r:id="rId117" xr:uid="{00000000-0004-0000-0000-000074000000}"/>
    <hyperlink ref="Q477" r:id="rId118" xr:uid="{00000000-0004-0000-0000-000075000000}"/>
    <hyperlink ref="Q476" r:id="rId119" xr:uid="{00000000-0004-0000-0000-000076000000}"/>
    <hyperlink ref="Q475" r:id="rId120" xr:uid="{00000000-0004-0000-0000-000077000000}"/>
    <hyperlink ref="Q474" r:id="rId121" xr:uid="{00000000-0004-0000-0000-000078000000}"/>
    <hyperlink ref="Q473" r:id="rId122" xr:uid="{00000000-0004-0000-0000-000079000000}"/>
    <hyperlink ref="Q472" r:id="rId123" xr:uid="{00000000-0004-0000-0000-00007A000000}"/>
    <hyperlink ref="Q471" r:id="rId124" xr:uid="{00000000-0004-0000-0000-00007B000000}"/>
    <hyperlink ref="Q470" r:id="rId125" xr:uid="{00000000-0004-0000-0000-00007C000000}"/>
    <hyperlink ref="Q469" r:id="rId126" xr:uid="{00000000-0004-0000-0000-00007D000000}"/>
    <hyperlink ref="Q468" r:id="rId127" xr:uid="{00000000-0004-0000-0000-00007E000000}"/>
    <hyperlink ref="Q467" r:id="rId128" xr:uid="{00000000-0004-0000-0000-00007F000000}"/>
    <hyperlink ref="Q466" r:id="rId129" xr:uid="{00000000-0004-0000-0000-000080000000}"/>
    <hyperlink ref="Q465" r:id="rId130" xr:uid="{00000000-0004-0000-0000-000081000000}"/>
    <hyperlink ref="Q464" r:id="rId131" xr:uid="{00000000-0004-0000-0000-000082000000}"/>
    <hyperlink ref="Q463" r:id="rId132" xr:uid="{00000000-0004-0000-0000-000083000000}"/>
    <hyperlink ref="Q462" r:id="rId133" xr:uid="{00000000-0004-0000-0000-000084000000}"/>
    <hyperlink ref="Q461" r:id="rId134" xr:uid="{00000000-0004-0000-0000-000085000000}"/>
    <hyperlink ref="Q460" r:id="rId135" xr:uid="{00000000-0004-0000-0000-000086000000}"/>
    <hyperlink ref="Q459" r:id="rId136" xr:uid="{00000000-0004-0000-0000-000087000000}"/>
    <hyperlink ref="Q458" r:id="rId137" xr:uid="{00000000-0004-0000-0000-000088000000}"/>
    <hyperlink ref="Q457" r:id="rId138" xr:uid="{00000000-0004-0000-0000-000089000000}"/>
    <hyperlink ref="Q456" r:id="rId139" xr:uid="{00000000-0004-0000-0000-00008A000000}"/>
    <hyperlink ref="Q455" r:id="rId140" xr:uid="{00000000-0004-0000-0000-00008B000000}"/>
    <hyperlink ref="Q454" r:id="rId141" xr:uid="{00000000-0004-0000-0000-00008C000000}"/>
    <hyperlink ref="Q453" r:id="rId142" xr:uid="{00000000-0004-0000-0000-00008D000000}"/>
    <hyperlink ref="Q452" r:id="rId143" xr:uid="{00000000-0004-0000-0000-00008E000000}"/>
    <hyperlink ref="Q451" r:id="rId144" xr:uid="{00000000-0004-0000-0000-00008F000000}"/>
    <hyperlink ref="Q450" r:id="rId145" xr:uid="{00000000-0004-0000-0000-000090000000}"/>
    <hyperlink ref="Q449" r:id="rId146" xr:uid="{00000000-0004-0000-0000-000091000000}"/>
    <hyperlink ref="Q448" r:id="rId147" xr:uid="{00000000-0004-0000-0000-000092000000}"/>
    <hyperlink ref="Q447" r:id="rId148" xr:uid="{00000000-0004-0000-0000-000093000000}"/>
    <hyperlink ref="Q446" r:id="rId149" xr:uid="{00000000-0004-0000-0000-000094000000}"/>
    <hyperlink ref="Q445" r:id="rId150" xr:uid="{00000000-0004-0000-0000-000095000000}"/>
    <hyperlink ref="Q444" r:id="rId151" xr:uid="{00000000-0004-0000-0000-000096000000}"/>
    <hyperlink ref="Q443" r:id="rId152" xr:uid="{00000000-0004-0000-0000-000097000000}"/>
    <hyperlink ref="Q442" r:id="rId153" xr:uid="{00000000-0004-0000-0000-000098000000}"/>
    <hyperlink ref="Q441" r:id="rId154" xr:uid="{00000000-0004-0000-0000-000099000000}"/>
    <hyperlink ref="Q440" r:id="rId155" xr:uid="{00000000-0004-0000-0000-00009A000000}"/>
    <hyperlink ref="Q439" r:id="rId156" xr:uid="{00000000-0004-0000-0000-00009B000000}"/>
    <hyperlink ref="Q438" r:id="rId157" xr:uid="{00000000-0004-0000-0000-00009C000000}"/>
    <hyperlink ref="Q437" r:id="rId158" xr:uid="{00000000-0004-0000-0000-00009D000000}"/>
    <hyperlink ref="Q436" r:id="rId159" xr:uid="{00000000-0004-0000-0000-00009E000000}"/>
    <hyperlink ref="Q435" r:id="rId160" xr:uid="{00000000-0004-0000-0000-00009F000000}"/>
    <hyperlink ref="Q434" r:id="rId161" xr:uid="{00000000-0004-0000-0000-0000A0000000}"/>
    <hyperlink ref="Q433" r:id="rId162" xr:uid="{00000000-0004-0000-0000-0000A1000000}"/>
    <hyperlink ref="Q432" r:id="rId163" xr:uid="{00000000-0004-0000-0000-0000A2000000}"/>
    <hyperlink ref="Q431" r:id="rId164" xr:uid="{00000000-0004-0000-0000-0000A3000000}"/>
    <hyperlink ref="Q430" r:id="rId165" xr:uid="{00000000-0004-0000-0000-0000A4000000}"/>
    <hyperlink ref="Q429" r:id="rId166" xr:uid="{00000000-0004-0000-0000-0000A5000000}"/>
    <hyperlink ref="Q428" r:id="rId167" xr:uid="{00000000-0004-0000-0000-0000A6000000}"/>
    <hyperlink ref="Q427" r:id="rId168" xr:uid="{00000000-0004-0000-0000-0000A7000000}"/>
    <hyperlink ref="Q426" r:id="rId169" xr:uid="{00000000-0004-0000-0000-0000A8000000}"/>
    <hyperlink ref="Q425" r:id="rId170" xr:uid="{00000000-0004-0000-0000-0000A9000000}"/>
    <hyperlink ref="Q424" r:id="rId171" xr:uid="{00000000-0004-0000-0000-0000AA000000}"/>
    <hyperlink ref="Q423" r:id="rId172" xr:uid="{00000000-0004-0000-0000-0000AB000000}"/>
    <hyperlink ref="Q422" r:id="rId173" xr:uid="{00000000-0004-0000-0000-0000AC000000}"/>
    <hyperlink ref="Q421" r:id="rId174" xr:uid="{00000000-0004-0000-0000-0000AD000000}"/>
    <hyperlink ref="Q420" r:id="rId175" xr:uid="{00000000-0004-0000-0000-0000AE000000}"/>
    <hyperlink ref="Q419" r:id="rId176" xr:uid="{00000000-0004-0000-0000-0000AF000000}"/>
    <hyperlink ref="Q415" r:id="rId177" xr:uid="{00000000-0004-0000-0000-0000B0000000}"/>
    <hyperlink ref="Q409" r:id="rId178" xr:uid="{00000000-0004-0000-0000-0000B1000000}"/>
    <hyperlink ref="Q408" r:id="rId179" xr:uid="{00000000-0004-0000-0000-0000B2000000}"/>
    <hyperlink ref="Q407" r:id="rId180" xr:uid="{00000000-0004-0000-0000-0000B3000000}"/>
    <hyperlink ref="Q406" r:id="rId181" xr:uid="{00000000-0004-0000-0000-0000B4000000}"/>
    <hyperlink ref="Q405" r:id="rId182" xr:uid="{00000000-0004-0000-0000-0000B5000000}"/>
    <hyperlink ref="Q404" r:id="rId183" xr:uid="{00000000-0004-0000-0000-0000B6000000}"/>
    <hyperlink ref="Q403" r:id="rId184" xr:uid="{00000000-0004-0000-0000-0000B7000000}"/>
    <hyperlink ref="Q402" r:id="rId185" xr:uid="{00000000-0004-0000-0000-0000B8000000}"/>
    <hyperlink ref="Q401" r:id="rId186" xr:uid="{00000000-0004-0000-0000-0000B9000000}"/>
    <hyperlink ref="Q400" r:id="rId187" xr:uid="{00000000-0004-0000-0000-0000BA000000}"/>
    <hyperlink ref="Q399" r:id="rId188" xr:uid="{00000000-0004-0000-0000-0000BB000000}"/>
    <hyperlink ref="Q398" r:id="rId189" xr:uid="{00000000-0004-0000-0000-0000BC000000}"/>
    <hyperlink ref="Q397" r:id="rId190" xr:uid="{00000000-0004-0000-0000-0000BD000000}"/>
    <hyperlink ref="Q396" r:id="rId191" xr:uid="{00000000-0004-0000-0000-0000BE000000}"/>
    <hyperlink ref="Q395" r:id="rId192" xr:uid="{00000000-0004-0000-0000-0000BF000000}"/>
    <hyperlink ref="Q394" r:id="rId193" xr:uid="{00000000-0004-0000-0000-0000C0000000}"/>
    <hyperlink ref="Q393" r:id="rId194" xr:uid="{00000000-0004-0000-0000-0000C1000000}"/>
    <hyperlink ref="Q392" r:id="rId195" xr:uid="{00000000-0004-0000-0000-0000C2000000}"/>
    <hyperlink ref="Q391" r:id="rId196" xr:uid="{00000000-0004-0000-0000-0000C3000000}"/>
    <hyperlink ref="Q390" r:id="rId197" xr:uid="{00000000-0004-0000-0000-0000C4000000}"/>
    <hyperlink ref="Q389" r:id="rId198" xr:uid="{00000000-0004-0000-0000-0000C5000000}"/>
    <hyperlink ref="Q388" r:id="rId199" xr:uid="{00000000-0004-0000-0000-0000C6000000}"/>
    <hyperlink ref="Q387" r:id="rId200" xr:uid="{00000000-0004-0000-0000-0000C7000000}"/>
    <hyperlink ref="Q386" r:id="rId201" xr:uid="{00000000-0004-0000-0000-0000C8000000}"/>
    <hyperlink ref="Q385" r:id="rId202" xr:uid="{00000000-0004-0000-0000-0000C9000000}"/>
    <hyperlink ref="Q384" r:id="rId203" xr:uid="{00000000-0004-0000-0000-0000CA000000}"/>
    <hyperlink ref="Q383" r:id="rId204" xr:uid="{00000000-0004-0000-0000-0000CB000000}"/>
    <hyperlink ref="Q382" r:id="rId205" xr:uid="{00000000-0004-0000-0000-0000CC000000}"/>
    <hyperlink ref="Q381" r:id="rId206" xr:uid="{00000000-0004-0000-0000-0000CD000000}"/>
    <hyperlink ref="Q380" r:id="rId207" xr:uid="{00000000-0004-0000-0000-0000CE000000}"/>
    <hyperlink ref="Q379" r:id="rId208" xr:uid="{00000000-0004-0000-0000-0000CF000000}"/>
    <hyperlink ref="Q378" r:id="rId209" xr:uid="{00000000-0004-0000-0000-0000D0000000}"/>
    <hyperlink ref="Q377" r:id="rId210" xr:uid="{00000000-0004-0000-0000-0000D1000000}"/>
    <hyperlink ref="Q376" r:id="rId211" xr:uid="{00000000-0004-0000-0000-0000D2000000}"/>
    <hyperlink ref="Q375" r:id="rId212" xr:uid="{00000000-0004-0000-0000-0000D3000000}"/>
    <hyperlink ref="Q374" r:id="rId213" xr:uid="{00000000-0004-0000-0000-0000D4000000}"/>
    <hyperlink ref="Q373" r:id="rId214" xr:uid="{00000000-0004-0000-0000-0000D5000000}"/>
    <hyperlink ref="Q372" r:id="rId215" xr:uid="{00000000-0004-0000-0000-0000D6000000}"/>
    <hyperlink ref="Q371" r:id="rId216" xr:uid="{00000000-0004-0000-0000-0000D7000000}"/>
    <hyperlink ref="Q370" r:id="rId217" xr:uid="{00000000-0004-0000-0000-0000D8000000}"/>
    <hyperlink ref="Q369" r:id="rId218" xr:uid="{00000000-0004-0000-0000-0000D9000000}"/>
    <hyperlink ref="Q368" r:id="rId219" xr:uid="{00000000-0004-0000-0000-0000DA000000}"/>
    <hyperlink ref="Q367" r:id="rId220" xr:uid="{00000000-0004-0000-0000-0000DB000000}"/>
    <hyperlink ref="Q366" r:id="rId221" xr:uid="{00000000-0004-0000-0000-0000DC000000}"/>
    <hyperlink ref="Q365" r:id="rId222" xr:uid="{00000000-0004-0000-0000-0000DD000000}"/>
    <hyperlink ref="Q364" r:id="rId223" xr:uid="{00000000-0004-0000-0000-0000DE000000}"/>
    <hyperlink ref="Q363" r:id="rId224" xr:uid="{00000000-0004-0000-0000-0000DF000000}"/>
    <hyperlink ref="Q362" r:id="rId225" xr:uid="{00000000-0004-0000-0000-0000E0000000}"/>
    <hyperlink ref="Q361" r:id="rId226" xr:uid="{00000000-0004-0000-0000-0000E1000000}"/>
    <hyperlink ref="Q350" r:id="rId227" xr:uid="{00000000-0004-0000-0000-0000E2000000}"/>
    <hyperlink ref="Q349" r:id="rId228" xr:uid="{00000000-0004-0000-0000-0000E3000000}"/>
    <hyperlink ref="Q348" r:id="rId229" xr:uid="{00000000-0004-0000-0000-0000E4000000}"/>
    <hyperlink ref="Q347" r:id="rId230" xr:uid="{00000000-0004-0000-0000-0000E5000000}"/>
    <hyperlink ref="Q346" r:id="rId231" xr:uid="{00000000-0004-0000-0000-0000E6000000}"/>
    <hyperlink ref="Q345" r:id="rId232" xr:uid="{00000000-0004-0000-0000-0000E7000000}"/>
    <hyperlink ref="Q344" r:id="rId233" xr:uid="{00000000-0004-0000-0000-0000E8000000}"/>
    <hyperlink ref="Q343" r:id="rId234" xr:uid="{00000000-0004-0000-0000-0000E9000000}"/>
    <hyperlink ref="Q342" r:id="rId235" xr:uid="{00000000-0004-0000-0000-0000EA000000}"/>
    <hyperlink ref="Q341" r:id="rId236" xr:uid="{00000000-0004-0000-0000-0000EB000000}"/>
    <hyperlink ref="Q340" r:id="rId237" xr:uid="{00000000-0004-0000-0000-0000EC000000}"/>
    <hyperlink ref="Q339" r:id="rId238" xr:uid="{00000000-0004-0000-0000-0000ED000000}"/>
    <hyperlink ref="Q338" r:id="rId239" xr:uid="{00000000-0004-0000-0000-0000EE000000}"/>
    <hyperlink ref="Q337" r:id="rId240" xr:uid="{00000000-0004-0000-0000-0000EF000000}"/>
    <hyperlink ref="Q336" r:id="rId241" xr:uid="{00000000-0004-0000-0000-0000F0000000}"/>
    <hyperlink ref="Q335" r:id="rId242" xr:uid="{00000000-0004-0000-0000-0000F1000000}"/>
    <hyperlink ref="Q334" r:id="rId243" xr:uid="{00000000-0004-0000-0000-0000F2000000}"/>
    <hyperlink ref="Q333" r:id="rId244" xr:uid="{00000000-0004-0000-0000-0000F3000000}"/>
    <hyperlink ref="Q332" r:id="rId245" xr:uid="{00000000-0004-0000-0000-0000F4000000}"/>
    <hyperlink ref="Q331" r:id="rId246" xr:uid="{00000000-0004-0000-0000-0000F5000000}"/>
    <hyperlink ref="Q330" r:id="rId247" xr:uid="{00000000-0004-0000-0000-0000F6000000}"/>
    <hyperlink ref="Q329" r:id="rId248" xr:uid="{00000000-0004-0000-0000-0000F7000000}"/>
    <hyperlink ref="Q328" r:id="rId249" xr:uid="{00000000-0004-0000-0000-0000F8000000}"/>
    <hyperlink ref="Q327" r:id="rId250" xr:uid="{00000000-0004-0000-0000-0000F9000000}"/>
    <hyperlink ref="Q326" r:id="rId251" xr:uid="{00000000-0004-0000-0000-0000FA000000}"/>
    <hyperlink ref="Q325" r:id="rId252" xr:uid="{00000000-0004-0000-0000-0000FB000000}"/>
    <hyperlink ref="Q324" r:id="rId253" xr:uid="{00000000-0004-0000-0000-0000FC000000}"/>
    <hyperlink ref="Q323" r:id="rId254" xr:uid="{00000000-0004-0000-0000-0000FD000000}"/>
    <hyperlink ref="Q322" r:id="rId255" xr:uid="{00000000-0004-0000-0000-0000FE000000}"/>
    <hyperlink ref="Q321" r:id="rId256" xr:uid="{00000000-0004-0000-0000-0000FF000000}"/>
    <hyperlink ref="Q320" r:id="rId257" xr:uid="{00000000-0004-0000-0000-000000010000}"/>
    <hyperlink ref="Q319" r:id="rId258" xr:uid="{00000000-0004-0000-0000-000001010000}"/>
    <hyperlink ref="Q318" r:id="rId259" xr:uid="{00000000-0004-0000-0000-000002010000}"/>
    <hyperlink ref="Q317" r:id="rId260" xr:uid="{00000000-0004-0000-0000-000003010000}"/>
    <hyperlink ref="Q316" r:id="rId261" xr:uid="{00000000-0004-0000-0000-000004010000}"/>
    <hyperlink ref="Q315" r:id="rId262" xr:uid="{00000000-0004-0000-0000-000005010000}"/>
    <hyperlink ref="Q314" r:id="rId263" xr:uid="{00000000-0004-0000-0000-000006010000}"/>
    <hyperlink ref="Q313" r:id="rId264" xr:uid="{00000000-0004-0000-0000-000007010000}"/>
    <hyperlink ref="Q312" r:id="rId265" xr:uid="{00000000-0004-0000-0000-000008010000}"/>
    <hyperlink ref="Q311" r:id="rId266" xr:uid="{00000000-0004-0000-0000-000009010000}"/>
    <hyperlink ref="Q310" r:id="rId267" xr:uid="{00000000-0004-0000-0000-00000A010000}"/>
    <hyperlink ref="Q309" r:id="rId268" xr:uid="{00000000-0004-0000-0000-00000B010000}"/>
    <hyperlink ref="Q308" r:id="rId269" xr:uid="{00000000-0004-0000-0000-00000C010000}"/>
    <hyperlink ref="Q307" r:id="rId270" xr:uid="{00000000-0004-0000-0000-00000D010000}"/>
    <hyperlink ref="Q306" r:id="rId271" xr:uid="{00000000-0004-0000-0000-00000E010000}"/>
    <hyperlink ref="Q305" r:id="rId272" xr:uid="{00000000-0004-0000-0000-00000F010000}"/>
    <hyperlink ref="Q304" r:id="rId273" xr:uid="{00000000-0004-0000-0000-000010010000}"/>
    <hyperlink ref="Q303" r:id="rId274" xr:uid="{00000000-0004-0000-0000-000011010000}"/>
    <hyperlink ref="Q302" r:id="rId275" xr:uid="{00000000-0004-0000-0000-000012010000}"/>
    <hyperlink ref="Q301" r:id="rId276" xr:uid="{00000000-0004-0000-0000-000013010000}"/>
    <hyperlink ref="Q300" r:id="rId277" xr:uid="{00000000-0004-0000-0000-000014010000}"/>
    <hyperlink ref="Q299" r:id="rId278" xr:uid="{00000000-0004-0000-0000-000015010000}"/>
    <hyperlink ref="Q298" r:id="rId279" xr:uid="{00000000-0004-0000-0000-000016010000}"/>
    <hyperlink ref="Q297" r:id="rId280" xr:uid="{00000000-0004-0000-0000-000017010000}"/>
    <hyperlink ref="Q296" r:id="rId281" xr:uid="{00000000-0004-0000-0000-000018010000}"/>
    <hyperlink ref="Q295" r:id="rId282" xr:uid="{00000000-0004-0000-0000-000019010000}"/>
    <hyperlink ref="Q294" r:id="rId283" xr:uid="{00000000-0004-0000-0000-00001A010000}"/>
    <hyperlink ref="Q293" r:id="rId284" xr:uid="{00000000-0004-0000-0000-00001B010000}"/>
    <hyperlink ref="Q292" r:id="rId285" xr:uid="{00000000-0004-0000-0000-00001C010000}"/>
    <hyperlink ref="Q291" r:id="rId286" xr:uid="{00000000-0004-0000-0000-00001D010000}"/>
    <hyperlink ref="Q290" r:id="rId287" xr:uid="{00000000-0004-0000-0000-00001E010000}"/>
    <hyperlink ref="Q289" r:id="rId288" xr:uid="{00000000-0004-0000-0000-00001F010000}"/>
    <hyperlink ref="Q288" r:id="rId289" xr:uid="{00000000-0004-0000-0000-000020010000}"/>
    <hyperlink ref="Q287" r:id="rId290" xr:uid="{00000000-0004-0000-0000-000021010000}"/>
    <hyperlink ref="Q286" r:id="rId291" xr:uid="{00000000-0004-0000-0000-000022010000}"/>
    <hyperlink ref="Q285" r:id="rId292" xr:uid="{00000000-0004-0000-0000-000023010000}"/>
    <hyperlink ref="Q284" r:id="rId293" xr:uid="{00000000-0004-0000-0000-000024010000}"/>
    <hyperlink ref="Q283" r:id="rId294" xr:uid="{00000000-0004-0000-0000-000025010000}"/>
    <hyperlink ref="Q282" r:id="rId295" xr:uid="{00000000-0004-0000-0000-000026010000}"/>
    <hyperlink ref="Q281" r:id="rId296" xr:uid="{00000000-0004-0000-0000-000027010000}"/>
    <hyperlink ref="Q280" r:id="rId297" xr:uid="{00000000-0004-0000-0000-000028010000}"/>
    <hyperlink ref="Q279" r:id="rId298" xr:uid="{00000000-0004-0000-0000-000029010000}"/>
    <hyperlink ref="Q278" r:id="rId299" xr:uid="{00000000-0004-0000-0000-00002A010000}"/>
    <hyperlink ref="Q277" r:id="rId300" xr:uid="{00000000-0004-0000-0000-00002B010000}"/>
    <hyperlink ref="Q276" r:id="rId301" xr:uid="{00000000-0004-0000-0000-00002C010000}"/>
    <hyperlink ref="Q275" r:id="rId302" xr:uid="{00000000-0004-0000-0000-00002D010000}"/>
    <hyperlink ref="Q274" r:id="rId303" xr:uid="{00000000-0004-0000-0000-00002E010000}"/>
    <hyperlink ref="Q273" r:id="rId304" xr:uid="{00000000-0004-0000-0000-00002F010000}"/>
    <hyperlink ref="Q272" r:id="rId305" xr:uid="{00000000-0004-0000-0000-000030010000}"/>
    <hyperlink ref="Q271" r:id="rId306" xr:uid="{00000000-0004-0000-0000-000031010000}"/>
    <hyperlink ref="Q270" r:id="rId307" xr:uid="{00000000-0004-0000-0000-000032010000}"/>
    <hyperlink ref="Q269" r:id="rId308" xr:uid="{00000000-0004-0000-0000-000033010000}"/>
    <hyperlink ref="Q268" r:id="rId309" xr:uid="{00000000-0004-0000-0000-000034010000}"/>
    <hyperlink ref="Q267" r:id="rId310" xr:uid="{00000000-0004-0000-0000-000035010000}"/>
    <hyperlink ref="Q266" r:id="rId311" xr:uid="{00000000-0004-0000-0000-000036010000}"/>
    <hyperlink ref="Q265" r:id="rId312" xr:uid="{00000000-0004-0000-0000-000037010000}"/>
    <hyperlink ref="Q264" r:id="rId313" xr:uid="{00000000-0004-0000-0000-000038010000}"/>
    <hyperlink ref="Q263" r:id="rId314" xr:uid="{00000000-0004-0000-0000-000039010000}"/>
    <hyperlink ref="Q262" r:id="rId315" xr:uid="{00000000-0004-0000-0000-00003A010000}"/>
    <hyperlink ref="Q261" r:id="rId316" xr:uid="{00000000-0004-0000-0000-00003B010000}"/>
    <hyperlink ref="Q260" r:id="rId317" xr:uid="{00000000-0004-0000-0000-00003C010000}"/>
    <hyperlink ref="Q259" r:id="rId318" xr:uid="{00000000-0004-0000-0000-00003D010000}"/>
    <hyperlink ref="Q258" r:id="rId319" xr:uid="{00000000-0004-0000-0000-00003E010000}"/>
    <hyperlink ref="Q257" r:id="rId320" xr:uid="{00000000-0004-0000-0000-00003F010000}"/>
    <hyperlink ref="Q256" r:id="rId321" xr:uid="{00000000-0004-0000-0000-000040010000}"/>
    <hyperlink ref="Q254:Q255" r:id="rId322" display="http://apps.webofknowledge.com/full_record.do?product=WOS&amp;search_mode=GeneralSearch&amp;qid=3&amp;SID=F2Hiy86VoUryodGFyZr&amp;page=1&amp;doc=1" xr:uid="{00000000-0004-0000-0000-000041010000}"/>
    <hyperlink ref="Q253" r:id="rId323" xr:uid="{00000000-0004-0000-0000-000042010000}"/>
    <hyperlink ref="Q252" r:id="rId324" xr:uid="{00000000-0004-0000-0000-000043010000}"/>
    <hyperlink ref="Q251" r:id="rId325" xr:uid="{00000000-0004-0000-0000-000044010000}"/>
    <hyperlink ref="Q246:Q250" r:id="rId326" display="http://apps.webofknowledge.com/full_record.do?product=WOS&amp;search_mode=GeneralSearch&amp;qid=3&amp;SID=F2Hiy86VoUryodGFyZr&amp;page=1&amp;doc=4" xr:uid="{00000000-0004-0000-0000-000045010000}"/>
    <hyperlink ref="Q245" r:id="rId327" xr:uid="{00000000-0004-0000-0000-000046010000}"/>
    <hyperlink ref="Q244" r:id="rId328" xr:uid="{00000000-0004-0000-0000-000047010000}"/>
    <hyperlink ref="Q243" r:id="rId329" xr:uid="{00000000-0004-0000-0000-000048010000}"/>
    <hyperlink ref="Q242" r:id="rId330" xr:uid="{00000000-0004-0000-0000-000049010000}"/>
    <hyperlink ref="Q241" r:id="rId331" xr:uid="{00000000-0004-0000-0000-00004A010000}"/>
    <hyperlink ref="Q240" r:id="rId332" xr:uid="{00000000-0004-0000-0000-00004B010000}"/>
    <hyperlink ref="Q239" r:id="rId333" xr:uid="{00000000-0004-0000-0000-00004C010000}"/>
    <hyperlink ref="Q238" r:id="rId334" xr:uid="{00000000-0004-0000-0000-00004D010000}"/>
    <hyperlink ref="Q237" r:id="rId335" xr:uid="{00000000-0004-0000-0000-00004E010000}"/>
    <hyperlink ref="Q236" r:id="rId336" xr:uid="{00000000-0004-0000-0000-00004F010000}"/>
    <hyperlink ref="Q235" r:id="rId337" xr:uid="{00000000-0004-0000-0000-000050010000}"/>
    <hyperlink ref="Q234" r:id="rId338" xr:uid="{00000000-0004-0000-0000-000051010000}"/>
    <hyperlink ref="Q233" r:id="rId339" xr:uid="{00000000-0004-0000-0000-000052010000}"/>
    <hyperlink ref="Q232" r:id="rId340" xr:uid="{00000000-0004-0000-0000-000053010000}"/>
    <hyperlink ref="Q231" r:id="rId341" xr:uid="{00000000-0004-0000-0000-000054010000}"/>
    <hyperlink ref="Q230" r:id="rId342" xr:uid="{00000000-0004-0000-0000-000055010000}"/>
    <hyperlink ref="Q228" r:id="rId343" xr:uid="{00000000-0004-0000-0000-000056010000}"/>
    <hyperlink ref="Q227" r:id="rId344" xr:uid="{00000000-0004-0000-0000-000057010000}"/>
    <hyperlink ref="Q226" r:id="rId345" xr:uid="{00000000-0004-0000-0000-000058010000}"/>
    <hyperlink ref="Q225" r:id="rId346" xr:uid="{00000000-0004-0000-0000-000059010000}"/>
    <hyperlink ref="Q224" r:id="rId347" xr:uid="{00000000-0004-0000-0000-00005A010000}"/>
    <hyperlink ref="Q223" r:id="rId348" xr:uid="{00000000-0004-0000-0000-00005B010000}"/>
    <hyperlink ref="Q222" r:id="rId349" xr:uid="{00000000-0004-0000-0000-00005C010000}"/>
    <hyperlink ref="Q221" r:id="rId350" xr:uid="{00000000-0004-0000-0000-00005D010000}"/>
    <hyperlink ref="Q220" r:id="rId351" xr:uid="{00000000-0004-0000-0000-00005E010000}"/>
    <hyperlink ref="Q219" r:id="rId352" xr:uid="{00000000-0004-0000-0000-00005F010000}"/>
    <hyperlink ref="Q218" r:id="rId353" xr:uid="{00000000-0004-0000-0000-000060010000}"/>
    <hyperlink ref="Q217" r:id="rId354" xr:uid="{00000000-0004-0000-0000-000061010000}"/>
    <hyperlink ref="Q210" r:id="rId355" xr:uid="{00000000-0004-0000-0000-000062010000}"/>
    <hyperlink ref="Q209" r:id="rId356" xr:uid="{00000000-0004-0000-0000-000063010000}"/>
    <hyperlink ref="Q208" r:id="rId357" xr:uid="{00000000-0004-0000-0000-000064010000}"/>
    <hyperlink ref="Q207" r:id="rId358" xr:uid="{00000000-0004-0000-0000-000065010000}"/>
    <hyperlink ref="Q206" r:id="rId359" xr:uid="{00000000-0004-0000-0000-000066010000}"/>
    <hyperlink ref="Q205" r:id="rId360" xr:uid="{00000000-0004-0000-0000-000067010000}"/>
    <hyperlink ref="Q204" r:id="rId361" xr:uid="{00000000-0004-0000-0000-000068010000}"/>
    <hyperlink ref="Q203" r:id="rId362" xr:uid="{00000000-0004-0000-0000-000069010000}"/>
    <hyperlink ref="Q202" r:id="rId363" xr:uid="{00000000-0004-0000-0000-00006A010000}"/>
    <hyperlink ref="Q201" r:id="rId364" xr:uid="{00000000-0004-0000-0000-00006B010000}"/>
    <hyperlink ref="Q200" r:id="rId365" xr:uid="{00000000-0004-0000-0000-00006C010000}"/>
    <hyperlink ref="Q199" r:id="rId366" xr:uid="{00000000-0004-0000-0000-00006D010000}"/>
    <hyperlink ref="Q198" r:id="rId367" xr:uid="{00000000-0004-0000-0000-00006E010000}"/>
    <hyperlink ref="Q197" r:id="rId368" xr:uid="{00000000-0004-0000-0000-00006F010000}"/>
    <hyperlink ref="Q196" r:id="rId369" xr:uid="{00000000-0004-0000-0000-000070010000}"/>
    <hyperlink ref="Q195" r:id="rId370" xr:uid="{00000000-0004-0000-0000-000071010000}"/>
    <hyperlink ref="Q194" r:id="rId371" xr:uid="{00000000-0004-0000-0000-000072010000}"/>
    <hyperlink ref="Q193" r:id="rId372" xr:uid="{00000000-0004-0000-0000-000073010000}"/>
    <hyperlink ref="Q192" r:id="rId373" xr:uid="{00000000-0004-0000-0000-000074010000}"/>
    <hyperlink ref="Q169" r:id="rId374" xr:uid="{00000000-0004-0000-0000-000075010000}"/>
    <hyperlink ref="Q168" r:id="rId375" xr:uid="{00000000-0004-0000-0000-000076010000}"/>
    <hyperlink ref="Q164" r:id="rId376" xr:uid="{00000000-0004-0000-0000-000077010000}"/>
    <hyperlink ref="Q165:Q167" r:id="rId377" display="http://apps.webofknowledge.com/full_record.do?product=WOS&amp;search_mode=GeneralSearch&amp;qid=1&amp;SID=F1ZujJSFTah2efOH4Py&amp;page=3&amp;doc=124" xr:uid="{00000000-0004-0000-0000-000078010000}"/>
    <hyperlink ref="Q163" r:id="rId378" xr:uid="{00000000-0004-0000-0000-000079010000}"/>
    <hyperlink ref="Q160" r:id="rId379" xr:uid="{00000000-0004-0000-0000-00007A010000}"/>
    <hyperlink ref="Q159" r:id="rId380" xr:uid="{00000000-0004-0000-0000-00007B010000}"/>
    <hyperlink ref="Q158" r:id="rId381" xr:uid="{00000000-0004-0000-0000-00007C010000}"/>
    <hyperlink ref="Q157" r:id="rId382" xr:uid="{00000000-0004-0000-0000-00007D010000}"/>
    <hyperlink ref="Q156" r:id="rId383" xr:uid="{00000000-0004-0000-0000-00007E010000}"/>
    <hyperlink ref="Q191" r:id="rId384" xr:uid="{00000000-0004-0000-0000-00007F010000}"/>
    <hyperlink ref="Q155" r:id="rId385" xr:uid="{00000000-0004-0000-0000-000080010000}"/>
    <hyperlink ref="Q154" r:id="rId386" xr:uid="{00000000-0004-0000-0000-000081010000}"/>
    <hyperlink ref="Q153" r:id="rId387" xr:uid="{00000000-0004-0000-0000-000082010000}"/>
    <hyperlink ref="Q152" r:id="rId388" xr:uid="{00000000-0004-0000-0000-000083010000}"/>
    <hyperlink ref="Q151" r:id="rId389" xr:uid="{00000000-0004-0000-0000-000084010000}"/>
    <hyperlink ref="Q150" r:id="rId390" xr:uid="{00000000-0004-0000-0000-000085010000}"/>
    <hyperlink ref="Q149" r:id="rId391" xr:uid="{00000000-0004-0000-0000-000086010000}"/>
    <hyperlink ref="Q148" r:id="rId392" xr:uid="{00000000-0004-0000-0000-000087010000}"/>
    <hyperlink ref="Q147" r:id="rId393" xr:uid="{00000000-0004-0000-0000-000088010000}"/>
    <hyperlink ref="Q146" r:id="rId394" xr:uid="{00000000-0004-0000-0000-000089010000}"/>
    <hyperlink ref="Q145" r:id="rId395" xr:uid="{00000000-0004-0000-0000-00008A010000}"/>
    <hyperlink ref="Q144" r:id="rId396" xr:uid="{00000000-0004-0000-0000-00008B010000}"/>
    <hyperlink ref="Q143" r:id="rId397" xr:uid="{00000000-0004-0000-0000-00008C010000}"/>
    <hyperlink ref="Q142" r:id="rId398" xr:uid="{00000000-0004-0000-0000-00008D010000}"/>
    <hyperlink ref="Q141" r:id="rId399" xr:uid="{00000000-0004-0000-0000-00008E010000}"/>
    <hyperlink ref="Q140" r:id="rId400" xr:uid="{00000000-0004-0000-0000-00008F010000}"/>
    <hyperlink ref="Q139" r:id="rId401" xr:uid="{00000000-0004-0000-0000-000090010000}"/>
    <hyperlink ref="Q190" r:id="rId402" xr:uid="{00000000-0004-0000-0000-000091010000}"/>
    <hyperlink ref="Q189" r:id="rId403" xr:uid="{00000000-0004-0000-0000-000092010000}"/>
    <hyperlink ref="Q188" r:id="rId404" xr:uid="{00000000-0004-0000-0000-000093010000}"/>
    <hyperlink ref="Q138" r:id="rId405" xr:uid="{00000000-0004-0000-0000-000094010000}"/>
    <hyperlink ref="Q137" r:id="rId406" xr:uid="{00000000-0004-0000-0000-000095010000}"/>
    <hyperlink ref="Q136" r:id="rId407" xr:uid="{00000000-0004-0000-0000-000096010000}"/>
    <hyperlink ref="Q135" r:id="rId408" xr:uid="{00000000-0004-0000-0000-000097010000}"/>
    <hyperlink ref="Q134" r:id="rId409" xr:uid="{00000000-0004-0000-0000-000098010000}"/>
    <hyperlink ref="Q133" r:id="rId410" xr:uid="{00000000-0004-0000-0000-000099010000}"/>
    <hyperlink ref="Q132" r:id="rId411" xr:uid="{00000000-0004-0000-0000-00009A010000}"/>
    <hyperlink ref="Q131" r:id="rId412" xr:uid="{00000000-0004-0000-0000-00009B010000}"/>
    <hyperlink ref="Q130" r:id="rId413" xr:uid="{00000000-0004-0000-0000-00009C010000}"/>
    <hyperlink ref="Q129" r:id="rId414" xr:uid="{00000000-0004-0000-0000-00009D010000}"/>
    <hyperlink ref="Q128" r:id="rId415" xr:uid="{00000000-0004-0000-0000-00009E010000}"/>
    <hyperlink ref="Q127" r:id="rId416" xr:uid="{00000000-0004-0000-0000-00009F010000}"/>
    <hyperlink ref="Q126" r:id="rId417" xr:uid="{00000000-0004-0000-0000-0000A0010000}"/>
    <hyperlink ref="Q125" r:id="rId418" xr:uid="{00000000-0004-0000-0000-0000A1010000}"/>
    <hyperlink ref="Q124" r:id="rId419" xr:uid="{00000000-0004-0000-0000-0000A2010000}"/>
    <hyperlink ref="Q123" r:id="rId420" xr:uid="{00000000-0004-0000-0000-0000A3010000}"/>
    <hyperlink ref="Q122" r:id="rId421" xr:uid="{00000000-0004-0000-0000-0000A4010000}"/>
    <hyperlink ref="Q121" r:id="rId422" xr:uid="{00000000-0004-0000-0000-0000A5010000}"/>
    <hyperlink ref="Q120" r:id="rId423" xr:uid="{00000000-0004-0000-0000-0000A6010000}"/>
    <hyperlink ref="Q119" r:id="rId424" xr:uid="{00000000-0004-0000-0000-0000A7010000}"/>
    <hyperlink ref="Q118" r:id="rId425" xr:uid="{00000000-0004-0000-0000-0000A8010000}"/>
    <hyperlink ref="Q117" r:id="rId426" xr:uid="{00000000-0004-0000-0000-0000A9010000}"/>
    <hyperlink ref="Q186:Q187" r:id="rId427" display="http://apps.webofknowledge.com/full_record.do?product=WOS&amp;search_mode=GeneralSearch&amp;qid=3&amp;SID=E6nqv3SUKECJPl1OQjM&amp;page=1&amp;doc=1" xr:uid="{00000000-0004-0000-0000-0000AA010000}"/>
    <hyperlink ref="Q185" r:id="rId428" xr:uid="{00000000-0004-0000-0000-0000AB010000}"/>
    <hyperlink ref="Q184" r:id="rId429" xr:uid="{00000000-0004-0000-0000-0000AC010000}"/>
    <hyperlink ref="Q183" r:id="rId430" xr:uid="{00000000-0004-0000-0000-0000AD010000}"/>
    <hyperlink ref="Q116" r:id="rId431" xr:uid="{00000000-0004-0000-0000-0000AE010000}"/>
    <hyperlink ref="Q115" r:id="rId432" xr:uid="{00000000-0004-0000-0000-0000AF010000}"/>
    <hyperlink ref="Q114" r:id="rId433" xr:uid="{00000000-0004-0000-0000-0000B0010000}"/>
    <hyperlink ref="Q113" r:id="rId434" xr:uid="{00000000-0004-0000-0000-0000B1010000}"/>
    <hyperlink ref="Q112" r:id="rId435" xr:uid="{00000000-0004-0000-0000-0000B2010000}"/>
    <hyperlink ref="Q111" r:id="rId436" xr:uid="{00000000-0004-0000-0000-0000B3010000}"/>
    <hyperlink ref="Q110" r:id="rId437" xr:uid="{00000000-0004-0000-0000-0000B4010000}"/>
    <hyperlink ref="Q109" r:id="rId438" xr:uid="{00000000-0004-0000-0000-0000B5010000}"/>
    <hyperlink ref="Q108" r:id="rId439" xr:uid="{00000000-0004-0000-0000-0000B6010000}"/>
    <hyperlink ref="Q107" r:id="rId440" xr:uid="{00000000-0004-0000-0000-0000B7010000}"/>
    <hyperlink ref="Q106" r:id="rId441" xr:uid="{00000000-0004-0000-0000-0000B8010000}"/>
    <hyperlink ref="Q105" r:id="rId442" xr:uid="{00000000-0004-0000-0000-0000B9010000}"/>
    <hyperlink ref="Q104" r:id="rId443" xr:uid="{00000000-0004-0000-0000-0000BA010000}"/>
    <hyperlink ref="Q103" r:id="rId444" xr:uid="{00000000-0004-0000-0000-0000BB010000}"/>
    <hyperlink ref="Q102" r:id="rId445" xr:uid="{00000000-0004-0000-0000-0000BC010000}"/>
    <hyperlink ref="Q101" r:id="rId446" xr:uid="{00000000-0004-0000-0000-0000BD010000}"/>
    <hyperlink ref="Q100" r:id="rId447" xr:uid="{00000000-0004-0000-0000-0000BE010000}"/>
    <hyperlink ref="Q99" r:id="rId448" xr:uid="{00000000-0004-0000-0000-0000BF010000}"/>
    <hyperlink ref="Q98" r:id="rId449" xr:uid="{00000000-0004-0000-0000-0000C0010000}"/>
    <hyperlink ref="Q97" r:id="rId450" xr:uid="{00000000-0004-0000-0000-0000C1010000}"/>
    <hyperlink ref="Q96" r:id="rId451" xr:uid="{00000000-0004-0000-0000-0000C2010000}"/>
    <hyperlink ref="Q95" r:id="rId452" xr:uid="{00000000-0004-0000-0000-0000C3010000}"/>
    <hyperlink ref="Q94" r:id="rId453" xr:uid="{00000000-0004-0000-0000-0000C4010000}"/>
    <hyperlink ref="Q93" r:id="rId454" xr:uid="{00000000-0004-0000-0000-0000C5010000}"/>
    <hyperlink ref="Q92" r:id="rId455" xr:uid="{00000000-0004-0000-0000-0000C6010000}"/>
    <hyperlink ref="Q91" r:id="rId456" xr:uid="{00000000-0004-0000-0000-0000C7010000}"/>
    <hyperlink ref="Q90" r:id="rId457" xr:uid="{00000000-0004-0000-0000-0000C8010000}"/>
    <hyperlink ref="Q89" r:id="rId458" xr:uid="{00000000-0004-0000-0000-0000C9010000}"/>
    <hyperlink ref="Q88" r:id="rId459" xr:uid="{00000000-0004-0000-0000-0000CA010000}"/>
    <hyperlink ref="Q87" r:id="rId460" xr:uid="{00000000-0004-0000-0000-0000CB010000}"/>
    <hyperlink ref="Q86" r:id="rId461" xr:uid="{00000000-0004-0000-0000-0000CC010000}"/>
    <hyperlink ref="Q85" r:id="rId462" xr:uid="{00000000-0004-0000-0000-0000CD010000}"/>
    <hyperlink ref="Q84" r:id="rId463" xr:uid="{00000000-0004-0000-0000-0000CE010000}"/>
    <hyperlink ref="Q83" r:id="rId464" xr:uid="{00000000-0004-0000-0000-0000CF010000}"/>
    <hyperlink ref="Q82" r:id="rId465" xr:uid="{00000000-0004-0000-0000-0000D0010000}"/>
    <hyperlink ref="Q81" r:id="rId466" xr:uid="{00000000-0004-0000-0000-0000D1010000}"/>
    <hyperlink ref="Q80" r:id="rId467" xr:uid="{00000000-0004-0000-0000-0000D2010000}"/>
    <hyperlink ref="Q79" r:id="rId468" xr:uid="{00000000-0004-0000-0000-0000D3010000}"/>
    <hyperlink ref="Q78" r:id="rId469" xr:uid="{00000000-0004-0000-0000-0000D4010000}"/>
    <hyperlink ref="Q77" r:id="rId470" xr:uid="{00000000-0004-0000-0000-0000D5010000}"/>
    <hyperlink ref="Q76" r:id="rId471" xr:uid="{00000000-0004-0000-0000-0000D6010000}"/>
    <hyperlink ref="Q75" r:id="rId472" xr:uid="{00000000-0004-0000-0000-0000D7010000}"/>
    <hyperlink ref="Q74" r:id="rId473" xr:uid="{00000000-0004-0000-0000-0000D8010000}"/>
    <hyperlink ref="Q73" r:id="rId474" xr:uid="{00000000-0004-0000-0000-0000D9010000}"/>
    <hyperlink ref="Q72" r:id="rId475" xr:uid="{00000000-0004-0000-0000-0000DA010000}"/>
    <hyperlink ref="Q71" r:id="rId476" xr:uid="{00000000-0004-0000-0000-0000DB010000}"/>
    <hyperlink ref="Q70" r:id="rId477" xr:uid="{00000000-0004-0000-0000-0000DC010000}"/>
    <hyperlink ref="Q69" r:id="rId478" xr:uid="{00000000-0004-0000-0000-0000DD010000}"/>
    <hyperlink ref="Q68" r:id="rId479" xr:uid="{00000000-0004-0000-0000-0000DE010000}"/>
    <hyperlink ref="Q67" r:id="rId480" xr:uid="{00000000-0004-0000-0000-0000DF010000}"/>
    <hyperlink ref="Q66" r:id="rId481" xr:uid="{00000000-0004-0000-0000-0000E0010000}"/>
    <hyperlink ref="Q65" r:id="rId482" xr:uid="{00000000-0004-0000-0000-0000E1010000}"/>
    <hyperlink ref="Q64" r:id="rId483" xr:uid="{00000000-0004-0000-0000-0000E2010000}"/>
    <hyperlink ref="Q63" r:id="rId484" xr:uid="{00000000-0004-0000-0000-0000E3010000}"/>
    <hyperlink ref="Q62" r:id="rId485" xr:uid="{00000000-0004-0000-0000-0000E4010000}"/>
    <hyperlink ref="Q61" r:id="rId486" xr:uid="{00000000-0004-0000-0000-0000E5010000}"/>
    <hyperlink ref="Q58" r:id="rId487" xr:uid="{00000000-0004-0000-0000-0000E6010000}"/>
    <hyperlink ref="Q57" r:id="rId488" xr:uid="{00000000-0004-0000-0000-0000E7010000}"/>
    <hyperlink ref="Q56" r:id="rId489" xr:uid="{00000000-0004-0000-0000-0000E8010000}"/>
    <hyperlink ref="Q59" r:id="rId490" xr:uid="{00000000-0004-0000-0000-0000E9010000}"/>
    <hyperlink ref="Q60" r:id="rId491" xr:uid="{00000000-0004-0000-0000-0000EA010000}"/>
    <hyperlink ref="Q182" r:id="rId492" xr:uid="{00000000-0004-0000-0000-0000EB010000}"/>
    <hyperlink ref="Q55" r:id="rId493" xr:uid="{00000000-0004-0000-0000-0000EC010000}"/>
    <hyperlink ref="Q54" r:id="rId494" xr:uid="{00000000-0004-0000-0000-0000ED010000}"/>
    <hyperlink ref="Q53" r:id="rId495" xr:uid="{00000000-0004-0000-0000-0000EE010000}"/>
    <hyperlink ref="Q52" r:id="rId496" xr:uid="{00000000-0004-0000-0000-0000EF010000}"/>
    <hyperlink ref="Q51" r:id="rId497" xr:uid="{00000000-0004-0000-0000-0000F0010000}"/>
    <hyperlink ref="Q50" r:id="rId498" xr:uid="{00000000-0004-0000-0000-0000F1010000}"/>
    <hyperlink ref="Q49" r:id="rId499" xr:uid="{00000000-0004-0000-0000-0000F2010000}"/>
    <hyperlink ref="Q48" r:id="rId500" xr:uid="{00000000-0004-0000-0000-0000F3010000}"/>
    <hyperlink ref="Q47" r:id="rId501" xr:uid="{00000000-0004-0000-0000-0000F4010000}"/>
    <hyperlink ref="Q46" r:id="rId502" xr:uid="{00000000-0004-0000-0000-0000F5010000}"/>
    <hyperlink ref="Q45" r:id="rId503" xr:uid="{00000000-0004-0000-0000-0000F6010000}"/>
    <hyperlink ref="Q44" r:id="rId504" xr:uid="{00000000-0004-0000-0000-0000F7010000}"/>
    <hyperlink ref="Q43" r:id="rId505" xr:uid="{00000000-0004-0000-0000-0000F8010000}"/>
    <hyperlink ref="Q42" r:id="rId506" xr:uid="{00000000-0004-0000-0000-0000F9010000}"/>
    <hyperlink ref="Q41" r:id="rId507" xr:uid="{00000000-0004-0000-0000-0000FA010000}"/>
    <hyperlink ref="Q40" r:id="rId508" xr:uid="{00000000-0004-0000-0000-0000FB010000}"/>
    <hyperlink ref="Q38" r:id="rId509" xr:uid="{00000000-0004-0000-0000-0000FC010000}"/>
    <hyperlink ref="Q39" r:id="rId510" xr:uid="{00000000-0004-0000-0000-0000FD010000}"/>
    <hyperlink ref="Q37" r:id="rId511" xr:uid="{00000000-0004-0000-0000-0000FE010000}"/>
    <hyperlink ref="Q36" r:id="rId512" xr:uid="{00000000-0004-0000-0000-0000FF010000}"/>
    <hyperlink ref="Q35" r:id="rId513" xr:uid="{00000000-0004-0000-0000-000000020000}"/>
    <hyperlink ref="Q34" r:id="rId514" xr:uid="{00000000-0004-0000-0000-000001020000}"/>
    <hyperlink ref="Q33" r:id="rId515" xr:uid="{00000000-0004-0000-0000-000002020000}"/>
    <hyperlink ref="Q32" r:id="rId516" xr:uid="{00000000-0004-0000-0000-000003020000}"/>
    <hyperlink ref="Q31" r:id="rId517" xr:uid="{00000000-0004-0000-0000-000004020000}"/>
    <hyperlink ref="Q30" r:id="rId518" xr:uid="{00000000-0004-0000-0000-000005020000}"/>
    <hyperlink ref="Q29" r:id="rId519" xr:uid="{00000000-0004-0000-0000-000006020000}"/>
    <hyperlink ref="Q28" r:id="rId520" xr:uid="{00000000-0004-0000-0000-000007020000}"/>
    <hyperlink ref="Q27" r:id="rId521" xr:uid="{00000000-0004-0000-0000-000008020000}"/>
    <hyperlink ref="Q26" r:id="rId522" xr:uid="{00000000-0004-0000-0000-000009020000}"/>
    <hyperlink ref="Q25" r:id="rId523" xr:uid="{00000000-0004-0000-0000-00000A020000}"/>
    <hyperlink ref="Q24" r:id="rId524" xr:uid="{00000000-0004-0000-0000-00000B020000}"/>
    <hyperlink ref="Q23" r:id="rId525" xr:uid="{00000000-0004-0000-0000-00000C020000}"/>
    <hyperlink ref="Q22" r:id="rId526" xr:uid="{00000000-0004-0000-0000-00000D020000}"/>
    <hyperlink ref="Q21" r:id="rId527" xr:uid="{00000000-0004-0000-0000-00000E020000}"/>
    <hyperlink ref="Q20" r:id="rId528" xr:uid="{00000000-0004-0000-0000-00000F020000}"/>
    <hyperlink ref="Q19" r:id="rId529" xr:uid="{00000000-0004-0000-0000-000010020000}"/>
    <hyperlink ref="Q18" r:id="rId530" xr:uid="{00000000-0004-0000-0000-000011020000}"/>
    <hyperlink ref="Q17" r:id="rId531" xr:uid="{00000000-0004-0000-0000-000012020000}"/>
    <hyperlink ref="Q16" r:id="rId532" xr:uid="{00000000-0004-0000-0000-000013020000}"/>
    <hyperlink ref="Q15" r:id="rId533" xr:uid="{00000000-0004-0000-0000-000014020000}"/>
    <hyperlink ref="Q14" r:id="rId534" xr:uid="{00000000-0004-0000-0000-000015020000}"/>
    <hyperlink ref="Q13" r:id="rId535" xr:uid="{00000000-0004-0000-0000-000016020000}"/>
    <hyperlink ref="Q12" r:id="rId536" xr:uid="{00000000-0004-0000-0000-000017020000}"/>
    <hyperlink ref="Q11" r:id="rId537" xr:uid="{00000000-0004-0000-0000-000018020000}"/>
    <hyperlink ref="Q181" r:id="rId538" xr:uid="{00000000-0004-0000-0000-000019020000}"/>
    <hyperlink ref="Q180" r:id="rId539" xr:uid="{00000000-0004-0000-0000-00001A020000}"/>
    <hyperlink ref="Q179" r:id="rId540" xr:uid="{00000000-0004-0000-0000-00001B020000}"/>
    <hyperlink ref="Q178" r:id="rId541" xr:uid="{00000000-0004-0000-0000-00001C020000}"/>
    <hyperlink ref="Q177" r:id="rId542" xr:uid="{00000000-0004-0000-0000-00001D020000}"/>
    <hyperlink ref="Q176" r:id="rId543" xr:uid="{00000000-0004-0000-0000-00001E020000}"/>
    <hyperlink ref="Q175" r:id="rId544" xr:uid="{00000000-0004-0000-0000-00001F020000}"/>
    <hyperlink ref="Q174" r:id="rId545" xr:uid="{00000000-0004-0000-0000-000020020000}"/>
    <hyperlink ref="Q173" r:id="rId546" xr:uid="{00000000-0004-0000-0000-000021020000}"/>
    <hyperlink ref="Q171" r:id="rId547" xr:uid="{00000000-0004-0000-0000-000022020000}"/>
    <hyperlink ref="Q170" r:id="rId548" xr:uid="{00000000-0004-0000-0000-000023020000}"/>
    <hyperlink ref="Q172" r:id="rId549" xr:uid="{00000000-0004-0000-0000-000024020000}"/>
    <hyperlink ref="Q10" r:id="rId550" xr:uid="{00000000-0004-0000-0000-000025020000}"/>
    <hyperlink ref="Q9" r:id="rId551" xr:uid="{00000000-0004-0000-0000-000026020000}"/>
    <hyperlink ref="Q8" r:id="rId552" xr:uid="{00000000-0004-0000-0000-000027020000}"/>
    <hyperlink ref="Q7" r:id="rId553" xr:uid="{00000000-0004-0000-0000-000028020000}"/>
    <hyperlink ref="Q6" r:id="rId554" xr:uid="{00000000-0004-0000-0000-000029020000}"/>
    <hyperlink ref="Q2" r:id="rId555" xr:uid="{00000000-0004-0000-0000-00002A020000}"/>
    <hyperlink ref="Q5" r:id="rId556" xr:uid="{00000000-0004-0000-0000-00002B020000}"/>
    <hyperlink ref="Q4" r:id="rId557" xr:uid="{00000000-0004-0000-0000-00002C020000}"/>
    <hyperlink ref="Q3" r:id="rId558" xr:uid="{00000000-0004-0000-0000-00002D020000}"/>
  </hyperlinks>
  <pageMargins left="0.28000000000000003" right="0.2" top="0.75" bottom="0.75" header="0.3" footer="0.3"/>
  <pageSetup paperSize="9" scale="63" orientation="landscape" r:id="rId559"/>
  <legacyDrawing r:id="rId560"/>
  <tableParts count="1">
    <tablePart r:id="rId56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6"/>
  <dimension ref="A1:R33"/>
  <sheetViews>
    <sheetView zoomScale="85" zoomScaleNormal="85" workbookViewId="0">
      <selection sqref="A1:Q33"/>
    </sheetView>
  </sheetViews>
  <sheetFormatPr baseColWidth="10" defaultColWidth="8.83203125" defaultRowHeight="15"/>
  <cols>
    <col min="1" max="1" width="12.5" customWidth="1"/>
    <col min="2" max="2" width="12.6640625" customWidth="1"/>
    <col min="3" max="3" width="30.33203125" bestFit="1" customWidth="1"/>
    <col min="4" max="9" width="10.6640625" customWidth="1"/>
    <col min="10" max="10" width="10.1640625" customWidth="1"/>
    <col min="11" max="13" width="10.6640625" customWidth="1"/>
    <col min="14" max="14" width="10" customWidth="1"/>
    <col min="15" max="17" width="10.6640625" customWidth="1"/>
  </cols>
  <sheetData>
    <row r="1" spans="1:18" ht="21" customHeight="1">
      <c r="A1" s="1729" t="s">
        <v>441</v>
      </c>
      <c r="B1" s="1730"/>
      <c r="C1" s="1730"/>
      <c r="D1" s="1730"/>
      <c r="E1" s="1730"/>
      <c r="F1" s="1730"/>
      <c r="G1" s="1730"/>
      <c r="H1" s="1730"/>
      <c r="I1" s="1730"/>
      <c r="J1" s="1730"/>
      <c r="K1" s="1730"/>
      <c r="L1" s="1730"/>
      <c r="M1" s="1730"/>
      <c r="N1" s="1730"/>
      <c r="O1" s="1730"/>
      <c r="P1" s="1730"/>
      <c r="Q1" s="1730"/>
      <c r="R1" s="31"/>
    </row>
    <row r="2" spans="1:18" ht="19">
      <c r="A2" s="1731" t="s">
        <v>2277</v>
      </c>
      <c r="B2" s="1732"/>
      <c r="C2" s="1732"/>
      <c r="D2" s="1732"/>
      <c r="E2" s="1732"/>
      <c r="F2" s="1732"/>
      <c r="G2" s="1732"/>
      <c r="H2" s="1732"/>
      <c r="I2" s="1732"/>
      <c r="J2" s="1732"/>
      <c r="K2" s="1732"/>
      <c r="L2" s="1732"/>
      <c r="M2" s="1732"/>
      <c r="N2" s="1732"/>
      <c r="O2" s="1732"/>
      <c r="P2" s="1732"/>
      <c r="Q2" s="1732"/>
      <c r="R2" s="31"/>
    </row>
    <row r="3" spans="1:18" ht="18" customHeight="1">
      <c r="A3" s="1768" t="s">
        <v>1</v>
      </c>
      <c r="B3" s="1768" t="s">
        <v>2</v>
      </c>
      <c r="C3" s="1768" t="s">
        <v>861</v>
      </c>
      <c r="D3" s="1767" t="s">
        <v>853</v>
      </c>
      <c r="E3" s="1767"/>
      <c r="F3" s="1767" t="s">
        <v>1732</v>
      </c>
      <c r="G3" s="1767"/>
      <c r="H3" s="1767" t="s">
        <v>859</v>
      </c>
      <c r="I3" s="1767"/>
      <c r="J3" s="1767" t="s">
        <v>12</v>
      </c>
      <c r="K3" s="1767"/>
      <c r="L3" s="1767" t="s">
        <v>6</v>
      </c>
      <c r="M3" s="1767"/>
      <c r="N3" s="1767" t="s">
        <v>5</v>
      </c>
      <c r="O3" s="1767"/>
      <c r="P3" s="1767" t="s">
        <v>7</v>
      </c>
      <c r="Q3" s="1767"/>
    </row>
    <row r="4" spans="1:18">
      <c r="A4" s="1769"/>
      <c r="B4" s="1769"/>
      <c r="C4" s="1769"/>
      <c r="D4" s="13" t="s">
        <v>14</v>
      </c>
      <c r="E4" s="13" t="s">
        <v>15</v>
      </c>
      <c r="F4" s="13" t="s">
        <v>14</v>
      </c>
      <c r="G4" s="13" t="s">
        <v>15</v>
      </c>
      <c r="H4" s="13" t="s">
        <v>14</v>
      </c>
      <c r="I4" s="13" t="s">
        <v>15</v>
      </c>
      <c r="J4" s="13" t="s">
        <v>14</v>
      </c>
      <c r="K4" s="13" t="s">
        <v>15</v>
      </c>
      <c r="L4" s="13" t="s">
        <v>14</v>
      </c>
      <c r="M4" s="13" t="s">
        <v>15</v>
      </c>
      <c r="N4" s="13" t="s">
        <v>14</v>
      </c>
      <c r="O4" s="13" t="s">
        <v>15</v>
      </c>
      <c r="P4" s="13" t="s">
        <v>14</v>
      </c>
      <c r="Q4" s="13" t="s">
        <v>15</v>
      </c>
    </row>
    <row r="5" spans="1:18" s="8" customFormat="1">
      <c r="A5" s="550" t="s">
        <v>445</v>
      </c>
      <c r="B5" s="645" t="s">
        <v>74</v>
      </c>
      <c r="C5" s="551" t="s">
        <v>1083</v>
      </c>
      <c r="D5" s="300">
        <f t="shared" ref="D5:E9" si="0">F5+H5+J5+L5+N5+P5</f>
        <v>0</v>
      </c>
      <c r="E5" s="301">
        <f t="shared" si="0"/>
        <v>0</v>
      </c>
      <c r="F5" s="646">
        <v>0</v>
      </c>
      <c r="G5" s="647">
        <v>0</v>
      </c>
      <c r="H5" s="646">
        <v>0</v>
      </c>
      <c r="I5" s="647">
        <v>0</v>
      </c>
      <c r="J5" s="646">
        <v>0</v>
      </c>
      <c r="K5" s="647">
        <v>0</v>
      </c>
      <c r="L5" s="646">
        <v>0</v>
      </c>
      <c r="M5" s="647">
        <v>0</v>
      </c>
      <c r="N5" s="646">
        <v>0</v>
      </c>
      <c r="O5" s="647">
        <v>0</v>
      </c>
      <c r="P5" s="646">
        <v>0</v>
      </c>
      <c r="Q5" s="648">
        <v>0</v>
      </c>
    </row>
    <row r="6" spans="1:18" s="8" customFormat="1">
      <c r="A6" s="148" t="s">
        <v>442</v>
      </c>
      <c r="B6" s="157" t="s">
        <v>443</v>
      </c>
      <c r="C6" s="158" t="s">
        <v>67</v>
      </c>
      <c r="D6" s="300">
        <f t="shared" si="0"/>
        <v>0</v>
      </c>
      <c r="E6" s="301">
        <f t="shared" si="0"/>
        <v>0</v>
      </c>
      <c r="F6" s="96">
        <v>0</v>
      </c>
      <c r="G6" s="97">
        <v>0</v>
      </c>
      <c r="H6" s="96">
        <v>0</v>
      </c>
      <c r="I6" s="97">
        <v>0</v>
      </c>
      <c r="J6" s="96">
        <v>0</v>
      </c>
      <c r="K6" s="97">
        <v>0</v>
      </c>
      <c r="L6" s="96">
        <v>0</v>
      </c>
      <c r="M6" s="97">
        <v>0</v>
      </c>
      <c r="N6" s="96">
        <v>0</v>
      </c>
      <c r="O6" s="97">
        <v>0</v>
      </c>
      <c r="P6" s="96">
        <v>0</v>
      </c>
      <c r="Q6" s="98">
        <v>0</v>
      </c>
    </row>
    <row r="7" spans="1:18" s="8" customFormat="1">
      <c r="A7" s="149" t="s">
        <v>444</v>
      </c>
      <c r="B7" s="155" t="s">
        <v>97</v>
      </c>
      <c r="C7" s="156" t="s">
        <v>1083</v>
      </c>
      <c r="D7" s="304">
        <f t="shared" si="0"/>
        <v>0</v>
      </c>
      <c r="E7" s="305">
        <f t="shared" si="0"/>
        <v>0</v>
      </c>
      <c r="F7" s="6">
        <v>0</v>
      </c>
      <c r="G7" s="66">
        <v>0</v>
      </c>
      <c r="H7" s="6">
        <v>0</v>
      </c>
      <c r="I7" s="66">
        <v>0</v>
      </c>
      <c r="J7" s="6">
        <v>0</v>
      </c>
      <c r="K7" s="66">
        <v>0</v>
      </c>
      <c r="L7" s="6">
        <v>0</v>
      </c>
      <c r="M7" s="66">
        <v>0</v>
      </c>
      <c r="N7" s="6">
        <v>0</v>
      </c>
      <c r="O7" s="66">
        <v>0</v>
      </c>
      <c r="P7" s="6">
        <v>0</v>
      </c>
      <c r="Q7" s="63">
        <v>0</v>
      </c>
    </row>
    <row r="8" spans="1:18">
      <c r="A8" s="146" t="s">
        <v>455</v>
      </c>
      <c r="B8" s="151" t="s">
        <v>456</v>
      </c>
      <c r="C8" s="152" t="s">
        <v>2650</v>
      </c>
      <c r="D8" s="306">
        <f t="shared" si="0"/>
        <v>0</v>
      </c>
      <c r="E8" s="307">
        <f t="shared" si="0"/>
        <v>0</v>
      </c>
      <c r="F8" s="88">
        <v>0</v>
      </c>
      <c r="G8" s="89">
        <v>0</v>
      </c>
      <c r="H8" s="88">
        <v>0</v>
      </c>
      <c r="I8" s="89">
        <v>0</v>
      </c>
      <c r="J8" s="88">
        <v>0</v>
      </c>
      <c r="K8" s="89">
        <v>0</v>
      </c>
      <c r="L8" s="88">
        <v>0</v>
      </c>
      <c r="M8" s="89">
        <v>0</v>
      </c>
      <c r="N8" s="88">
        <v>0</v>
      </c>
      <c r="O8" s="89">
        <v>0</v>
      </c>
      <c r="P8" s="88">
        <v>0</v>
      </c>
      <c r="Q8" s="90">
        <v>0</v>
      </c>
    </row>
    <row r="9" spans="1:18">
      <c r="A9" s="148" t="s">
        <v>449</v>
      </c>
      <c r="B9" s="157" t="s">
        <v>450</v>
      </c>
      <c r="C9" s="158" t="s">
        <v>2650</v>
      </c>
      <c r="D9" s="300">
        <f t="shared" si="0"/>
        <v>0</v>
      </c>
      <c r="E9" s="301">
        <f t="shared" si="0"/>
        <v>0</v>
      </c>
      <c r="F9" s="96">
        <v>0</v>
      </c>
      <c r="G9" s="97">
        <v>0</v>
      </c>
      <c r="H9" s="96">
        <v>0</v>
      </c>
      <c r="I9" s="97">
        <v>0</v>
      </c>
      <c r="J9" s="96">
        <v>0</v>
      </c>
      <c r="K9" s="97">
        <v>0</v>
      </c>
      <c r="L9" s="96">
        <v>0</v>
      </c>
      <c r="M9" s="97">
        <v>0</v>
      </c>
      <c r="N9" s="96">
        <v>0</v>
      </c>
      <c r="O9" s="97">
        <v>0</v>
      </c>
      <c r="P9" s="96">
        <v>0</v>
      </c>
      <c r="Q9" s="98">
        <v>0</v>
      </c>
    </row>
    <row r="10" spans="1:18">
      <c r="A10" s="147" t="s">
        <v>459</v>
      </c>
      <c r="B10" s="153" t="s">
        <v>460</v>
      </c>
      <c r="C10" s="154" t="s">
        <v>59</v>
      </c>
      <c r="D10" s="300">
        <f t="shared" ref="D10:D17" si="1">F10+H10+J10+L10+N10+P10</f>
        <v>0</v>
      </c>
      <c r="E10" s="301">
        <f t="shared" ref="E10:E17" si="2">G10+I10+K10+M10+O10+Q10</f>
        <v>0</v>
      </c>
      <c r="F10" s="91">
        <v>0</v>
      </c>
      <c r="G10" s="92">
        <v>0</v>
      </c>
      <c r="H10" s="91">
        <v>0</v>
      </c>
      <c r="I10" s="92">
        <v>0</v>
      </c>
      <c r="J10" s="91">
        <v>0</v>
      </c>
      <c r="K10" s="92">
        <v>0</v>
      </c>
      <c r="L10" s="91">
        <v>0</v>
      </c>
      <c r="M10" s="92">
        <v>0</v>
      </c>
      <c r="N10" s="91">
        <v>0</v>
      </c>
      <c r="O10" s="92">
        <v>0</v>
      </c>
      <c r="P10" s="91">
        <v>0</v>
      </c>
      <c r="Q10" s="93">
        <v>0</v>
      </c>
    </row>
    <row r="11" spans="1:18">
      <c r="A11" s="148" t="s">
        <v>447</v>
      </c>
      <c r="B11" s="157" t="s">
        <v>448</v>
      </c>
      <c r="C11" s="158" t="s">
        <v>59</v>
      </c>
      <c r="D11" s="300">
        <f t="shared" si="1"/>
        <v>0</v>
      </c>
      <c r="E11" s="301">
        <f t="shared" si="2"/>
        <v>0</v>
      </c>
      <c r="F11" s="96">
        <v>0</v>
      </c>
      <c r="G11" s="97">
        <v>0</v>
      </c>
      <c r="H11" s="96">
        <v>0</v>
      </c>
      <c r="I11" s="97">
        <v>0</v>
      </c>
      <c r="J11" s="96">
        <v>0</v>
      </c>
      <c r="K11" s="97">
        <v>0</v>
      </c>
      <c r="L11" s="96">
        <v>0</v>
      </c>
      <c r="M11" s="97">
        <v>0</v>
      </c>
      <c r="N11" s="96">
        <v>0</v>
      </c>
      <c r="O11" s="97">
        <v>0</v>
      </c>
      <c r="P11" s="96">
        <v>0</v>
      </c>
      <c r="Q11" s="98">
        <v>0</v>
      </c>
    </row>
    <row r="12" spans="1:18">
      <c r="A12" s="148" t="s">
        <v>2651</v>
      </c>
      <c r="B12" s="157" t="s">
        <v>2645</v>
      </c>
      <c r="C12" s="158" t="s">
        <v>59</v>
      </c>
      <c r="D12" s="300">
        <f t="shared" ref="D12" si="3">F12+H12+J12+L12+N12+P12</f>
        <v>0</v>
      </c>
      <c r="E12" s="301">
        <f t="shared" ref="E12" si="4">G12+I12+K12+M12+O12+Q12</f>
        <v>0</v>
      </c>
      <c r="F12" s="96">
        <v>0</v>
      </c>
      <c r="G12" s="97">
        <v>0</v>
      </c>
      <c r="H12" s="96">
        <v>0</v>
      </c>
      <c r="I12" s="97">
        <v>0</v>
      </c>
      <c r="J12" s="96">
        <v>0</v>
      </c>
      <c r="K12" s="97">
        <v>0</v>
      </c>
      <c r="L12" s="96">
        <v>0</v>
      </c>
      <c r="M12" s="97">
        <v>0</v>
      </c>
      <c r="N12" s="96">
        <v>0</v>
      </c>
      <c r="O12" s="97">
        <v>0</v>
      </c>
      <c r="P12" s="96">
        <v>0</v>
      </c>
      <c r="Q12" s="98">
        <v>0</v>
      </c>
    </row>
    <row r="13" spans="1:18">
      <c r="A13" s="148" t="s">
        <v>461</v>
      </c>
      <c r="B13" s="157" t="s">
        <v>462</v>
      </c>
      <c r="C13" s="158" t="s">
        <v>59</v>
      </c>
      <c r="D13" s="300">
        <f t="shared" si="1"/>
        <v>0</v>
      </c>
      <c r="E13" s="301">
        <f t="shared" si="2"/>
        <v>0</v>
      </c>
      <c r="F13" s="96">
        <v>0</v>
      </c>
      <c r="G13" s="97">
        <v>0</v>
      </c>
      <c r="H13" s="96">
        <v>0</v>
      </c>
      <c r="I13" s="97">
        <v>0</v>
      </c>
      <c r="J13" s="96">
        <v>0</v>
      </c>
      <c r="K13" s="97">
        <v>0</v>
      </c>
      <c r="L13" s="96">
        <v>0</v>
      </c>
      <c r="M13" s="97">
        <v>0</v>
      </c>
      <c r="N13" s="96">
        <v>0</v>
      </c>
      <c r="O13" s="97">
        <v>0</v>
      </c>
      <c r="P13" s="96">
        <v>0</v>
      </c>
      <c r="Q13" s="98">
        <v>0</v>
      </c>
    </row>
    <row r="14" spans="1:18">
      <c r="A14" s="147" t="s">
        <v>451</v>
      </c>
      <c r="B14" s="153" t="s">
        <v>452</v>
      </c>
      <c r="C14" s="154" t="s">
        <v>2650</v>
      </c>
      <c r="D14" s="300">
        <f t="shared" si="1"/>
        <v>0</v>
      </c>
      <c r="E14" s="301">
        <f t="shared" si="2"/>
        <v>0</v>
      </c>
      <c r="F14" s="91">
        <v>0</v>
      </c>
      <c r="G14" s="92">
        <v>0</v>
      </c>
      <c r="H14" s="91">
        <v>0</v>
      </c>
      <c r="I14" s="92">
        <v>0</v>
      </c>
      <c r="J14" s="91">
        <v>0</v>
      </c>
      <c r="K14" s="92">
        <v>0</v>
      </c>
      <c r="L14" s="91">
        <v>0</v>
      </c>
      <c r="M14" s="92">
        <v>0</v>
      </c>
      <c r="N14" s="91">
        <v>0</v>
      </c>
      <c r="O14" s="92">
        <v>0</v>
      </c>
      <c r="P14" s="91">
        <v>0</v>
      </c>
      <c r="Q14" s="93">
        <v>0</v>
      </c>
    </row>
    <row r="15" spans="1:18">
      <c r="A15" s="148" t="s">
        <v>879</v>
      </c>
      <c r="B15" s="157" t="s">
        <v>2644</v>
      </c>
      <c r="C15" s="158" t="s">
        <v>59</v>
      </c>
      <c r="D15" s="300">
        <f>F15+H15+J15+L15+N15+P15</f>
        <v>0</v>
      </c>
      <c r="E15" s="301">
        <f>G15+I15+K15+M15+O15+Q15</f>
        <v>0</v>
      </c>
      <c r="F15" s="96">
        <v>0</v>
      </c>
      <c r="G15" s="97">
        <v>0</v>
      </c>
      <c r="H15" s="96">
        <v>0</v>
      </c>
      <c r="I15" s="97">
        <v>0</v>
      </c>
      <c r="J15" s="96">
        <v>0</v>
      </c>
      <c r="K15" s="97">
        <v>0</v>
      </c>
      <c r="L15" s="96">
        <v>0</v>
      </c>
      <c r="M15" s="97">
        <v>0</v>
      </c>
      <c r="N15" s="96">
        <v>0</v>
      </c>
      <c r="O15" s="97">
        <v>0</v>
      </c>
      <c r="P15" s="96">
        <v>0</v>
      </c>
      <c r="Q15" s="98">
        <v>0</v>
      </c>
    </row>
    <row r="16" spans="1:18">
      <c r="A16" s="147" t="s">
        <v>457</v>
      </c>
      <c r="B16" s="153" t="s">
        <v>458</v>
      </c>
      <c r="C16" s="154" t="s">
        <v>59</v>
      </c>
      <c r="D16" s="300">
        <f t="shared" si="1"/>
        <v>0</v>
      </c>
      <c r="E16" s="301">
        <f t="shared" si="2"/>
        <v>0</v>
      </c>
      <c r="F16" s="91">
        <v>0</v>
      </c>
      <c r="G16" s="92">
        <v>0</v>
      </c>
      <c r="H16" s="91">
        <v>0</v>
      </c>
      <c r="I16" s="92">
        <v>0</v>
      </c>
      <c r="J16" s="91">
        <v>0</v>
      </c>
      <c r="K16" s="92">
        <v>0</v>
      </c>
      <c r="L16" s="91">
        <v>0</v>
      </c>
      <c r="M16" s="92">
        <v>0</v>
      </c>
      <c r="N16" s="91">
        <v>0</v>
      </c>
      <c r="O16" s="92">
        <v>0</v>
      </c>
      <c r="P16" s="91">
        <v>0</v>
      </c>
      <c r="Q16" s="93">
        <v>0</v>
      </c>
    </row>
    <row r="17" spans="1:17">
      <c r="A17" s="149" t="s">
        <v>453</v>
      </c>
      <c r="B17" s="155" t="s">
        <v>454</v>
      </c>
      <c r="C17" s="156" t="s">
        <v>2650</v>
      </c>
      <c r="D17" s="325">
        <f t="shared" si="1"/>
        <v>0</v>
      </c>
      <c r="E17" s="344">
        <f t="shared" si="2"/>
        <v>0</v>
      </c>
      <c r="F17" s="6">
        <v>0</v>
      </c>
      <c r="G17" s="66">
        <v>0</v>
      </c>
      <c r="H17" s="6">
        <v>0</v>
      </c>
      <c r="I17" s="66">
        <v>0</v>
      </c>
      <c r="J17" s="6">
        <v>0</v>
      </c>
      <c r="K17" s="66">
        <v>0</v>
      </c>
      <c r="L17" s="6">
        <v>0</v>
      </c>
      <c r="M17" s="66">
        <v>0</v>
      </c>
      <c r="N17" s="6">
        <v>0</v>
      </c>
      <c r="O17" s="66">
        <v>0</v>
      </c>
      <c r="P17" s="6">
        <v>0</v>
      </c>
      <c r="Q17" s="63">
        <v>0</v>
      </c>
    </row>
    <row r="18" spans="1:17" s="111" customFormat="1">
      <c r="A18" s="147" t="s">
        <v>865</v>
      </c>
      <c r="B18" s="153" t="s">
        <v>467</v>
      </c>
      <c r="C18" s="154" t="s">
        <v>56</v>
      </c>
      <c r="D18" s="300">
        <f t="shared" ref="D18:E19" si="5">F18+H18+J18+L18+N18+P18</f>
        <v>0</v>
      </c>
      <c r="E18" s="301">
        <f t="shared" si="5"/>
        <v>0</v>
      </c>
      <c r="F18" s="91">
        <v>0</v>
      </c>
      <c r="G18" s="92">
        <v>0</v>
      </c>
      <c r="H18" s="91">
        <v>0</v>
      </c>
      <c r="I18" s="92">
        <v>0</v>
      </c>
      <c r="J18" s="91">
        <v>0</v>
      </c>
      <c r="K18" s="92">
        <v>0</v>
      </c>
      <c r="L18" s="91">
        <v>0</v>
      </c>
      <c r="M18" s="92">
        <v>0</v>
      </c>
      <c r="N18" s="91">
        <v>0</v>
      </c>
      <c r="O18" s="92">
        <v>0</v>
      </c>
      <c r="P18" s="91">
        <v>0</v>
      </c>
      <c r="Q18" s="93">
        <v>0</v>
      </c>
    </row>
    <row r="19" spans="1:17">
      <c r="A19" s="148" t="s">
        <v>463</v>
      </c>
      <c r="B19" s="157" t="s">
        <v>464</v>
      </c>
      <c r="C19" s="158" t="s">
        <v>56</v>
      </c>
      <c r="D19" s="300">
        <f t="shared" si="5"/>
        <v>0</v>
      </c>
      <c r="E19" s="301">
        <f t="shared" si="5"/>
        <v>0</v>
      </c>
      <c r="F19" s="96">
        <v>0</v>
      </c>
      <c r="G19" s="97">
        <v>0</v>
      </c>
      <c r="H19" s="96">
        <v>0</v>
      </c>
      <c r="I19" s="97">
        <v>0</v>
      </c>
      <c r="J19" s="96">
        <v>0</v>
      </c>
      <c r="K19" s="97">
        <v>0</v>
      </c>
      <c r="L19" s="96">
        <v>0</v>
      </c>
      <c r="M19" s="97">
        <v>0</v>
      </c>
      <c r="N19" s="96">
        <v>0</v>
      </c>
      <c r="O19" s="97">
        <v>0</v>
      </c>
      <c r="P19" s="96">
        <v>0</v>
      </c>
      <c r="Q19" s="98">
        <v>0</v>
      </c>
    </row>
    <row r="20" spans="1:17">
      <c r="A20" s="263" t="s">
        <v>352</v>
      </c>
      <c r="B20" s="650" t="s">
        <v>465</v>
      </c>
      <c r="C20" s="264" t="s">
        <v>56</v>
      </c>
      <c r="D20" s="300">
        <f t="shared" ref="D20" si="6">F20+H20+J20+L20+N20+P20</f>
        <v>0</v>
      </c>
      <c r="E20" s="301">
        <f t="shared" ref="E20" si="7">G20+I20+K20+M20+O20+Q20</f>
        <v>0</v>
      </c>
      <c r="F20" s="372">
        <v>0</v>
      </c>
      <c r="G20" s="373">
        <v>0</v>
      </c>
      <c r="H20" s="372">
        <v>0</v>
      </c>
      <c r="I20" s="373">
        <v>0</v>
      </c>
      <c r="J20" s="372">
        <v>0</v>
      </c>
      <c r="K20" s="373">
        <v>0</v>
      </c>
      <c r="L20" s="372">
        <v>0</v>
      </c>
      <c r="M20" s="373">
        <v>0</v>
      </c>
      <c r="N20" s="372">
        <v>0</v>
      </c>
      <c r="O20" s="373">
        <v>0</v>
      </c>
      <c r="P20" s="372">
        <v>0</v>
      </c>
      <c r="Q20" s="374">
        <v>0</v>
      </c>
    </row>
    <row r="21" spans="1:17">
      <c r="A21" s="148" t="s">
        <v>2646</v>
      </c>
      <c r="B21" s="157" t="s">
        <v>972</v>
      </c>
      <c r="C21" s="264" t="s">
        <v>56</v>
      </c>
      <c r="D21" s="300">
        <f>F21+H21+J21+L21+N21+P21</f>
        <v>0</v>
      </c>
      <c r="E21" s="301">
        <f>G21+I21+K21+M21+O21+Q21</f>
        <v>0</v>
      </c>
      <c r="F21" s="96">
        <v>0</v>
      </c>
      <c r="G21" s="97">
        <v>0</v>
      </c>
      <c r="H21" s="96">
        <v>0</v>
      </c>
      <c r="I21" s="97">
        <v>0</v>
      </c>
      <c r="J21" s="96">
        <v>0</v>
      </c>
      <c r="K21" s="97">
        <v>0</v>
      </c>
      <c r="L21" s="96">
        <v>0</v>
      </c>
      <c r="M21" s="97">
        <v>0</v>
      </c>
      <c r="N21" s="96">
        <v>0</v>
      </c>
      <c r="O21" s="97">
        <v>0</v>
      </c>
      <c r="P21" s="96">
        <v>0</v>
      </c>
      <c r="Q21" s="98">
        <v>0</v>
      </c>
    </row>
    <row r="22" spans="1:17">
      <c r="A22" s="148" t="s">
        <v>975</v>
      </c>
      <c r="B22" s="157" t="s">
        <v>976</v>
      </c>
      <c r="C22" s="156" t="s">
        <v>56</v>
      </c>
      <c r="D22" s="300">
        <f>F22+H22+J22+L22+N22+P22</f>
        <v>0</v>
      </c>
      <c r="E22" s="301">
        <f>G22+I22+K22+M22+O22+Q22</f>
        <v>0</v>
      </c>
      <c r="F22" s="96">
        <v>0</v>
      </c>
      <c r="G22" s="97">
        <v>0</v>
      </c>
      <c r="H22" s="96">
        <v>0</v>
      </c>
      <c r="I22" s="97">
        <v>0</v>
      </c>
      <c r="J22" s="96">
        <v>0</v>
      </c>
      <c r="K22" s="97">
        <v>0</v>
      </c>
      <c r="L22" s="96">
        <v>0</v>
      </c>
      <c r="M22" s="97">
        <v>0</v>
      </c>
      <c r="N22" s="96">
        <v>0</v>
      </c>
      <c r="O22" s="97">
        <v>0</v>
      </c>
      <c r="P22" s="96">
        <v>0</v>
      </c>
      <c r="Q22" s="98">
        <v>0</v>
      </c>
    </row>
    <row r="23" spans="1:17">
      <c r="A23" s="159" t="s">
        <v>863</v>
      </c>
      <c r="B23" s="160" t="s">
        <v>469</v>
      </c>
      <c r="C23" s="161" t="s">
        <v>470</v>
      </c>
      <c r="D23" s="298">
        <f t="shared" ref="D23:E24" si="8">F23+H23+J23+L23+N23+P23</f>
        <v>0</v>
      </c>
      <c r="E23" s="308">
        <f t="shared" si="8"/>
        <v>0</v>
      </c>
      <c r="F23" s="3">
        <v>0</v>
      </c>
      <c r="G23" s="61">
        <v>0</v>
      </c>
      <c r="H23" s="3">
        <v>0</v>
      </c>
      <c r="I23" s="61">
        <v>0</v>
      </c>
      <c r="J23" s="3">
        <v>0</v>
      </c>
      <c r="K23" s="61">
        <v>0</v>
      </c>
      <c r="L23" s="3">
        <v>0</v>
      </c>
      <c r="M23" s="61">
        <v>0</v>
      </c>
      <c r="N23" s="3">
        <v>0</v>
      </c>
      <c r="O23" s="61">
        <v>0</v>
      </c>
      <c r="P23" s="3">
        <v>0</v>
      </c>
      <c r="Q23" s="21">
        <v>0</v>
      </c>
    </row>
    <row r="24" spans="1:17">
      <c r="A24" s="148" t="s">
        <v>864</v>
      </c>
      <c r="B24" s="157" t="s">
        <v>446</v>
      </c>
      <c r="C24" s="158" t="s">
        <v>368</v>
      </c>
      <c r="D24" s="300">
        <f t="shared" si="8"/>
        <v>0</v>
      </c>
      <c r="E24" s="301">
        <f t="shared" si="8"/>
        <v>0</v>
      </c>
      <c r="F24" s="96">
        <v>0</v>
      </c>
      <c r="G24" s="97">
        <v>0</v>
      </c>
      <c r="H24" s="96">
        <v>0</v>
      </c>
      <c r="I24" s="97">
        <v>0</v>
      </c>
      <c r="J24" s="96">
        <v>0</v>
      </c>
      <c r="K24" s="97">
        <v>0</v>
      </c>
      <c r="L24" s="96">
        <v>0</v>
      </c>
      <c r="M24" s="97">
        <v>0</v>
      </c>
      <c r="N24" s="96">
        <v>0</v>
      </c>
      <c r="O24" s="97">
        <v>0</v>
      </c>
      <c r="P24" s="96">
        <v>0</v>
      </c>
      <c r="Q24" s="98">
        <v>0</v>
      </c>
    </row>
    <row r="25" spans="1:17">
      <c r="A25" s="350" t="s">
        <v>2656</v>
      </c>
      <c r="B25" s="615" t="s">
        <v>2657</v>
      </c>
      <c r="C25" s="351" t="s">
        <v>368</v>
      </c>
      <c r="D25" s="325">
        <f t="shared" ref="D25" si="9">F25+H25+J25+L25+N25+P25</f>
        <v>0</v>
      </c>
      <c r="E25" s="344">
        <f t="shared" ref="E25" si="10">G25+I25+K25+M25+O25+Q25</f>
        <v>0</v>
      </c>
      <c r="F25" s="329">
        <v>0</v>
      </c>
      <c r="G25" s="352">
        <v>0</v>
      </c>
      <c r="H25" s="329">
        <v>0</v>
      </c>
      <c r="I25" s="352">
        <v>0</v>
      </c>
      <c r="J25" s="329">
        <v>0</v>
      </c>
      <c r="K25" s="352">
        <v>0</v>
      </c>
      <c r="L25" s="329">
        <v>0</v>
      </c>
      <c r="M25" s="352">
        <v>0</v>
      </c>
      <c r="N25" s="329">
        <v>0</v>
      </c>
      <c r="O25" s="352">
        <v>0</v>
      </c>
      <c r="P25" s="329">
        <v>0</v>
      </c>
      <c r="Q25" s="342">
        <v>0</v>
      </c>
    </row>
    <row r="26" spans="1:17">
      <c r="A26" s="199" t="s">
        <v>2652</v>
      </c>
      <c r="B26" s="259" t="s">
        <v>2653</v>
      </c>
      <c r="C26" s="257" t="s">
        <v>311</v>
      </c>
      <c r="D26" s="300">
        <f>F26+H26+J26+L26+N26+P26</f>
        <v>0</v>
      </c>
      <c r="E26" s="301">
        <f>G26+I26+K26+M26+O26+Q26</f>
        <v>0</v>
      </c>
      <c r="F26" s="19">
        <v>0</v>
      </c>
      <c r="G26" s="82">
        <v>0</v>
      </c>
      <c r="H26" s="19">
        <v>0</v>
      </c>
      <c r="I26" s="82">
        <v>0</v>
      </c>
      <c r="J26" s="19">
        <v>0</v>
      </c>
      <c r="K26" s="82">
        <v>0</v>
      </c>
      <c r="L26" s="19">
        <v>0</v>
      </c>
      <c r="M26" s="82">
        <v>0</v>
      </c>
      <c r="N26" s="19">
        <v>0</v>
      </c>
      <c r="O26" s="82">
        <v>0</v>
      </c>
      <c r="P26" s="19">
        <v>0</v>
      </c>
      <c r="Q26" s="71">
        <v>0</v>
      </c>
    </row>
    <row r="27" spans="1:17">
      <c r="A27" s="148" t="s">
        <v>973</v>
      </c>
      <c r="B27" s="157" t="s">
        <v>974</v>
      </c>
      <c r="C27" s="158" t="s">
        <v>311</v>
      </c>
      <c r="D27" s="300">
        <f t="shared" ref="D27:E31" si="11">F27+H27+J27+L27+N27+P27</f>
        <v>0</v>
      </c>
      <c r="E27" s="301">
        <f t="shared" si="11"/>
        <v>0</v>
      </c>
      <c r="F27" s="96">
        <v>0</v>
      </c>
      <c r="G27" s="97">
        <v>0</v>
      </c>
      <c r="H27" s="96">
        <v>0</v>
      </c>
      <c r="I27" s="97">
        <v>0</v>
      </c>
      <c r="J27" s="96">
        <v>0</v>
      </c>
      <c r="K27" s="97">
        <v>0</v>
      </c>
      <c r="L27" s="96">
        <v>0</v>
      </c>
      <c r="M27" s="97">
        <v>0</v>
      </c>
      <c r="N27" s="96">
        <v>0</v>
      </c>
      <c r="O27" s="97">
        <v>0</v>
      </c>
      <c r="P27" s="96">
        <v>0</v>
      </c>
      <c r="Q27" s="98">
        <v>0</v>
      </c>
    </row>
    <row r="28" spans="1:17">
      <c r="A28" s="148" t="s">
        <v>2654</v>
      </c>
      <c r="B28" s="157" t="s">
        <v>2655</v>
      </c>
      <c r="C28" s="158" t="s">
        <v>311</v>
      </c>
      <c r="D28" s="300">
        <f>F28+H28+J28+L28+N28+P28</f>
        <v>0</v>
      </c>
      <c r="E28" s="301">
        <f>G28+I28+K28+M28+O28+Q28</f>
        <v>0</v>
      </c>
      <c r="F28" s="96">
        <v>0</v>
      </c>
      <c r="G28" s="97">
        <v>0</v>
      </c>
      <c r="H28" s="96">
        <v>0</v>
      </c>
      <c r="I28" s="97">
        <v>0</v>
      </c>
      <c r="J28" s="96">
        <v>0</v>
      </c>
      <c r="K28" s="97">
        <v>0</v>
      </c>
      <c r="L28" s="96">
        <v>0</v>
      </c>
      <c r="M28" s="97">
        <v>0</v>
      </c>
      <c r="N28" s="96">
        <v>0</v>
      </c>
      <c r="O28" s="97">
        <v>0</v>
      </c>
      <c r="P28" s="96">
        <v>0</v>
      </c>
      <c r="Q28" s="98">
        <v>0</v>
      </c>
    </row>
    <row r="29" spans="1:17">
      <c r="A29" s="148" t="s">
        <v>215</v>
      </c>
      <c r="B29" s="157" t="s">
        <v>468</v>
      </c>
      <c r="C29" s="158" t="s">
        <v>311</v>
      </c>
      <c r="D29" s="300">
        <f t="shared" si="11"/>
        <v>0</v>
      </c>
      <c r="E29" s="301">
        <f t="shared" si="11"/>
        <v>0</v>
      </c>
      <c r="F29" s="96">
        <v>0</v>
      </c>
      <c r="G29" s="97">
        <v>0</v>
      </c>
      <c r="H29" s="96">
        <v>0</v>
      </c>
      <c r="I29" s="97">
        <v>0</v>
      </c>
      <c r="J29" s="96">
        <v>0</v>
      </c>
      <c r="K29" s="97">
        <v>0</v>
      </c>
      <c r="L29" s="96">
        <v>0</v>
      </c>
      <c r="M29" s="97">
        <v>0</v>
      </c>
      <c r="N29" s="96">
        <v>0</v>
      </c>
      <c r="O29" s="97">
        <v>0</v>
      </c>
      <c r="P29" s="96">
        <v>0</v>
      </c>
      <c r="Q29" s="98">
        <v>0</v>
      </c>
    </row>
    <row r="30" spans="1:17">
      <c r="A30" s="148" t="s">
        <v>2658</v>
      </c>
      <c r="B30" s="157" t="s">
        <v>2659</v>
      </c>
      <c r="C30" s="158" t="s">
        <v>311</v>
      </c>
      <c r="D30" s="300">
        <f t="shared" ref="D30" si="12">F30+H30+J30+L30+N30+P30</f>
        <v>0</v>
      </c>
      <c r="E30" s="301">
        <f t="shared" ref="E30" si="13">G30+I30+K30+M30+O30+Q30</f>
        <v>0</v>
      </c>
      <c r="F30" s="96">
        <v>0</v>
      </c>
      <c r="G30" s="97">
        <v>0</v>
      </c>
      <c r="H30" s="96">
        <v>0</v>
      </c>
      <c r="I30" s="97">
        <v>0</v>
      </c>
      <c r="J30" s="96">
        <v>0</v>
      </c>
      <c r="K30" s="97">
        <v>0</v>
      </c>
      <c r="L30" s="96">
        <v>0</v>
      </c>
      <c r="M30" s="97">
        <v>0</v>
      </c>
      <c r="N30" s="96">
        <v>0</v>
      </c>
      <c r="O30" s="97">
        <v>0</v>
      </c>
      <c r="P30" s="96">
        <v>0</v>
      </c>
      <c r="Q30" s="98">
        <v>0</v>
      </c>
    </row>
    <row r="31" spans="1:17">
      <c r="A31" s="350" t="s">
        <v>866</v>
      </c>
      <c r="B31" s="349" t="s">
        <v>466</v>
      </c>
      <c r="C31" s="657" t="s">
        <v>311</v>
      </c>
      <c r="D31" s="325">
        <f t="shared" si="11"/>
        <v>0</v>
      </c>
      <c r="E31" s="344">
        <f t="shared" si="11"/>
        <v>0</v>
      </c>
      <c r="F31" s="329">
        <v>0</v>
      </c>
      <c r="G31" s="352">
        <v>0</v>
      </c>
      <c r="H31" s="329">
        <v>0</v>
      </c>
      <c r="I31" s="352">
        <v>0</v>
      </c>
      <c r="J31" s="329">
        <v>0</v>
      </c>
      <c r="K31" s="352">
        <v>0</v>
      </c>
      <c r="L31" s="329">
        <v>0</v>
      </c>
      <c r="M31" s="352">
        <v>0</v>
      </c>
      <c r="N31" s="329">
        <v>0</v>
      </c>
      <c r="O31" s="352">
        <v>0</v>
      </c>
      <c r="P31" s="329">
        <v>0</v>
      </c>
      <c r="Q31" s="342">
        <v>0</v>
      </c>
    </row>
    <row r="32" spans="1:17" ht="16" thickBot="1">
      <c r="A32" s="150" t="s">
        <v>977</v>
      </c>
      <c r="B32" s="656" t="s">
        <v>90</v>
      </c>
      <c r="C32" s="191" t="s">
        <v>978</v>
      </c>
      <c r="D32" s="309">
        <f>F32+H32+J32+L32+N32+P32</f>
        <v>0</v>
      </c>
      <c r="E32" s="614">
        <f>G32+I32+K32+M32+O32+Q32</f>
        <v>0</v>
      </c>
      <c r="F32" s="73">
        <v>0</v>
      </c>
      <c r="G32" s="74">
        <v>0</v>
      </c>
      <c r="H32" s="73">
        <v>0</v>
      </c>
      <c r="I32" s="74">
        <v>0</v>
      </c>
      <c r="J32" s="73">
        <v>0</v>
      </c>
      <c r="K32" s="74">
        <v>0</v>
      </c>
      <c r="L32" s="73">
        <v>0</v>
      </c>
      <c r="M32" s="74">
        <v>0</v>
      </c>
      <c r="N32" s="73">
        <v>0</v>
      </c>
      <c r="O32" s="74">
        <v>0</v>
      </c>
      <c r="P32" s="73">
        <v>0</v>
      </c>
      <c r="Q32" s="75">
        <v>0</v>
      </c>
    </row>
    <row r="33" spans="1:17" ht="20.25" customHeight="1">
      <c r="A33" s="210" t="s">
        <v>20</v>
      </c>
      <c r="B33" s="211"/>
      <c r="C33" s="211"/>
      <c r="D33" s="213">
        <f t="shared" ref="D33:Q33" si="14">SUM(D5:D32)</f>
        <v>0</v>
      </c>
      <c r="E33" s="212">
        <f t="shared" si="14"/>
        <v>0</v>
      </c>
      <c r="F33" s="213">
        <f t="shared" si="14"/>
        <v>0</v>
      </c>
      <c r="G33" s="212">
        <f t="shared" si="14"/>
        <v>0</v>
      </c>
      <c r="H33" s="213">
        <f t="shared" si="14"/>
        <v>0</v>
      </c>
      <c r="I33" s="212">
        <f t="shared" si="14"/>
        <v>0</v>
      </c>
      <c r="J33" s="213">
        <f t="shared" si="14"/>
        <v>0</v>
      </c>
      <c r="K33" s="212">
        <f t="shared" si="14"/>
        <v>0</v>
      </c>
      <c r="L33" s="213">
        <f t="shared" si="14"/>
        <v>0</v>
      </c>
      <c r="M33" s="212">
        <f t="shared" si="14"/>
        <v>0</v>
      </c>
      <c r="N33" s="213">
        <f t="shared" si="14"/>
        <v>0</v>
      </c>
      <c r="O33" s="212">
        <f t="shared" si="14"/>
        <v>0</v>
      </c>
      <c r="P33" s="213">
        <f t="shared" si="14"/>
        <v>0</v>
      </c>
      <c r="Q33" s="232">
        <f t="shared" si="14"/>
        <v>0</v>
      </c>
    </row>
  </sheetData>
  <sortState xmlns:xlrd2="http://schemas.microsoft.com/office/spreadsheetml/2017/richdata2" ref="A6:R7">
    <sortCondition ref="A5"/>
  </sortState>
  <mergeCells count="12">
    <mergeCell ref="A1:Q1"/>
    <mergeCell ref="A3:A4"/>
    <mergeCell ref="B3:B4"/>
    <mergeCell ref="C3:C4"/>
    <mergeCell ref="F3:G3"/>
    <mergeCell ref="J3:K3"/>
    <mergeCell ref="L3:M3"/>
    <mergeCell ref="N3:O3"/>
    <mergeCell ref="P3:Q3"/>
    <mergeCell ref="A2:Q2"/>
    <mergeCell ref="D3:E3"/>
    <mergeCell ref="H3:I3"/>
  </mergeCells>
  <phoneticPr fontId="67" type="noConversion"/>
  <conditionalFormatting sqref="C1:C1048576">
    <cfRule type="containsText" dxfId="72" priority="1" operator="containsText" text="student">
      <formula>NOT(ISERROR(SEARCH("student",C1)))</formula>
    </cfRule>
  </conditionalFormatting>
  <pageMargins left="0.37" right="0.17" top="0.75" bottom="0.75" header="0.3" footer="0.3"/>
  <pageSetup paperSize="9" scale="8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7"/>
  <dimension ref="A1:R22"/>
  <sheetViews>
    <sheetView zoomScale="85" zoomScaleNormal="85" workbookViewId="0">
      <selection sqref="A1:Q6"/>
    </sheetView>
  </sheetViews>
  <sheetFormatPr baseColWidth="10" defaultColWidth="8.83203125" defaultRowHeight="15"/>
  <cols>
    <col min="1" max="1" width="12.83203125" customWidth="1"/>
    <col min="2" max="2" width="13.1640625" customWidth="1"/>
    <col min="3" max="3" width="16.33203125" customWidth="1"/>
    <col min="4" max="17" width="10.6640625" customWidth="1"/>
  </cols>
  <sheetData>
    <row r="1" spans="1:18" ht="21" customHeight="1">
      <c r="A1" s="1770" t="s">
        <v>23</v>
      </c>
      <c r="B1" s="1770"/>
      <c r="C1" s="1770"/>
      <c r="D1" s="1770"/>
      <c r="E1" s="1770"/>
      <c r="F1" s="1770"/>
      <c r="G1" s="1770"/>
      <c r="H1" s="1770"/>
      <c r="I1" s="1770"/>
      <c r="J1" s="1770"/>
      <c r="K1" s="1770"/>
      <c r="L1" s="1770"/>
      <c r="M1" s="1770"/>
      <c r="N1" s="1770"/>
      <c r="O1" s="1770"/>
      <c r="P1" s="1770"/>
      <c r="Q1" s="1770"/>
      <c r="R1" s="32"/>
    </row>
    <row r="2" spans="1:18">
      <c r="A2" s="1771" t="s">
        <v>2277</v>
      </c>
      <c r="B2" s="1772"/>
      <c r="C2" s="1772"/>
      <c r="D2" s="1772"/>
      <c r="E2" s="1772"/>
      <c r="F2" s="1772"/>
      <c r="G2" s="1772"/>
      <c r="H2" s="1772"/>
      <c r="I2" s="1772"/>
      <c r="J2" s="1772"/>
      <c r="K2" s="1772"/>
      <c r="L2" s="1772"/>
      <c r="M2" s="1772"/>
      <c r="N2" s="1772"/>
      <c r="O2" s="1772"/>
      <c r="P2" s="1772"/>
      <c r="Q2" s="1772"/>
      <c r="R2" s="32"/>
    </row>
    <row r="3" spans="1:18" ht="18" customHeight="1">
      <c r="A3" s="1768" t="s">
        <v>1</v>
      </c>
      <c r="B3" s="1768" t="s">
        <v>2</v>
      </c>
      <c r="C3" s="1768" t="s">
        <v>861</v>
      </c>
      <c r="D3" s="1767" t="s">
        <v>853</v>
      </c>
      <c r="E3" s="1767"/>
      <c r="F3" s="1767" t="s">
        <v>1039</v>
      </c>
      <c r="G3" s="1767"/>
      <c r="H3" s="1767" t="s">
        <v>859</v>
      </c>
      <c r="I3" s="1767"/>
      <c r="J3" s="1767" t="s">
        <v>12</v>
      </c>
      <c r="K3" s="1767"/>
      <c r="L3" s="1767" t="s">
        <v>6</v>
      </c>
      <c r="M3" s="1767"/>
      <c r="N3" s="1767" t="s">
        <v>5</v>
      </c>
      <c r="O3" s="1767"/>
      <c r="P3" s="1767" t="s">
        <v>7</v>
      </c>
      <c r="Q3" s="1767"/>
    </row>
    <row r="4" spans="1:18">
      <c r="A4" s="1769"/>
      <c r="B4" s="1769"/>
      <c r="C4" s="1769"/>
      <c r="D4" s="13" t="s">
        <v>14</v>
      </c>
      <c r="E4" s="13" t="s">
        <v>15</v>
      </c>
      <c r="F4" s="13" t="s">
        <v>14</v>
      </c>
      <c r="G4" s="13" t="s">
        <v>15</v>
      </c>
      <c r="H4" s="13" t="s">
        <v>14</v>
      </c>
      <c r="I4" s="13" t="s">
        <v>15</v>
      </c>
      <c r="J4" s="13" t="s">
        <v>14</v>
      </c>
      <c r="K4" s="13" t="s">
        <v>15</v>
      </c>
      <c r="L4" s="13" t="s">
        <v>14</v>
      </c>
      <c r="M4" s="13" t="s">
        <v>15</v>
      </c>
      <c r="N4" s="13" t="s">
        <v>14</v>
      </c>
      <c r="O4" s="13" t="s">
        <v>15</v>
      </c>
      <c r="P4" s="13" t="s">
        <v>14</v>
      </c>
      <c r="Q4" s="13" t="s">
        <v>15</v>
      </c>
    </row>
    <row r="5" spans="1:18" s="8" customFormat="1" ht="16" thickBot="1">
      <c r="A5" s="163" t="s">
        <v>471</v>
      </c>
      <c r="B5" s="163" t="s">
        <v>472</v>
      </c>
      <c r="C5" s="163" t="s">
        <v>67</v>
      </c>
      <c r="D5" s="299">
        <f>F5+H5+J5+L5+N5+P5</f>
        <v>0</v>
      </c>
      <c r="E5" s="299">
        <f>G5+I5+K5+M5+O5+Q5</f>
        <v>0</v>
      </c>
      <c r="F5" s="18">
        <v>0</v>
      </c>
      <c r="G5" s="4">
        <v>0</v>
      </c>
      <c r="H5" s="18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</row>
    <row r="6" spans="1:18" s="8" customFormat="1" ht="20.25" customHeight="1">
      <c r="A6" s="229" t="s">
        <v>20</v>
      </c>
      <c r="B6" s="230"/>
      <c r="C6" s="230"/>
      <c r="D6" s="228">
        <f>SUM(D5:D5)</f>
        <v>0</v>
      </c>
      <c r="E6" s="231">
        <f>SUM(E5:E5)</f>
        <v>0</v>
      </c>
      <c r="F6" s="228">
        <f t="shared" ref="F6:Q6" si="0">SUM(F5:F5)</f>
        <v>0</v>
      </c>
      <c r="G6" s="231">
        <f t="shared" si="0"/>
        <v>0</v>
      </c>
      <c r="H6" s="228">
        <f t="shared" si="0"/>
        <v>0</v>
      </c>
      <c r="I6" s="231">
        <f t="shared" si="0"/>
        <v>0</v>
      </c>
      <c r="J6" s="228">
        <f t="shared" si="0"/>
        <v>0</v>
      </c>
      <c r="K6" s="231">
        <f t="shared" si="0"/>
        <v>0</v>
      </c>
      <c r="L6" s="228">
        <f t="shared" si="0"/>
        <v>0</v>
      </c>
      <c r="M6" s="231">
        <f t="shared" si="0"/>
        <v>0</v>
      </c>
      <c r="N6" s="228">
        <f t="shared" si="0"/>
        <v>0</v>
      </c>
      <c r="O6" s="231">
        <f t="shared" si="0"/>
        <v>0</v>
      </c>
      <c r="P6" s="228">
        <f t="shared" si="0"/>
        <v>0</v>
      </c>
      <c r="Q6" s="232">
        <f t="shared" si="0"/>
        <v>0</v>
      </c>
    </row>
    <row r="7" spans="1:18">
      <c r="D7" s="1"/>
    </row>
    <row r="8" spans="1:18">
      <c r="D8" s="1"/>
    </row>
    <row r="9" spans="1:18">
      <c r="D9" s="1"/>
    </row>
    <row r="10" spans="1:18">
      <c r="D10" s="1"/>
    </row>
    <row r="14" spans="1:18">
      <c r="K14" s="49"/>
    </row>
    <row r="22" ht="20.25" customHeight="1"/>
  </sheetData>
  <mergeCells count="12">
    <mergeCell ref="A1:Q1"/>
    <mergeCell ref="A3:A4"/>
    <mergeCell ref="B3:B4"/>
    <mergeCell ref="C3:C4"/>
    <mergeCell ref="F3:G3"/>
    <mergeCell ref="J3:K3"/>
    <mergeCell ref="L3:M3"/>
    <mergeCell ref="N3:O3"/>
    <mergeCell ref="P3:Q3"/>
    <mergeCell ref="A2:Q2"/>
    <mergeCell ref="D3:E3"/>
    <mergeCell ref="H3:I3"/>
  </mergeCells>
  <phoneticPr fontId="67" type="noConversion"/>
  <pageMargins left="0.36" right="0.17" top="0.75" bottom="0.75" header="0.3" footer="0.3"/>
  <pageSetup paperSize="9" scale="80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8"/>
  <dimension ref="A1:R346"/>
  <sheetViews>
    <sheetView zoomScale="90" zoomScaleNormal="90" workbookViewId="0">
      <selection activeCell="F6" sqref="F6"/>
    </sheetView>
  </sheetViews>
  <sheetFormatPr baseColWidth="10" defaultColWidth="8.83203125" defaultRowHeight="15"/>
  <cols>
    <col min="1" max="1" width="44.5" customWidth="1"/>
    <col min="2" max="2" width="8.5" customWidth="1"/>
    <col min="3" max="3" width="10.1640625" customWidth="1"/>
    <col min="4" max="5" width="10.6640625" customWidth="1"/>
    <col min="6" max="10" width="10.1640625" customWidth="1"/>
    <col min="11" max="11" width="10.5" customWidth="1"/>
    <col min="12" max="12" width="10.1640625" customWidth="1"/>
    <col min="13" max="13" width="10.5" customWidth="1"/>
    <col min="14" max="17" width="10.1640625" customWidth="1"/>
    <col min="18" max="16384" width="8.83203125" style="37"/>
  </cols>
  <sheetData>
    <row r="1" spans="1:18" ht="19" customHeight="1">
      <c r="A1" s="1729" t="s">
        <v>926</v>
      </c>
      <c r="B1" s="1730"/>
      <c r="C1" s="1730"/>
      <c r="D1" s="1730"/>
      <c r="E1" s="1730"/>
      <c r="F1" s="1730"/>
      <c r="G1" s="1730"/>
      <c r="H1" s="1730"/>
      <c r="I1" s="1730"/>
      <c r="J1" s="1730"/>
      <c r="K1" s="1730"/>
      <c r="L1" s="1730"/>
      <c r="M1" s="1730"/>
      <c r="N1" s="1730"/>
      <c r="O1" s="1730"/>
      <c r="P1" s="1730"/>
      <c r="Q1" s="1730"/>
      <c r="R1" s="38"/>
    </row>
    <row r="2" spans="1:18" ht="15" customHeight="1">
      <c r="A2" s="1778" t="s">
        <v>2277</v>
      </c>
      <c r="B2" s="1779"/>
      <c r="C2" s="1779"/>
      <c r="D2" s="1779"/>
      <c r="E2" s="1779"/>
      <c r="F2" s="1779"/>
      <c r="G2" s="1779"/>
      <c r="H2" s="1779"/>
      <c r="I2" s="1779"/>
      <c r="J2" s="1779"/>
      <c r="K2" s="1779"/>
      <c r="L2" s="1779"/>
      <c r="M2" s="1779"/>
      <c r="N2" s="1779"/>
      <c r="O2" s="1779"/>
      <c r="P2" s="1779"/>
      <c r="Q2" s="1779"/>
      <c r="R2" s="38"/>
    </row>
    <row r="3" spans="1:18" ht="18" customHeight="1">
      <c r="A3" s="1757" t="s">
        <v>4</v>
      </c>
      <c r="B3" s="1802" t="s">
        <v>862</v>
      </c>
      <c r="C3" s="1751" t="s">
        <v>853</v>
      </c>
      <c r="D3" s="1803"/>
      <c r="E3" s="1804"/>
      <c r="F3" s="1765" t="s">
        <v>1732</v>
      </c>
      <c r="G3" s="1765"/>
      <c r="H3" s="1765" t="s">
        <v>1737</v>
      </c>
      <c r="I3" s="1765"/>
      <c r="J3" s="1765" t="s">
        <v>12</v>
      </c>
      <c r="K3" s="1765"/>
      <c r="L3" s="1765" t="s">
        <v>6</v>
      </c>
      <c r="M3" s="1765"/>
      <c r="N3" s="1765" t="s">
        <v>5</v>
      </c>
      <c r="O3" s="1765"/>
      <c r="P3" s="1765" t="s">
        <v>7</v>
      </c>
      <c r="Q3" s="1765"/>
    </row>
    <row r="4" spans="1:18">
      <c r="A4" s="1736"/>
      <c r="B4" s="1765"/>
      <c r="C4" s="13" t="s">
        <v>14</v>
      </c>
      <c r="D4" s="39" t="s">
        <v>15</v>
      </c>
      <c r="E4" s="39" t="s">
        <v>923</v>
      </c>
      <c r="F4" s="13" t="s">
        <v>14</v>
      </c>
      <c r="G4" s="13" t="s">
        <v>15</v>
      </c>
      <c r="H4" s="13" t="s">
        <v>14</v>
      </c>
      <c r="I4" s="13" t="s">
        <v>15</v>
      </c>
      <c r="J4" s="13" t="s">
        <v>14</v>
      </c>
      <c r="K4" s="13" t="s">
        <v>15</v>
      </c>
      <c r="L4" s="13" t="s">
        <v>14</v>
      </c>
      <c r="M4" s="13" t="s">
        <v>15</v>
      </c>
      <c r="N4" s="13" t="s">
        <v>14</v>
      </c>
      <c r="O4" s="13" t="s">
        <v>15</v>
      </c>
      <c r="P4" s="13" t="s">
        <v>14</v>
      </c>
      <c r="Q4" s="13" t="s">
        <v>15</v>
      </c>
    </row>
    <row r="5" spans="1:18">
      <c r="A5" s="508" t="s">
        <v>24</v>
      </c>
      <c r="B5" s="2"/>
      <c r="C5" s="293">
        <f>F5+H5+J5+L5+N5+P5</f>
        <v>3</v>
      </c>
      <c r="D5" s="293">
        <f>G5+I5+K5+M5+O5+Q5</f>
        <v>3</v>
      </c>
      <c r="E5" s="310">
        <f>D5/D14</f>
        <v>2.9537249753856253E-2</v>
      </c>
      <c r="F5" s="54">
        <f>'D. Arabic &amp; TS'!F22</f>
        <v>0</v>
      </c>
      <c r="G5" s="54">
        <f>'D. Arabic &amp; TS'!G22</f>
        <v>0</v>
      </c>
      <c r="H5" s="54">
        <f>'D. Arabic &amp; TS'!H22</f>
        <v>1</v>
      </c>
      <c r="I5" s="54">
        <f>'D. Arabic &amp; TS'!I22</f>
        <v>1</v>
      </c>
      <c r="J5" s="3">
        <f>'D. Arabic &amp; TS'!J22</f>
        <v>0</v>
      </c>
      <c r="K5" s="3">
        <f>'D. Arabic &amp; TS'!K22</f>
        <v>0</v>
      </c>
      <c r="L5" s="3">
        <f>'D. Arabic &amp; TS'!L22</f>
        <v>0</v>
      </c>
      <c r="M5" s="3">
        <f>'D. Arabic &amp; TS'!M22</f>
        <v>0</v>
      </c>
      <c r="N5" s="54">
        <f>'D. Arabic &amp; TS'!N22</f>
        <v>1</v>
      </c>
      <c r="O5" s="54">
        <f>'D. Arabic &amp; TS'!O22</f>
        <v>1</v>
      </c>
      <c r="P5" s="51">
        <f>'D. Arabic &amp; TS'!P22</f>
        <v>1</v>
      </c>
      <c r="Q5" s="3">
        <f>'D. Arabic &amp; TS'!Q22</f>
        <v>1</v>
      </c>
    </row>
    <row r="6" spans="1:18">
      <c r="A6" s="508" t="s">
        <v>25</v>
      </c>
      <c r="B6" s="2"/>
      <c r="C6" s="293">
        <f t="shared" ref="C6:C13" si="0">F6+H6+J6+L6+N6+P6</f>
        <v>60</v>
      </c>
      <c r="D6" s="293">
        <f t="shared" ref="D6:D13" si="1">G6+I6+K6+M6+O6+Q6</f>
        <v>30.999999999999993</v>
      </c>
      <c r="E6" s="310">
        <f>D6/D14</f>
        <v>0.30521824745651455</v>
      </c>
      <c r="F6" s="54">
        <f>'D. Biology'!F54</f>
        <v>51</v>
      </c>
      <c r="G6" s="54">
        <f>'D. Biology'!G54</f>
        <v>26.999999999999993</v>
      </c>
      <c r="H6" s="54">
        <f>'D. Biology'!H54</f>
        <v>0</v>
      </c>
      <c r="I6" s="54">
        <f>'D. Biology'!I54</f>
        <v>0</v>
      </c>
      <c r="J6" s="3">
        <f>'D. Biology'!J54</f>
        <v>0</v>
      </c>
      <c r="K6" s="3">
        <f>'D. Biology'!K54</f>
        <v>0</v>
      </c>
      <c r="L6" s="3">
        <f>'D. Biology'!L54</f>
        <v>1</v>
      </c>
      <c r="M6" s="3">
        <f>'D. Biology'!M54</f>
        <v>1</v>
      </c>
      <c r="N6" s="54">
        <f>'D. Biology'!N54</f>
        <v>0</v>
      </c>
      <c r="O6" s="54">
        <f>'D. Biology'!O54</f>
        <v>0</v>
      </c>
      <c r="P6" s="51">
        <f>'D. Biology'!P54</f>
        <v>8</v>
      </c>
      <c r="Q6" s="3">
        <f>'D. Biology'!Q54</f>
        <v>3.0000000000000009</v>
      </c>
    </row>
    <row r="7" spans="1:18">
      <c r="A7" s="508" t="s">
        <v>26</v>
      </c>
      <c r="B7" s="2"/>
      <c r="C7" s="293">
        <f t="shared" si="0"/>
        <v>6</v>
      </c>
      <c r="D7" s="293">
        <f t="shared" si="1"/>
        <v>6</v>
      </c>
      <c r="E7" s="310">
        <f>D7/D14</f>
        <v>5.9074499507712507E-2</v>
      </c>
      <c r="F7" s="54">
        <f>'D. English'!F36</f>
        <v>1</v>
      </c>
      <c r="G7" s="54">
        <f>'D. English'!G36</f>
        <v>1</v>
      </c>
      <c r="H7" s="54">
        <f>'D. English'!H36</f>
        <v>3</v>
      </c>
      <c r="I7" s="54">
        <f>'D. English'!I36</f>
        <v>3</v>
      </c>
      <c r="J7" s="3">
        <f>'D. English'!J36</f>
        <v>0</v>
      </c>
      <c r="K7" s="3">
        <f>'D. English'!K36</f>
        <v>0</v>
      </c>
      <c r="L7" s="3">
        <f>'D. English'!L36</f>
        <v>0</v>
      </c>
      <c r="M7" s="3">
        <f>'D. English'!M36</f>
        <v>0</v>
      </c>
      <c r="N7" s="54">
        <f>'D. English'!N36</f>
        <v>0</v>
      </c>
      <c r="O7" s="54">
        <f>'D. English'!O36</f>
        <v>0</v>
      </c>
      <c r="P7" s="51">
        <f>'D. English'!P36</f>
        <v>2</v>
      </c>
      <c r="Q7" s="3">
        <f>'D. English'!Q36</f>
        <v>2</v>
      </c>
    </row>
    <row r="8" spans="1:18">
      <c r="A8" s="508" t="s">
        <v>27</v>
      </c>
      <c r="B8" s="2"/>
      <c r="C8" s="293">
        <f t="shared" si="0"/>
        <v>5</v>
      </c>
      <c r="D8" s="293">
        <f t="shared" si="1"/>
        <v>5</v>
      </c>
      <c r="E8" s="310">
        <f>D8/D14</f>
        <v>4.9228749589760423E-2</v>
      </c>
      <c r="F8" s="54">
        <f>'D. IS'!F39</f>
        <v>0</v>
      </c>
      <c r="G8" s="54">
        <f>'D. IS'!G39</f>
        <v>0</v>
      </c>
      <c r="H8" s="54">
        <f>'D. IS'!H39</f>
        <v>4</v>
      </c>
      <c r="I8" s="54">
        <f>'D. IS'!I39</f>
        <v>4</v>
      </c>
      <c r="J8" s="3">
        <f>'D. IS'!J39</f>
        <v>0</v>
      </c>
      <c r="K8" s="3">
        <f>'D. IS'!K39</f>
        <v>0</v>
      </c>
      <c r="L8" s="3">
        <f>'D. IS'!L39</f>
        <v>0</v>
      </c>
      <c r="M8" s="3">
        <f>'D. IS'!M39</f>
        <v>0</v>
      </c>
      <c r="N8" s="54">
        <f>'D. IS'!N39</f>
        <v>0</v>
      </c>
      <c r="O8" s="54">
        <f>'D. IS'!O39</f>
        <v>0</v>
      </c>
      <c r="P8" s="51">
        <f>'D. IS'!P39</f>
        <v>1</v>
      </c>
      <c r="Q8" s="3">
        <f>'D. IS'!Q39</f>
        <v>1</v>
      </c>
    </row>
    <row r="9" spans="1:18">
      <c r="A9" s="508" t="s">
        <v>28</v>
      </c>
      <c r="B9" s="2"/>
      <c r="C9" s="293">
        <f t="shared" si="0"/>
        <v>4</v>
      </c>
      <c r="D9" s="293">
        <f t="shared" si="1"/>
        <v>4</v>
      </c>
      <c r="E9" s="310">
        <f>D9/D14</f>
        <v>3.938299967180834E-2</v>
      </c>
      <c r="F9" s="54">
        <f>'D. MC'!F21</f>
        <v>0</v>
      </c>
      <c r="G9" s="54">
        <f>'D. MC'!G21</f>
        <v>0</v>
      </c>
      <c r="H9" s="54">
        <f>'D. MC'!H21</f>
        <v>1</v>
      </c>
      <c r="I9" s="54">
        <f>'D. MC'!I21</f>
        <v>1</v>
      </c>
      <c r="J9" s="3">
        <f>'D. MC'!J21</f>
        <v>1</v>
      </c>
      <c r="K9" s="3">
        <f>'D. MC'!K21</f>
        <v>1</v>
      </c>
      <c r="L9" s="3">
        <f>'D. MC'!L21</f>
        <v>0</v>
      </c>
      <c r="M9" s="3">
        <f>'D. MC'!M21</f>
        <v>0</v>
      </c>
      <c r="N9" s="54">
        <f>'D. MC'!N21</f>
        <v>0</v>
      </c>
      <c r="O9" s="54">
        <f>'D. MC'!O21</f>
        <v>0</v>
      </c>
      <c r="P9" s="51">
        <f>'D. MC'!P21</f>
        <v>2</v>
      </c>
      <c r="Q9" s="3">
        <f>'D. MC'!Q21</f>
        <v>2</v>
      </c>
    </row>
    <row r="10" spans="1:18">
      <c r="A10" s="508" t="s">
        <v>29</v>
      </c>
      <c r="B10" s="2"/>
      <c r="C10" s="293">
        <f t="shared" si="0"/>
        <v>40</v>
      </c>
      <c r="D10" s="293">
        <f t="shared" si="1"/>
        <v>35.5</v>
      </c>
      <c r="E10" s="310">
        <f>D10/D14</f>
        <v>0.34952412208729899</v>
      </c>
      <c r="F10" s="54">
        <f>'D. Math'!F43</f>
        <v>27</v>
      </c>
      <c r="G10" s="54">
        <f>'D. Math'!G43</f>
        <v>24.5</v>
      </c>
      <c r="H10" s="54">
        <f>'D. Math'!H43</f>
        <v>5</v>
      </c>
      <c r="I10" s="54">
        <f>'D. Math'!I43</f>
        <v>4</v>
      </c>
      <c r="J10" s="3">
        <f>'D. Math'!J43</f>
        <v>0</v>
      </c>
      <c r="K10" s="3">
        <f>'D. Math'!K43</f>
        <v>0</v>
      </c>
      <c r="L10" s="3">
        <f>'D. Math'!L43</f>
        <v>0</v>
      </c>
      <c r="M10" s="3">
        <f>'D. Math'!M43</f>
        <v>0</v>
      </c>
      <c r="N10" s="54">
        <f>'D. Math'!N43</f>
        <v>0</v>
      </c>
      <c r="O10" s="54">
        <f>'D. Math'!O43</f>
        <v>0</v>
      </c>
      <c r="P10" s="51">
        <f>'D. Math'!P43</f>
        <v>8</v>
      </c>
      <c r="Q10" s="3">
        <f>'D. Math'!Q43</f>
        <v>7</v>
      </c>
    </row>
    <row r="11" spans="1:18">
      <c r="A11" s="508" t="s">
        <v>30</v>
      </c>
      <c r="B11" s="2"/>
      <c r="C11" s="293">
        <f t="shared" si="0"/>
        <v>0</v>
      </c>
      <c r="D11" s="293">
        <f t="shared" si="1"/>
        <v>0</v>
      </c>
      <c r="E11" s="310">
        <f>D11/D14</f>
        <v>0</v>
      </c>
      <c r="F11" s="54">
        <f>'D. PA'!F13</f>
        <v>0</v>
      </c>
      <c r="G11" s="54">
        <f>'D. PA'!G13</f>
        <v>0</v>
      </c>
      <c r="H11" s="54">
        <f>'D. PA'!H13</f>
        <v>0</v>
      </c>
      <c r="I11" s="54">
        <f>'D. PA'!I13</f>
        <v>0</v>
      </c>
      <c r="J11" s="3">
        <f>'D. PA'!J13</f>
        <v>0</v>
      </c>
      <c r="K11" s="3">
        <f>'D. PA'!K13</f>
        <v>0</v>
      </c>
      <c r="L11" s="3">
        <f>'D. PA'!L13</f>
        <v>0</v>
      </c>
      <c r="M11" s="3">
        <f>'D. PA'!M13</f>
        <v>0</v>
      </c>
      <c r="N11" s="54">
        <f>'D. PA'!N13</f>
        <v>0</v>
      </c>
      <c r="O11" s="54">
        <f>'D. PA'!O13</f>
        <v>0</v>
      </c>
      <c r="P11" s="51">
        <f>'D. PA'!P13</f>
        <v>0</v>
      </c>
      <c r="Q11" s="3">
        <f>'D. PA'!Q13</f>
        <v>0</v>
      </c>
    </row>
    <row r="12" spans="1:18">
      <c r="A12" s="508" t="s">
        <v>31</v>
      </c>
      <c r="B12" s="2"/>
      <c r="C12" s="293">
        <f t="shared" si="0"/>
        <v>28</v>
      </c>
      <c r="D12" s="293">
        <f t="shared" si="1"/>
        <v>17.066666666666666</v>
      </c>
      <c r="E12" s="310">
        <f>D12/D14</f>
        <v>0.16803413193304889</v>
      </c>
      <c r="F12" s="54">
        <f>'D. Physics'!F28</f>
        <v>25</v>
      </c>
      <c r="G12" s="54">
        <f>'D. Physics'!G28</f>
        <v>15.066666666666666</v>
      </c>
      <c r="H12" s="54">
        <f>'D. Physics'!H28</f>
        <v>0</v>
      </c>
      <c r="I12" s="54">
        <f>'D. Physics'!I28</f>
        <v>0</v>
      </c>
      <c r="J12" s="3">
        <f>'D. Physics'!J28</f>
        <v>0</v>
      </c>
      <c r="K12" s="3">
        <f>'D. Physics'!K28</f>
        <v>0</v>
      </c>
      <c r="L12" s="3">
        <f>'D. Physics'!L28</f>
        <v>0</v>
      </c>
      <c r="M12" s="3">
        <f>'D. Physics'!M28</f>
        <v>0</v>
      </c>
      <c r="N12" s="54">
        <f>'D. Physics'!N28</f>
        <v>0</v>
      </c>
      <c r="O12" s="54">
        <f>'D. Physics'!O28</f>
        <v>0</v>
      </c>
      <c r="P12" s="51">
        <f>'D. Physics'!P28</f>
        <v>3</v>
      </c>
      <c r="Q12" s="3">
        <f>'D. Physics'!Q28</f>
        <v>2</v>
      </c>
    </row>
    <row r="13" spans="1:18" ht="16" thickBot="1">
      <c r="A13" s="511" t="s">
        <v>32</v>
      </c>
      <c r="B13" s="7"/>
      <c r="C13" s="318">
        <f t="shared" si="0"/>
        <v>0</v>
      </c>
      <c r="D13" s="318">
        <f t="shared" si="1"/>
        <v>0</v>
      </c>
      <c r="E13" s="311">
        <f>D13/D14</f>
        <v>0</v>
      </c>
      <c r="F13" s="55">
        <f>'D. Writing'!F31</f>
        <v>0</v>
      </c>
      <c r="G13" s="55">
        <f>'D. Writing'!G31</f>
        <v>0</v>
      </c>
      <c r="H13" s="55">
        <f>'D. Writing'!H31</f>
        <v>0</v>
      </c>
      <c r="I13" s="55">
        <f>'D. Writing'!I31</f>
        <v>0</v>
      </c>
      <c r="J13" s="4">
        <f>'D. Writing'!J31</f>
        <v>0</v>
      </c>
      <c r="K13" s="4">
        <f>'D. Writing'!K31</f>
        <v>0</v>
      </c>
      <c r="L13" s="4">
        <f>'D. Writing'!L31</f>
        <v>0</v>
      </c>
      <c r="M13" s="4">
        <f>'D. Writing'!M31</f>
        <v>0</v>
      </c>
      <c r="N13" s="55">
        <f>'D. Writing'!N31</f>
        <v>0</v>
      </c>
      <c r="O13" s="55">
        <f>'D. Writing'!O31</f>
        <v>0</v>
      </c>
      <c r="P13" s="52">
        <f>'D. Writing'!P31</f>
        <v>0</v>
      </c>
      <c r="Q13" s="76">
        <f>'D. Writing'!Q31</f>
        <v>0</v>
      </c>
    </row>
    <row r="14" spans="1:18" ht="20.25" customHeight="1">
      <c r="A14" s="214" t="s">
        <v>20</v>
      </c>
      <c r="B14" s="215"/>
      <c r="C14" s="1425">
        <f>SUM(C5:C13)</f>
        <v>146</v>
      </c>
      <c r="D14" s="217">
        <f>SUM(D5:D13)</f>
        <v>101.56666666666666</v>
      </c>
      <c r="E14" s="327">
        <f>SUM(E5:E13)</f>
        <v>1</v>
      </c>
      <c r="F14" s="218">
        <f>SUM(F5:F13)</f>
        <v>104</v>
      </c>
      <c r="G14" s="216">
        <f t="shared" ref="G14:Q14" si="2">SUM(G5:G13)</f>
        <v>67.566666666666663</v>
      </c>
      <c r="H14" s="218">
        <f>SUM(H5:H13)</f>
        <v>14</v>
      </c>
      <c r="I14" s="216">
        <f t="shared" si="2"/>
        <v>13</v>
      </c>
      <c r="J14" s="218">
        <f t="shared" si="2"/>
        <v>1</v>
      </c>
      <c r="K14" s="216">
        <f t="shared" si="2"/>
        <v>1</v>
      </c>
      <c r="L14" s="218">
        <f>SUM(L5:L13)</f>
        <v>1</v>
      </c>
      <c r="M14" s="216">
        <f>SUM(M5:M13)</f>
        <v>1</v>
      </c>
      <c r="N14" s="218">
        <f t="shared" si="2"/>
        <v>1</v>
      </c>
      <c r="O14" s="216">
        <f t="shared" si="2"/>
        <v>1</v>
      </c>
      <c r="P14" s="218">
        <f t="shared" si="2"/>
        <v>25</v>
      </c>
      <c r="Q14" s="328">
        <f t="shared" si="2"/>
        <v>18</v>
      </c>
      <c r="R14" s="38"/>
    </row>
    <row r="15" spans="1:18">
      <c r="A15" s="12"/>
      <c r="B15" s="12"/>
      <c r="C15" s="56"/>
      <c r="D15" s="56"/>
      <c r="E15" s="56"/>
      <c r="F15" s="12"/>
      <c r="G15" s="12"/>
      <c r="H15" s="12"/>
      <c r="I15" s="12"/>
      <c r="J15" s="1"/>
      <c r="K15" s="1"/>
      <c r="L15" s="1"/>
      <c r="M15" s="1"/>
      <c r="N15" s="1"/>
      <c r="O15" s="1"/>
      <c r="P15" s="1"/>
      <c r="Q15" s="1"/>
    </row>
    <row r="16" spans="1:18">
      <c r="A16" s="24"/>
      <c r="B16" s="24"/>
      <c r="F16" s="24"/>
      <c r="G16" s="24"/>
      <c r="H16" s="24"/>
      <c r="I16" s="24"/>
    </row>
    <row r="17" spans="1:10">
      <c r="A17" s="24"/>
      <c r="B17" s="24"/>
      <c r="F17" s="24"/>
      <c r="G17" s="24"/>
      <c r="H17" s="24"/>
      <c r="I17" s="24"/>
    </row>
    <row r="18" spans="1:10">
      <c r="A18" s="25"/>
      <c r="B18" s="25"/>
      <c r="F18" s="25"/>
      <c r="G18" s="50"/>
      <c r="H18" s="50"/>
      <c r="I18" s="50"/>
      <c r="J18" s="8"/>
    </row>
    <row r="19" spans="1:10">
      <c r="A19" s="25"/>
      <c r="B19" s="25"/>
      <c r="F19" s="25"/>
      <c r="G19" s="25"/>
      <c r="H19" s="25"/>
      <c r="I19" s="25"/>
      <c r="J19" s="8"/>
    </row>
    <row r="20" spans="1:10">
      <c r="A20" s="26"/>
      <c r="B20" s="26"/>
      <c r="F20" s="25"/>
      <c r="G20" s="25"/>
      <c r="H20" s="25"/>
      <c r="I20" s="25"/>
      <c r="J20" s="8"/>
    </row>
    <row r="21" spans="1:10">
      <c r="A21" s="9"/>
      <c r="B21" s="9"/>
      <c r="F21" s="9"/>
      <c r="G21" s="9"/>
      <c r="H21" s="9"/>
      <c r="I21" s="9"/>
      <c r="J21" s="8"/>
    </row>
    <row r="22" spans="1:10">
      <c r="A22" s="27"/>
      <c r="B22" s="27"/>
      <c r="F22" s="14"/>
      <c r="G22" s="14"/>
      <c r="H22" s="474"/>
      <c r="I22" s="474"/>
      <c r="J22" s="8"/>
    </row>
    <row r="23" spans="1:10">
      <c r="A23" s="27"/>
      <c r="B23" s="27"/>
      <c r="F23" s="28"/>
      <c r="G23" s="28"/>
      <c r="H23" s="28"/>
      <c r="I23" s="28"/>
      <c r="J23" s="8"/>
    </row>
    <row r="24" spans="1:10">
      <c r="A24" s="27"/>
      <c r="B24" s="27"/>
      <c r="F24" s="28"/>
      <c r="G24" s="28"/>
      <c r="H24" s="28"/>
      <c r="I24" s="28"/>
      <c r="J24" s="8"/>
    </row>
    <row r="25" spans="1:10">
      <c r="A25" s="27"/>
      <c r="B25" s="27"/>
      <c r="F25" s="28"/>
      <c r="G25" s="28"/>
      <c r="H25" s="28"/>
      <c r="I25" s="28"/>
      <c r="J25" s="8"/>
    </row>
    <row r="26" spans="1:10">
      <c r="A26" s="27"/>
      <c r="B26" s="27"/>
      <c r="F26" s="28"/>
      <c r="G26" s="28"/>
      <c r="H26" s="28"/>
      <c r="I26" s="28"/>
      <c r="J26" s="8"/>
    </row>
    <row r="27" spans="1:10">
      <c r="A27" s="27"/>
      <c r="B27" s="27"/>
      <c r="F27" s="28"/>
      <c r="G27" s="28"/>
      <c r="H27" s="28"/>
      <c r="I27" s="28"/>
      <c r="J27" s="8"/>
    </row>
    <row r="28" spans="1:10">
      <c r="A28" s="27"/>
      <c r="B28" s="27"/>
      <c r="F28" s="28"/>
      <c r="G28" s="28"/>
      <c r="H28" s="28"/>
      <c r="I28" s="28"/>
      <c r="J28" s="8"/>
    </row>
    <row r="29" spans="1:10">
      <c r="A29" s="27"/>
      <c r="B29" s="27"/>
      <c r="F29" s="28"/>
      <c r="G29" s="28"/>
      <c r="H29" s="28"/>
      <c r="I29" s="28"/>
      <c r="J29" s="8"/>
    </row>
    <row r="30" spans="1:10">
      <c r="A30" s="27"/>
      <c r="B30" s="27"/>
      <c r="F30" s="28"/>
      <c r="G30" s="28"/>
      <c r="H30" s="28"/>
      <c r="I30" s="28"/>
      <c r="J30" s="8"/>
    </row>
    <row r="31" spans="1:10">
      <c r="A31" s="27"/>
      <c r="B31" s="27"/>
      <c r="F31" s="28"/>
      <c r="G31" s="28"/>
      <c r="H31" s="28"/>
      <c r="I31" s="28"/>
      <c r="J31" s="8"/>
    </row>
    <row r="32" spans="1:10">
      <c r="A32" s="11"/>
      <c r="B32" s="11"/>
      <c r="F32" s="28"/>
      <c r="G32" s="28"/>
      <c r="H32" s="28"/>
      <c r="I32" s="28"/>
      <c r="J32" s="8"/>
    </row>
    <row r="33" spans="1:10">
      <c r="A33" s="14"/>
      <c r="B33" s="48"/>
      <c r="F33" s="14"/>
      <c r="G33" s="14"/>
      <c r="H33" s="474"/>
      <c r="I33" s="474"/>
      <c r="J33" s="8"/>
    </row>
    <row r="34" spans="1:10">
      <c r="A34" s="29"/>
      <c r="B34" s="29"/>
      <c r="F34" s="14"/>
      <c r="G34" s="14"/>
      <c r="H34" s="474"/>
      <c r="I34" s="474"/>
      <c r="J34" s="8"/>
    </row>
    <row r="35" spans="1:10">
      <c r="A35" s="9"/>
      <c r="B35" s="9"/>
      <c r="F35" s="9"/>
      <c r="G35" s="9"/>
      <c r="H35" s="9"/>
      <c r="I35" s="9"/>
      <c r="J35" s="8"/>
    </row>
    <row r="36" spans="1:10">
      <c r="A36" s="27"/>
      <c r="B36" s="27"/>
      <c r="F36" s="14"/>
      <c r="G36" s="14"/>
      <c r="H36" s="474"/>
      <c r="I36" s="474"/>
      <c r="J36" s="8"/>
    </row>
    <row r="37" spans="1:10">
      <c r="A37" s="27"/>
      <c r="B37" s="27"/>
      <c r="F37" s="28"/>
      <c r="G37" s="28"/>
      <c r="H37" s="28"/>
      <c r="I37" s="28"/>
      <c r="J37" s="8"/>
    </row>
    <row r="38" spans="1:10">
      <c r="A38" s="27"/>
      <c r="B38" s="27"/>
      <c r="F38" s="28"/>
      <c r="G38" s="28"/>
      <c r="H38" s="28"/>
      <c r="I38" s="28"/>
      <c r="J38" s="8"/>
    </row>
    <row r="39" spans="1:10">
      <c r="A39" s="27"/>
      <c r="B39" s="27"/>
      <c r="F39" s="28"/>
      <c r="G39" s="28"/>
      <c r="H39" s="28"/>
      <c r="I39" s="28"/>
      <c r="J39" s="8"/>
    </row>
    <row r="40" spans="1:10">
      <c r="A40" s="27"/>
      <c r="B40" s="27"/>
      <c r="F40" s="28"/>
      <c r="G40" s="28"/>
      <c r="H40" s="28"/>
      <c r="I40" s="28"/>
      <c r="J40" s="8"/>
    </row>
    <row r="41" spans="1:10">
      <c r="A41" s="27"/>
      <c r="B41" s="27"/>
      <c r="F41" s="28"/>
      <c r="G41" s="28"/>
      <c r="H41" s="28"/>
      <c r="I41" s="28"/>
      <c r="J41" s="8"/>
    </row>
    <row r="42" spans="1:10">
      <c r="A42" s="27"/>
      <c r="B42" s="27"/>
      <c r="F42" s="28"/>
      <c r="G42" s="28"/>
      <c r="H42" s="28"/>
      <c r="I42" s="28"/>
      <c r="J42" s="8"/>
    </row>
    <row r="43" spans="1:10">
      <c r="A43" s="27"/>
      <c r="B43" s="27"/>
      <c r="F43" s="28"/>
      <c r="G43" s="28"/>
      <c r="H43" s="28"/>
      <c r="I43" s="28"/>
      <c r="J43" s="8"/>
    </row>
    <row r="44" spans="1:10">
      <c r="A44" s="27"/>
      <c r="B44" s="27"/>
      <c r="F44" s="28"/>
      <c r="G44" s="28"/>
      <c r="H44" s="28"/>
      <c r="I44" s="28"/>
      <c r="J44" s="8"/>
    </row>
    <row r="45" spans="1:10">
      <c r="A45" s="27"/>
      <c r="B45" s="27"/>
      <c r="F45" s="28"/>
      <c r="G45" s="28"/>
      <c r="H45" s="28"/>
      <c r="I45" s="28"/>
      <c r="J45" s="8"/>
    </row>
    <row r="46" spans="1:10">
      <c r="A46" s="11"/>
      <c r="B46" s="11"/>
      <c r="F46" s="28"/>
      <c r="G46" s="28"/>
      <c r="H46" s="28"/>
      <c r="I46" s="28"/>
      <c r="J46" s="8"/>
    </row>
    <row r="47" spans="1:10">
      <c r="A47" s="9"/>
      <c r="B47" s="9"/>
      <c r="F47" s="9"/>
      <c r="G47" s="9"/>
      <c r="H47" s="9"/>
      <c r="I47" s="9"/>
      <c r="J47" s="8"/>
    </row>
    <row r="48" spans="1:10">
      <c r="A48" s="29"/>
      <c r="B48" s="29"/>
      <c r="F48" s="14"/>
      <c r="G48" s="14"/>
      <c r="H48" s="474"/>
      <c r="I48" s="474"/>
      <c r="J48" s="8"/>
    </row>
    <row r="49" spans="1:10">
      <c r="A49" s="9"/>
      <c r="B49" s="9"/>
      <c r="F49" s="9"/>
      <c r="G49" s="9"/>
      <c r="H49" s="9"/>
      <c r="I49" s="9"/>
      <c r="J49" s="8"/>
    </row>
    <row r="50" spans="1:10">
      <c r="A50" s="27"/>
      <c r="B50" s="27"/>
      <c r="F50" s="14"/>
      <c r="G50" s="14"/>
      <c r="H50" s="474"/>
      <c r="I50" s="474"/>
      <c r="J50" s="8"/>
    </row>
    <row r="51" spans="1:10">
      <c r="A51" s="27"/>
      <c r="B51" s="27"/>
      <c r="F51" s="28"/>
      <c r="G51" s="28"/>
      <c r="H51" s="28"/>
      <c r="I51" s="28"/>
      <c r="J51" s="8"/>
    </row>
    <row r="52" spans="1:10">
      <c r="A52" s="27"/>
      <c r="B52" s="27"/>
      <c r="F52" s="28"/>
      <c r="G52" s="28"/>
      <c r="H52" s="28"/>
      <c r="I52" s="28"/>
      <c r="J52" s="8"/>
    </row>
    <row r="53" spans="1:10">
      <c r="A53" s="27"/>
      <c r="B53" s="27"/>
      <c r="F53" s="28"/>
      <c r="G53" s="28"/>
      <c r="H53" s="28"/>
      <c r="I53" s="28"/>
      <c r="J53" s="8"/>
    </row>
    <row r="54" spans="1:10">
      <c r="A54" s="27"/>
      <c r="B54" s="27"/>
      <c r="F54" s="28"/>
      <c r="G54" s="28"/>
      <c r="H54" s="28"/>
      <c r="I54" s="28"/>
      <c r="J54" s="8"/>
    </row>
    <row r="55" spans="1:10">
      <c r="A55" s="27"/>
      <c r="B55" s="27"/>
      <c r="F55" s="28"/>
      <c r="G55" s="28"/>
      <c r="H55" s="28"/>
      <c r="I55" s="28"/>
      <c r="J55" s="8"/>
    </row>
    <row r="56" spans="1:10">
      <c r="A56" s="27"/>
      <c r="B56" s="27"/>
      <c r="F56" s="28"/>
      <c r="G56" s="28"/>
      <c r="H56" s="28"/>
      <c r="I56" s="28"/>
      <c r="J56" s="8"/>
    </row>
    <row r="57" spans="1:10">
      <c r="A57" s="27"/>
      <c r="B57" s="27"/>
      <c r="F57" s="28"/>
      <c r="G57" s="28"/>
      <c r="H57" s="28"/>
      <c r="I57" s="28"/>
      <c r="J57" s="8"/>
    </row>
    <row r="58" spans="1:10">
      <c r="A58" s="27"/>
      <c r="B58" s="27"/>
      <c r="F58" s="28"/>
      <c r="G58" s="28"/>
      <c r="H58" s="28"/>
      <c r="I58" s="28"/>
      <c r="J58" s="8"/>
    </row>
    <row r="59" spans="1:10">
      <c r="A59" s="27"/>
      <c r="B59" s="27"/>
      <c r="F59" s="28"/>
      <c r="G59" s="28"/>
      <c r="H59" s="28"/>
      <c r="I59" s="28"/>
      <c r="J59" s="8"/>
    </row>
    <row r="60" spans="1:10">
      <c r="A60" s="11"/>
      <c r="B60" s="11"/>
      <c r="F60" s="28"/>
      <c r="G60" s="28"/>
      <c r="H60" s="28"/>
      <c r="I60" s="28"/>
      <c r="J60" s="8"/>
    </row>
    <row r="61" spans="1:10">
      <c r="A61" s="9"/>
      <c r="B61" s="9"/>
      <c r="F61" s="9"/>
      <c r="G61" s="9"/>
      <c r="H61" s="9"/>
      <c r="I61" s="9"/>
      <c r="J61" s="8"/>
    </row>
    <row r="62" spans="1:10">
      <c r="A62" s="29"/>
      <c r="B62" s="29"/>
      <c r="F62" s="14"/>
      <c r="G62" s="14"/>
      <c r="H62" s="474"/>
      <c r="I62" s="474"/>
      <c r="J62" s="8"/>
    </row>
    <row r="63" spans="1:10">
      <c r="A63" s="9"/>
      <c r="B63" s="9"/>
      <c r="F63" s="9"/>
      <c r="G63" s="9"/>
      <c r="H63" s="9"/>
      <c r="I63" s="9"/>
      <c r="J63" s="8"/>
    </row>
    <row r="64" spans="1:10">
      <c r="A64" s="27"/>
      <c r="B64" s="27"/>
      <c r="F64" s="14"/>
      <c r="G64" s="14"/>
      <c r="H64" s="474"/>
      <c r="I64" s="474"/>
      <c r="J64" s="8"/>
    </row>
    <row r="65" spans="1:10">
      <c r="A65" s="27"/>
      <c r="B65" s="27"/>
      <c r="F65" s="28"/>
      <c r="G65" s="28"/>
      <c r="H65" s="28"/>
      <c r="I65" s="28"/>
      <c r="J65" s="8"/>
    </row>
    <row r="66" spans="1:10">
      <c r="A66" s="27"/>
      <c r="B66" s="27"/>
      <c r="F66" s="28"/>
      <c r="G66" s="28"/>
      <c r="H66" s="28"/>
      <c r="I66" s="28"/>
      <c r="J66" s="8"/>
    </row>
    <row r="67" spans="1:10">
      <c r="A67" s="27"/>
      <c r="B67" s="27"/>
      <c r="F67" s="28"/>
      <c r="G67" s="28"/>
      <c r="H67" s="28"/>
      <c r="I67" s="28"/>
      <c r="J67" s="8"/>
    </row>
    <row r="68" spans="1:10">
      <c r="A68" s="27"/>
      <c r="B68" s="27"/>
      <c r="F68" s="28"/>
      <c r="G68" s="28"/>
      <c r="H68" s="28"/>
      <c r="I68" s="28"/>
      <c r="J68" s="8"/>
    </row>
    <row r="69" spans="1:10">
      <c r="A69" s="27"/>
      <c r="B69" s="27"/>
      <c r="F69" s="28"/>
      <c r="G69" s="28"/>
      <c r="H69" s="28"/>
      <c r="I69" s="28"/>
      <c r="J69" s="8"/>
    </row>
    <row r="70" spans="1:10">
      <c r="A70" s="27"/>
      <c r="B70" s="27"/>
      <c r="F70" s="28"/>
      <c r="G70" s="28"/>
      <c r="H70" s="28"/>
      <c r="I70" s="28"/>
      <c r="J70" s="8"/>
    </row>
    <row r="71" spans="1:10">
      <c r="A71" s="27"/>
      <c r="B71" s="27"/>
      <c r="F71" s="28"/>
      <c r="G71" s="28"/>
      <c r="H71" s="28"/>
      <c r="I71" s="28"/>
      <c r="J71" s="8"/>
    </row>
    <row r="72" spans="1:10">
      <c r="A72" s="27"/>
      <c r="B72" s="27"/>
      <c r="F72" s="28"/>
      <c r="G72" s="28"/>
      <c r="H72" s="28"/>
      <c r="I72" s="28"/>
      <c r="J72" s="8"/>
    </row>
    <row r="73" spans="1:10">
      <c r="A73" s="27"/>
      <c r="B73" s="27"/>
      <c r="F73" s="28"/>
      <c r="G73" s="28"/>
      <c r="H73" s="28"/>
      <c r="I73" s="28"/>
      <c r="J73" s="8"/>
    </row>
    <row r="74" spans="1:10">
      <c r="A74" s="11"/>
      <c r="B74" s="11"/>
      <c r="F74" s="28"/>
      <c r="G74" s="28"/>
      <c r="H74" s="28"/>
      <c r="I74" s="28"/>
      <c r="J74" s="8"/>
    </row>
    <row r="75" spans="1:10">
      <c r="A75" s="9"/>
      <c r="B75" s="9"/>
      <c r="F75" s="9"/>
      <c r="G75" s="9"/>
      <c r="H75" s="9"/>
      <c r="I75" s="9"/>
      <c r="J75" s="8"/>
    </row>
    <row r="76" spans="1:10">
      <c r="A76" s="29"/>
      <c r="B76" s="29"/>
      <c r="F76" s="14"/>
      <c r="G76" s="14"/>
      <c r="H76" s="474"/>
      <c r="I76" s="474"/>
      <c r="J76" s="8"/>
    </row>
    <row r="77" spans="1:10">
      <c r="A77" s="9"/>
      <c r="B77" s="9"/>
      <c r="F77" s="9"/>
      <c r="G77" s="9"/>
      <c r="H77" s="9"/>
      <c r="I77" s="9"/>
      <c r="J77" s="8"/>
    </row>
    <row r="78" spans="1:10">
      <c r="A78" s="27"/>
      <c r="B78" s="27"/>
      <c r="F78" s="14"/>
      <c r="G78" s="14"/>
      <c r="H78" s="474"/>
      <c r="I78" s="474"/>
      <c r="J78" s="8"/>
    </row>
    <row r="79" spans="1:10">
      <c r="A79" s="27"/>
      <c r="B79" s="27"/>
      <c r="F79" s="28"/>
      <c r="G79" s="28"/>
      <c r="H79" s="28"/>
      <c r="I79" s="28"/>
      <c r="J79" s="8"/>
    </row>
    <row r="80" spans="1:10">
      <c r="A80" s="27"/>
      <c r="B80" s="27"/>
      <c r="F80" s="28"/>
      <c r="G80" s="28"/>
      <c r="H80" s="28"/>
      <c r="I80" s="28"/>
      <c r="J80" s="8"/>
    </row>
    <row r="81" spans="1:10">
      <c r="A81" s="27"/>
      <c r="B81" s="27"/>
      <c r="F81" s="28"/>
      <c r="G81" s="28"/>
      <c r="H81" s="28"/>
      <c r="I81" s="28"/>
      <c r="J81" s="8"/>
    </row>
    <row r="82" spans="1:10">
      <c r="A82" s="27"/>
      <c r="B82" s="27"/>
      <c r="F82" s="28"/>
      <c r="G82" s="28"/>
      <c r="H82" s="28"/>
      <c r="I82" s="28"/>
      <c r="J82" s="8"/>
    </row>
    <row r="83" spans="1:10">
      <c r="A83" s="27"/>
      <c r="B83" s="27"/>
      <c r="F83" s="28"/>
      <c r="G83" s="28"/>
      <c r="H83" s="28"/>
      <c r="I83" s="28"/>
      <c r="J83" s="8"/>
    </row>
    <row r="84" spans="1:10">
      <c r="A84" s="27"/>
      <c r="B84" s="27"/>
      <c r="F84" s="28"/>
      <c r="G84" s="28"/>
      <c r="H84" s="28"/>
      <c r="I84" s="28"/>
      <c r="J84" s="8"/>
    </row>
    <row r="85" spans="1:10">
      <c r="A85" s="27"/>
      <c r="B85" s="27"/>
      <c r="F85" s="28"/>
      <c r="G85" s="28"/>
      <c r="H85" s="28"/>
      <c r="I85" s="28"/>
      <c r="J85" s="8"/>
    </row>
    <row r="86" spans="1:10">
      <c r="A86" s="27"/>
      <c r="B86" s="27"/>
      <c r="F86" s="28"/>
      <c r="G86" s="28"/>
      <c r="H86" s="28"/>
      <c r="I86" s="28"/>
      <c r="J86" s="8"/>
    </row>
    <row r="87" spans="1:10">
      <c r="A87" s="27"/>
      <c r="B87" s="27"/>
      <c r="F87" s="28"/>
      <c r="G87" s="28"/>
      <c r="H87" s="28"/>
      <c r="I87" s="28"/>
      <c r="J87" s="8"/>
    </row>
    <row r="88" spans="1:10">
      <c r="A88" s="11"/>
      <c r="B88" s="11"/>
      <c r="F88" s="28"/>
      <c r="G88" s="28"/>
      <c r="H88" s="28"/>
      <c r="I88" s="28"/>
      <c r="J88" s="8"/>
    </row>
    <row r="89" spans="1:10">
      <c r="A89" s="9"/>
      <c r="B89" s="9"/>
      <c r="F89" s="9"/>
      <c r="G89" s="9"/>
      <c r="H89" s="9"/>
      <c r="I89" s="9"/>
      <c r="J89" s="8"/>
    </row>
    <row r="90" spans="1:10">
      <c r="A90" s="9"/>
      <c r="B90" s="9"/>
      <c r="F90" s="9"/>
      <c r="G90" s="9"/>
      <c r="H90" s="9"/>
      <c r="I90" s="9"/>
      <c r="J90" s="8"/>
    </row>
    <row r="91" spans="1:10">
      <c r="A91" s="1"/>
      <c r="B91" s="1"/>
      <c r="F91" s="1"/>
      <c r="G91" s="1"/>
      <c r="H91" s="1"/>
      <c r="I91" s="1"/>
    </row>
    <row r="92" spans="1:10">
      <c r="A92" s="1"/>
      <c r="B92" s="1"/>
      <c r="F92" s="1"/>
      <c r="G92" s="1"/>
      <c r="H92" s="1"/>
      <c r="I92" s="1"/>
    </row>
    <row r="93" spans="1:10">
      <c r="A93" s="1"/>
      <c r="B93" s="1"/>
      <c r="F93" s="1"/>
      <c r="G93" s="1"/>
      <c r="H93" s="1"/>
      <c r="I93" s="1"/>
    </row>
    <row r="94" spans="1:10">
      <c r="A94" s="1"/>
      <c r="B94" s="1"/>
      <c r="F94" s="1"/>
      <c r="G94" s="1"/>
      <c r="H94" s="1"/>
      <c r="I94" s="1"/>
    </row>
    <row r="95" spans="1:10">
      <c r="A95" s="1"/>
      <c r="B95" s="1"/>
      <c r="F95" s="1"/>
      <c r="G95" s="1"/>
      <c r="H95" s="1"/>
      <c r="I95" s="1"/>
    </row>
    <row r="96" spans="1:10">
      <c r="A96" s="1"/>
      <c r="B96" s="1"/>
      <c r="F96" s="1"/>
      <c r="G96" s="1"/>
      <c r="H96" s="1"/>
      <c r="I96" s="1"/>
    </row>
    <row r="97" spans="1:9">
      <c r="A97" s="1"/>
      <c r="B97" s="1"/>
      <c r="F97" s="1"/>
      <c r="G97" s="1"/>
      <c r="H97" s="1"/>
      <c r="I97" s="1"/>
    </row>
    <row r="98" spans="1:9">
      <c r="A98" s="1"/>
      <c r="B98" s="1"/>
      <c r="F98" s="1"/>
      <c r="G98" s="1"/>
      <c r="H98" s="1"/>
      <c r="I98" s="1"/>
    </row>
    <row r="99" spans="1:9">
      <c r="A99" s="1"/>
      <c r="B99" s="1"/>
      <c r="F99" s="1"/>
      <c r="G99" s="1"/>
      <c r="H99" s="1"/>
      <c r="I99" s="1"/>
    </row>
    <row r="100" spans="1:9">
      <c r="A100" s="1"/>
      <c r="B100" s="1"/>
      <c r="F100" s="1"/>
      <c r="G100" s="1"/>
      <c r="H100" s="1"/>
      <c r="I100" s="1"/>
    </row>
    <row r="101" spans="1:9">
      <c r="A101" s="1"/>
      <c r="B101" s="1"/>
      <c r="F101" s="1"/>
      <c r="G101" s="1"/>
      <c r="H101" s="1"/>
      <c r="I101" s="1"/>
    </row>
    <row r="102" spans="1:9">
      <c r="A102" s="1"/>
      <c r="B102" s="1"/>
      <c r="F102" s="1"/>
      <c r="G102" s="1"/>
      <c r="H102" s="1"/>
      <c r="I102" s="1"/>
    </row>
    <row r="103" spans="1:9">
      <c r="A103" s="1"/>
      <c r="B103" s="1"/>
      <c r="F103" s="1"/>
      <c r="G103" s="1"/>
      <c r="H103" s="1"/>
      <c r="I103" s="1"/>
    </row>
    <row r="104" spans="1:9">
      <c r="A104" s="1"/>
      <c r="B104" s="1"/>
      <c r="F104" s="1"/>
      <c r="G104" s="1"/>
      <c r="H104" s="1"/>
      <c r="I104" s="1"/>
    </row>
    <row r="105" spans="1:9">
      <c r="A105" s="1"/>
      <c r="B105" s="1"/>
      <c r="F105" s="1"/>
      <c r="G105" s="1"/>
      <c r="H105" s="1"/>
      <c r="I105" s="1"/>
    </row>
    <row r="106" spans="1:9">
      <c r="A106" s="1"/>
      <c r="B106" s="1"/>
      <c r="F106" s="1"/>
      <c r="G106" s="1"/>
      <c r="H106" s="1"/>
      <c r="I106" s="1"/>
    </row>
    <row r="107" spans="1:9">
      <c r="A107" s="1"/>
      <c r="B107" s="1"/>
      <c r="F107" s="1"/>
      <c r="G107" s="1"/>
      <c r="H107" s="1"/>
      <c r="I107" s="1"/>
    </row>
    <row r="108" spans="1:9">
      <c r="A108" s="1"/>
      <c r="B108" s="1"/>
      <c r="F108" s="1"/>
      <c r="G108" s="1"/>
      <c r="H108" s="1"/>
      <c r="I108" s="1"/>
    </row>
    <row r="109" spans="1:9">
      <c r="A109" s="1"/>
      <c r="B109" s="1"/>
      <c r="F109" s="1"/>
      <c r="G109" s="1"/>
      <c r="H109" s="1"/>
      <c r="I109" s="1"/>
    </row>
    <row r="110" spans="1:9">
      <c r="A110" s="1"/>
      <c r="B110" s="1"/>
      <c r="F110" s="1"/>
      <c r="G110" s="1"/>
      <c r="H110" s="1"/>
      <c r="I110" s="1"/>
    </row>
    <row r="111" spans="1:9">
      <c r="A111" s="1"/>
      <c r="B111" s="1"/>
      <c r="F111" s="1"/>
      <c r="G111" s="1"/>
      <c r="H111" s="1"/>
      <c r="I111" s="1"/>
    </row>
    <row r="112" spans="1:9">
      <c r="A112" s="1"/>
      <c r="B112" s="1"/>
      <c r="F112" s="1"/>
      <c r="G112" s="1"/>
      <c r="H112" s="1"/>
      <c r="I112" s="1"/>
    </row>
    <row r="113" spans="1:9">
      <c r="A113" s="1"/>
      <c r="B113" s="1"/>
      <c r="F113" s="1"/>
      <c r="G113" s="1"/>
      <c r="H113" s="1"/>
      <c r="I113" s="1"/>
    </row>
    <row r="114" spans="1:9">
      <c r="A114" s="1"/>
      <c r="B114" s="1"/>
      <c r="F114" s="1"/>
      <c r="G114" s="1"/>
      <c r="H114" s="1"/>
      <c r="I114" s="1"/>
    </row>
    <row r="115" spans="1:9">
      <c r="A115" s="1"/>
      <c r="B115" s="1"/>
      <c r="F115" s="1"/>
      <c r="G115" s="1"/>
      <c r="H115" s="1"/>
      <c r="I115" s="1"/>
    </row>
    <row r="116" spans="1:9">
      <c r="A116" s="1"/>
      <c r="B116" s="1"/>
      <c r="F116" s="1"/>
      <c r="G116" s="1"/>
      <c r="H116" s="1"/>
      <c r="I116" s="1"/>
    </row>
    <row r="117" spans="1:9">
      <c r="A117" s="1"/>
      <c r="B117" s="1"/>
      <c r="F117" s="1"/>
      <c r="G117" s="1"/>
      <c r="H117" s="1"/>
      <c r="I117" s="1"/>
    </row>
    <row r="118" spans="1:9">
      <c r="A118" s="1"/>
      <c r="B118" s="1"/>
      <c r="F118" s="1"/>
      <c r="G118" s="1"/>
      <c r="H118" s="1"/>
      <c r="I118" s="1"/>
    </row>
    <row r="119" spans="1:9">
      <c r="A119" s="1"/>
      <c r="B119" s="1"/>
      <c r="F119" s="1"/>
      <c r="G119" s="1"/>
      <c r="H119" s="1"/>
      <c r="I119" s="1"/>
    </row>
    <row r="120" spans="1:9">
      <c r="A120" s="1"/>
      <c r="B120" s="1"/>
      <c r="F120" s="1"/>
      <c r="G120" s="1"/>
      <c r="H120" s="1"/>
      <c r="I120" s="1"/>
    </row>
    <row r="121" spans="1:9">
      <c r="A121" s="1"/>
      <c r="B121" s="1"/>
      <c r="F121" s="1"/>
      <c r="G121" s="1"/>
      <c r="H121" s="1"/>
      <c r="I121" s="1"/>
    </row>
    <row r="122" spans="1:9">
      <c r="A122" s="1"/>
      <c r="B122" s="1"/>
      <c r="F122" s="1"/>
      <c r="G122" s="1"/>
      <c r="H122" s="1"/>
      <c r="I122" s="1"/>
    </row>
    <row r="123" spans="1:9">
      <c r="A123" s="1"/>
      <c r="B123" s="1"/>
      <c r="F123" s="1"/>
      <c r="G123" s="1"/>
      <c r="H123" s="1"/>
      <c r="I123" s="1"/>
    </row>
    <row r="124" spans="1:9">
      <c r="A124" s="1"/>
      <c r="B124" s="1"/>
      <c r="F124" s="1"/>
      <c r="G124" s="1"/>
      <c r="H124" s="1"/>
      <c r="I124" s="1"/>
    </row>
    <row r="125" spans="1:9">
      <c r="A125" s="1"/>
      <c r="B125" s="1"/>
      <c r="F125" s="1"/>
      <c r="G125" s="1"/>
      <c r="H125" s="1"/>
      <c r="I125" s="1"/>
    </row>
    <row r="126" spans="1:9">
      <c r="A126" s="1"/>
      <c r="B126" s="1"/>
      <c r="F126" s="1"/>
      <c r="G126" s="1"/>
      <c r="H126" s="1"/>
      <c r="I126" s="1"/>
    </row>
    <row r="127" spans="1:9">
      <c r="A127" s="1"/>
      <c r="B127" s="1"/>
      <c r="F127" s="1"/>
      <c r="G127" s="1"/>
      <c r="H127" s="1"/>
      <c r="I127" s="1"/>
    </row>
    <row r="128" spans="1:9">
      <c r="A128" s="1"/>
      <c r="B128" s="1"/>
      <c r="F128" s="1"/>
      <c r="G128" s="1"/>
      <c r="H128" s="1"/>
      <c r="I128" s="1"/>
    </row>
    <row r="129" spans="1:9">
      <c r="A129" s="1"/>
      <c r="B129" s="1"/>
      <c r="F129" s="1"/>
      <c r="G129" s="1"/>
      <c r="H129" s="1"/>
      <c r="I129" s="1"/>
    </row>
    <row r="130" spans="1:9">
      <c r="A130" s="1"/>
      <c r="B130" s="1"/>
      <c r="F130" s="1"/>
      <c r="G130" s="1"/>
      <c r="H130" s="1"/>
      <c r="I130" s="1"/>
    </row>
    <row r="131" spans="1:9">
      <c r="A131" s="1"/>
      <c r="B131" s="1"/>
      <c r="F131" s="1"/>
      <c r="G131" s="1"/>
      <c r="H131" s="1"/>
      <c r="I131" s="1"/>
    </row>
    <row r="132" spans="1:9">
      <c r="A132" s="1"/>
      <c r="B132" s="1"/>
      <c r="F132" s="1"/>
      <c r="G132" s="1"/>
      <c r="H132" s="1"/>
      <c r="I132" s="1"/>
    </row>
    <row r="133" spans="1:9">
      <c r="A133" s="1"/>
      <c r="B133" s="1"/>
      <c r="F133" s="1"/>
      <c r="G133" s="1"/>
      <c r="H133" s="1"/>
      <c r="I133" s="1"/>
    </row>
    <row r="134" spans="1:9">
      <c r="A134" s="1"/>
      <c r="B134" s="1"/>
      <c r="F134" s="1"/>
      <c r="G134" s="1"/>
      <c r="H134" s="1"/>
      <c r="I134" s="1"/>
    </row>
    <row r="135" spans="1:9">
      <c r="A135" s="1"/>
      <c r="B135" s="1"/>
      <c r="F135" s="1"/>
      <c r="G135" s="1"/>
      <c r="H135" s="1"/>
      <c r="I135" s="1"/>
    </row>
    <row r="136" spans="1:9">
      <c r="A136" s="1"/>
      <c r="B136" s="1"/>
      <c r="F136" s="1"/>
      <c r="G136" s="1"/>
      <c r="H136" s="1"/>
      <c r="I136" s="1"/>
    </row>
    <row r="137" spans="1:9">
      <c r="A137" s="1"/>
      <c r="B137" s="1"/>
      <c r="F137" s="1"/>
      <c r="G137" s="1"/>
      <c r="H137" s="1"/>
      <c r="I137" s="1"/>
    </row>
    <row r="138" spans="1:9">
      <c r="A138" s="1"/>
      <c r="B138" s="1"/>
      <c r="F138" s="1"/>
      <c r="G138" s="1"/>
      <c r="H138" s="1"/>
      <c r="I138" s="1"/>
    </row>
    <row r="139" spans="1:9">
      <c r="A139" s="1"/>
      <c r="B139" s="1"/>
      <c r="F139" s="1"/>
      <c r="G139" s="1"/>
      <c r="H139" s="1"/>
      <c r="I139" s="1"/>
    </row>
    <row r="140" spans="1:9">
      <c r="A140" s="1"/>
      <c r="B140" s="1"/>
      <c r="F140" s="1"/>
      <c r="G140" s="1"/>
      <c r="H140" s="1"/>
      <c r="I140" s="1"/>
    </row>
    <row r="141" spans="1:9">
      <c r="A141" s="1"/>
      <c r="B141" s="1"/>
      <c r="F141" s="1"/>
      <c r="G141" s="1"/>
      <c r="H141" s="1"/>
      <c r="I141" s="1"/>
    </row>
    <row r="142" spans="1:9">
      <c r="A142" s="1"/>
      <c r="B142" s="1"/>
      <c r="F142" s="1"/>
      <c r="G142" s="1"/>
      <c r="H142" s="1"/>
      <c r="I142" s="1"/>
    </row>
    <row r="143" spans="1:9">
      <c r="A143" s="1"/>
      <c r="B143" s="1"/>
      <c r="F143" s="1"/>
      <c r="G143" s="1"/>
      <c r="H143" s="1"/>
      <c r="I143" s="1"/>
    </row>
    <row r="144" spans="1:9">
      <c r="A144" s="1"/>
      <c r="B144" s="1"/>
      <c r="F144" s="1"/>
      <c r="G144" s="1"/>
      <c r="H144" s="1"/>
      <c r="I144" s="1"/>
    </row>
    <row r="145" spans="1:9">
      <c r="A145" s="1"/>
      <c r="B145" s="1"/>
      <c r="F145" s="1"/>
      <c r="G145" s="1"/>
      <c r="H145" s="1"/>
      <c r="I145" s="1"/>
    </row>
    <row r="146" spans="1:9">
      <c r="A146" s="1"/>
      <c r="B146" s="1"/>
      <c r="F146" s="1"/>
      <c r="G146" s="1"/>
      <c r="H146" s="1"/>
      <c r="I146" s="1"/>
    </row>
    <row r="147" spans="1:9">
      <c r="A147" s="1"/>
      <c r="B147" s="1"/>
      <c r="F147" s="1"/>
      <c r="G147" s="1"/>
      <c r="H147" s="1"/>
      <c r="I147" s="1"/>
    </row>
    <row r="148" spans="1:9">
      <c r="A148" s="1"/>
      <c r="B148" s="1"/>
      <c r="F148" s="1"/>
      <c r="G148" s="1"/>
      <c r="H148" s="1"/>
      <c r="I148" s="1"/>
    </row>
    <row r="149" spans="1:9">
      <c r="A149" s="1"/>
      <c r="B149" s="1"/>
      <c r="F149" s="1"/>
      <c r="G149" s="1"/>
      <c r="H149" s="1"/>
      <c r="I149" s="1"/>
    </row>
    <row r="150" spans="1:9">
      <c r="A150" s="1"/>
      <c r="B150" s="1"/>
      <c r="F150" s="1"/>
      <c r="G150" s="1"/>
      <c r="H150" s="1"/>
      <c r="I150" s="1"/>
    </row>
    <row r="151" spans="1:9">
      <c r="A151" s="1"/>
      <c r="B151" s="1"/>
      <c r="F151" s="1"/>
      <c r="G151" s="1"/>
      <c r="H151" s="1"/>
      <c r="I151" s="1"/>
    </row>
    <row r="152" spans="1:9">
      <c r="A152" s="1"/>
      <c r="B152" s="1"/>
      <c r="F152" s="1"/>
      <c r="G152" s="1"/>
      <c r="H152" s="1"/>
      <c r="I152" s="1"/>
    </row>
    <row r="153" spans="1:9">
      <c r="A153" s="1"/>
      <c r="B153" s="1"/>
      <c r="F153" s="1"/>
      <c r="G153" s="1"/>
      <c r="H153" s="1"/>
      <c r="I153" s="1"/>
    </row>
    <row r="154" spans="1:9">
      <c r="A154" s="1"/>
      <c r="B154" s="1"/>
      <c r="F154" s="1"/>
      <c r="G154" s="1"/>
      <c r="H154" s="1"/>
      <c r="I154" s="1"/>
    </row>
    <row r="155" spans="1:9">
      <c r="A155" s="1"/>
      <c r="B155" s="1"/>
      <c r="F155" s="1"/>
      <c r="G155" s="1"/>
      <c r="H155" s="1"/>
      <c r="I155" s="1"/>
    </row>
    <row r="156" spans="1:9">
      <c r="A156" s="1"/>
      <c r="B156" s="1"/>
      <c r="F156" s="1"/>
      <c r="G156" s="1"/>
      <c r="H156" s="1"/>
      <c r="I156" s="1"/>
    </row>
    <row r="157" spans="1:9">
      <c r="A157" s="1"/>
      <c r="B157" s="1"/>
      <c r="F157" s="1"/>
      <c r="G157" s="1"/>
      <c r="H157" s="1"/>
      <c r="I157" s="1"/>
    </row>
    <row r="158" spans="1:9">
      <c r="A158" s="1"/>
      <c r="B158" s="1"/>
      <c r="F158" s="1"/>
      <c r="G158" s="1"/>
      <c r="H158" s="1"/>
      <c r="I158" s="1"/>
    </row>
    <row r="159" spans="1:9">
      <c r="A159" s="1"/>
      <c r="B159" s="1"/>
      <c r="F159" s="1"/>
      <c r="G159" s="1"/>
      <c r="H159" s="1"/>
      <c r="I159" s="1"/>
    </row>
    <row r="160" spans="1:9">
      <c r="A160" s="1"/>
      <c r="B160" s="1"/>
      <c r="F160" s="1"/>
      <c r="G160" s="1"/>
      <c r="H160" s="1"/>
      <c r="I160" s="1"/>
    </row>
    <row r="161" spans="1:9">
      <c r="A161" s="1"/>
      <c r="B161" s="1"/>
      <c r="F161" s="1"/>
      <c r="G161" s="1"/>
      <c r="H161" s="1"/>
      <c r="I161" s="1"/>
    </row>
    <row r="162" spans="1:9">
      <c r="A162" s="1"/>
      <c r="B162" s="1"/>
      <c r="F162" s="1"/>
      <c r="G162" s="1"/>
      <c r="H162" s="1"/>
      <c r="I162" s="1"/>
    </row>
    <row r="163" spans="1:9">
      <c r="A163" s="1"/>
      <c r="B163" s="1"/>
      <c r="F163" s="1"/>
      <c r="G163" s="1"/>
      <c r="H163" s="1"/>
      <c r="I163" s="1"/>
    </row>
    <row r="164" spans="1:9">
      <c r="A164" s="1"/>
      <c r="B164" s="1"/>
      <c r="F164" s="1"/>
      <c r="G164" s="1"/>
      <c r="H164" s="1"/>
      <c r="I164" s="1"/>
    </row>
    <row r="165" spans="1:9">
      <c r="A165" s="1"/>
      <c r="B165" s="1"/>
      <c r="F165" s="1"/>
      <c r="G165" s="1"/>
      <c r="H165" s="1"/>
      <c r="I165" s="1"/>
    </row>
    <row r="166" spans="1:9">
      <c r="A166" s="1"/>
      <c r="B166" s="1"/>
      <c r="F166" s="1"/>
      <c r="G166" s="1"/>
      <c r="H166" s="1"/>
      <c r="I166" s="1"/>
    </row>
    <row r="167" spans="1:9">
      <c r="A167" s="1"/>
      <c r="B167" s="1"/>
      <c r="F167" s="1"/>
      <c r="G167" s="1"/>
      <c r="H167" s="1"/>
      <c r="I167" s="1"/>
    </row>
    <row r="168" spans="1:9">
      <c r="A168" s="1"/>
      <c r="B168" s="1"/>
      <c r="F168" s="1"/>
      <c r="G168" s="1"/>
      <c r="H168" s="1"/>
      <c r="I168" s="1"/>
    </row>
    <row r="169" spans="1:9">
      <c r="A169" s="1"/>
      <c r="B169" s="1"/>
      <c r="F169" s="1"/>
      <c r="G169" s="1"/>
      <c r="H169" s="1"/>
      <c r="I169" s="1"/>
    </row>
    <row r="170" spans="1:9">
      <c r="A170" s="1"/>
      <c r="B170" s="1"/>
      <c r="F170" s="1"/>
      <c r="G170" s="1"/>
      <c r="H170" s="1"/>
      <c r="I170" s="1"/>
    </row>
    <row r="171" spans="1:9">
      <c r="A171" s="1"/>
      <c r="B171" s="1"/>
      <c r="F171" s="1"/>
      <c r="G171" s="1"/>
      <c r="H171" s="1"/>
      <c r="I171" s="1"/>
    </row>
    <row r="172" spans="1:9">
      <c r="A172" s="1"/>
      <c r="B172" s="1"/>
      <c r="F172" s="1"/>
      <c r="G172" s="1"/>
      <c r="H172" s="1"/>
      <c r="I172" s="1"/>
    </row>
    <row r="173" spans="1:9">
      <c r="A173" s="1"/>
      <c r="B173" s="1"/>
      <c r="F173" s="1"/>
      <c r="G173" s="1"/>
      <c r="H173" s="1"/>
      <c r="I173" s="1"/>
    </row>
    <row r="174" spans="1:9">
      <c r="A174" s="1"/>
      <c r="B174" s="1"/>
      <c r="F174" s="1"/>
      <c r="G174" s="1"/>
      <c r="H174" s="1"/>
      <c r="I174" s="1"/>
    </row>
    <row r="175" spans="1:9">
      <c r="A175" s="1"/>
      <c r="B175" s="1"/>
      <c r="F175" s="1"/>
      <c r="G175" s="1"/>
      <c r="H175" s="1"/>
      <c r="I175" s="1"/>
    </row>
    <row r="176" spans="1:9">
      <c r="A176" s="1"/>
      <c r="B176" s="1"/>
      <c r="F176" s="1"/>
      <c r="G176" s="1"/>
      <c r="H176" s="1"/>
      <c r="I176" s="1"/>
    </row>
    <row r="177" spans="1:9">
      <c r="A177" s="1"/>
      <c r="B177" s="1"/>
      <c r="F177" s="1"/>
      <c r="G177" s="1"/>
      <c r="H177" s="1"/>
      <c r="I177" s="1"/>
    </row>
    <row r="178" spans="1:9">
      <c r="A178" s="1"/>
      <c r="B178" s="1"/>
      <c r="F178" s="1"/>
      <c r="G178" s="1"/>
      <c r="H178" s="1"/>
      <c r="I178" s="1"/>
    </row>
    <row r="179" spans="1:9">
      <c r="A179" s="1"/>
      <c r="B179" s="1"/>
      <c r="F179" s="1"/>
      <c r="G179" s="1"/>
      <c r="H179" s="1"/>
      <c r="I179" s="1"/>
    </row>
    <row r="180" spans="1:9">
      <c r="A180" s="1"/>
      <c r="B180" s="1"/>
      <c r="F180" s="1"/>
      <c r="G180" s="1"/>
      <c r="H180" s="1"/>
      <c r="I180" s="1"/>
    </row>
    <row r="181" spans="1:9">
      <c r="A181" s="1"/>
      <c r="B181" s="1"/>
      <c r="F181" s="1"/>
      <c r="G181" s="1"/>
      <c r="H181" s="1"/>
      <c r="I181" s="1"/>
    </row>
    <row r="182" spans="1:9">
      <c r="A182" s="1"/>
      <c r="B182" s="1"/>
      <c r="F182" s="1"/>
      <c r="G182" s="1"/>
      <c r="H182" s="1"/>
      <c r="I182" s="1"/>
    </row>
    <row r="183" spans="1:9">
      <c r="A183" s="1"/>
      <c r="B183" s="1"/>
      <c r="F183" s="1"/>
      <c r="G183" s="1"/>
      <c r="H183" s="1"/>
      <c r="I183" s="1"/>
    </row>
    <row r="184" spans="1:9">
      <c r="A184" s="1"/>
      <c r="B184" s="1"/>
      <c r="F184" s="1"/>
      <c r="G184" s="1"/>
      <c r="H184" s="1"/>
      <c r="I184" s="1"/>
    </row>
    <row r="185" spans="1:9">
      <c r="A185" s="1"/>
      <c r="B185" s="1"/>
      <c r="F185" s="1"/>
      <c r="G185" s="1"/>
      <c r="H185" s="1"/>
      <c r="I185" s="1"/>
    </row>
    <row r="186" spans="1:9">
      <c r="A186" s="1"/>
      <c r="B186" s="1"/>
      <c r="F186" s="1"/>
      <c r="G186" s="1"/>
      <c r="H186" s="1"/>
      <c r="I186" s="1"/>
    </row>
    <row r="187" spans="1:9">
      <c r="A187" s="1"/>
      <c r="B187" s="1"/>
      <c r="F187" s="1"/>
      <c r="G187" s="1"/>
      <c r="H187" s="1"/>
      <c r="I187" s="1"/>
    </row>
    <row r="188" spans="1:9">
      <c r="A188" s="1"/>
      <c r="B188" s="1"/>
      <c r="F188" s="1"/>
      <c r="G188" s="1"/>
      <c r="H188" s="1"/>
      <c r="I188" s="1"/>
    </row>
    <row r="189" spans="1:9">
      <c r="A189" s="1"/>
      <c r="B189" s="1"/>
      <c r="F189" s="1"/>
      <c r="G189" s="1"/>
      <c r="H189" s="1"/>
      <c r="I189" s="1"/>
    </row>
    <row r="190" spans="1:9">
      <c r="A190" s="1"/>
      <c r="B190" s="1"/>
      <c r="F190" s="1"/>
      <c r="G190" s="1"/>
      <c r="H190" s="1"/>
      <c r="I190" s="1"/>
    </row>
    <row r="191" spans="1:9">
      <c r="A191" s="1"/>
      <c r="B191" s="1"/>
      <c r="F191" s="1"/>
      <c r="G191" s="1"/>
      <c r="H191" s="1"/>
      <c r="I191" s="1"/>
    </row>
    <row r="192" spans="1:9">
      <c r="A192" s="1"/>
      <c r="B192" s="1"/>
      <c r="F192" s="1"/>
      <c r="G192" s="1"/>
      <c r="H192" s="1"/>
      <c r="I192" s="1"/>
    </row>
    <row r="193" spans="1:9">
      <c r="A193" s="1"/>
      <c r="B193" s="1"/>
      <c r="F193" s="1"/>
      <c r="G193" s="1"/>
      <c r="H193" s="1"/>
      <c r="I193" s="1"/>
    </row>
    <row r="194" spans="1:9">
      <c r="A194" s="1"/>
      <c r="B194" s="1"/>
      <c r="F194" s="1"/>
      <c r="G194" s="1"/>
      <c r="H194" s="1"/>
      <c r="I194" s="1"/>
    </row>
    <row r="195" spans="1:9">
      <c r="A195" s="1"/>
      <c r="B195" s="1"/>
      <c r="F195" s="1"/>
      <c r="G195" s="1"/>
      <c r="H195" s="1"/>
      <c r="I195" s="1"/>
    </row>
    <row r="196" spans="1:9">
      <c r="A196" s="1"/>
      <c r="B196" s="1"/>
      <c r="F196" s="1"/>
      <c r="G196" s="1"/>
      <c r="H196" s="1"/>
      <c r="I196" s="1"/>
    </row>
    <row r="197" spans="1:9">
      <c r="A197" s="1"/>
      <c r="B197" s="1"/>
      <c r="F197" s="1"/>
      <c r="G197" s="1"/>
      <c r="H197" s="1"/>
      <c r="I197" s="1"/>
    </row>
    <row r="198" spans="1:9">
      <c r="A198" s="1"/>
      <c r="B198" s="1"/>
      <c r="F198" s="1"/>
      <c r="G198" s="1"/>
      <c r="H198" s="1"/>
      <c r="I198" s="1"/>
    </row>
    <row r="199" spans="1:9">
      <c r="A199" s="1"/>
      <c r="B199" s="1"/>
      <c r="F199" s="1"/>
      <c r="G199" s="1"/>
      <c r="H199" s="1"/>
      <c r="I199" s="1"/>
    </row>
    <row r="200" spans="1:9">
      <c r="A200" s="1"/>
      <c r="B200" s="1"/>
      <c r="F200" s="1"/>
      <c r="G200" s="1"/>
      <c r="H200" s="1"/>
      <c r="I200" s="1"/>
    </row>
    <row r="201" spans="1:9">
      <c r="A201" s="1"/>
      <c r="B201" s="1"/>
      <c r="F201" s="1"/>
      <c r="G201" s="1"/>
      <c r="H201" s="1"/>
      <c r="I201" s="1"/>
    </row>
    <row r="202" spans="1:9">
      <c r="A202" s="1"/>
      <c r="B202" s="1"/>
      <c r="F202" s="1"/>
      <c r="G202" s="1"/>
      <c r="H202" s="1"/>
      <c r="I202" s="1"/>
    </row>
    <row r="203" spans="1:9">
      <c r="A203" s="1"/>
      <c r="B203" s="1"/>
      <c r="F203" s="1"/>
      <c r="G203" s="1"/>
      <c r="H203" s="1"/>
      <c r="I203" s="1"/>
    </row>
    <row r="204" spans="1:9">
      <c r="A204" s="1"/>
      <c r="B204" s="1"/>
      <c r="F204" s="1"/>
      <c r="G204" s="1"/>
      <c r="H204" s="1"/>
      <c r="I204" s="1"/>
    </row>
    <row r="205" spans="1:9">
      <c r="A205" s="1"/>
      <c r="B205" s="1"/>
      <c r="F205" s="1"/>
      <c r="G205" s="1"/>
      <c r="H205" s="1"/>
      <c r="I205" s="1"/>
    </row>
    <row r="206" spans="1:9">
      <c r="A206" s="1"/>
      <c r="B206" s="1"/>
      <c r="F206" s="1"/>
      <c r="G206" s="1"/>
      <c r="H206" s="1"/>
      <c r="I206" s="1"/>
    </row>
    <row r="207" spans="1:9">
      <c r="A207" s="1"/>
      <c r="B207" s="1"/>
      <c r="F207" s="1"/>
      <c r="G207" s="1"/>
      <c r="H207" s="1"/>
      <c r="I207" s="1"/>
    </row>
    <row r="208" spans="1:9">
      <c r="A208" s="1"/>
      <c r="B208" s="1"/>
      <c r="F208" s="1"/>
      <c r="G208" s="1"/>
      <c r="H208" s="1"/>
      <c r="I208" s="1"/>
    </row>
    <row r="209" spans="1:9">
      <c r="A209" s="1"/>
      <c r="B209" s="1"/>
      <c r="F209" s="1"/>
      <c r="G209" s="1"/>
      <c r="H209" s="1"/>
      <c r="I209" s="1"/>
    </row>
    <row r="210" spans="1:9">
      <c r="A210" s="1"/>
      <c r="B210" s="1"/>
      <c r="F210" s="1"/>
      <c r="G210" s="1"/>
      <c r="H210" s="1"/>
      <c r="I210" s="1"/>
    </row>
    <row r="211" spans="1:9">
      <c r="A211" s="1"/>
      <c r="B211" s="1"/>
      <c r="F211" s="1"/>
      <c r="G211" s="1"/>
      <c r="H211" s="1"/>
      <c r="I211" s="1"/>
    </row>
    <row r="212" spans="1:9">
      <c r="A212" s="1"/>
      <c r="B212" s="1"/>
      <c r="F212" s="1"/>
      <c r="G212" s="1"/>
      <c r="H212" s="1"/>
      <c r="I212" s="1"/>
    </row>
    <row r="213" spans="1:9">
      <c r="A213" s="1"/>
      <c r="B213" s="1"/>
      <c r="F213" s="1"/>
      <c r="G213" s="1"/>
      <c r="H213" s="1"/>
      <c r="I213" s="1"/>
    </row>
    <row r="214" spans="1:9">
      <c r="A214" s="1"/>
      <c r="B214" s="1"/>
      <c r="F214" s="1"/>
      <c r="G214" s="1"/>
      <c r="H214" s="1"/>
      <c r="I214" s="1"/>
    </row>
    <row r="215" spans="1:9">
      <c r="A215" s="1"/>
      <c r="B215" s="1"/>
      <c r="F215" s="1"/>
      <c r="G215" s="1"/>
      <c r="H215" s="1"/>
      <c r="I215" s="1"/>
    </row>
    <row r="216" spans="1:9">
      <c r="A216" s="1"/>
      <c r="B216" s="1"/>
      <c r="F216" s="1"/>
      <c r="G216" s="1"/>
      <c r="H216" s="1"/>
      <c r="I216" s="1"/>
    </row>
    <row r="217" spans="1:9">
      <c r="A217" s="1"/>
      <c r="B217" s="1"/>
      <c r="F217" s="1"/>
      <c r="G217" s="1"/>
      <c r="H217" s="1"/>
      <c r="I217" s="1"/>
    </row>
    <row r="218" spans="1:9">
      <c r="A218" s="1"/>
      <c r="B218" s="1"/>
      <c r="F218" s="1"/>
      <c r="G218" s="1"/>
      <c r="H218" s="1"/>
      <c r="I218" s="1"/>
    </row>
    <row r="219" spans="1:9">
      <c r="A219" s="1"/>
      <c r="B219" s="1"/>
      <c r="F219" s="1"/>
      <c r="G219" s="1"/>
      <c r="H219" s="1"/>
      <c r="I219" s="1"/>
    </row>
    <row r="220" spans="1:9">
      <c r="A220" s="1"/>
      <c r="B220" s="1"/>
      <c r="F220" s="1"/>
      <c r="G220" s="1"/>
      <c r="H220" s="1"/>
      <c r="I220" s="1"/>
    </row>
    <row r="221" spans="1:9">
      <c r="A221" s="1"/>
      <c r="B221" s="1"/>
      <c r="F221" s="1"/>
      <c r="G221" s="1"/>
      <c r="H221" s="1"/>
      <c r="I221" s="1"/>
    </row>
    <row r="222" spans="1:9">
      <c r="A222" s="1"/>
      <c r="B222" s="1"/>
      <c r="F222" s="1"/>
      <c r="G222" s="1"/>
      <c r="H222" s="1"/>
      <c r="I222" s="1"/>
    </row>
    <row r="223" spans="1:9">
      <c r="A223" s="1"/>
      <c r="B223" s="1"/>
      <c r="F223" s="1"/>
      <c r="G223" s="1"/>
      <c r="H223" s="1"/>
      <c r="I223" s="1"/>
    </row>
    <row r="224" spans="1:9">
      <c r="A224" s="1"/>
      <c r="B224" s="1"/>
      <c r="F224" s="1"/>
      <c r="G224" s="1"/>
      <c r="H224" s="1"/>
      <c r="I224" s="1"/>
    </row>
    <row r="225" spans="1:9">
      <c r="A225" s="1"/>
      <c r="B225" s="1"/>
      <c r="F225" s="1"/>
      <c r="G225" s="1"/>
      <c r="H225" s="1"/>
      <c r="I225" s="1"/>
    </row>
    <row r="226" spans="1:9">
      <c r="A226" s="1"/>
      <c r="B226" s="1"/>
      <c r="F226" s="1"/>
      <c r="G226" s="1"/>
      <c r="H226" s="1"/>
      <c r="I226" s="1"/>
    </row>
    <row r="227" spans="1:9">
      <c r="A227" s="1"/>
      <c r="B227" s="1"/>
      <c r="F227" s="1"/>
      <c r="G227" s="1"/>
      <c r="H227" s="1"/>
      <c r="I227" s="1"/>
    </row>
    <row r="228" spans="1:9">
      <c r="A228" s="1"/>
      <c r="B228" s="1"/>
      <c r="F228" s="1"/>
      <c r="G228" s="1"/>
      <c r="H228" s="1"/>
      <c r="I228" s="1"/>
    </row>
    <row r="229" spans="1:9">
      <c r="A229" s="1"/>
      <c r="B229" s="1"/>
      <c r="F229" s="1"/>
      <c r="G229" s="1"/>
      <c r="H229" s="1"/>
      <c r="I229" s="1"/>
    </row>
    <row r="230" spans="1:9">
      <c r="A230" s="1"/>
      <c r="B230" s="1"/>
      <c r="F230" s="1"/>
      <c r="G230" s="1"/>
      <c r="H230" s="1"/>
      <c r="I230" s="1"/>
    </row>
    <row r="231" spans="1:9">
      <c r="A231" s="1"/>
      <c r="B231" s="1"/>
      <c r="F231" s="1"/>
      <c r="G231" s="1"/>
      <c r="H231" s="1"/>
      <c r="I231" s="1"/>
    </row>
    <row r="232" spans="1:9">
      <c r="A232" s="1"/>
      <c r="B232" s="1"/>
      <c r="F232" s="1"/>
      <c r="G232" s="1"/>
      <c r="H232" s="1"/>
      <c r="I232" s="1"/>
    </row>
    <row r="233" spans="1:9">
      <c r="A233" s="1"/>
      <c r="B233" s="1"/>
      <c r="F233" s="1"/>
      <c r="G233" s="1"/>
      <c r="H233" s="1"/>
      <c r="I233" s="1"/>
    </row>
    <row r="234" spans="1:9">
      <c r="A234" s="1"/>
      <c r="B234" s="1"/>
      <c r="F234" s="1"/>
      <c r="G234" s="1"/>
      <c r="H234" s="1"/>
      <c r="I234" s="1"/>
    </row>
    <row r="235" spans="1:9">
      <c r="A235" s="1"/>
      <c r="B235" s="1"/>
      <c r="F235" s="1"/>
      <c r="G235" s="1"/>
      <c r="H235" s="1"/>
      <c r="I235" s="1"/>
    </row>
    <row r="236" spans="1:9">
      <c r="A236" s="1"/>
      <c r="B236" s="1"/>
      <c r="F236" s="1"/>
      <c r="G236" s="1"/>
      <c r="H236" s="1"/>
      <c r="I236" s="1"/>
    </row>
    <row r="237" spans="1:9">
      <c r="A237" s="1"/>
      <c r="B237" s="1"/>
      <c r="F237" s="1"/>
      <c r="G237" s="1"/>
      <c r="H237" s="1"/>
      <c r="I237" s="1"/>
    </row>
    <row r="238" spans="1:9">
      <c r="A238" s="1"/>
      <c r="B238" s="1"/>
      <c r="F238" s="1"/>
      <c r="G238" s="1"/>
      <c r="H238" s="1"/>
      <c r="I238" s="1"/>
    </row>
    <row r="239" spans="1:9">
      <c r="A239" s="1"/>
      <c r="B239" s="1"/>
      <c r="F239" s="1"/>
      <c r="G239" s="1"/>
      <c r="H239" s="1"/>
      <c r="I239" s="1"/>
    </row>
    <row r="240" spans="1:9">
      <c r="A240" s="1"/>
      <c r="B240" s="1"/>
      <c r="F240" s="1"/>
      <c r="G240" s="1"/>
      <c r="H240" s="1"/>
      <c r="I240" s="1"/>
    </row>
    <row r="241" spans="1:9">
      <c r="A241" s="1"/>
      <c r="B241" s="1"/>
      <c r="F241" s="1"/>
      <c r="G241" s="1"/>
      <c r="H241" s="1"/>
      <c r="I241" s="1"/>
    </row>
    <row r="242" spans="1:9">
      <c r="A242" s="1"/>
      <c r="B242" s="1"/>
      <c r="F242" s="1"/>
      <c r="G242" s="1"/>
      <c r="H242" s="1"/>
      <c r="I242" s="1"/>
    </row>
    <row r="243" spans="1:9">
      <c r="A243" s="1"/>
      <c r="B243" s="1"/>
      <c r="F243" s="1"/>
      <c r="G243" s="1"/>
      <c r="H243" s="1"/>
      <c r="I243" s="1"/>
    </row>
    <row r="244" spans="1:9">
      <c r="A244" s="1"/>
      <c r="B244" s="1"/>
      <c r="F244" s="1"/>
      <c r="G244" s="1"/>
      <c r="H244" s="1"/>
      <c r="I244" s="1"/>
    </row>
    <row r="245" spans="1:9">
      <c r="A245" s="1"/>
      <c r="B245" s="1"/>
      <c r="F245" s="1"/>
      <c r="G245" s="1"/>
      <c r="H245" s="1"/>
      <c r="I245" s="1"/>
    </row>
    <row r="246" spans="1:9">
      <c r="A246" s="1"/>
      <c r="B246" s="1"/>
      <c r="F246" s="1"/>
      <c r="G246" s="1"/>
      <c r="H246" s="1"/>
      <c r="I246" s="1"/>
    </row>
    <row r="247" spans="1:9">
      <c r="A247" s="1"/>
      <c r="B247" s="1"/>
      <c r="F247" s="1"/>
      <c r="G247" s="1"/>
      <c r="H247" s="1"/>
      <c r="I247" s="1"/>
    </row>
    <row r="248" spans="1:9">
      <c r="A248" s="1"/>
      <c r="B248" s="1"/>
      <c r="F248" s="1"/>
      <c r="G248" s="1"/>
      <c r="H248" s="1"/>
      <c r="I248" s="1"/>
    </row>
    <row r="249" spans="1:9">
      <c r="A249" s="1"/>
      <c r="B249" s="1"/>
      <c r="F249" s="1"/>
      <c r="G249" s="1"/>
      <c r="H249" s="1"/>
      <c r="I249" s="1"/>
    </row>
    <row r="250" spans="1:9">
      <c r="A250" s="1"/>
      <c r="B250" s="1"/>
      <c r="F250" s="1"/>
      <c r="G250" s="1"/>
      <c r="H250" s="1"/>
      <c r="I250" s="1"/>
    </row>
    <row r="251" spans="1:9">
      <c r="A251" s="1"/>
      <c r="B251" s="1"/>
      <c r="F251" s="1"/>
      <c r="G251" s="1"/>
      <c r="H251" s="1"/>
      <c r="I251" s="1"/>
    </row>
    <row r="252" spans="1:9">
      <c r="A252" s="1"/>
      <c r="B252" s="1"/>
      <c r="F252" s="1"/>
      <c r="G252" s="1"/>
      <c r="H252" s="1"/>
      <c r="I252" s="1"/>
    </row>
    <row r="253" spans="1:9">
      <c r="A253" s="1"/>
      <c r="B253" s="1"/>
      <c r="F253" s="1"/>
      <c r="G253" s="1"/>
      <c r="H253" s="1"/>
      <c r="I253" s="1"/>
    </row>
    <row r="254" spans="1:9">
      <c r="A254" s="1"/>
      <c r="B254" s="1"/>
      <c r="F254" s="1"/>
      <c r="G254" s="1"/>
      <c r="H254" s="1"/>
      <c r="I254" s="1"/>
    </row>
    <row r="255" spans="1:9">
      <c r="A255" s="1"/>
      <c r="B255" s="1"/>
      <c r="F255" s="1"/>
      <c r="G255" s="1"/>
      <c r="H255" s="1"/>
      <c r="I255" s="1"/>
    </row>
    <row r="256" spans="1:9">
      <c r="A256" s="1"/>
      <c r="B256" s="1"/>
      <c r="F256" s="1"/>
      <c r="G256" s="1"/>
      <c r="H256" s="1"/>
      <c r="I256" s="1"/>
    </row>
    <row r="257" spans="1:9">
      <c r="A257" s="1"/>
      <c r="B257" s="1"/>
      <c r="F257" s="1"/>
      <c r="G257" s="1"/>
      <c r="H257" s="1"/>
      <c r="I257" s="1"/>
    </row>
    <row r="258" spans="1:9">
      <c r="A258" s="1"/>
      <c r="B258" s="1"/>
      <c r="F258" s="1"/>
      <c r="G258" s="1"/>
      <c r="H258" s="1"/>
      <c r="I258" s="1"/>
    </row>
    <row r="259" spans="1:9">
      <c r="A259" s="1"/>
      <c r="B259" s="1"/>
      <c r="F259" s="1"/>
      <c r="G259" s="1"/>
      <c r="H259" s="1"/>
      <c r="I259" s="1"/>
    </row>
    <row r="260" spans="1:9">
      <c r="A260" s="1"/>
      <c r="B260" s="1"/>
      <c r="F260" s="1"/>
      <c r="G260" s="1"/>
      <c r="H260" s="1"/>
      <c r="I260" s="1"/>
    </row>
    <row r="261" spans="1:9">
      <c r="A261" s="1"/>
      <c r="B261" s="1"/>
      <c r="F261" s="1"/>
      <c r="G261" s="1"/>
      <c r="H261" s="1"/>
      <c r="I261" s="1"/>
    </row>
    <row r="262" spans="1:9">
      <c r="A262" s="1"/>
      <c r="B262" s="1"/>
      <c r="F262" s="1"/>
      <c r="G262" s="1"/>
      <c r="H262" s="1"/>
      <c r="I262" s="1"/>
    </row>
    <row r="263" spans="1:9">
      <c r="A263" s="1"/>
      <c r="B263" s="1"/>
      <c r="F263" s="1"/>
      <c r="G263" s="1"/>
      <c r="H263" s="1"/>
      <c r="I263" s="1"/>
    </row>
    <row r="264" spans="1:9">
      <c r="A264" s="1"/>
      <c r="B264" s="1"/>
      <c r="F264" s="1"/>
      <c r="G264" s="1"/>
      <c r="H264" s="1"/>
      <c r="I264" s="1"/>
    </row>
    <row r="265" spans="1:9">
      <c r="A265" s="1"/>
      <c r="B265" s="1"/>
      <c r="F265" s="1"/>
      <c r="G265" s="1"/>
      <c r="H265" s="1"/>
      <c r="I265" s="1"/>
    </row>
    <row r="266" spans="1:9">
      <c r="A266" s="1"/>
      <c r="B266" s="1"/>
      <c r="F266" s="1"/>
      <c r="G266" s="1"/>
      <c r="H266" s="1"/>
      <c r="I266" s="1"/>
    </row>
    <row r="267" spans="1:9">
      <c r="A267" s="1"/>
      <c r="B267" s="1"/>
      <c r="F267" s="1"/>
      <c r="G267" s="1"/>
      <c r="H267" s="1"/>
      <c r="I267" s="1"/>
    </row>
    <row r="268" spans="1:9">
      <c r="A268" s="1"/>
      <c r="B268" s="1"/>
      <c r="F268" s="1"/>
      <c r="G268" s="1"/>
      <c r="H268" s="1"/>
      <c r="I268" s="1"/>
    </row>
    <row r="269" spans="1:9">
      <c r="A269" s="1"/>
      <c r="B269" s="1"/>
      <c r="F269" s="1"/>
      <c r="G269" s="1"/>
      <c r="H269" s="1"/>
      <c r="I269" s="1"/>
    </row>
    <row r="270" spans="1:9">
      <c r="A270" s="1"/>
      <c r="B270" s="1"/>
      <c r="F270" s="1"/>
      <c r="G270" s="1"/>
      <c r="H270" s="1"/>
      <c r="I270" s="1"/>
    </row>
    <row r="271" spans="1:9">
      <c r="A271" s="1"/>
      <c r="B271" s="1"/>
      <c r="F271" s="1"/>
      <c r="G271" s="1"/>
      <c r="H271" s="1"/>
      <c r="I271" s="1"/>
    </row>
    <row r="272" spans="1:9">
      <c r="A272" s="1"/>
      <c r="B272" s="1"/>
      <c r="F272" s="1"/>
      <c r="G272" s="1"/>
      <c r="H272" s="1"/>
      <c r="I272" s="1"/>
    </row>
    <row r="273" spans="1:9">
      <c r="A273" s="1"/>
      <c r="B273" s="1"/>
      <c r="F273" s="1"/>
      <c r="G273" s="1"/>
      <c r="H273" s="1"/>
      <c r="I273" s="1"/>
    </row>
    <row r="274" spans="1:9">
      <c r="A274" s="1"/>
      <c r="B274" s="1"/>
      <c r="F274" s="1"/>
      <c r="G274" s="1"/>
      <c r="H274" s="1"/>
      <c r="I274" s="1"/>
    </row>
    <row r="275" spans="1:9">
      <c r="A275" s="1"/>
      <c r="B275" s="1"/>
      <c r="F275" s="1"/>
      <c r="G275" s="1"/>
      <c r="H275" s="1"/>
      <c r="I275" s="1"/>
    </row>
    <row r="276" spans="1:9">
      <c r="A276" s="1"/>
      <c r="B276" s="1"/>
      <c r="F276" s="1"/>
      <c r="G276" s="1"/>
      <c r="H276" s="1"/>
      <c r="I276" s="1"/>
    </row>
    <row r="277" spans="1:9">
      <c r="A277" s="1"/>
      <c r="B277" s="1"/>
      <c r="F277" s="1"/>
      <c r="G277" s="1"/>
      <c r="H277" s="1"/>
      <c r="I277" s="1"/>
    </row>
    <row r="278" spans="1:9">
      <c r="A278" s="1"/>
      <c r="B278" s="1"/>
      <c r="F278" s="1"/>
      <c r="G278" s="1"/>
      <c r="H278" s="1"/>
      <c r="I278" s="1"/>
    </row>
    <row r="279" spans="1:9">
      <c r="A279" s="1"/>
      <c r="B279" s="1"/>
      <c r="F279" s="1"/>
      <c r="G279" s="1"/>
      <c r="H279" s="1"/>
      <c r="I279" s="1"/>
    </row>
    <row r="280" spans="1:9">
      <c r="A280" s="1"/>
      <c r="B280" s="1"/>
      <c r="F280" s="1"/>
      <c r="G280" s="1"/>
      <c r="H280" s="1"/>
      <c r="I280" s="1"/>
    </row>
    <row r="281" spans="1:9">
      <c r="A281" s="1"/>
      <c r="B281" s="1"/>
      <c r="F281" s="1"/>
      <c r="G281" s="1"/>
      <c r="H281" s="1"/>
      <c r="I281" s="1"/>
    </row>
    <row r="282" spans="1:9">
      <c r="A282" s="1"/>
      <c r="B282" s="1"/>
      <c r="F282" s="1"/>
      <c r="G282" s="1"/>
      <c r="H282" s="1"/>
      <c r="I282" s="1"/>
    </row>
    <row r="283" spans="1:9">
      <c r="A283" s="1"/>
      <c r="B283" s="1"/>
      <c r="F283" s="1"/>
      <c r="G283" s="1"/>
      <c r="H283" s="1"/>
      <c r="I283" s="1"/>
    </row>
    <row r="284" spans="1:9">
      <c r="A284" s="1"/>
      <c r="B284" s="1"/>
      <c r="F284" s="1"/>
      <c r="G284" s="1"/>
      <c r="H284" s="1"/>
      <c r="I284" s="1"/>
    </row>
    <row r="285" spans="1:9">
      <c r="A285" s="1"/>
      <c r="B285" s="1"/>
      <c r="F285" s="1"/>
      <c r="G285" s="1"/>
      <c r="H285" s="1"/>
      <c r="I285" s="1"/>
    </row>
    <row r="286" spans="1:9">
      <c r="A286" s="1"/>
      <c r="B286" s="1"/>
      <c r="F286" s="1"/>
      <c r="G286" s="1"/>
      <c r="H286" s="1"/>
      <c r="I286" s="1"/>
    </row>
    <row r="287" spans="1:9">
      <c r="A287" s="1"/>
      <c r="B287" s="1"/>
      <c r="F287" s="1"/>
      <c r="G287" s="1"/>
      <c r="H287" s="1"/>
      <c r="I287" s="1"/>
    </row>
    <row r="288" spans="1:9">
      <c r="A288" s="1"/>
      <c r="B288" s="1"/>
      <c r="F288" s="1"/>
      <c r="G288" s="1"/>
      <c r="H288" s="1"/>
      <c r="I288" s="1"/>
    </row>
    <row r="289" spans="1:9">
      <c r="A289" s="1"/>
      <c r="B289" s="1"/>
      <c r="F289" s="1"/>
      <c r="G289" s="1"/>
      <c r="H289" s="1"/>
      <c r="I289" s="1"/>
    </row>
    <row r="290" spans="1:9">
      <c r="A290" s="1"/>
      <c r="B290" s="1"/>
      <c r="F290" s="1"/>
      <c r="G290" s="1"/>
      <c r="H290" s="1"/>
      <c r="I290" s="1"/>
    </row>
    <row r="291" spans="1:9">
      <c r="A291" s="1"/>
      <c r="B291" s="1"/>
      <c r="F291" s="1"/>
      <c r="G291" s="1"/>
      <c r="H291" s="1"/>
      <c r="I291" s="1"/>
    </row>
    <row r="292" spans="1:9">
      <c r="A292" s="1"/>
      <c r="B292" s="1"/>
      <c r="F292" s="1"/>
      <c r="G292" s="1"/>
      <c r="H292" s="1"/>
      <c r="I292" s="1"/>
    </row>
    <row r="293" spans="1:9">
      <c r="A293" s="1"/>
      <c r="B293" s="1"/>
      <c r="F293" s="1"/>
      <c r="G293" s="1"/>
      <c r="H293" s="1"/>
      <c r="I293" s="1"/>
    </row>
    <row r="294" spans="1:9">
      <c r="A294" s="1"/>
      <c r="B294" s="1"/>
      <c r="F294" s="1"/>
      <c r="G294" s="1"/>
      <c r="H294" s="1"/>
      <c r="I294" s="1"/>
    </row>
    <row r="295" spans="1:9">
      <c r="A295" s="1"/>
      <c r="B295" s="1"/>
      <c r="F295" s="1"/>
      <c r="G295" s="1"/>
      <c r="H295" s="1"/>
      <c r="I295" s="1"/>
    </row>
    <row r="296" spans="1:9">
      <c r="A296" s="1"/>
      <c r="B296" s="1"/>
      <c r="F296" s="1"/>
      <c r="G296" s="1"/>
      <c r="H296" s="1"/>
      <c r="I296" s="1"/>
    </row>
    <row r="297" spans="1:9">
      <c r="A297" s="1"/>
      <c r="B297" s="1"/>
      <c r="F297" s="1"/>
      <c r="G297" s="1"/>
      <c r="H297" s="1"/>
      <c r="I297" s="1"/>
    </row>
    <row r="298" spans="1:9">
      <c r="A298" s="1"/>
      <c r="B298" s="1"/>
      <c r="F298" s="1"/>
      <c r="G298" s="1"/>
      <c r="H298" s="1"/>
      <c r="I298" s="1"/>
    </row>
    <row r="299" spans="1:9">
      <c r="A299" s="1"/>
      <c r="B299" s="1"/>
      <c r="F299" s="1"/>
      <c r="G299" s="1"/>
      <c r="H299" s="1"/>
      <c r="I299" s="1"/>
    </row>
    <row r="300" spans="1:9">
      <c r="A300" s="1"/>
      <c r="B300" s="1"/>
      <c r="F300" s="1"/>
      <c r="G300" s="1"/>
      <c r="H300" s="1"/>
      <c r="I300" s="1"/>
    </row>
    <row r="301" spans="1:9">
      <c r="A301" s="1"/>
      <c r="B301" s="1"/>
      <c r="F301" s="1"/>
      <c r="G301" s="1"/>
      <c r="H301" s="1"/>
      <c r="I301" s="1"/>
    </row>
    <row r="302" spans="1:9">
      <c r="A302" s="1"/>
      <c r="B302" s="1"/>
      <c r="F302" s="1"/>
      <c r="G302" s="1"/>
      <c r="H302" s="1"/>
      <c r="I302" s="1"/>
    </row>
    <row r="303" spans="1:9">
      <c r="A303" s="1"/>
      <c r="B303" s="1"/>
      <c r="F303" s="1"/>
      <c r="G303" s="1"/>
      <c r="H303" s="1"/>
      <c r="I303" s="1"/>
    </row>
    <row r="304" spans="1:9">
      <c r="A304" s="1"/>
      <c r="B304" s="1"/>
      <c r="F304" s="1"/>
      <c r="G304" s="1"/>
      <c r="H304" s="1"/>
      <c r="I304" s="1"/>
    </row>
    <row r="305" spans="1:9">
      <c r="A305" s="1"/>
      <c r="B305" s="1"/>
      <c r="F305" s="1"/>
      <c r="G305" s="1"/>
      <c r="H305" s="1"/>
      <c r="I305" s="1"/>
    </row>
    <row r="306" spans="1:9">
      <c r="A306" s="1"/>
      <c r="B306" s="1"/>
      <c r="F306" s="1"/>
      <c r="G306" s="1"/>
      <c r="H306" s="1"/>
      <c r="I306" s="1"/>
    </row>
    <row r="307" spans="1:9">
      <c r="A307" s="1"/>
      <c r="B307" s="1"/>
      <c r="F307" s="1"/>
      <c r="G307" s="1"/>
      <c r="H307" s="1"/>
      <c r="I307" s="1"/>
    </row>
    <row r="308" spans="1:9">
      <c r="A308" s="1"/>
      <c r="B308" s="1"/>
      <c r="F308" s="1"/>
      <c r="G308" s="1"/>
      <c r="H308" s="1"/>
      <c r="I308" s="1"/>
    </row>
    <row r="309" spans="1:9">
      <c r="A309" s="1"/>
      <c r="B309" s="1"/>
      <c r="F309" s="1"/>
      <c r="G309" s="1"/>
      <c r="H309" s="1"/>
      <c r="I309" s="1"/>
    </row>
    <row r="310" spans="1:9">
      <c r="A310" s="1"/>
      <c r="B310" s="1"/>
      <c r="F310" s="1"/>
      <c r="G310" s="1"/>
      <c r="H310" s="1"/>
      <c r="I310" s="1"/>
    </row>
    <row r="311" spans="1:9">
      <c r="A311" s="1"/>
      <c r="B311" s="1"/>
      <c r="F311" s="1"/>
      <c r="G311" s="1"/>
      <c r="H311" s="1"/>
      <c r="I311" s="1"/>
    </row>
    <row r="312" spans="1:9">
      <c r="A312" s="1"/>
      <c r="B312" s="1"/>
      <c r="F312" s="1"/>
      <c r="G312" s="1"/>
      <c r="H312" s="1"/>
      <c r="I312" s="1"/>
    </row>
    <row r="313" spans="1:9">
      <c r="A313" s="1"/>
      <c r="B313" s="1"/>
      <c r="F313" s="1"/>
      <c r="G313" s="1"/>
      <c r="H313" s="1"/>
      <c r="I313" s="1"/>
    </row>
    <row r="314" spans="1:9">
      <c r="A314" s="1"/>
      <c r="B314" s="1"/>
      <c r="F314" s="1"/>
      <c r="G314" s="1"/>
      <c r="H314" s="1"/>
      <c r="I314" s="1"/>
    </row>
    <row r="315" spans="1:9">
      <c r="A315" s="1"/>
      <c r="B315" s="1"/>
      <c r="F315" s="1"/>
      <c r="G315" s="1"/>
      <c r="H315" s="1"/>
      <c r="I315" s="1"/>
    </row>
    <row r="316" spans="1:9">
      <c r="A316" s="1"/>
      <c r="B316" s="1"/>
      <c r="F316" s="1"/>
      <c r="G316" s="1"/>
      <c r="H316" s="1"/>
      <c r="I316" s="1"/>
    </row>
    <row r="317" spans="1:9">
      <c r="A317" s="1"/>
      <c r="B317" s="1"/>
      <c r="F317" s="1"/>
      <c r="G317" s="1"/>
      <c r="H317" s="1"/>
      <c r="I317" s="1"/>
    </row>
    <row r="318" spans="1:9">
      <c r="A318" s="1"/>
      <c r="B318" s="1"/>
      <c r="F318" s="1"/>
      <c r="G318" s="1"/>
      <c r="H318" s="1"/>
      <c r="I318" s="1"/>
    </row>
    <row r="319" spans="1:9">
      <c r="A319" s="1"/>
      <c r="B319" s="1"/>
      <c r="F319" s="1"/>
      <c r="G319" s="1"/>
      <c r="H319" s="1"/>
      <c r="I319" s="1"/>
    </row>
    <row r="320" spans="1:9">
      <c r="A320" s="1"/>
      <c r="B320" s="1"/>
      <c r="F320" s="1"/>
      <c r="G320" s="1"/>
      <c r="H320" s="1"/>
      <c r="I320" s="1"/>
    </row>
    <row r="321" spans="1:9">
      <c r="A321" s="1"/>
      <c r="B321" s="1"/>
      <c r="F321" s="1"/>
      <c r="G321" s="1"/>
      <c r="H321" s="1"/>
      <c r="I321" s="1"/>
    </row>
    <row r="322" spans="1:9">
      <c r="A322" s="1"/>
      <c r="B322" s="1"/>
      <c r="F322" s="1"/>
      <c r="G322" s="1"/>
      <c r="H322" s="1"/>
      <c r="I322" s="1"/>
    </row>
    <row r="323" spans="1:9">
      <c r="A323" s="1"/>
      <c r="B323" s="1"/>
      <c r="F323" s="1"/>
      <c r="G323" s="1"/>
      <c r="H323" s="1"/>
      <c r="I323" s="1"/>
    </row>
    <row r="324" spans="1:9">
      <c r="A324" s="1"/>
      <c r="B324" s="1"/>
      <c r="F324" s="1"/>
      <c r="G324" s="1"/>
      <c r="H324" s="1"/>
      <c r="I324" s="1"/>
    </row>
    <row r="325" spans="1:9">
      <c r="A325" s="1"/>
      <c r="B325" s="1"/>
      <c r="F325" s="1"/>
      <c r="G325" s="1"/>
      <c r="H325" s="1"/>
      <c r="I325" s="1"/>
    </row>
    <row r="326" spans="1:9">
      <c r="A326" s="1"/>
      <c r="B326" s="1"/>
      <c r="F326" s="1"/>
      <c r="G326" s="1"/>
      <c r="H326" s="1"/>
      <c r="I326" s="1"/>
    </row>
    <row r="327" spans="1:9">
      <c r="A327" s="1"/>
      <c r="B327" s="1"/>
      <c r="F327" s="1"/>
      <c r="G327" s="1"/>
      <c r="H327" s="1"/>
      <c r="I327" s="1"/>
    </row>
    <row r="328" spans="1:9">
      <c r="A328" s="1"/>
      <c r="B328" s="1"/>
      <c r="F328" s="1"/>
      <c r="G328" s="1"/>
      <c r="H328" s="1"/>
      <c r="I328" s="1"/>
    </row>
    <row r="329" spans="1:9">
      <c r="A329" s="1"/>
      <c r="B329" s="1"/>
      <c r="F329" s="1"/>
      <c r="G329" s="1"/>
      <c r="H329" s="1"/>
      <c r="I329" s="1"/>
    </row>
    <row r="330" spans="1:9">
      <c r="A330" s="1"/>
      <c r="B330" s="1"/>
      <c r="F330" s="1"/>
      <c r="G330" s="1"/>
      <c r="H330" s="1"/>
      <c r="I330" s="1"/>
    </row>
    <row r="331" spans="1:9">
      <c r="A331" s="1"/>
      <c r="B331" s="1"/>
      <c r="F331" s="1"/>
      <c r="G331" s="1"/>
      <c r="H331" s="1"/>
      <c r="I331" s="1"/>
    </row>
    <row r="332" spans="1:9">
      <c r="A332" s="1"/>
      <c r="B332" s="1"/>
      <c r="F332" s="1"/>
      <c r="G332" s="1"/>
      <c r="H332" s="1"/>
      <c r="I332" s="1"/>
    </row>
    <row r="333" spans="1:9">
      <c r="A333" s="1"/>
      <c r="B333" s="1"/>
      <c r="F333" s="1"/>
      <c r="G333" s="1"/>
      <c r="H333" s="1"/>
      <c r="I333" s="1"/>
    </row>
    <row r="334" spans="1:9">
      <c r="A334" s="1"/>
      <c r="B334" s="1"/>
      <c r="F334" s="1"/>
      <c r="G334" s="1"/>
      <c r="H334" s="1"/>
      <c r="I334" s="1"/>
    </row>
    <row r="335" spans="1:9">
      <c r="A335" s="1"/>
      <c r="B335" s="1"/>
      <c r="F335" s="1"/>
      <c r="G335" s="1"/>
      <c r="H335" s="1"/>
      <c r="I335" s="1"/>
    </row>
    <row r="336" spans="1:9">
      <c r="A336" s="1"/>
      <c r="B336" s="1"/>
      <c r="F336" s="1"/>
      <c r="G336" s="1"/>
      <c r="H336" s="1"/>
      <c r="I336" s="1"/>
    </row>
    <row r="337" spans="1:9">
      <c r="A337" s="1"/>
      <c r="B337" s="1"/>
      <c r="F337" s="1"/>
      <c r="G337" s="1"/>
      <c r="H337" s="1"/>
      <c r="I337" s="1"/>
    </row>
    <row r="338" spans="1:9">
      <c r="A338" s="1"/>
      <c r="B338" s="1"/>
      <c r="F338" s="1"/>
      <c r="G338" s="1"/>
      <c r="H338" s="1"/>
      <c r="I338" s="1"/>
    </row>
    <row r="339" spans="1:9">
      <c r="A339" s="1"/>
      <c r="B339" s="1"/>
      <c r="F339" s="1"/>
      <c r="G339" s="1"/>
      <c r="H339" s="1"/>
      <c r="I339" s="1"/>
    </row>
    <row r="340" spans="1:9">
      <c r="A340" s="1"/>
      <c r="B340" s="1"/>
      <c r="F340" s="1"/>
      <c r="G340" s="1"/>
      <c r="H340" s="1"/>
      <c r="I340" s="1"/>
    </row>
    <row r="341" spans="1:9">
      <c r="A341" s="1"/>
      <c r="B341" s="1"/>
      <c r="F341" s="1"/>
      <c r="G341" s="1"/>
      <c r="H341" s="1"/>
      <c r="I341" s="1"/>
    </row>
    <row r="342" spans="1:9">
      <c r="A342" s="1"/>
      <c r="B342" s="1"/>
      <c r="F342" s="1"/>
      <c r="G342" s="1"/>
      <c r="H342" s="1"/>
      <c r="I342" s="1"/>
    </row>
    <row r="343" spans="1:9">
      <c r="A343" s="1"/>
      <c r="B343" s="1"/>
      <c r="F343" s="1"/>
      <c r="G343" s="1"/>
      <c r="H343" s="1"/>
      <c r="I343" s="1"/>
    </row>
    <row r="344" spans="1:9">
      <c r="A344" s="1"/>
      <c r="B344" s="1"/>
      <c r="F344" s="1"/>
      <c r="G344" s="1"/>
      <c r="H344" s="1"/>
      <c r="I344" s="1"/>
    </row>
    <row r="345" spans="1:9">
      <c r="A345" s="1"/>
      <c r="B345" s="1"/>
      <c r="F345" s="1"/>
      <c r="G345" s="1"/>
      <c r="H345" s="1"/>
      <c r="I345" s="1"/>
    </row>
    <row r="346" spans="1:9">
      <c r="A346" s="1"/>
      <c r="B346" s="1"/>
      <c r="F346" s="1"/>
      <c r="G346" s="1"/>
      <c r="H346" s="1"/>
      <c r="I346" s="1"/>
    </row>
  </sheetData>
  <mergeCells count="11">
    <mergeCell ref="A1:Q1"/>
    <mergeCell ref="A2:Q2"/>
    <mergeCell ref="N3:O3"/>
    <mergeCell ref="P3:Q3"/>
    <mergeCell ref="A3:A4"/>
    <mergeCell ref="F3:G3"/>
    <mergeCell ref="J3:K3"/>
    <mergeCell ref="L3:M3"/>
    <mergeCell ref="B3:B4"/>
    <mergeCell ref="C3:E3"/>
    <mergeCell ref="H3:I3"/>
  </mergeCells>
  <phoneticPr fontId="67" type="noConversion"/>
  <pageMargins left="0.28000000000000003" right="0.17" top="0.75" bottom="0.75" header="0.3" footer="0.3"/>
  <pageSetup paperSize="9" scale="78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00B050"/>
  </sheetPr>
  <dimension ref="A1:W246"/>
  <sheetViews>
    <sheetView topLeftCell="A220" zoomScaleNormal="100" workbookViewId="0">
      <selection activeCell="H8" sqref="H8"/>
    </sheetView>
  </sheetViews>
  <sheetFormatPr baseColWidth="10" defaultColWidth="8.83203125" defaultRowHeight="15"/>
  <cols>
    <col min="1" max="3" width="8.83203125" style="1651"/>
    <col min="4" max="4" width="15.5" style="1053" customWidth="1"/>
    <col min="5" max="5" width="17.33203125" style="1053" customWidth="1"/>
    <col min="6" max="6" width="28.83203125" style="1053" customWidth="1"/>
    <col min="7" max="7" width="14" style="1654" customWidth="1"/>
    <col min="8" max="8" width="28.83203125" style="1053" customWidth="1"/>
    <col min="9" max="9" width="12" customWidth="1"/>
    <col min="10" max="10" width="11.1640625" customWidth="1"/>
    <col min="11" max="11" width="12.5" customWidth="1"/>
    <col min="12" max="12" width="10" customWidth="1"/>
    <col min="13" max="15" width="10.5" customWidth="1"/>
    <col min="16" max="23" width="10.6640625" customWidth="1"/>
    <col min="24" max="16384" width="8.83203125" style="37"/>
  </cols>
  <sheetData>
    <row r="1" spans="1:23" ht="21" customHeight="1">
      <c r="A1" s="1805" t="s">
        <v>2934</v>
      </c>
      <c r="B1" s="1805"/>
      <c r="C1" s="1805"/>
      <c r="D1" s="1805"/>
      <c r="E1" s="1805"/>
      <c r="F1" s="1805"/>
      <c r="G1" s="1805"/>
      <c r="H1" s="1805"/>
      <c r="I1" s="1805"/>
      <c r="J1" s="1805"/>
      <c r="K1" s="1805"/>
      <c r="L1" s="1805"/>
      <c r="M1" s="1805"/>
      <c r="N1" s="1805"/>
      <c r="O1" s="1805"/>
      <c r="P1" s="1805"/>
      <c r="Q1" s="1805"/>
      <c r="R1" s="1805"/>
      <c r="S1" s="1805"/>
      <c r="T1" s="1805"/>
      <c r="U1" s="1805"/>
      <c r="V1" s="1805"/>
      <c r="W1" s="1805"/>
    </row>
    <row r="2" spans="1:23" ht="23.25" customHeight="1">
      <c r="A2" s="1806" t="s">
        <v>2277</v>
      </c>
      <c r="B2" s="1806"/>
      <c r="C2" s="1806"/>
      <c r="D2" s="1806"/>
      <c r="E2" s="1806"/>
      <c r="F2" s="1806"/>
      <c r="G2" s="1806"/>
      <c r="H2" s="1806"/>
      <c r="I2" s="1806"/>
      <c r="J2" s="1806"/>
      <c r="K2" s="1806"/>
      <c r="L2" s="1806"/>
      <c r="M2" s="1806"/>
      <c r="N2" s="1806"/>
      <c r="O2" s="1806"/>
      <c r="P2" s="1806"/>
      <c r="Q2" s="1806"/>
      <c r="R2" s="1806"/>
      <c r="S2" s="1806"/>
      <c r="T2" s="1806"/>
      <c r="U2" s="1806"/>
      <c r="V2" s="1806"/>
      <c r="W2" s="1806"/>
    </row>
    <row r="3" spans="1:23" ht="18" customHeight="1">
      <c r="A3" s="1649"/>
      <c r="B3" s="1649"/>
      <c r="C3" s="1649"/>
      <c r="D3" s="1627"/>
      <c r="E3" s="1627"/>
      <c r="F3" s="1627"/>
      <c r="G3" s="1628"/>
      <c r="H3" s="1627"/>
      <c r="I3" s="1807"/>
      <c r="J3" s="1807"/>
      <c r="K3" s="1628"/>
      <c r="L3" s="1807" t="s">
        <v>1039</v>
      </c>
      <c r="M3" s="1807"/>
      <c r="N3" s="1807" t="s">
        <v>1737</v>
      </c>
      <c r="O3" s="1807"/>
      <c r="P3" s="1807" t="s">
        <v>12</v>
      </c>
      <c r="Q3" s="1807"/>
      <c r="R3" s="1807" t="s">
        <v>6</v>
      </c>
      <c r="S3" s="1807"/>
      <c r="T3" s="1807" t="s">
        <v>5</v>
      </c>
      <c r="U3" s="1807"/>
      <c r="V3" s="1807" t="s">
        <v>7</v>
      </c>
      <c r="W3" s="1807"/>
    </row>
    <row r="4" spans="1:23" ht="32">
      <c r="A4" s="1628" t="s">
        <v>2742</v>
      </c>
      <c r="B4" s="1657" t="s">
        <v>2740</v>
      </c>
      <c r="C4" s="1700" t="s">
        <v>2947</v>
      </c>
      <c r="D4" s="1627" t="s">
        <v>1</v>
      </c>
      <c r="E4" s="1627" t="s">
        <v>2</v>
      </c>
      <c r="F4" s="1627" t="s">
        <v>861</v>
      </c>
      <c r="G4" s="1628" t="s">
        <v>3</v>
      </c>
      <c r="H4" s="1627" t="s">
        <v>4</v>
      </c>
      <c r="I4" s="1629" t="s">
        <v>2932</v>
      </c>
      <c r="J4" s="1630" t="s">
        <v>2933</v>
      </c>
      <c r="K4" s="1631" t="s">
        <v>2929</v>
      </c>
      <c r="L4" s="1632" t="s">
        <v>14</v>
      </c>
      <c r="M4" s="1632" t="s">
        <v>15</v>
      </c>
      <c r="N4" s="1632" t="s">
        <v>14</v>
      </c>
      <c r="O4" s="1632" t="s">
        <v>15</v>
      </c>
      <c r="P4" s="1632" t="s">
        <v>14</v>
      </c>
      <c r="Q4" s="1632" t="s">
        <v>15</v>
      </c>
      <c r="R4" s="1632" t="s">
        <v>14</v>
      </c>
      <c r="S4" s="1632" t="s">
        <v>15</v>
      </c>
      <c r="T4" s="1632" t="s">
        <v>14</v>
      </c>
      <c r="U4" s="1632" t="s">
        <v>15</v>
      </c>
      <c r="V4" s="1632" t="s">
        <v>14</v>
      </c>
      <c r="W4" s="1632" t="s">
        <v>15</v>
      </c>
    </row>
    <row r="5" spans="1:23" s="41" customFormat="1">
      <c r="A5" s="1650">
        <v>1</v>
      </c>
      <c r="B5" s="1655">
        <v>1</v>
      </c>
      <c r="C5" s="1701">
        <v>1</v>
      </c>
      <c r="D5" s="1646" t="s">
        <v>82</v>
      </c>
      <c r="E5" s="1646" t="s">
        <v>83</v>
      </c>
      <c r="F5" s="1646" t="s">
        <v>56</v>
      </c>
      <c r="G5" s="1652" t="s">
        <v>2927</v>
      </c>
      <c r="H5" s="1646" t="s">
        <v>2931</v>
      </c>
      <c r="I5" s="1641">
        <f t="shared" ref="I5:I68" si="0">L5+N5+P5+R5+T5+V5</f>
        <v>10</v>
      </c>
      <c r="J5" s="1642">
        <f t="shared" ref="J5:J68" si="1">M5+O5+Q5+S5+U5+W5</f>
        <v>10</v>
      </c>
      <c r="K5" s="1635">
        <v>10</v>
      </c>
      <c r="L5" s="1640">
        <f>1+1+1+1+1+1</f>
        <v>6</v>
      </c>
      <c r="M5" s="1640">
        <f>1+1+1+1+1+1</f>
        <v>6</v>
      </c>
      <c r="N5" s="1640">
        <f>1+1</f>
        <v>2</v>
      </c>
      <c r="O5" s="1640">
        <f>1+1</f>
        <v>2</v>
      </c>
      <c r="P5" s="1640">
        <v>0</v>
      </c>
      <c r="Q5" s="1640">
        <v>0</v>
      </c>
      <c r="R5" s="1640">
        <v>0</v>
      </c>
      <c r="S5" s="1640">
        <v>0</v>
      </c>
      <c r="T5" s="1640">
        <v>0</v>
      </c>
      <c r="U5" s="1640">
        <v>0</v>
      </c>
      <c r="V5" s="1640">
        <f>1+1</f>
        <v>2</v>
      </c>
      <c r="W5" s="1640">
        <f>1+1</f>
        <v>2</v>
      </c>
    </row>
    <row r="6" spans="1:23" s="41" customFormat="1">
      <c r="A6" s="1650">
        <f>A5+1</f>
        <v>2</v>
      </c>
      <c r="B6" s="1655">
        <v>2</v>
      </c>
      <c r="C6" s="1701">
        <f>C5+1</f>
        <v>2</v>
      </c>
      <c r="D6" s="1646" t="s">
        <v>81</v>
      </c>
      <c r="E6" s="1646" t="s">
        <v>378</v>
      </c>
      <c r="F6" s="1646" t="s">
        <v>59</v>
      </c>
      <c r="G6" s="1652" t="s">
        <v>2927</v>
      </c>
      <c r="H6" s="1646" t="s">
        <v>2931</v>
      </c>
      <c r="I6" s="1641">
        <f t="shared" si="0"/>
        <v>5</v>
      </c>
      <c r="J6" s="1642">
        <f t="shared" si="1"/>
        <v>4.5</v>
      </c>
      <c r="K6" s="1635">
        <f>K5+J6</f>
        <v>14.5</v>
      </c>
      <c r="L6" s="1640">
        <f>1+1+1</f>
        <v>3</v>
      </c>
      <c r="M6" s="1638">
        <f>1+1+1</f>
        <v>3</v>
      </c>
      <c r="N6" s="1640">
        <f>1</f>
        <v>1</v>
      </c>
      <c r="O6" s="1640">
        <f>1/2</f>
        <v>0.5</v>
      </c>
      <c r="P6" s="1640">
        <v>0</v>
      </c>
      <c r="Q6" s="1640">
        <v>0</v>
      </c>
      <c r="R6" s="1640">
        <v>0</v>
      </c>
      <c r="S6" s="1640">
        <v>0</v>
      </c>
      <c r="T6" s="1640">
        <v>0</v>
      </c>
      <c r="U6" s="1640">
        <v>0</v>
      </c>
      <c r="V6" s="1640">
        <f>1</f>
        <v>1</v>
      </c>
      <c r="W6" s="1640">
        <f>1</f>
        <v>1</v>
      </c>
    </row>
    <row r="7" spans="1:23" s="41" customFormat="1">
      <c r="A7" s="1650">
        <f t="shared" ref="A7:A70" si="2">A6+1</f>
        <v>3</v>
      </c>
      <c r="B7" s="1655">
        <v>3</v>
      </c>
      <c r="C7" s="1701">
        <f t="shared" ref="C7:C70" si="3">C6+1</f>
        <v>3</v>
      </c>
      <c r="D7" s="1644" t="s">
        <v>1048</v>
      </c>
      <c r="E7" s="1644" t="s">
        <v>497</v>
      </c>
      <c r="F7" s="1644" t="s">
        <v>67</v>
      </c>
      <c r="G7" s="1636" t="s">
        <v>2927</v>
      </c>
      <c r="H7" s="1646" t="s">
        <v>2930</v>
      </c>
      <c r="I7" s="1637">
        <f t="shared" si="0"/>
        <v>5</v>
      </c>
      <c r="J7" s="1634">
        <f t="shared" si="1"/>
        <v>4.333333333333333</v>
      </c>
      <c r="K7" s="1635">
        <f>K6+J7</f>
        <v>18.833333333333332</v>
      </c>
      <c r="L7" s="1638">
        <f>1+1+1+1+1</f>
        <v>5</v>
      </c>
      <c r="M7" s="1638">
        <f>1/3+1+1+1+1</f>
        <v>4.333333333333333</v>
      </c>
      <c r="N7" s="1638">
        <v>0</v>
      </c>
      <c r="O7" s="1638">
        <v>0</v>
      </c>
      <c r="P7" s="1638">
        <v>0</v>
      </c>
      <c r="Q7" s="1638">
        <v>0</v>
      </c>
      <c r="R7" s="1638">
        <v>0</v>
      </c>
      <c r="S7" s="1638">
        <v>0</v>
      </c>
      <c r="T7" s="1638">
        <v>0</v>
      </c>
      <c r="U7" s="1638">
        <v>0</v>
      </c>
      <c r="V7" s="1638">
        <v>0</v>
      </c>
      <c r="W7" s="1638">
        <v>0</v>
      </c>
    </row>
    <row r="8" spans="1:23">
      <c r="A8" s="1650">
        <f t="shared" si="2"/>
        <v>4</v>
      </c>
      <c r="B8" s="1655">
        <v>4</v>
      </c>
      <c r="C8" s="1701">
        <f t="shared" si="3"/>
        <v>4</v>
      </c>
      <c r="D8" s="1644" t="s">
        <v>167</v>
      </c>
      <c r="E8" s="1644" t="s">
        <v>638</v>
      </c>
      <c r="F8" s="1644" t="s">
        <v>394</v>
      </c>
      <c r="G8" s="1636" t="s">
        <v>2927</v>
      </c>
      <c r="H8" s="1646" t="s">
        <v>2930</v>
      </c>
      <c r="I8" s="1637">
        <f t="shared" si="0"/>
        <v>9</v>
      </c>
      <c r="J8" s="1634">
        <f t="shared" si="1"/>
        <v>4.0333333333333332</v>
      </c>
      <c r="K8" s="1635">
        <f t="shared" ref="K8:K72" si="4">K7+J8</f>
        <v>22.866666666666667</v>
      </c>
      <c r="L8" s="1638">
        <f>1+1+1+1+1+1+1+1</f>
        <v>8</v>
      </c>
      <c r="M8" s="1638">
        <f>1/3+1/2+1/2+1/2+1/2+1/2+1/2+1/2</f>
        <v>3.833333333333333</v>
      </c>
      <c r="N8" s="1638">
        <v>0</v>
      </c>
      <c r="O8" s="1638">
        <v>0</v>
      </c>
      <c r="P8" s="1638">
        <v>0</v>
      </c>
      <c r="Q8" s="1638">
        <v>0</v>
      </c>
      <c r="R8" s="1638">
        <v>0</v>
      </c>
      <c r="S8" s="1638">
        <v>0</v>
      </c>
      <c r="T8" s="1638">
        <v>0</v>
      </c>
      <c r="U8" s="1638">
        <v>0</v>
      </c>
      <c r="V8" s="1638">
        <f>1</f>
        <v>1</v>
      </c>
      <c r="W8" s="1638">
        <f>1/5</f>
        <v>0.2</v>
      </c>
    </row>
    <row r="9" spans="1:23">
      <c r="A9" s="1650">
        <f t="shared" si="2"/>
        <v>5</v>
      </c>
      <c r="B9" s="1655">
        <v>4</v>
      </c>
      <c r="C9" s="1701">
        <f t="shared" si="3"/>
        <v>5</v>
      </c>
      <c r="D9" s="1644" t="s">
        <v>2545</v>
      </c>
      <c r="E9" s="1644" t="s">
        <v>2546</v>
      </c>
      <c r="F9" s="1644" t="s">
        <v>1922</v>
      </c>
      <c r="G9" s="1636" t="s">
        <v>2927</v>
      </c>
      <c r="H9" s="1646" t="s">
        <v>2930</v>
      </c>
      <c r="I9" s="1637">
        <f t="shared" si="0"/>
        <v>9</v>
      </c>
      <c r="J9" s="1634">
        <f t="shared" si="1"/>
        <v>4.0333333333333332</v>
      </c>
      <c r="K9" s="1635">
        <f t="shared" si="4"/>
        <v>26.9</v>
      </c>
      <c r="L9" s="1638">
        <f>1+1+1+1+1+1+1+1</f>
        <v>8</v>
      </c>
      <c r="M9" s="1638">
        <f>1/3+1/2+1/2+1/2+1/2+1/2+1/2+1/2</f>
        <v>3.833333333333333</v>
      </c>
      <c r="N9" s="1638">
        <v>0</v>
      </c>
      <c r="O9" s="1638">
        <v>0</v>
      </c>
      <c r="P9" s="1638">
        <v>0</v>
      </c>
      <c r="Q9" s="1638">
        <v>0</v>
      </c>
      <c r="R9" s="1638">
        <v>0</v>
      </c>
      <c r="S9" s="1638">
        <v>0</v>
      </c>
      <c r="T9" s="1638">
        <v>0</v>
      </c>
      <c r="U9" s="1638">
        <v>0</v>
      </c>
      <c r="V9" s="1638">
        <f>1</f>
        <v>1</v>
      </c>
      <c r="W9" s="1638">
        <f>1/5</f>
        <v>0.2</v>
      </c>
    </row>
    <row r="10" spans="1:23">
      <c r="A10" s="1650">
        <f t="shared" si="2"/>
        <v>6</v>
      </c>
      <c r="B10" s="1655">
        <v>6</v>
      </c>
      <c r="C10" s="1701">
        <f t="shared" si="3"/>
        <v>6</v>
      </c>
      <c r="D10" s="1646" t="s">
        <v>161</v>
      </c>
      <c r="E10" s="1646" t="s">
        <v>162</v>
      </c>
      <c r="F10" s="1646" t="s">
        <v>67</v>
      </c>
      <c r="G10" s="1652" t="s">
        <v>2927</v>
      </c>
      <c r="H10" s="1646" t="s">
        <v>31</v>
      </c>
      <c r="I10" s="1633">
        <f t="shared" si="0"/>
        <v>4</v>
      </c>
      <c r="J10" s="1634">
        <f t="shared" si="1"/>
        <v>4</v>
      </c>
      <c r="K10" s="1635">
        <f t="shared" si="4"/>
        <v>30.9</v>
      </c>
      <c r="L10" s="1640">
        <f>1+1+1</f>
        <v>3</v>
      </c>
      <c r="M10" s="1640">
        <f>1+1+1</f>
        <v>3</v>
      </c>
      <c r="N10" s="1640">
        <v>0</v>
      </c>
      <c r="O10" s="1640">
        <v>0</v>
      </c>
      <c r="P10" s="1640">
        <v>0</v>
      </c>
      <c r="Q10" s="1640">
        <v>0</v>
      </c>
      <c r="R10" s="1640">
        <v>0</v>
      </c>
      <c r="S10" s="1640">
        <v>0</v>
      </c>
      <c r="T10" s="1640">
        <v>0</v>
      </c>
      <c r="U10" s="1640">
        <v>0</v>
      </c>
      <c r="V10" s="1640">
        <f>1</f>
        <v>1</v>
      </c>
      <c r="W10" s="1640">
        <f>1</f>
        <v>1</v>
      </c>
    </row>
    <row r="11" spans="1:23">
      <c r="A11" s="1650">
        <f t="shared" si="2"/>
        <v>7</v>
      </c>
      <c r="B11" s="1655">
        <v>7</v>
      </c>
      <c r="C11" s="1701">
        <f t="shared" si="3"/>
        <v>7</v>
      </c>
      <c r="D11" s="1646" t="s">
        <v>339</v>
      </c>
      <c r="E11" s="1646" t="s">
        <v>340</v>
      </c>
      <c r="F11" s="1646" t="s">
        <v>67</v>
      </c>
      <c r="G11" s="1652" t="s">
        <v>2927</v>
      </c>
      <c r="H11" s="1646" t="s">
        <v>31</v>
      </c>
      <c r="I11" s="1633">
        <f t="shared" si="0"/>
        <v>6</v>
      </c>
      <c r="J11" s="1634">
        <f t="shared" si="1"/>
        <v>3.0333333333333332</v>
      </c>
      <c r="K11" s="1635">
        <f t="shared" si="4"/>
        <v>33.93333333333333</v>
      </c>
      <c r="L11" s="1640">
        <f>1+1+1+1+1</f>
        <v>5</v>
      </c>
      <c r="M11" s="1640">
        <f>1/2+1/3+1/5+1+1/2</f>
        <v>2.5333333333333332</v>
      </c>
      <c r="N11" s="1640">
        <v>0</v>
      </c>
      <c r="O11" s="1640">
        <v>0</v>
      </c>
      <c r="P11" s="1640">
        <v>0</v>
      </c>
      <c r="Q11" s="1640">
        <v>0</v>
      </c>
      <c r="R11" s="1640">
        <v>0</v>
      </c>
      <c r="S11" s="1640">
        <v>0</v>
      </c>
      <c r="T11" s="1640">
        <v>0</v>
      </c>
      <c r="U11" s="1640">
        <v>0</v>
      </c>
      <c r="V11" s="1640">
        <f>1</f>
        <v>1</v>
      </c>
      <c r="W11" s="1640">
        <f>1/2</f>
        <v>0.5</v>
      </c>
    </row>
    <row r="12" spans="1:23">
      <c r="A12" s="1650">
        <f t="shared" si="2"/>
        <v>8</v>
      </c>
      <c r="B12" s="1655">
        <v>8</v>
      </c>
      <c r="C12" s="1701">
        <f t="shared" si="3"/>
        <v>8</v>
      </c>
      <c r="D12" s="1646" t="s">
        <v>595</v>
      </c>
      <c r="E12" s="1646" t="s">
        <v>295</v>
      </c>
      <c r="F12" s="1646" t="s">
        <v>59</v>
      </c>
      <c r="G12" s="1652" t="s">
        <v>2927</v>
      </c>
      <c r="H12" s="1646" t="s">
        <v>2931</v>
      </c>
      <c r="I12" s="1641">
        <f t="shared" si="0"/>
        <v>3</v>
      </c>
      <c r="J12" s="1642">
        <f t="shared" si="1"/>
        <v>3</v>
      </c>
      <c r="K12" s="1635">
        <f t="shared" si="4"/>
        <v>36.93333333333333</v>
      </c>
      <c r="L12" s="1640">
        <f>1+1+1</f>
        <v>3</v>
      </c>
      <c r="M12" s="1640">
        <f>1+1+1</f>
        <v>3</v>
      </c>
      <c r="N12" s="1640">
        <v>0</v>
      </c>
      <c r="O12" s="1640">
        <v>0</v>
      </c>
      <c r="P12" s="1640">
        <v>0</v>
      </c>
      <c r="Q12" s="1640">
        <v>0</v>
      </c>
      <c r="R12" s="1640">
        <v>0</v>
      </c>
      <c r="S12" s="1640">
        <v>0</v>
      </c>
      <c r="T12" s="1640">
        <v>0</v>
      </c>
      <c r="U12" s="1640">
        <v>0</v>
      </c>
      <c r="V12" s="1640">
        <v>0</v>
      </c>
      <c r="W12" s="1640">
        <v>0</v>
      </c>
    </row>
    <row r="13" spans="1:23">
      <c r="A13" s="1650">
        <f t="shared" si="2"/>
        <v>9</v>
      </c>
      <c r="B13" s="1655">
        <v>9</v>
      </c>
      <c r="C13" s="1701">
        <f t="shared" si="3"/>
        <v>9</v>
      </c>
      <c r="D13" s="1644" t="s">
        <v>501</v>
      </c>
      <c r="E13" s="1644" t="s">
        <v>393</v>
      </c>
      <c r="F13" s="1644" t="s">
        <v>67</v>
      </c>
      <c r="G13" s="1636" t="s">
        <v>2927</v>
      </c>
      <c r="H13" s="1646" t="s">
        <v>2930</v>
      </c>
      <c r="I13" s="1637">
        <f t="shared" si="0"/>
        <v>4</v>
      </c>
      <c r="J13" s="1634">
        <f t="shared" si="1"/>
        <v>2.5</v>
      </c>
      <c r="K13" s="1635">
        <f t="shared" si="4"/>
        <v>39.43333333333333</v>
      </c>
      <c r="L13" s="1638">
        <f>1+1+1</f>
        <v>3</v>
      </c>
      <c r="M13" s="1638">
        <f>1+1/2+1/2</f>
        <v>2</v>
      </c>
      <c r="N13" s="1638">
        <v>0</v>
      </c>
      <c r="O13" s="1638">
        <v>0</v>
      </c>
      <c r="P13" s="1638">
        <v>0</v>
      </c>
      <c r="Q13" s="1638">
        <v>0</v>
      </c>
      <c r="R13" s="1638">
        <v>0</v>
      </c>
      <c r="S13" s="1638">
        <v>0</v>
      </c>
      <c r="T13" s="1638">
        <v>0</v>
      </c>
      <c r="U13" s="1638">
        <v>0</v>
      </c>
      <c r="V13" s="1638">
        <f>1</f>
        <v>1</v>
      </c>
      <c r="W13" s="1638">
        <f>1/2</f>
        <v>0.5</v>
      </c>
    </row>
    <row r="14" spans="1:23">
      <c r="A14" s="1650">
        <f t="shared" si="2"/>
        <v>10</v>
      </c>
      <c r="B14" s="1655">
        <v>9</v>
      </c>
      <c r="C14" s="1701">
        <f t="shared" si="3"/>
        <v>10</v>
      </c>
      <c r="D14" s="1646" t="s">
        <v>1752</v>
      </c>
      <c r="E14" s="1646" t="s">
        <v>1754</v>
      </c>
      <c r="F14" s="1646" t="s">
        <v>1922</v>
      </c>
      <c r="G14" s="1652" t="s">
        <v>2927</v>
      </c>
      <c r="H14" s="1646" t="s">
        <v>31</v>
      </c>
      <c r="I14" s="1633">
        <f t="shared" si="0"/>
        <v>5</v>
      </c>
      <c r="J14" s="1634">
        <f t="shared" si="1"/>
        <v>2.5</v>
      </c>
      <c r="K14" s="1635">
        <f t="shared" si="4"/>
        <v>41.93333333333333</v>
      </c>
      <c r="L14" s="1640">
        <f>1+1+1+1+1</f>
        <v>5</v>
      </c>
      <c r="M14" s="1640">
        <f>1/3+1+1/3+1/3+1/2</f>
        <v>2.5</v>
      </c>
      <c r="N14" s="1640">
        <v>0</v>
      </c>
      <c r="O14" s="1640">
        <v>0</v>
      </c>
      <c r="P14" s="1640">
        <v>0</v>
      </c>
      <c r="Q14" s="1640">
        <v>0</v>
      </c>
      <c r="R14" s="1640">
        <v>0</v>
      </c>
      <c r="S14" s="1640">
        <v>0</v>
      </c>
      <c r="T14" s="1640">
        <v>0</v>
      </c>
      <c r="U14" s="1640">
        <v>0</v>
      </c>
      <c r="V14" s="1640">
        <v>0</v>
      </c>
      <c r="W14" s="1640">
        <v>0</v>
      </c>
    </row>
    <row r="15" spans="1:23">
      <c r="A15" s="1650">
        <f t="shared" si="2"/>
        <v>11</v>
      </c>
      <c r="B15" s="1655">
        <v>11</v>
      </c>
      <c r="C15" s="1701">
        <f t="shared" si="3"/>
        <v>11</v>
      </c>
      <c r="D15" s="1644" t="s">
        <v>602</v>
      </c>
      <c r="E15" s="1644" t="s">
        <v>1056</v>
      </c>
      <c r="F15" s="1644" t="s">
        <v>59</v>
      </c>
      <c r="G15" s="1636" t="s">
        <v>2927</v>
      </c>
      <c r="H15" s="1646" t="s">
        <v>2930</v>
      </c>
      <c r="I15" s="1637">
        <f t="shared" si="0"/>
        <v>4</v>
      </c>
      <c r="J15" s="1634">
        <f t="shared" si="1"/>
        <v>2.333333333333333</v>
      </c>
      <c r="K15" s="1635">
        <f t="shared" si="4"/>
        <v>44.266666666666666</v>
      </c>
      <c r="L15" s="1638">
        <f>1+1+1</f>
        <v>3</v>
      </c>
      <c r="M15" s="1638">
        <f>1+1/2+1/3</f>
        <v>1.8333333333333333</v>
      </c>
      <c r="N15" s="1638">
        <v>0</v>
      </c>
      <c r="O15" s="1638">
        <v>0</v>
      </c>
      <c r="P15" s="1638">
        <v>0</v>
      </c>
      <c r="Q15" s="1638">
        <v>0</v>
      </c>
      <c r="R15" s="1638">
        <v>0</v>
      </c>
      <c r="S15" s="1638">
        <v>0</v>
      </c>
      <c r="T15" s="1638">
        <v>0</v>
      </c>
      <c r="U15" s="1638">
        <v>0</v>
      </c>
      <c r="V15" s="1638">
        <f>1</f>
        <v>1</v>
      </c>
      <c r="W15" s="1638">
        <f>1/2</f>
        <v>0.5</v>
      </c>
    </row>
    <row r="16" spans="1:23">
      <c r="A16" s="1650">
        <f t="shared" si="2"/>
        <v>12</v>
      </c>
      <c r="B16" s="1655">
        <v>12</v>
      </c>
      <c r="C16" s="1701">
        <f t="shared" si="3"/>
        <v>12</v>
      </c>
      <c r="D16" s="1644" t="s">
        <v>1046</v>
      </c>
      <c r="E16" s="1644" t="s">
        <v>1047</v>
      </c>
      <c r="F16" s="1644" t="s">
        <v>67</v>
      </c>
      <c r="G16" s="1636" t="s">
        <v>2927</v>
      </c>
      <c r="H16" s="1646" t="s">
        <v>2930</v>
      </c>
      <c r="I16" s="1637">
        <f t="shared" si="0"/>
        <v>2</v>
      </c>
      <c r="J16" s="1634">
        <f t="shared" si="1"/>
        <v>2</v>
      </c>
      <c r="K16" s="1635">
        <f t="shared" si="4"/>
        <v>46.266666666666666</v>
      </c>
      <c r="L16" s="1638">
        <f>1+1</f>
        <v>2</v>
      </c>
      <c r="M16" s="1638">
        <f>1+1</f>
        <v>2</v>
      </c>
      <c r="N16" s="1638">
        <v>0</v>
      </c>
      <c r="O16" s="1638">
        <v>0</v>
      </c>
      <c r="P16" s="1638">
        <v>0</v>
      </c>
      <c r="Q16" s="1638">
        <v>0</v>
      </c>
      <c r="R16" s="1638">
        <v>0</v>
      </c>
      <c r="S16" s="1638">
        <v>0</v>
      </c>
      <c r="T16" s="1638">
        <v>0</v>
      </c>
      <c r="U16" s="1638">
        <v>0</v>
      </c>
      <c r="V16" s="1638">
        <v>0</v>
      </c>
      <c r="W16" s="1639">
        <v>0</v>
      </c>
    </row>
    <row r="17" spans="1:23">
      <c r="A17" s="1650">
        <f t="shared" si="2"/>
        <v>13</v>
      </c>
      <c r="B17" s="1655">
        <v>12</v>
      </c>
      <c r="C17" s="1701">
        <f t="shared" si="3"/>
        <v>13</v>
      </c>
      <c r="D17" s="1646" t="s">
        <v>981</v>
      </c>
      <c r="E17" s="1646" t="s">
        <v>982</v>
      </c>
      <c r="F17" s="1646" t="s">
        <v>67</v>
      </c>
      <c r="G17" s="1652" t="s">
        <v>2927</v>
      </c>
      <c r="H17" s="1646" t="s">
        <v>26</v>
      </c>
      <c r="I17" s="1633">
        <f t="shared" si="0"/>
        <v>2</v>
      </c>
      <c r="J17" s="1634">
        <f t="shared" si="1"/>
        <v>2</v>
      </c>
      <c r="K17" s="1635">
        <f t="shared" si="4"/>
        <v>48.266666666666666</v>
      </c>
      <c r="L17" s="1636">
        <v>0</v>
      </c>
      <c r="M17" s="1636">
        <v>0</v>
      </c>
      <c r="N17" s="1636">
        <f>1+1</f>
        <v>2</v>
      </c>
      <c r="O17" s="1636">
        <f>1+1</f>
        <v>2</v>
      </c>
      <c r="P17" s="1636">
        <v>0</v>
      </c>
      <c r="Q17" s="1636">
        <v>0</v>
      </c>
      <c r="R17" s="1636">
        <v>0</v>
      </c>
      <c r="S17" s="1636">
        <v>0</v>
      </c>
      <c r="T17" s="1636">
        <v>0</v>
      </c>
      <c r="U17" s="1636">
        <v>0</v>
      </c>
      <c r="V17" s="1636">
        <v>0</v>
      </c>
      <c r="W17" s="1636">
        <v>0</v>
      </c>
    </row>
    <row r="18" spans="1:23">
      <c r="A18" s="1650">
        <f t="shared" si="2"/>
        <v>14</v>
      </c>
      <c r="B18" s="1655">
        <v>12</v>
      </c>
      <c r="C18" s="1701">
        <f t="shared" si="3"/>
        <v>14</v>
      </c>
      <c r="D18" s="1644" t="s">
        <v>96</v>
      </c>
      <c r="E18" s="1644" t="s">
        <v>97</v>
      </c>
      <c r="F18" s="1646" t="s">
        <v>59</v>
      </c>
      <c r="G18" s="1652" t="s">
        <v>2927</v>
      </c>
      <c r="H18" s="1646" t="s">
        <v>1888</v>
      </c>
      <c r="I18" s="1633">
        <f t="shared" si="0"/>
        <v>2</v>
      </c>
      <c r="J18" s="1634">
        <f t="shared" si="1"/>
        <v>2</v>
      </c>
      <c r="K18" s="1635">
        <f t="shared" si="4"/>
        <v>50.266666666666666</v>
      </c>
      <c r="L18" s="1636">
        <v>0</v>
      </c>
      <c r="M18" s="1636">
        <v>0</v>
      </c>
      <c r="N18" s="1640">
        <f>1+1</f>
        <v>2</v>
      </c>
      <c r="O18" s="1640">
        <f>1+1</f>
        <v>2</v>
      </c>
      <c r="P18" s="1636">
        <v>0</v>
      </c>
      <c r="Q18" s="1636">
        <v>0</v>
      </c>
      <c r="R18" s="1636">
        <v>0</v>
      </c>
      <c r="S18" s="1636">
        <v>0</v>
      </c>
      <c r="T18" s="1636">
        <v>0</v>
      </c>
      <c r="U18" s="1636">
        <v>0</v>
      </c>
      <c r="V18" s="1636">
        <v>0</v>
      </c>
      <c r="W18" s="1636">
        <v>0</v>
      </c>
    </row>
    <row r="19" spans="1:23">
      <c r="A19" s="1650">
        <f t="shared" si="2"/>
        <v>15</v>
      </c>
      <c r="B19" s="1655">
        <v>12</v>
      </c>
      <c r="C19" s="1701">
        <f t="shared" si="3"/>
        <v>15</v>
      </c>
      <c r="D19" s="1646" t="s">
        <v>567</v>
      </c>
      <c r="E19" s="1646" t="s">
        <v>73</v>
      </c>
      <c r="F19" s="1646" t="s">
        <v>67</v>
      </c>
      <c r="G19" s="1652" t="s">
        <v>2927</v>
      </c>
      <c r="H19" s="1646" t="s">
        <v>28</v>
      </c>
      <c r="I19" s="1633">
        <f t="shared" si="0"/>
        <v>2</v>
      </c>
      <c r="J19" s="1634">
        <f t="shared" si="1"/>
        <v>2</v>
      </c>
      <c r="K19" s="1635">
        <f t="shared" si="4"/>
        <v>52.266666666666666</v>
      </c>
      <c r="L19" s="1636">
        <v>0</v>
      </c>
      <c r="M19" s="1636">
        <v>0</v>
      </c>
      <c r="N19" s="1636">
        <f>1</f>
        <v>1</v>
      </c>
      <c r="O19" s="1636">
        <f>1</f>
        <v>1</v>
      </c>
      <c r="P19" s="1636">
        <v>0</v>
      </c>
      <c r="Q19" s="1636">
        <v>0</v>
      </c>
      <c r="R19" s="1636">
        <v>0</v>
      </c>
      <c r="S19" s="1636">
        <v>0</v>
      </c>
      <c r="T19" s="1636">
        <v>0</v>
      </c>
      <c r="U19" s="1636">
        <v>0</v>
      </c>
      <c r="V19" s="1636">
        <f>1</f>
        <v>1</v>
      </c>
      <c r="W19" s="1636">
        <f>1</f>
        <v>1</v>
      </c>
    </row>
    <row r="20" spans="1:23">
      <c r="A20" s="1650">
        <f t="shared" si="2"/>
        <v>16</v>
      </c>
      <c r="B20" s="1655">
        <v>12</v>
      </c>
      <c r="C20" s="1701">
        <f t="shared" si="3"/>
        <v>16</v>
      </c>
      <c r="D20" s="1646" t="s">
        <v>290</v>
      </c>
      <c r="E20" s="1646" t="s">
        <v>583</v>
      </c>
      <c r="F20" s="1646" t="s">
        <v>67</v>
      </c>
      <c r="G20" s="1652" t="s">
        <v>2927</v>
      </c>
      <c r="H20" s="1646" t="s">
        <v>2931</v>
      </c>
      <c r="I20" s="1633">
        <f t="shared" si="0"/>
        <v>3</v>
      </c>
      <c r="J20" s="1634">
        <f t="shared" si="1"/>
        <v>2</v>
      </c>
      <c r="K20" s="1635">
        <f t="shared" si="4"/>
        <v>54.266666666666666</v>
      </c>
      <c r="L20" s="1640">
        <f>1+1</f>
        <v>2</v>
      </c>
      <c r="M20" s="1640">
        <f>1/2+1</f>
        <v>1.5</v>
      </c>
      <c r="N20" s="1640">
        <v>0</v>
      </c>
      <c r="O20" s="1640">
        <v>0</v>
      </c>
      <c r="P20" s="1640">
        <v>0</v>
      </c>
      <c r="Q20" s="1640">
        <v>0</v>
      </c>
      <c r="R20" s="1640">
        <v>0</v>
      </c>
      <c r="S20" s="1640">
        <v>0</v>
      </c>
      <c r="T20" s="1640">
        <v>0</v>
      </c>
      <c r="U20" s="1640">
        <v>0</v>
      </c>
      <c r="V20" s="1640">
        <f>1</f>
        <v>1</v>
      </c>
      <c r="W20" s="1640">
        <f>1/2</f>
        <v>0.5</v>
      </c>
    </row>
    <row r="21" spans="1:23">
      <c r="A21" s="1650">
        <f t="shared" si="2"/>
        <v>17</v>
      </c>
      <c r="B21" s="1655">
        <v>12</v>
      </c>
      <c r="C21" s="1701">
        <f t="shared" si="3"/>
        <v>17</v>
      </c>
      <c r="D21" s="1646" t="s">
        <v>594</v>
      </c>
      <c r="E21" s="1646" t="s">
        <v>499</v>
      </c>
      <c r="F21" s="1646" t="s">
        <v>59</v>
      </c>
      <c r="G21" s="1652" t="s">
        <v>2927</v>
      </c>
      <c r="H21" s="1646" t="s">
        <v>2931</v>
      </c>
      <c r="I21" s="1641">
        <f t="shared" si="0"/>
        <v>2</v>
      </c>
      <c r="J21" s="1642">
        <f t="shared" si="1"/>
        <v>2</v>
      </c>
      <c r="K21" s="1635">
        <f t="shared" si="4"/>
        <v>56.266666666666666</v>
      </c>
      <c r="L21" s="1640">
        <f>1+1</f>
        <v>2</v>
      </c>
      <c r="M21" s="1640">
        <f>1+1</f>
        <v>2</v>
      </c>
      <c r="N21" s="1640">
        <v>0</v>
      </c>
      <c r="O21" s="1640">
        <v>0</v>
      </c>
      <c r="P21" s="1640">
        <v>0</v>
      </c>
      <c r="Q21" s="1640">
        <v>0</v>
      </c>
      <c r="R21" s="1640">
        <v>0</v>
      </c>
      <c r="S21" s="1640">
        <v>0</v>
      </c>
      <c r="T21" s="1640">
        <v>0</v>
      </c>
      <c r="U21" s="1640">
        <v>0</v>
      </c>
      <c r="V21" s="1640">
        <v>0</v>
      </c>
      <c r="W21" s="1640">
        <v>0</v>
      </c>
    </row>
    <row r="22" spans="1:23">
      <c r="A22" s="1650">
        <f t="shared" si="2"/>
        <v>18</v>
      </c>
      <c r="B22" s="1655">
        <v>12</v>
      </c>
      <c r="C22" s="1701">
        <f t="shared" si="3"/>
        <v>18</v>
      </c>
      <c r="D22" s="1646" t="s">
        <v>319</v>
      </c>
      <c r="E22" s="1646" t="s">
        <v>320</v>
      </c>
      <c r="F22" s="1646" t="s">
        <v>56</v>
      </c>
      <c r="G22" s="1652" t="s">
        <v>2927</v>
      </c>
      <c r="H22" s="1646" t="s">
        <v>2931</v>
      </c>
      <c r="I22" s="1641">
        <f t="shared" si="0"/>
        <v>2</v>
      </c>
      <c r="J22" s="1642">
        <f t="shared" si="1"/>
        <v>2</v>
      </c>
      <c r="K22" s="1635">
        <f t="shared" si="4"/>
        <v>58.266666666666666</v>
      </c>
      <c r="L22" s="1640">
        <f>1+1</f>
        <v>2</v>
      </c>
      <c r="M22" s="1640">
        <f>1+1</f>
        <v>2</v>
      </c>
      <c r="N22" s="1640">
        <v>0</v>
      </c>
      <c r="O22" s="1640">
        <v>0</v>
      </c>
      <c r="P22" s="1640">
        <v>0</v>
      </c>
      <c r="Q22" s="1640">
        <v>0</v>
      </c>
      <c r="R22" s="1640">
        <v>0</v>
      </c>
      <c r="S22" s="1640">
        <v>0</v>
      </c>
      <c r="T22" s="1640">
        <v>0</v>
      </c>
      <c r="U22" s="1640">
        <v>0</v>
      </c>
      <c r="V22" s="1640">
        <v>0</v>
      </c>
      <c r="W22" s="1640">
        <v>0</v>
      </c>
    </row>
    <row r="23" spans="1:23">
      <c r="A23" s="1650">
        <f t="shared" si="2"/>
        <v>19</v>
      </c>
      <c r="B23" s="1655">
        <v>19</v>
      </c>
      <c r="C23" s="1701">
        <f t="shared" si="3"/>
        <v>19</v>
      </c>
      <c r="D23" s="1644" t="s">
        <v>1049</v>
      </c>
      <c r="E23" s="1644" t="s">
        <v>1050</v>
      </c>
      <c r="F23" s="1644" t="s">
        <v>67</v>
      </c>
      <c r="G23" s="1636" t="s">
        <v>2927</v>
      </c>
      <c r="H23" s="1646" t="s">
        <v>2930</v>
      </c>
      <c r="I23" s="1637">
        <f t="shared" si="0"/>
        <v>3</v>
      </c>
      <c r="J23" s="1634">
        <f t="shared" si="1"/>
        <v>1.8333333333333333</v>
      </c>
      <c r="K23" s="1635">
        <f t="shared" si="4"/>
        <v>60.1</v>
      </c>
      <c r="L23" s="1638">
        <f>1+1+1</f>
        <v>3</v>
      </c>
      <c r="M23" s="1638">
        <f>1+1/3+1/2</f>
        <v>1.8333333333333333</v>
      </c>
      <c r="N23" s="1638">
        <v>0</v>
      </c>
      <c r="O23" s="1638">
        <v>0</v>
      </c>
      <c r="P23" s="1638">
        <v>0</v>
      </c>
      <c r="Q23" s="1638">
        <v>0</v>
      </c>
      <c r="R23" s="1638">
        <v>0</v>
      </c>
      <c r="S23" s="1638">
        <v>0</v>
      </c>
      <c r="T23" s="1638">
        <v>0</v>
      </c>
      <c r="U23" s="1638">
        <v>0</v>
      </c>
      <c r="V23" s="1638">
        <v>0</v>
      </c>
      <c r="W23" s="1638">
        <v>0</v>
      </c>
    </row>
    <row r="24" spans="1:23">
      <c r="A24" s="1650">
        <f t="shared" si="2"/>
        <v>20</v>
      </c>
      <c r="B24" s="1655">
        <v>20</v>
      </c>
      <c r="C24" s="1701">
        <f t="shared" si="3"/>
        <v>20</v>
      </c>
      <c r="D24" s="1644" t="s">
        <v>500</v>
      </c>
      <c r="E24" s="1644" t="s">
        <v>100</v>
      </c>
      <c r="F24" s="1644" t="s">
        <v>67</v>
      </c>
      <c r="G24" s="1636" t="s">
        <v>2927</v>
      </c>
      <c r="H24" s="1646" t="s">
        <v>2930</v>
      </c>
      <c r="I24" s="1637">
        <f t="shared" si="0"/>
        <v>3</v>
      </c>
      <c r="J24" s="1634">
        <f t="shared" si="1"/>
        <v>1.5</v>
      </c>
      <c r="K24" s="1635">
        <f t="shared" si="4"/>
        <v>61.6</v>
      </c>
      <c r="L24" s="1638">
        <f>1+1+1</f>
        <v>3</v>
      </c>
      <c r="M24" s="1638">
        <f>1/4+1+1/4</f>
        <v>1.5</v>
      </c>
      <c r="N24" s="1638">
        <v>0</v>
      </c>
      <c r="O24" s="1638">
        <v>0</v>
      </c>
      <c r="P24" s="1638">
        <v>0</v>
      </c>
      <c r="Q24" s="1638">
        <v>0</v>
      </c>
      <c r="R24" s="1638">
        <v>0</v>
      </c>
      <c r="S24" s="1638">
        <v>0</v>
      </c>
      <c r="T24" s="1638">
        <v>0</v>
      </c>
      <c r="U24" s="1638">
        <v>0</v>
      </c>
      <c r="V24" s="1638">
        <v>0</v>
      </c>
      <c r="W24" s="1638">
        <v>0</v>
      </c>
    </row>
    <row r="25" spans="1:23">
      <c r="A25" s="1650">
        <f t="shared" si="2"/>
        <v>21</v>
      </c>
      <c r="B25" s="1655">
        <v>20</v>
      </c>
      <c r="C25" s="1701">
        <f t="shared" si="3"/>
        <v>21</v>
      </c>
      <c r="D25" s="1646" t="s">
        <v>622</v>
      </c>
      <c r="E25" s="1646" t="s">
        <v>623</v>
      </c>
      <c r="F25" s="1646" t="s">
        <v>67</v>
      </c>
      <c r="G25" s="1652" t="s">
        <v>2927</v>
      </c>
      <c r="H25" s="1646" t="s">
        <v>31</v>
      </c>
      <c r="I25" s="1633">
        <f t="shared" si="0"/>
        <v>2</v>
      </c>
      <c r="J25" s="1634">
        <f t="shared" si="1"/>
        <v>1.5</v>
      </c>
      <c r="K25" s="1635">
        <f t="shared" si="4"/>
        <v>63.1</v>
      </c>
      <c r="L25" s="1640">
        <f>1+1</f>
        <v>2</v>
      </c>
      <c r="M25" s="1640">
        <f>1/2+1</f>
        <v>1.5</v>
      </c>
      <c r="N25" s="1640">
        <v>0</v>
      </c>
      <c r="O25" s="1640">
        <v>0</v>
      </c>
      <c r="P25" s="1640">
        <v>0</v>
      </c>
      <c r="Q25" s="1640">
        <v>0</v>
      </c>
      <c r="R25" s="1640">
        <v>0</v>
      </c>
      <c r="S25" s="1640">
        <v>0</v>
      </c>
      <c r="T25" s="1640">
        <v>0</v>
      </c>
      <c r="U25" s="1640">
        <v>0</v>
      </c>
      <c r="V25" s="1640">
        <v>0</v>
      </c>
      <c r="W25" s="1640">
        <v>0</v>
      </c>
    </row>
    <row r="26" spans="1:23">
      <c r="A26" s="1650">
        <f t="shared" si="2"/>
        <v>22</v>
      </c>
      <c r="B26" s="1655">
        <v>22</v>
      </c>
      <c r="C26" s="1701">
        <f t="shared" si="3"/>
        <v>22</v>
      </c>
      <c r="D26" s="1644" t="s">
        <v>278</v>
      </c>
      <c r="E26" s="1644" t="s">
        <v>1054</v>
      </c>
      <c r="F26" s="1644" t="s">
        <v>59</v>
      </c>
      <c r="G26" s="1636" t="s">
        <v>2927</v>
      </c>
      <c r="H26" s="1646" t="s">
        <v>2930</v>
      </c>
      <c r="I26" s="1637">
        <f t="shared" si="0"/>
        <v>2</v>
      </c>
      <c r="J26" s="1634">
        <f t="shared" si="1"/>
        <v>1.3333333333333333</v>
      </c>
      <c r="K26" s="1635">
        <f t="shared" si="4"/>
        <v>64.433333333333337</v>
      </c>
      <c r="L26" s="1638">
        <f>1+1</f>
        <v>2</v>
      </c>
      <c r="M26" s="1638">
        <f>1+1/3</f>
        <v>1.3333333333333333</v>
      </c>
      <c r="N26" s="1638">
        <v>0</v>
      </c>
      <c r="O26" s="1638">
        <v>0</v>
      </c>
      <c r="P26" s="1638">
        <v>0</v>
      </c>
      <c r="Q26" s="1638">
        <v>0</v>
      </c>
      <c r="R26" s="1638">
        <v>0</v>
      </c>
      <c r="S26" s="1638">
        <v>0</v>
      </c>
      <c r="T26" s="1638">
        <v>0</v>
      </c>
      <c r="U26" s="1638">
        <v>0</v>
      </c>
      <c r="V26" s="1638">
        <v>0</v>
      </c>
      <c r="W26" s="1638">
        <v>0</v>
      </c>
    </row>
    <row r="27" spans="1:23">
      <c r="A27" s="1650">
        <f t="shared" si="2"/>
        <v>23</v>
      </c>
      <c r="B27" s="1655">
        <v>22</v>
      </c>
      <c r="C27" s="1701">
        <f t="shared" si="3"/>
        <v>23</v>
      </c>
      <c r="D27" s="1644" t="s">
        <v>1058</v>
      </c>
      <c r="E27" s="1644" t="s">
        <v>1059</v>
      </c>
      <c r="F27" s="1644" t="s">
        <v>470</v>
      </c>
      <c r="G27" s="1636" t="s">
        <v>2927</v>
      </c>
      <c r="H27" s="1646" t="s">
        <v>2930</v>
      </c>
      <c r="I27" s="1637">
        <f t="shared" si="0"/>
        <v>2</v>
      </c>
      <c r="J27" s="1634">
        <f t="shared" si="1"/>
        <v>1.3333333333333333</v>
      </c>
      <c r="K27" s="1635">
        <f t="shared" si="4"/>
        <v>65.766666666666666</v>
      </c>
      <c r="L27" s="1638">
        <f>1+1</f>
        <v>2</v>
      </c>
      <c r="M27" s="1638">
        <f>1+1/3</f>
        <v>1.3333333333333333</v>
      </c>
      <c r="N27" s="1638">
        <v>0</v>
      </c>
      <c r="O27" s="1638">
        <v>0</v>
      </c>
      <c r="P27" s="1638">
        <v>0</v>
      </c>
      <c r="Q27" s="1638">
        <v>0</v>
      </c>
      <c r="R27" s="1638">
        <v>0</v>
      </c>
      <c r="S27" s="1638">
        <v>0</v>
      </c>
      <c r="T27" s="1638">
        <v>0</v>
      </c>
      <c r="U27" s="1638">
        <v>0</v>
      </c>
      <c r="V27" s="1638">
        <v>0</v>
      </c>
      <c r="W27" s="1638">
        <v>0</v>
      </c>
    </row>
    <row r="28" spans="1:23">
      <c r="A28" s="1650">
        <f t="shared" si="2"/>
        <v>24</v>
      </c>
      <c r="B28" s="1656">
        <v>24</v>
      </c>
      <c r="C28" s="1701">
        <f t="shared" si="3"/>
        <v>24</v>
      </c>
      <c r="D28" s="1643" t="s">
        <v>480</v>
      </c>
      <c r="E28" s="1643" t="s">
        <v>481</v>
      </c>
      <c r="F28" s="1643" t="s">
        <v>67</v>
      </c>
      <c r="G28" s="1636" t="s">
        <v>2927</v>
      </c>
      <c r="H28" s="1643" t="s">
        <v>2928</v>
      </c>
      <c r="I28" s="1633">
        <f t="shared" si="0"/>
        <v>1</v>
      </c>
      <c r="J28" s="1634">
        <f t="shared" si="1"/>
        <v>1</v>
      </c>
      <c r="K28" s="1635">
        <f t="shared" si="4"/>
        <v>66.766666666666666</v>
      </c>
      <c r="L28" s="1636">
        <v>0</v>
      </c>
      <c r="M28" s="1636">
        <v>0</v>
      </c>
      <c r="N28" s="1636">
        <v>0</v>
      </c>
      <c r="O28" s="1636">
        <v>0</v>
      </c>
      <c r="P28" s="1636">
        <v>0</v>
      </c>
      <c r="Q28" s="1636">
        <v>0</v>
      </c>
      <c r="R28" s="1636">
        <v>0</v>
      </c>
      <c r="S28" s="1636">
        <v>0</v>
      </c>
      <c r="T28" s="1636">
        <f>1</f>
        <v>1</v>
      </c>
      <c r="U28" s="1636">
        <f>1</f>
        <v>1</v>
      </c>
      <c r="V28" s="1636">
        <v>0</v>
      </c>
      <c r="W28" s="1636">
        <v>0</v>
      </c>
    </row>
    <row r="29" spans="1:23">
      <c r="A29" s="1650">
        <f t="shared" si="2"/>
        <v>25</v>
      </c>
      <c r="B29" s="1656">
        <v>24</v>
      </c>
      <c r="C29" s="1701">
        <f t="shared" si="3"/>
        <v>25</v>
      </c>
      <c r="D29" s="1643" t="s">
        <v>478</v>
      </c>
      <c r="E29" s="1643" t="s">
        <v>479</v>
      </c>
      <c r="F29" s="1643" t="s">
        <v>67</v>
      </c>
      <c r="G29" s="1636" t="s">
        <v>2927</v>
      </c>
      <c r="H29" s="1643" t="s">
        <v>2928</v>
      </c>
      <c r="I29" s="1633">
        <f t="shared" si="0"/>
        <v>1</v>
      </c>
      <c r="J29" s="1634">
        <f t="shared" si="1"/>
        <v>1</v>
      </c>
      <c r="K29" s="1635">
        <f t="shared" si="4"/>
        <v>67.766666666666666</v>
      </c>
      <c r="L29" s="1636">
        <v>0</v>
      </c>
      <c r="M29" s="1636">
        <v>0</v>
      </c>
      <c r="N29" s="1636">
        <v>0</v>
      </c>
      <c r="O29" s="1636">
        <v>0</v>
      </c>
      <c r="P29" s="1636">
        <v>0</v>
      </c>
      <c r="Q29" s="1636">
        <v>0</v>
      </c>
      <c r="R29" s="1636">
        <v>0</v>
      </c>
      <c r="S29" s="1636">
        <v>0</v>
      </c>
      <c r="T29" s="1636">
        <v>0</v>
      </c>
      <c r="U29" s="1636">
        <v>0</v>
      </c>
      <c r="V29" s="1636">
        <f>1</f>
        <v>1</v>
      </c>
      <c r="W29" s="1636">
        <f>1</f>
        <v>1</v>
      </c>
    </row>
    <row r="30" spans="1:23">
      <c r="A30" s="1650">
        <f t="shared" si="2"/>
        <v>26</v>
      </c>
      <c r="B30" s="1656">
        <v>24</v>
      </c>
      <c r="C30" s="1701">
        <f t="shared" si="3"/>
        <v>26</v>
      </c>
      <c r="D30" s="1643" t="s">
        <v>483</v>
      </c>
      <c r="E30" s="1643" t="s">
        <v>484</v>
      </c>
      <c r="F30" s="1643" t="s">
        <v>59</v>
      </c>
      <c r="G30" s="1636" t="s">
        <v>2927</v>
      </c>
      <c r="H30" s="1643" t="s">
        <v>2928</v>
      </c>
      <c r="I30" s="1633">
        <f t="shared" si="0"/>
        <v>1</v>
      </c>
      <c r="J30" s="1634">
        <f t="shared" si="1"/>
        <v>1</v>
      </c>
      <c r="K30" s="1635">
        <f t="shared" si="4"/>
        <v>68.766666666666666</v>
      </c>
      <c r="L30" s="1636">
        <v>0</v>
      </c>
      <c r="M30" s="1636">
        <v>0</v>
      </c>
      <c r="N30" s="1636">
        <f>1</f>
        <v>1</v>
      </c>
      <c r="O30" s="1636">
        <f>1</f>
        <v>1</v>
      </c>
      <c r="P30" s="1636">
        <v>0</v>
      </c>
      <c r="Q30" s="1636">
        <v>0</v>
      </c>
      <c r="R30" s="1636">
        <v>0</v>
      </c>
      <c r="S30" s="1636">
        <v>0</v>
      </c>
      <c r="T30" s="1636">
        <v>0</v>
      </c>
      <c r="U30" s="1636">
        <v>0</v>
      </c>
      <c r="V30" s="1636">
        <v>0</v>
      </c>
      <c r="W30" s="1636">
        <v>0</v>
      </c>
    </row>
    <row r="31" spans="1:23">
      <c r="A31" s="1650">
        <f t="shared" si="2"/>
        <v>27</v>
      </c>
      <c r="B31" s="1656">
        <v>24</v>
      </c>
      <c r="C31" s="1701">
        <f t="shared" si="3"/>
        <v>27</v>
      </c>
      <c r="D31" s="1644" t="s">
        <v>198</v>
      </c>
      <c r="E31" s="1644" t="s">
        <v>1052</v>
      </c>
      <c r="F31" s="1644" t="s">
        <v>67</v>
      </c>
      <c r="G31" s="1636" t="s">
        <v>2927</v>
      </c>
      <c r="H31" s="1646" t="s">
        <v>2930</v>
      </c>
      <c r="I31" s="1637">
        <f t="shared" si="0"/>
        <v>1</v>
      </c>
      <c r="J31" s="1634">
        <f t="shared" si="1"/>
        <v>1</v>
      </c>
      <c r="K31" s="1635">
        <f t="shared" si="4"/>
        <v>69.766666666666666</v>
      </c>
      <c r="L31" s="1638">
        <f>1</f>
        <v>1</v>
      </c>
      <c r="M31" s="1638">
        <f>1</f>
        <v>1</v>
      </c>
      <c r="N31" s="1638">
        <v>0</v>
      </c>
      <c r="O31" s="1638">
        <v>0</v>
      </c>
      <c r="P31" s="1638">
        <v>0</v>
      </c>
      <c r="Q31" s="1638">
        <v>0</v>
      </c>
      <c r="R31" s="1638">
        <v>0</v>
      </c>
      <c r="S31" s="1638">
        <v>0</v>
      </c>
      <c r="T31" s="1638">
        <v>0</v>
      </c>
      <c r="U31" s="1638">
        <v>0</v>
      </c>
      <c r="V31" s="1638">
        <v>0</v>
      </c>
      <c r="W31" s="1638">
        <v>0</v>
      </c>
    </row>
    <row r="32" spans="1:23">
      <c r="A32" s="1650">
        <f t="shared" si="2"/>
        <v>28</v>
      </c>
      <c r="B32" s="1656">
        <v>24</v>
      </c>
      <c r="C32" s="1701">
        <f t="shared" si="3"/>
        <v>28</v>
      </c>
      <c r="D32" s="1644" t="s">
        <v>1079</v>
      </c>
      <c r="E32" s="1644" t="s">
        <v>1057</v>
      </c>
      <c r="F32" s="1644" t="s">
        <v>56</v>
      </c>
      <c r="G32" s="1636" t="s">
        <v>2927</v>
      </c>
      <c r="H32" s="1646" t="s">
        <v>2930</v>
      </c>
      <c r="I32" s="1637">
        <f t="shared" si="0"/>
        <v>1</v>
      </c>
      <c r="J32" s="1634">
        <f t="shared" si="1"/>
        <v>1</v>
      </c>
      <c r="K32" s="1635">
        <f t="shared" si="4"/>
        <v>70.766666666666666</v>
      </c>
      <c r="L32" s="1638">
        <v>0</v>
      </c>
      <c r="M32" s="1638">
        <v>0</v>
      </c>
      <c r="N32" s="1638">
        <v>0</v>
      </c>
      <c r="O32" s="1638">
        <v>0</v>
      </c>
      <c r="P32" s="1638">
        <v>0</v>
      </c>
      <c r="Q32" s="1638">
        <v>0</v>
      </c>
      <c r="R32" s="1638">
        <v>1</v>
      </c>
      <c r="S32" s="1638">
        <v>1</v>
      </c>
      <c r="T32" s="1638">
        <v>0</v>
      </c>
      <c r="U32" s="1638">
        <v>0</v>
      </c>
      <c r="V32" s="1638">
        <v>0</v>
      </c>
      <c r="W32" s="1638">
        <v>0</v>
      </c>
    </row>
    <row r="33" spans="1:23">
      <c r="A33" s="1650">
        <f t="shared" si="2"/>
        <v>29</v>
      </c>
      <c r="B33" s="1656">
        <v>24</v>
      </c>
      <c r="C33" s="1701">
        <f t="shared" si="3"/>
        <v>29</v>
      </c>
      <c r="D33" s="1644" t="s">
        <v>1920</v>
      </c>
      <c r="E33" s="1644" t="s">
        <v>1921</v>
      </c>
      <c r="F33" s="1644" t="s">
        <v>1922</v>
      </c>
      <c r="G33" s="1636" t="s">
        <v>2927</v>
      </c>
      <c r="H33" s="1646" t="s">
        <v>2930</v>
      </c>
      <c r="I33" s="1637">
        <f t="shared" si="0"/>
        <v>1</v>
      </c>
      <c r="J33" s="1634">
        <f t="shared" si="1"/>
        <v>1</v>
      </c>
      <c r="K33" s="1635">
        <f t="shared" si="4"/>
        <v>71.766666666666666</v>
      </c>
      <c r="L33" s="1638">
        <v>0</v>
      </c>
      <c r="M33" s="1638">
        <v>0</v>
      </c>
      <c r="N33" s="1638">
        <v>0</v>
      </c>
      <c r="O33" s="1638">
        <v>0</v>
      </c>
      <c r="P33" s="1638">
        <v>0</v>
      </c>
      <c r="Q33" s="1638">
        <v>0</v>
      </c>
      <c r="R33" s="1638">
        <v>0</v>
      </c>
      <c r="S33" s="1638">
        <v>0</v>
      </c>
      <c r="T33" s="1638">
        <v>0</v>
      </c>
      <c r="U33" s="1638">
        <v>0</v>
      </c>
      <c r="V33" s="1638">
        <f>1</f>
        <v>1</v>
      </c>
      <c r="W33" s="1638">
        <f>1</f>
        <v>1</v>
      </c>
    </row>
    <row r="34" spans="1:23">
      <c r="A34" s="1650">
        <f t="shared" si="2"/>
        <v>30</v>
      </c>
      <c r="B34" s="1656">
        <v>24</v>
      </c>
      <c r="C34" s="1701">
        <f t="shared" si="3"/>
        <v>30</v>
      </c>
      <c r="D34" s="1646" t="s">
        <v>138</v>
      </c>
      <c r="E34" s="1646" t="s">
        <v>515</v>
      </c>
      <c r="F34" s="1646" t="s">
        <v>67</v>
      </c>
      <c r="G34" s="1652" t="s">
        <v>2927</v>
      </c>
      <c r="H34" s="1646" t="s">
        <v>26</v>
      </c>
      <c r="I34" s="1633">
        <f t="shared" si="0"/>
        <v>1</v>
      </c>
      <c r="J34" s="1634">
        <f t="shared" si="1"/>
        <v>1</v>
      </c>
      <c r="K34" s="1635">
        <f t="shared" si="4"/>
        <v>72.766666666666666</v>
      </c>
      <c r="L34" s="1640">
        <f>1</f>
        <v>1</v>
      </c>
      <c r="M34" s="1640">
        <f>1</f>
        <v>1</v>
      </c>
      <c r="N34" s="1636">
        <v>0</v>
      </c>
      <c r="O34" s="1636">
        <v>0</v>
      </c>
      <c r="P34" s="1636">
        <v>0</v>
      </c>
      <c r="Q34" s="1636">
        <v>0</v>
      </c>
      <c r="R34" s="1636">
        <v>0</v>
      </c>
      <c r="S34" s="1636">
        <v>0</v>
      </c>
      <c r="T34" s="1636">
        <v>0</v>
      </c>
      <c r="U34" s="1636">
        <v>0</v>
      </c>
      <c r="V34" s="1636">
        <v>0</v>
      </c>
      <c r="W34" s="1636">
        <v>0</v>
      </c>
    </row>
    <row r="35" spans="1:23">
      <c r="A35" s="1650">
        <f t="shared" si="2"/>
        <v>31</v>
      </c>
      <c r="B35" s="1656">
        <v>24</v>
      </c>
      <c r="C35" s="1701">
        <f t="shared" si="3"/>
        <v>31</v>
      </c>
      <c r="D35" s="1646" t="s">
        <v>979</v>
      </c>
      <c r="E35" s="1646" t="s">
        <v>980</v>
      </c>
      <c r="F35" s="1646" t="s">
        <v>67</v>
      </c>
      <c r="G35" s="1652" t="s">
        <v>2927</v>
      </c>
      <c r="H35" s="1646" t="s">
        <v>26</v>
      </c>
      <c r="I35" s="1633">
        <f t="shared" si="0"/>
        <v>1</v>
      </c>
      <c r="J35" s="1634">
        <f t="shared" si="1"/>
        <v>1</v>
      </c>
      <c r="K35" s="1635">
        <f t="shared" si="4"/>
        <v>73.766666666666666</v>
      </c>
      <c r="L35" s="1636">
        <v>0</v>
      </c>
      <c r="M35" s="1636">
        <v>0</v>
      </c>
      <c r="N35" s="1636">
        <v>1</v>
      </c>
      <c r="O35" s="1636">
        <v>1</v>
      </c>
      <c r="P35" s="1636">
        <v>0</v>
      </c>
      <c r="Q35" s="1636">
        <v>0</v>
      </c>
      <c r="R35" s="1636">
        <v>0</v>
      </c>
      <c r="S35" s="1636">
        <v>0</v>
      </c>
      <c r="T35" s="1636">
        <v>0</v>
      </c>
      <c r="U35" s="1636">
        <v>0</v>
      </c>
      <c r="V35" s="1636">
        <v>0</v>
      </c>
      <c r="W35" s="1636">
        <v>0</v>
      </c>
    </row>
    <row r="36" spans="1:23">
      <c r="A36" s="1650">
        <f t="shared" si="2"/>
        <v>32</v>
      </c>
      <c r="B36" s="1656">
        <v>24</v>
      </c>
      <c r="C36" s="1701">
        <f t="shared" si="3"/>
        <v>32</v>
      </c>
      <c r="D36" s="1648" t="s">
        <v>916</v>
      </c>
      <c r="E36" s="1648" t="s">
        <v>99</v>
      </c>
      <c r="F36" s="1646" t="s">
        <v>2650</v>
      </c>
      <c r="G36" s="1652" t="s">
        <v>2927</v>
      </c>
      <c r="H36" s="1646" t="s">
        <v>26</v>
      </c>
      <c r="I36" s="1633">
        <f t="shared" si="0"/>
        <v>1</v>
      </c>
      <c r="J36" s="1634">
        <f t="shared" si="1"/>
        <v>1</v>
      </c>
      <c r="K36" s="1635">
        <f t="shared" si="4"/>
        <v>74.766666666666666</v>
      </c>
      <c r="L36" s="1636">
        <v>0</v>
      </c>
      <c r="M36" s="1636">
        <v>0</v>
      </c>
      <c r="N36" s="1636">
        <v>0</v>
      </c>
      <c r="O36" s="1636">
        <v>0</v>
      </c>
      <c r="P36" s="1636">
        <v>0</v>
      </c>
      <c r="Q36" s="1636">
        <v>0</v>
      </c>
      <c r="R36" s="1636">
        <v>0</v>
      </c>
      <c r="S36" s="1636">
        <v>0</v>
      </c>
      <c r="T36" s="1636">
        <v>0</v>
      </c>
      <c r="U36" s="1636">
        <v>0</v>
      </c>
      <c r="V36" s="1636">
        <f>1</f>
        <v>1</v>
      </c>
      <c r="W36" s="1636">
        <f>1</f>
        <v>1</v>
      </c>
    </row>
    <row r="37" spans="1:23">
      <c r="A37" s="1650">
        <f t="shared" si="2"/>
        <v>33</v>
      </c>
      <c r="B37" s="1656">
        <v>24</v>
      </c>
      <c r="C37" s="1701">
        <f t="shared" si="3"/>
        <v>33</v>
      </c>
      <c r="D37" s="1646" t="s">
        <v>985</v>
      </c>
      <c r="E37" s="1646" t="s">
        <v>986</v>
      </c>
      <c r="F37" s="1646" t="s">
        <v>56</v>
      </c>
      <c r="G37" s="1652" t="s">
        <v>2927</v>
      </c>
      <c r="H37" s="1646" t="s">
        <v>26</v>
      </c>
      <c r="I37" s="1633">
        <f t="shared" si="0"/>
        <v>1</v>
      </c>
      <c r="J37" s="1634">
        <f t="shared" si="1"/>
        <v>1</v>
      </c>
      <c r="K37" s="1635">
        <f t="shared" si="4"/>
        <v>75.766666666666666</v>
      </c>
      <c r="L37" s="1636">
        <v>0</v>
      </c>
      <c r="M37" s="1636">
        <v>0</v>
      </c>
      <c r="N37" s="1636">
        <v>0</v>
      </c>
      <c r="O37" s="1636">
        <v>0</v>
      </c>
      <c r="P37" s="1636">
        <v>0</v>
      </c>
      <c r="Q37" s="1636">
        <v>0</v>
      </c>
      <c r="R37" s="1636">
        <v>0</v>
      </c>
      <c r="S37" s="1636">
        <v>0</v>
      </c>
      <c r="T37" s="1636">
        <v>0</v>
      </c>
      <c r="U37" s="1636">
        <v>0</v>
      </c>
      <c r="V37" s="1636">
        <f>1</f>
        <v>1</v>
      </c>
      <c r="W37" s="1636">
        <f>1</f>
        <v>1</v>
      </c>
    </row>
    <row r="38" spans="1:23">
      <c r="A38" s="1650">
        <f t="shared" si="2"/>
        <v>34</v>
      </c>
      <c r="B38" s="1656">
        <v>24</v>
      </c>
      <c r="C38" s="1701">
        <f t="shared" si="3"/>
        <v>34</v>
      </c>
      <c r="D38" s="1644" t="s">
        <v>556</v>
      </c>
      <c r="E38" s="1644" t="s">
        <v>557</v>
      </c>
      <c r="F38" s="1644" t="s">
        <v>2650</v>
      </c>
      <c r="G38" s="1652" t="s">
        <v>2927</v>
      </c>
      <c r="H38" s="1646" t="s">
        <v>1888</v>
      </c>
      <c r="I38" s="1633">
        <f t="shared" si="0"/>
        <v>1</v>
      </c>
      <c r="J38" s="1634">
        <f t="shared" si="1"/>
        <v>1</v>
      </c>
      <c r="K38" s="1635">
        <f t="shared" si="4"/>
        <v>76.766666666666666</v>
      </c>
      <c r="L38" s="1640">
        <v>0</v>
      </c>
      <c r="M38" s="1640">
        <v>0</v>
      </c>
      <c r="N38" s="1640">
        <v>1</v>
      </c>
      <c r="O38" s="1640">
        <v>1</v>
      </c>
      <c r="P38" s="1640">
        <v>0</v>
      </c>
      <c r="Q38" s="1640">
        <v>0</v>
      </c>
      <c r="R38" s="1640">
        <v>0</v>
      </c>
      <c r="S38" s="1636">
        <v>0</v>
      </c>
      <c r="T38" s="1636">
        <v>0</v>
      </c>
      <c r="U38" s="1636">
        <v>0</v>
      </c>
      <c r="V38" s="1636">
        <v>0</v>
      </c>
      <c r="W38" s="1636">
        <v>0</v>
      </c>
    </row>
    <row r="39" spans="1:23">
      <c r="A39" s="1650">
        <f t="shared" si="2"/>
        <v>35</v>
      </c>
      <c r="B39" s="1656">
        <v>24</v>
      </c>
      <c r="C39" s="1701">
        <f t="shared" si="3"/>
        <v>35</v>
      </c>
      <c r="D39" s="1644" t="s">
        <v>1940</v>
      </c>
      <c r="E39" s="1644" t="s">
        <v>1941</v>
      </c>
      <c r="F39" s="1644" t="s">
        <v>56</v>
      </c>
      <c r="G39" s="1652" t="s">
        <v>2927</v>
      </c>
      <c r="H39" s="1646" t="s">
        <v>1888</v>
      </c>
      <c r="I39" s="1633">
        <f t="shared" si="0"/>
        <v>1</v>
      </c>
      <c r="J39" s="1634">
        <f t="shared" si="1"/>
        <v>1</v>
      </c>
      <c r="K39" s="1635">
        <f t="shared" si="4"/>
        <v>77.766666666666666</v>
      </c>
      <c r="L39" s="1636">
        <v>0</v>
      </c>
      <c r="M39" s="1636">
        <v>0</v>
      </c>
      <c r="N39" s="1640">
        <v>1</v>
      </c>
      <c r="O39" s="1640">
        <v>1</v>
      </c>
      <c r="P39" s="1636">
        <v>0</v>
      </c>
      <c r="Q39" s="1636">
        <v>0</v>
      </c>
      <c r="R39" s="1636">
        <v>0</v>
      </c>
      <c r="S39" s="1636">
        <v>0</v>
      </c>
      <c r="T39" s="1636">
        <v>0</v>
      </c>
      <c r="U39" s="1636">
        <v>0</v>
      </c>
      <c r="V39" s="1636">
        <v>0</v>
      </c>
      <c r="W39" s="1636">
        <v>0</v>
      </c>
    </row>
    <row r="40" spans="1:23">
      <c r="A40" s="1650">
        <f t="shared" si="2"/>
        <v>36</v>
      </c>
      <c r="B40" s="1656">
        <v>24</v>
      </c>
      <c r="C40" s="1701">
        <f t="shared" si="3"/>
        <v>36</v>
      </c>
      <c r="D40" s="1644" t="s">
        <v>2636</v>
      </c>
      <c r="E40" s="1644" t="s">
        <v>2637</v>
      </c>
      <c r="F40" s="1644" t="s">
        <v>56</v>
      </c>
      <c r="G40" s="1652" t="s">
        <v>2927</v>
      </c>
      <c r="H40" s="1646" t="s">
        <v>1888</v>
      </c>
      <c r="I40" s="1633">
        <f t="shared" si="0"/>
        <v>1</v>
      </c>
      <c r="J40" s="1634">
        <f t="shared" si="1"/>
        <v>1</v>
      </c>
      <c r="K40" s="1635">
        <f t="shared" si="4"/>
        <v>78.766666666666666</v>
      </c>
      <c r="L40" s="1636">
        <v>0</v>
      </c>
      <c r="M40" s="1636">
        <v>0</v>
      </c>
      <c r="N40" s="1636">
        <v>0</v>
      </c>
      <c r="O40" s="1636">
        <v>0</v>
      </c>
      <c r="P40" s="1636">
        <v>0</v>
      </c>
      <c r="Q40" s="1636">
        <v>0</v>
      </c>
      <c r="R40" s="1636">
        <v>0</v>
      </c>
      <c r="S40" s="1636">
        <v>0</v>
      </c>
      <c r="T40" s="1636">
        <v>0</v>
      </c>
      <c r="U40" s="1636">
        <v>0</v>
      </c>
      <c r="V40" s="1636">
        <f>1</f>
        <v>1</v>
      </c>
      <c r="W40" s="1636">
        <f>1</f>
        <v>1</v>
      </c>
    </row>
    <row r="41" spans="1:23">
      <c r="A41" s="1650">
        <f t="shared" si="2"/>
        <v>37</v>
      </c>
      <c r="B41" s="1656">
        <v>24</v>
      </c>
      <c r="C41" s="1701">
        <f t="shared" si="3"/>
        <v>37</v>
      </c>
      <c r="D41" s="1646" t="s">
        <v>580</v>
      </c>
      <c r="E41" s="1646" t="s">
        <v>581</v>
      </c>
      <c r="F41" s="1646" t="s">
        <v>56</v>
      </c>
      <c r="G41" s="1652" t="s">
        <v>2927</v>
      </c>
      <c r="H41" s="1646" t="s">
        <v>28</v>
      </c>
      <c r="I41" s="1633">
        <f t="shared" si="0"/>
        <v>1</v>
      </c>
      <c r="J41" s="1634">
        <f t="shared" si="1"/>
        <v>1</v>
      </c>
      <c r="K41" s="1635">
        <f t="shared" si="4"/>
        <v>79.766666666666666</v>
      </c>
      <c r="L41" s="1636">
        <v>0</v>
      </c>
      <c r="M41" s="1636">
        <v>0</v>
      </c>
      <c r="N41" s="1636">
        <v>0</v>
      </c>
      <c r="O41" s="1636">
        <v>0</v>
      </c>
      <c r="P41" s="1636">
        <v>0</v>
      </c>
      <c r="Q41" s="1636">
        <v>0</v>
      </c>
      <c r="R41" s="1636">
        <v>0</v>
      </c>
      <c r="S41" s="1636">
        <v>0</v>
      </c>
      <c r="T41" s="1636">
        <v>0</v>
      </c>
      <c r="U41" s="1636">
        <v>0</v>
      </c>
      <c r="V41" s="1636">
        <f>1</f>
        <v>1</v>
      </c>
      <c r="W41" s="1636">
        <f>1</f>
        <v>1</v>
      </c>
    </row>
    <row r="42" spans="1:23">
      <c r="A42" s="1650">
        <f t="shared" si="2"/>
        <v>38</v>
      </c>
      <c r="B42" s="1656">
        <v>24</v>
      </c>
      <c r="C42" s="1701">
        <f t="shared" si="3"/>
        <v>38</v>
      </c>
      <c r="D42" s="1646" t="s">
        <v>578</v>
      </c>
      <c r="E42" s="1646" t="s">
        <v>579</v>
      </c>
      <c r="F42" s="1646" t="s">
        <v>56</v>
      </c>
      <c r="G42" s="1652" t="s">
        <v>2927</v>
      </c>
      <c r="H42" s="1646" t="s">
        <v>28</v>
      </c>
      <c r="I42" s="1633">
        <f t="shared" si="0"/>
        <v>1</v>
      </c>
      <c r="J42" s="1634">
        <f t="shared" si="1"/>
        <v>1</v>
      </c>
      <c r="K42" s="1635">
        <f t="shared" si="4"/>
        <v>80.766666666666666</v>
      </c>
      <c r="L42" s="1636">
        <v>0</v>
      </c>
      <c r="M42" s="1636">
        <v>0</v>
      </c>
      <c r="N42" s="1636">
        <v>0</v>
      </c>
      <c r="O42" s="1636">
        <v>0</v>
      </c>
      <c r="P42" s="1640">
        <f>1</f>
        <v>1</v>
      </c>
      <c r="Q42" s="1640">
        <f>1</f>
        <v>1</v>
      </c>
      <c r="R42" s="1636">
        <v>0</v>
      </c>
      <c r="S42" s="1636">
        <v>0</v>
      </c>
      <c r="T42" s="1636">
        <v>0</v>
      </c>
      <c r="U42" s="1636">
        <v>0</v>
      </c>
      <c r="V42" s="1636">
        <v>0</v>
      </c>
      <c r="W42" s="1636">
        <v>0</v>
      </c>
    </row>
    <row r="43" spans="1:23">
      <c r="A43" s="1650">
        <f t="shared" si="2"/>
        <v>39</v>
      </c>
      <c r="B43" s="1656">
        <v>24</v>
      </c>
      <c r="C43" s="1701">
        <f t="shared" si="3"/>
        <v>39</v>
      </c>
      <c r="D43" s="1646" t="s">
        <v>65</v>
      </c>
      <c r="E43" s="1646" t="s">
        <v>66</v>
      </c>
      <c r="F43" s="1646" t="s">
        <v>67</v>
      </c>
      <c r="G43" s="1652" t="s">
        <v>2927</v>
      </c>
      <c r="H43" s="1646" t="s">
        <v>2931</v>
      </c>
      <c r="I43" s="1633">
        <f t="shared" si="0"/>
        <v>1</v>
      </c>
      <c r="J43" s="1634">
        <f t="shared" si="1"/>
        <v>1</v>
      </c>
      <c r="K43" s="1635">
        <f t="shared" si="4"/>
        <v>81.766666666666666</v>
      </c>
      <c r="L43" s="1640">
        <f>1</f>
        <v>1</v>
      </c>
      <c r="M43" s="1640">
        <f>1</f>
        <v>1</v>
      </c>
      <c r="N43" s="1640">
        <v>0</v>
      </c>
      <c r="O43" s="1640">
        <v>0</v>
      </c>
      <c r="P43" s="1640">
        <v>0</v>
      </c>
      <c r="Q43" s="1640">
        <v>0</v>
      </c>
      <c r="R43" s="1640">
        <v>0</v>
      </c>
      <c r="S43" s="1640">
        <v>0</v>
      </c>
      <c r="T43" s="1640">
        <v>0</v>
      </c>
      <c r="U43" s="1640">
        <v>0</v>
      </c>
      <c r="V43" s="1640">
        <v>0</v>
      </c>
      <c r="W43" s="1640">
        <v>0</v>
      </c>
    </row>
    <row r="44" spans="1:23">
      <c r="A44" s="1650">
        <f t="shared" si="2"/>
        <v>40</v>
      </c>
      <c r="B44" s="1656">
        <v>24</v>
      </c>
      <c r="C44" s="1701">
        <f t="shared" si="3"/>
        <v>40</v>
      </c>
      <c r="D44" s="1646" t="s">
        <v>122</v>
      </c>
      <c r="E44" s="1646" t="s">
        <v>123</v>
      </c>
      <c r="F44" s="1646" t="s">
        <v>67</v>
      </c>
      <c r="G44" s="1652" t="s">
        <v>2927</v>
      </c>
      <c r="H44" s="1646" t="s">
        <v>2931</v>
      </c>
      <c r="I44" s="1633">
        <f t="shared" si="0"/>
        <v>1</v>
      </c>
      <c r="J44" s="1634">
        <f t="shared" si="1"/>
        <v>1</v>
      </c>
      <c r="K44" s="1635">
        <f t="shared" si="4"/>
        <v>82.766666666666666</v>
      </c>
      <c r="L44" s="1640">
        <v>0</v>
      </c>
      <c r="M44" s="1640">
        <v>0</v>
      </c>
      <c r="N44" s="1640">
        <v>0</v>
      </c>
      <c r="O44" s="1640">
        <v>0</v>
      </c>
      <c r="P44" s="1640">
        <v>0</v>
      </c>
      <c r="Q44" s="1640">
        <v>0</v>
      </c>
      <c r="R44" s="1640">
        <v>0</v>
      </c>
      <c r="S44" s="1640">
        <v>0</v>
      </c>
      <c r="T44" s="1640">
        <v>0</v>
      </c>
      <c r="U44" s="1640">
        <v>0</v>
      </c>
      <c r="V44" s="1640">
        <f>1</f>
        <v>1</v>
      </c>
      <c r="W44" s="1640">
        <f>1</f>
        <v>1</v>
      </c>
    </row>
    <row r="45" spans="1:23">
      <c r="A45" s="1650">
        <f t="shared" si="2"/>
        <v>41</v>
      </c>
      <c r="B45" s="1656">
        <v>24</v>
      </c>
      <c r="C45" s="1701">
        <f t="shared" si="3"/>
        <v>41</v>
      </c>
      <c r="D45" s="1646" t="s">
        <v>243</v>
      </c>
      <c r="E45" s="1646" t="s">
        <v>244</v>
      </c>
      <c r="F45" s="1646" t="s">
        <v>67</v>
      </c>
      <c r="G45" s="1652" t="s">
        <v>2927</v>
      </c>
      <c r="H45" s="1646" t="s">
        <v>2931</v>
      </c>
      <c r="I45" s="1633">
        <f t="shared" si="0"/>
        <v>2</v>
      </c>
      <c r="J45" s="1634">
        <f t="shared" si="1"/>
        <v>1</v>
      </c>
      <c r="K45" s="1635">
        <f t="shared" si="4"/>
        <v>83.766666666666666</v>
      </c>
      <c r="L45" s="1640">
        <f>1</f>
        <v>1</v>
      </c>
      <c r="M45" s="1640">
        <f>1/2</f>
        <v>0.5</v>
      </c>
      <c r="N45" s="1640">
        <v>0</v>
      </c>
      <c r="O45" s="1640">
        <v>0</v>
      </c>
      <c r="P45" s="1640">
        <v>0</v>
      </c>
      <c r="Q45" s="1640">
        <v>0</v>
      </c>
      <c r="R45" s="1640">
        <v>0</v>
      </c>
      <c r="S45" s="1640">
        <v>0</v>
      </c>
      <c r="T45" s="1640">
        <v>0</v>
      </c>
      <c r="U45" s="1640">
        <v>0</v>
      </c>
      <c r="V45" s="1640">
        <f>1</f>
        <v>1</v>
      </c>
      <c r="W45" s="1640">
        <f>1/2</f>
        <v>0.5</v>
      </c>
    </row>
    <row r="46" spans="1:23">
      <c r="A46" s="1650">
        <f t="shared" si="2"/>
        <v>42</v>
      </c>
      <c r="B46" s="1656">
        <v>24</v>
      </c>
      <c r="C46" s="1701">
        <f t="shared" si="3"/>
        <v>42</v>
      </c>
      <c r="D46" s="1646" t="s">
        <v>377</v>
      </c>
      <c r="E46" s="1646" t="s">
        <v>378</v>
      </c>
      <c r="F46" s="1646" t="s">
        <v>67</v>
      </c>
      <c r="G46" s="1652" t="s">
        <v>2927</v>
      </c>
      <c r="H46" s="1646" t="s">
        <v>2931</v>
      </c>
      <c r="I46" s="1633">
        <f t="shared" si="0"/>
        <v>1</v>
      </c>
      <c r="J46" s="1634">
        <f t="shared" si="1"/>
        <v>1</v>
      </c>
      <c r="K46" s="1635">
        <f t="shared" si="4"/>
        <v>84.766666666666666</v>
      </c>
      <c r="L46" s="1640">
        <f>1</f>
        <v>1</v>
      </c>
      <c r="M46" s="1640">
        <f>1</f>
        <v>1</v>
      </c>
      <c r="N46" s="1640">
        <v>0</v>
      </c>
      <c r="O46" s="1640">
        <v>0</v>
      </c>
      <c r="P46" s="1640">
        <v>0</v>
      </c>
      <c r="Q46" s="1640">
        <v>0</v>
      </c>
      <c r="R46" s="1640">
        <v>0</v>
      </c>
      <c r="S46" s="1640">
        <v>0</v>
      </c>
      <c r="T46" s="1640">
        <v>0</v>
      </c>
      <c r="U46" s="1640">
        <v>0</v>
      </c>
      <c r="V46" s="1640">
        <v>0</v>
      </c>
      <c r="W46" s="1640">
        <v>0</v>
      </c>
    </row>
    <row r="47" spans="1:23">
      <c r="A47" s="1650">
        <f t="shared" si="2"/>
        <v>43</v>
      </c>
      <c r="B47" s="1656">
        <v>24</v>
      </c>
      <c r="C47" s="1701">
        <f t="shared" si="3"/>
        <v>43</v>
      </c>
      <c r="D47" s="1646" t="s">
        <v>589</v>
      </c>
      <c r="E47" s="1646" t="s">
        <v>590</v>
      </c>
      <c r="F47" s="1646" t="s">
        <v>67</v>
      </c>
      <c r="G47" s="1652" t="s">
        <v>2927</v>
      </c>
      <c r="H47" s="1646" t="s">
        <v>2931</v>
      </c>
      <c r="I47" s="1633">
        <f t="shared" si="0"/>
        <v>1</v>
      </c>
      <c r="J47" s="1634">
        <f t="shared" si="1"/>
        <v>1</v>
      </c>
      <c r="K47" s="1635">
        <f t="shared" si="4"/>
        <v>85.766666666666666</v>
      </c>
      <c r="L47" s="1640">
        <f>1</f>
        <v>1</v>
      </c>
      <c r="M47" s="1640">
        <f>1</f>
        <v>1</v>
      </c>
      <c r="N47" s="1640">
        <v>0</v>
      </c>
      <c r="O47" s="1640">
        <v>0</v>
      </c>
      <c r="P47" s="1640">
        <v>0</v>
      </c>
      <c r="Q47" s="1640">
        <v>0</v>
      </c>
      <c r="R47" s="1640">
        <v>0</v>
      </c>
      <c r="S47" s="1640">
        <v>0</v>
      </c>
      <c r="T47" s="1640">
        <v>0</v>
      </c>
      <c r="U47" s="1640">
        <v>0</v>
      </c>
      <c r="V47" s="1640">
        <v>0</v>
      </c>
      <c r="W47" s="1640">
        <v>0</v>
      </c>
    </row>
    <row r="48" spans="1:23">
      <c r="A48" s="1650">
        <f t="shared" si="2"/>
        <v>44</v>
      </c>
      <c r="B48" s="1656">
        <v>24</v>
      </c>
      <c r="C48" s="1701">
        <f t="shared" si="3"/>
        <v>44</v>
      </c>
      <c r="D48" s="1646" t="s">
        <v>598</v>
      </c>
      <c r="E48" s="1646" t="s">
        <v>599</v>
      </c>
      <c r="F48" s="1646" t="s">
        <v>59</v>
      </c>
      <c r="G48" s="1652" t="s">
        <v>2927</v>
      </c>
      <c r="H48" s="1646" t="s">
        <v>2931</v>
      </c>
      <c r="I48" s="1641">
        <f t="shared" si="0"/>
        <v>1</v>
      </c>
      <c r="J48" s="1642">
        <f t="shared" si="1"/>
        <v>1</v>
      </c>
      <c r="K48" s="1635">
        <f t="shared" si="4"/>
        <v>86.766666666666666</v>
      </c>
      <c r="L48" s="1640">
        <v>0</v>
      </c>
      <c r="M48" s="1640">
        <v>0</v>
      </c>
      <c r="N48" s="1640">
        <v>0</v>
      </c>
      <c r="O48" s="1640">
        <v>0</v>
      </c>
      <c r="P48" s="1640">
        <v>0</v>
      </c>
      <c r="Q48" s="1640">
        <v>0</v>
      </c>
      <c r="R48" s="1640">
        <v>0</v>
      </c>
      <c r="S48" s="1640">
        <v>0</v>
      </c>
      <c r="T48" s="1640">
        <v>0</v>
      </c>
      <c r="U48" s="1640">
        <v>0</v>
      </c>
      <c r="V48" s="1640">
        <f>1</f>
        <v>1</v>
      </c>
      <c r="W48" s="1640">
        <f>1</f>
        <v>1</v>
      </c>
    </row>
    <row r="49" spans="1:23">
      <c r="A49" s="1650">
        <f t="shared" si="2"/>
        <v>45</v>
      </c>
      <c r="B49" s="1656">
        <v>24</v>
      </c>
      <c r="C49" s="1701">
        <f t="shared" si="3"/>
        <v>45</v>
      </c>
      <c r="D49" s="1646" t="s">
        <v>257</v>
      </c>
      <c r="E49" s="1646" t="s">
        <v>258</v>
      </c>
      <c r="F49" s="1646" t="s">
        <v>59</v>
      </c>
      <c r="G49" s="1652" t="s">
        <v>2927</v>
      </c>
      <c r="H49" s="1646" t="s">
        <v>2931</v>
      </c>
      <c r="I49" s="1641">
        <f t="shared" si="0"/>
        <v>1</v>
      </c>
      <c r="J49" s="1642">
        <f t="shared" si="1"/>
        <v>1</v>
      </c>
      <c r="K49" s="1635">
        <f t="shared" si="4"/>
        <v>87.766666666666666</v>
      </c>
      <c r="L49" s="1640">
        <v>0</v>
      </c>
      <c r="M49" s="1640">
        <v>0</v>
      </c>
      <c r="N49" s="1640">
        <f>1</f>
        <v>1</v>
      </c>
      <c r="O49" s="1640">
        <f>1</f>
        <v>1</v>
      </c>
      <c r="P49" s="1640">
        <v>0</v>
      </c>
      <c r="Q49" s="1640">
        <v>0</v>
      </c>
      <c r="R49" s="1640">
        <v>0</v>
      </c>
      <c r="S49" s="1640">
        <v>0</v>
      </c>
      <c r="T49" s="1640">
        <v>0</v>
      </c>
      <c r="U49" s="1640">
        <v>0</v>
      </c>
      <c r="V49" s="1640">
        <v>0</v>
      </c>
      <c r="W49" s="1640">
        <v>0</v>
      </c>
    </row>
    <row r="50" spans="1:23">
      <c r="A50" s="1650">
        <f t="shared" si="2"/>
        <v>46</v>
      </c>
      <c r="B50" s="1656">
        <v>24</v>
      </c>
      <c r="C50" s="1701">
        <f t="shared" si="3"/>
        <v>46</v>
      </c>
      <c r="D50" s="1646" t="s">
        <v>155</v>
      </c>
      <c r="E50" s="1646" t="s">
        <v>289</v>
      </c>
      <c r="F50" s="1646" t="s">
        <v>59</v>
      </c>
      <c r="G50" s="1652" t="s">
        <v>2927</v>
      </c>
      <c r="H50" s="1646" t="s">
        <v>2931</v>
      </c>
      <c r="I50" s="1641">
        <f t="shared" si="0"/>
        <v>1</v>
      </c>
      <c r="J50" s="1642">
        <f t="shared" si="1"/>
        <v>1</v>
      </c>
      <c r="K50" s="1635">
        <f t="shared" si="4"/>
        <v>88.766666666666666</v>
      </c>
      <c r="L50" s="1640">
        <v>0</v>
      </c>
      <c r="M50" s="1640">
        <v>0</v>
      </c>
      <c r="N50" s="1640">
        <v>0</v>
      </c>
      <c r="O50" s="1640">
        <v>0</v>
      </c>
      <c r="P50" s="1640">
        <v>0</v>
      </c>
      <c r="Q50" s="1640">
        <v>0</v>
      </c>
      <c r="R50" s="1640">
        <v>0</v>
      </c>
      <c r="S50" s="1640">
        <v>0</v>
      </c>
      <c r="T50" s="1640">
        <v>0</v>
      </c>
      <c r="U50" s="1640">
        <v>0</v>
      </c>
      <c r="V50" s="1640">
        <f>1</f>
        <v>1</v>
      </c>
      <c r="W50" s="1640">
        <f>1</f>
        <v>1</v>
      </c>
    </row>
    <row r="51" spans="1:23">
      <c r="A51" s="1650">
        <f t="shared" si="2"/>
        <v>47</v>
      </c>
      <c r="B51" s="1656">
        <v>24</v>
      </c>
      <c r="C51" s="1701">
        <f t="shared" si="3"/>
        <v>47</v>
      </c>
      <c r="D51" s="1646" t="s">
        <v>178</v>
      </c>
      <c r="E51" s="1646" t="s">
        <v>179</v>
      </c>
      <c r="F51" s="1646" t="s">
        <v>59</v>
      </c>
      <c r="G51" s="1652" t="s">
        <v>2927</v>
      </c>
      <c r="H51" s="1646" t="s">
        <v>2931</v>
      </c>
      <c r="I51" s="1641">
        <f t="shared" si="0"/>
        <v>1</v>
      </c>
      <c r="J51" s="1642">
        <f t="shared" si="1"/>
        <v>1</v>
      </c>
      <c r="K51" s="1635">
        <f t="shared" si="4"/>
        <v>89.766666666666666</v>
      </c>
      <c r="L51" s="1640">
        <f>1</f>
        <v>1</v>
      </c>
      <c r="M51" s="1640">
        <f>1</f>
        <v>1</v>
      </c>
      <c r="N51" s="1640">
        <v>0</v>
      </c>
      <c r="O51" s="1640">
        <v>0</v>
      </c>
      <c r="P51" s="1640">
        <v>0</v>
      </c>
      <c r="Q51" s="1640">
        <v>0</v>
      </c>
      <c r="R51" s="1640">
        <v>0</v>
      </c>
      <c r="S51" s="1640">
        <v>0</v>
      </c>
      <c r="T51" s="1640">
        <v>0</v>
      </c>
      <c r="U51" s="1640">
        <v>0</v>
      </c>
      <c r="V51" s="1640">
        <v>0</v>
      </c>
      <c r="W51" s="1640">
        <v>0</v>
      </c>
    </row>
    <row r="52" spans="1:23">
      <c r="A52" s="1650">
        <f t="shared" si="2"/>
        <v>48</v>
      </c>
      <c r="B52" s="1656">
        <v>24</v>
      </c>
      <c r="C52" s="1701">
        <f t="shared" si="3"/>
        <v>48</v>
      </c>
      <c r="D52" s="1646" t="s">
        <v>600</v>
      </c>
      <c r="E52" s="1646" t="s">
        <v>506</v>
      </c>
      <c r="F52" s="1646" t="s">
        <v>59</v>
      </c>
      <c r="G52" s="1652" t="s">
        <v>2927</v>
      </c>
      <c r="H52" s="1646" t="s">
        <v>2931</v>
      </c>
      <c r="I52" s="1641">
        <f t="shared" si="0"/>
        <v>1</v>
      </c>
      <c r="J52" s="1642">
        <f t="shared" si="1"/>
        <v>1</v>
      </c>
      <c r="K52" s="1635">
        <f t="shared" si="4"/>
        <v>90.766666666666666</v>
      </c>
      <c r="L52" s="1640">
        <f>1</f>
        <v>1</v>
      </c>
      <c r="M52" s="1640">
        <f>1</f>
        <v>1</v>
      </c>
      <c r="N52" s="1640">
        <v>0</v>
      </c>
      <c r="O52" s="1640">
        <v>0</v>
      </c>
      <c r="P52" s="1640">
        <v>0</v>
      </c>
      <c r="Q52" s="1640">
        <v>0</v>
      </c>
      <c r="R52" s="1640">
        <v>0</v>
      </c>
      <c r="S52" s="1640">
        <v>0</v>
      </c>
      <c r="T52" s="1640">
        <v>0</v>
      </c>
      <c r="U52" s="1640">
        <v>0</v>
      </c>
      <c r="V52" s="1640">
        <v>0</v>
      </c>
      <c r="W52" s="1640">
        <v>0</v>
      </c>
    </row>
    <row r="53" spans="1:23">
      <c r="A53" s="1650">
        <f t="shared" si="2"/>
        <v>49</v>
      </c>
      <c r="B53" s="1656">
        <v>24</v>
      </c>
      <c r="C53" s="1701">
        <f t="shared" si="3"/>
        <v>49</v>
      </c>
      <c r="D53" s="1646" t="s">
        <v>1005</v>
      </c>
      <c r="E53" s="1646" t="s">
        <v>1006</v>
      </c>
      <c r="F53" s="1646" t="s">
        <v>1007</v>
      </c>
      <c r="G53" s="1652" t="s">
        <v>2927</v>
      </c>
      <c r="H53" s="1646" t="s">
        <v>2931</v>
      </c>
      <c r="I53" s="1633">
        <f t="shared" si="0"/>
        <v>1</v>
      </c>
      <c r="J53" s="1634">
        <f t="shared" si="1"/>
        <v>1</v>
      </c>
      <c r="K53" s="1635">
        <f t="shared" si="4"/>
        <v>91.766666666666666</v>
      </c>
      <c r="L53" s="1640">
        <f>1</f>
        <v>1</v>
      </c>
      <c r="M53" s="1640">
        <f>1</f>
        <v>1</v>
      </c>
      <c r="N53" s="1640">
        <v>0</v>
      </c>
      <c r="O53" s="1640">
        <v>0</v>
      </c>
      <c r="P53" s="1640">
        <v>0</v>
      </c>
      <c r="Q53" s="1640">
        <v>0</v>
      </c>
      <c r="R53" s="1640">
        <v>0</v>
      </c>
      <c r="S53" s="1640">
        <v>0</v>
      </c>
      <c r="T53" s="1640">
        <v>0</v>
      </c>
      <c r="U53" s="1640">
        <v>0</v>
      </c>
      <c r="V53" s="1640">
        <v>0</v>
      </c>
      <c r="W53" s="1640">
        <v>0</v>
      </c>
    </row>
    <row r="54" spans="1:23">
      <c r="A54" s="1650">
        <f t="shared" si="2"/>
        <v>50</v>
      </c>
      <c r="B54" s="1656">
        <v>24</v>
      </c>
      <c r="C54" s="1701">
        <f t="shared" si="3"/>
        <v>50</v>
      </c>
      <c r="D54" s="1646" t="s">
        <v>626</v>
      </c>
      <c r="E54" s="1646" t="s">
        <v>145</v>
      </c>
      <c r="F54" s="1646" t="s">
        <v>59</v>
      </c>
      <c r="G54" s="1652" t="s">
        <v>2927</v>
      </c>
      <c r="H54" s="1646" t="s">
        <v>31</v>
      </c>
      <c r="I54" s="1633">
        <f t="shared" si="0"/>
        <v>1</v>
      </c>
      <c r="J54" s="1634">
        <f t="shared" si="1"/>
        <v>1</v>
      </c>
      <c r="K54" s="1635">
        <f t="shared" si="4"/>
        <v>92.766666666666666</v>
      </c>
      <c r="L54" s="1640">
        <f>1</f>
        <v>1</v>
      </c>
      <c r="M54" s="1640">
        <f>1</f>
        <v>1</v>
      </c>
      <c r="N54" s="1640">
        <v>0</v>
      </c>
      <c r="O54" s="1640">
        <v>0</v>
      </c>
      <c r="P54" s="1640">
        <v>0</v>
      </c>
      <c r="Q54" s="1640">
        <v>0</v>
      </c>
      <c r="R54" s="1640">
        <v>0</v>
      </c>
      <c r="S54" s="1640">
        <v>0</v>
      </c>
      <c r="T54" s="1640">
        <v>0</v>
      </c>
      <c r="U54" s="1640">
        <v>0</v>
      </c>
      <c r="V54" s="1640">
        <v>0</v>
      </c>
      <c r="W54" s="1640">
        <v>0</v>
      </c>
    </row>
    <row r="55" spans="1:23">
      <c r="A55" s="1650">
        <f t="shared" si="2"/>
        <v>51</v>
      </c>
      <c r="B55" s="1656">
        <v>24</v>
      </c>
      <c r="C55" s="1701">
        <f t="shared" si="3"/>
        <v>51</v>
      </c>
      <c r="D55" s="1646" t="s">
        <v>322</v>
      </c>
      <c r="E55" s="1646" t="s">
        <v>323</v>
      </c>
      <c r="F55" s="1646" t="s">
        <v>59</v>
      </c>
      <c r="G55" s="1652" t="s">
        <v>2927</v>
      </c>
      <c r="H55" s="1646" t="s">
        <v>31</v>
      </c>
      <c r="I55" s="1633">
        <f t="shared" si="0"/>
        <v>2</v>
      </c>
      <c r="J55" s="1634">
        <f t="shared" si="1"/>
        <v>1</v>
      </c>
      <c r="K55" s="1635">
        <f t="shared" si="4"/>
        <v>93.766666666666666</v>
      </c>
      <c r="L55" s="1640">
        <f>1</f>
        <v>1</v>
      </c>
      <c r="M55" s="1640">
        <v>0.5</v>
      </c>
      <c r="N55" s="1640">
        <v>0</v>
      </c>
      <c r="O55" s="1640">
        <v>0</v>
      </c>
      <c r="P55" s="1640">
        <v>0</v>
      </c>
      <c r="Q55" s="1640">
        <v>0</v>
      </c>
      <c r="R55" s="1640">
        <v>0</v>
      </c>
      <c r="S55" s="1640">
        <v>0</v>
      </c>
      <c r="T55" s="1640">
        <v>0</v>
      </c>
      <c r="U55" s="1640">
        <v>0</v>
      </c>
      <c r="V55" s="1640">
        <f>1</f>
        <v>1</v>
      </c>
      <c r="W55" s="1640">
        <f>1/2</f>
        <v>0.5</v>
      </c>
    </row>
    <row r="56" spans="1:23">
      <c r="A56" s="1650">
        <f t="shared" si="2"/>
        <v>52</v>
      </c>
      <c r="B56" s="1656">
        <v>24</v>
      </c>
      <c r="C56" s="1701">
        <f t="shared" si="3"/>
        <v>52</v>
      </c>
      <c r="D56" s="1646" t="s">
        <v>624</v>
      </c>
      <c r="E56" s="1646" t="s">
        <v>481</v>
      </c>
      <c r="F56" s="1646" t="s">
        <v>59</v>
      </c>
      <c r="G56" s="1652" t="s">
        <v>2927</v>
      </c>
      <c r="H56" s="1646" t="s">
        <v>31</v>
      </c>
      <c r="I56" s="1633">
        <f t="shared" si="0"/>
        <v>1</v>
      </c>
      <c r="J56" s="1634">
        <f t="shared" si="1"/>
        <v>1</v>
      </c>
      <c r="K56" s="1635">
        <f t="shared" si="4"/>
        <v>94.766666666666666</v>
      </c>
      <c r="L56" s="1640">
        <f>1</f>
        <v>1</v>
      </c>
      <c r="M56" s="1640">
        <f>1</f>
        <v>1</v>
      </c>
      <c r="N56" s="1640">
        <v>0</v>
      </c>
      <c r="O56" s="1640">
        <v>0</v>
      </c>
      <c r="P56" s="1640">
        <v>0</v>
      </c>
      <c r="Q56" s="1640">
        <v>0</v>
      </c>
      <c r="R56" s="1640">
        <v>0</v>
      </c>
      <c r="S56" s="1640">
        <v>0</v>
      </c>
      <c r="T56" s="1640">
        <v>0</v>
      </c>
      <c r="U56" s="1640">
        <v>0</v>
      </c>
      <c r="V56" s="1640">
        <v>0</v>
      </c>
      <c r="W56" s="1640">
        <v>0</v>
      </c>
    </row>
    <row r="57" spans="1:23">
      <c r="A57" s="1650">
        <f t="shared" si="2"/>
        <v>53</v>
      </c>
      <c r="B57" s="1656">
        <v>24</v>
      </c>
      <c r="C57" s="1701">
        <f t="shared" si="3"/>
        <v>53</v>
      </c>
      <c r="D57" s="1646" t="s">
        <v>222</v>
      </c>
      <c r="E57" s="1646" t="s">
        <v>223</v>
      </c>
      <c r="F57" s="1646" t="s">
        <v>56</v>
      </c>
      <c r="G57" s="1652" t="s">
        <v>2927</v>
      </c>
      <c r="H57" s="1646" t="s">
        <v>31</v>
      </c>
      <c r="I57" s="1633">
        <f t="shared" si="0"/>
        <v>1</v>
      </c>
      <c r="J57" s="1634">
        <f t="shared" si="1"/>
        <v>1</v>
      </c>
      <c r="K57" s="1635">
        <f t="shared" si="4"/>
        <v>95.766666666666666</v>
      </c>
      <c r="L57" s="1640">
        <f>1</f>
        <v>1</v>
      </c>
      <c r="M57" s="1640">
        <f>1</f>
        <v>1</v>
      </c>
      <c r="N57" s="1640">
        <v>0</v>
      </c>
      <c r="O57" s="1640">
        <v>0</v>
      </c>
      <c r="P57" s="1640">
        <v>0</v>
      </c>
      <c r="Q57" s="1640">
        <v>0</v>
      </c>
      <c r="R57" s="1640">
        <v>0</v>
      </c>
      <c r="S57" s="1640">
        <v>0</v>
      </c>
      <c r="T57" s="1640">
        <v>0</v>
      </c>
      <c r="U57" s="1640">
        <v>0</v>
      </c>
      <c r="V57" s="1640">
        <v>0</v>
      </c>
      <c r="W57" s="1640">
        <v>0</v>
      </c>
    </row>
    <row r="58" spans="1:23">
      <c r="A58" s="1650">
        <f t="shared" si="2"/>
        <v>54</v>
      </c>
      <c r="B58" s="1656">
        <v>24</v>
      </c>
      <c r="C58" s="1701">
        <f t="shared" si="3"/>
        <v>54</v>
      </c>
      <c r="D58" s="1646" t="s">
        <v>629</v>
      </c>
      <c r="E58" s="1646" t="s">
        <v>630</v>
      </c>
      <c r="F58" s="1646" t="s">
        <v>56</v>
      </c>
      <c r="G58" s="1652" t="s">
        <v>2927</v>
      </c>
      <c r="H58" s="1646" t="s">
        <v>31</v>
      </c>
      <c r="I58" s="1633">
        <f t="shared" si="0"/>
        <v>1</v>
      </c>
      <c r="J58" s="1634">
        <f t="shared" si="1"/>
        <v>1</v>
      </c>
      <c r="K58" s="1635">
        <f t="shared" si="4"/>
        <v>96.766666666666666</v>
      </c>
      <c r="L58" s="1640">
        <f>1</f>
        <v>1</v>
      </c>
      <c r="M58" s="1640">
        <f>1</f>
        <v>1</v>
      </c>
      <c r="N58" s="1640">
        <v>0</v>
      </c>
      <c r="O58" s="1640">
        <v>0</v>
      </c>
      <c r="P58" s="1640">
        <v>0</v>
      </c>
      <c r="Q58" s="1640">
        <v>0</v>
      </c>
      <c r="R58" s="1640">
        <v>0</v>
      </c>
      <c r="S58" s="1640">
        <v>0</v>
      </c>
      <c r="T58" s="1640">
        <v>0</v>
      </c>
      <c r="U58" s="1640">
        <v>0</v>
      </c>
      <c r="V58" s="1640">
        <v>0</v>
      </c>
      <c r="W58" s="1640">
        <v>0</v>
      </c>
    </row>
    <row r="59" spans="1:23">
      <c r="A59" s="1650">
        <f t="shared" si="2"/>
        <v>55</v>
      </c>
      <c r="B59" s="1655">
        <v>55</v>
      </c>
      <c r="C59" s="1701">
        <f t="shared" si="3"/>
        <v>55</v>
      </c>
      <c r="D59" s="1644" t="s">
        <v>395</v>
      </c>
      <c r="E59" s="1644" t="s">
        <v>396</v>
      </c>
      <c r="F59" s="1644" t="s">
        <v>59</v>
      </c>
      <c r="G59" s="1636" t="s">
        <v>2927</v>
      </c>
      <c r="H59" s="1646" t="s">
        <v>2930</v>
      </c>
      <c r="I59" s="1637">
        <f t="shared" si="0"/>
        <v>1</v>
      </c>
      <c r="J59" s="1634">
        <f t="shared" si="1"/>
        <v>0.5</v>
      </c>
      <c r="K59" s="1635">
        <f t="shared" si="4"/>
        <v>97.266666666666666</v>
      </c>
      <c r="L59" s="1638">
        <f>1</f>
        <v>1</v>
      </c>
      <c r="M59" s="1638">
        <f>1/2</f>
        <v>0.5</v>
      </c>
      <c r="N59" s="1638">
        <v>0</v>
      </c>
      <c r="O59" s="1638">
        <v>0</v>
      </c>
      <c r="P59" s="1638">
        <v>0</v>
      </c>
      <c r="Q59" s="1638">
        <v>0</v>
      </c>
      <c r="R59" s="1638">
        <v>0</v>
      </c>
      <c r="S59" s="1638">
        <v>0</v>
      </c>
      <c r="T59" s="1638">
        <v>0</v>
      </c>
      <c r="U59" s="1638">
        <v>0</v>
      </c>
      <c r="V59" s="1638">
        <v>0</v>
      </c>
      <c r="W59" s="1638">
        <v>0</v>
      </c>
    </row>
    <row r="60" spans="1:23">
      <c r="A60" s="1650">
        <f t="shared" si="2"/>
        <v>56</v>
      </c>
      <c r="B60" s="1655">
        <v>55</v>
      </c>
      <c r="C60" s="1701">
        <f t="shared" si="3"/>
        <v>56</v>
      </c>
      <c r="D60" s="1644" t="s">
        <v>228</v>
      </c>
      <c r="E60" s="1644" t="s">
        <v>229</v>
      </c>
      <c r="F60" s="1644" t="s">
        <v>56</v>
      </c>
      <c r="G60" s="1636" t="s">
        <v>2927</v>
      </c>
      <c r="H60" s="1646" t="s">
        <v>2930</v>
      </c>
      <c r="I60" s="1637">
        <f t="shared" si="0"/>
        <v>1</v>
      </c>
      <c r="J60" s="1634">
        <f t="shared" si="1"/>
        <v>0.5</v>
      </c>
      <c r="K60" s="1635">
        <f t="shared" si="4"/>
        <v>97.766666666666666</v>
      </c>
      <c r="L60" s="1638">
        <f>1</f>
        <v>1</v>
      </c>
      <c r="M60" s="1638">
        <f>1/2</f>
        <v>0.5</v>
      </c>
      <c r="N60" s="1638">
        <v>0</v>
      </c>
      <c r="O60" s="1638">
        <v>0</v>
      </c>
      <c r="P60" s="1638">
        <v>0</v>
      </c>
      <c r="Q60" s="1638">
        <v>0</v>
      </c>
      <c r="R60" s="1638">
        <v>0</v>
      </c>
      <c r="S60" s="1638">
        <v>0</v>
      </c>
      <c r="T60" s="1638">
        <v>0</v>
      </c>
      <c r="U60" s="1638">
        <v>0</v>
      </c>
      <c r="V60" s="1638">
        <v>0</v>
      </c>
      <c r="W60" s="1638">
        <v>0</v>
      </c>
    </row>
    <row r="61" spans="1:23">
      <c r="A61" s="1650">
        <f t="shared" si="2"/>
        <v>57</v>
      </c>
      <c r="B61" s="1655">
        <v>55</v>
      </c>
      <c r="C61" s="1701">
        <f t="shared" si="3"/>
        <v>57</v>
      </c>
      <c r="D61" s="1644" t="s">
        <v>1069</v>
      </c>
      <c r="E61" s="1644" t="s">
        <v>1070</v>
      </c>
      <c r="F61" s="1644" t="s">
        <v>1071</v>
      </c>
      <c r="G61" s="1636" t="s">
        <v>2927</v>
      </c>
      <c r="H61" s="1646" t="s">
        <v>2930</v>
      </c>
      <c r="I61" s="1637">
        <f t="shared" si="0"/>
        <v>1</v>
      </c>
      <c r="J61" s="1634">
        <f t="shared" si="1"/>
        <v>0.5</v>
      </c>
      <c r="K61" s="1635">
        <f t="shared" si="4"/>
        <v>98.266666666666666</v>
      </c>
      <c r="L61" s="1638">
        <f>1</f>
        <v>1</v>
      </c>
      <c r="M61" s="1638">
        <f>1/2</f>
        <v>0.5</v>
      </c>
      <c r="N61" s="1638">
        <v>0</v>
      </c>
      <c r="O61" s="1638">
        <v>0</v>
      </c>
      <c r="P61" s="1638">
        <v>0</v>
      </c>
      <c r="Q61" s="1638">
        <v>0</v>
      </c>
      <c r="R61" s="1638">
        <v>0</v>
      </c>
      <c r="S61" s="1638">
        <v>0</v>
      </c>
      <c r="T61" s="1638">
        <v>0</v>
      </c>
      <c r="U61" s="1638">
        <v>0</v>
      </c>
      <c r="V61" s="1638">
        <v>0</v>
      </c>
      <c r="W61" s="1638">
        <v>0</v>
      </c>
    </row>
    <row r="62" spans="1:23">
      <c r="A62" s="1650">
        <f t="shared" si="2"/>
        <v>58</v>
      </c>
      <c r="B62" s="1655">
        <v>55</v>
      </c>
      <c r="C62" s="1701">
        <f t="shared" si="3"/>
        <v>58</v>
      </c>
      <c r="D62" s="1646" t="s">
        <v>1084</v>
      </c>
      <c r="E62" s="1646" t="s">
        <v>131</v>
      </c>
      <c r="F62" s="1646" t="s">
        <v>67</v>
      </c>
      <c r="G62" s="1652" t="s">
        <v>2927</v>
      </c>
      <c r="H62" s="1646" t="s">
        <v>2931</v>
      </c>
      <c r="I62" s="1633">
        <f t="shared" si="0"/>
        <v>1</v>
      </c>
      <c r="J62" s="1634">
        <f t="shared" si="1"/>
        <v>0.5</v>
      </c>
      <c r="K62" s="1635">
        <f t="shared" si="4"/>
        <v>98.766666666666666</v>
      </c>
      <c r="L62" s="1640">
        <f>1</f>
        <v>1</v>
      </c>
      <c r="M62" s="1640">
        <f>1/2</f>
        <v>0.5</v>
      </c>
      <c r="N62" s="1640">
        <v>0</v>
      </c>
      <c r="O62" s="1640">
        <v>0</v>
      </c>
      <c r="P62" s="1640">
        <v>0</v>
      </c>
      <c r="Q62" s="1640">
        <v>0</v>
      </c>
      <c r="R62" s="1640">
        <v>0</v>
      </c>
      <c r="S62" s="1640">
        <v>0</v>
      </c>
      <c r="T62" s="1640">
        <v>0</v>
      </c>
      <c r="U62" s="1640">
        <v>0</v>
      </c>
      <c r="V62" s="1640">
        <v>0</v>
      </c>
      <c r="W62" s="1640">
        <v>0</v>
      </c>
    </row>
    <row r="63" spans="1:23">
      <c r="A63" s="1650">
        <f t="shared" si="2"/>
        <v>59</v>
      </c>
      <c r="B63" s="1655">
        <v>55</v>
      </c>
      <c r="C63" s="1701">
        <f t="shared" si="3"/>
        <v>59</v>
      </c>
      <c r="D63" s="1646" t="s">
        <v>587</v>
      </c>
      <c r="E63" s="1646" t="s">
        <v>588</v>
      </c>
      <c r="F63" s="1646" t="s">
        <v>67</v>
      </c>
      <c r="G63" s="1652" t="s">
        <v>2927</v>
      </c>
      <c r="H63" s="1646" t="s">
        <v>2931</v>
      </c>
      <c r="I63" s="1633">
        <f t="shared" si="0"/>
        <v>1</v>
      </c>
      <c r="J63" s="1634">
        <f t="shared" si="1"/>
        <v>0.5</v>
      </c>
      <c r="K63" s="1635">
        <f t="shared" si="4"/>
        <v>99.266666666666666</v>
      </c>
      <c r="L63" s="1640">
        <v>0</v>
      </c>
      <c r="M63" s="1640">
        <v>0</v>
      </c>
      <c r="N63" s="1640">
        <f>1</f>
        <v>1</v>
      </c>
      <c r="O63" s="1640">
        <f>1/2</f>
        <v>0.5</v>
      </c>
      <c r="P63" s="1640">
        <v>0</v>
      </c>
      <c r="Q63" s="1640">
        <v>0</v>
      </c>
      <c r="R63" s="1640">
        <v>0</v>
      </c>
      <c r="S63" s="1640">
        <v>0</v>
      </c>
      <c r="T63" s="1640">
        <v>0</v>
      </c>
      <c r="U63" s="1640">
        <v>0</v>
      </c>
      <c r="V63" s="1640">
        <v>0</v>
      </c>
      <c r="W63" s="1640">
        <v>0</v>
      </c>
    </row>
    <row r="64" spans="1:23">
      <c r="A64" s="1650">
        <f t="shared" si="2"/>
        <v>60</v>
      </c>
      <c r="B64" s="1655">
        <v>55</v>
      </c>
      <c r="C64" s="1701">
        <f t="shared" si="3"/>
        <v>60</v>
      </c>
      <c r="D64" s="1646" t="s">
        <v>199</v>
      </c>
      <c r="E64" s="1646" t="s">
        <v>343</v>
      </c>
      <c r="F64" s="1646" t="s">
        <v>67</v>
      </c>
      <c r="G64" s="1652" t="s">
        <v>2927</v>
      </c>
      <c r="H64" s="1646" t="s">
        <v>31</v>
      </c>
      <c r="I64" s="1633">
        <f t="shared" si="0"/>
        <v>1</v>
      </c>
      <c r="J64" s="1634">
        <f t="shared" si="1"/>
        <v>0.5</v>
      </c>
      <c r="K64" s="1635">
        <f t="shared" si="4"/>
        <v>99.766666666666666</v>
      </c>
      <c r="L64" s="1640">
        <f>1</f>
        <v>1</v>
      </c>
      <c r="M64" s="1640">
        <v>0.5</v>
      </c>
      <c r="N64" s="1640">
        <v>0</v>
      </c>
      <c r="O64" s="1640">
        <v>0</v>
      </c>
      <c r="P64" s="1640">
        <v>0</v>
      </c>
      <c r="Q64" s="1640">
        <v>0</v>
      </c>
      <c r="R64" s="1640">
        <v>0</v>
      </c>
      <c r="S64" s="1640">
        <v>0</v>
      </c>
      <c r="T64" s="1640">
        <v>0</v>
      </c>
      <c r="U64" s="1640">
        <v>0</v>
      </c>
      <c r="V64" s="1640">
        <v>0</v>
      </c>
      <c r="W64" s="1640">
        <v>0</v>
      </c>
    </row>
    <row r="65" spans="1:23">
      <c r="A65" s="1650">
        <f t="shared" si="2"/>
        <v>61</v>
      </c>
      <c r="B65" s="1655">
        <v>61</v>
      </c>
      <c r="C65" s="1701">
        <f t="shared" si="3"/>
        <v>61</v>
      </c>
      <c r="D65" s="1644" t="s">
        <v>502</v>
      </c>
      <c r="E65" s="1644" t="s">
        <v>503</v>
      </c>
      <c r="F65" s="1644" t="s">
        <v>59</v>
      </c>
      <c r="G65" s="1636" t="s">
        <v>2927</v>
      </c>
      <c r="H65" s="1646" t="s">
        <v>2930</v>
      </c>
      <c r="I65" s="1637">
        <f t="shared" si="0"/>
        <v>1</v>
      </c>
      <c r="J65" s="1634">
        <f t="shared" si="1"/>
        <v>0.33333333333333331</v>
      </c>
      <c r="K65" s="1635">
        <f t="shared" si="4"/>
        <v>100.1</v>
      </c>
      <c r="L65" s="1638">
        <f>1</f>
        <v>1</v>
      </c>
      <c r="M65" s="1638">
        <f>1/3</f>
        <v>0.33333333333333331</v>
      </c>
      <c r="N65" s="1638">
        <v>0</v>
      </c>
      <c r="O65" s="1638">
        <v>0</v>
      </c>
      <c r="P65" s="1638">
        <v>0</v>
      </c>
      <c r="Q65" s="1638">
        <v>0</v>
      </c>
      <c r="R65" s="1638">
        <v>0</v>
      </c>
      <c r="S65" s="1638">
        <v>0</v>
      </c>
      <c r="T65" s="1638">
        <v>0</v>
      </c>
      <c r="U65" s="1638">
        <v>0</v>
      </c>
      <c r="V65" s="1638">
        <v>0</v>
      </c>
      <c r="W65" s="1638">
        <v>0</v>
      </c>
    </row>
    <row r="66" spans="1:23">
      <c r="A66" s="1650">
        <f t="shared" si="2"/>
        <v>62</v>
      </c>
      <c r="B66" s="1655">
        <v>61</v>
      </c>
      <c r="C66" s="1701">
        <f t="shared" si="3"/>
        <v>62</v>
      </c>
      <c r="D66" s="1644" t="s">
        <v>814</v>
      </c>
      <c r="E66" s="1644" t="s">
        <v>2544</v>
      </c>
      <c r="F66" s="1644" t="s">
        <v>912</v>
      </c>
      <c r="G66" s="1636" t="s">
        <v>2927</v>
      </c>
      <c r="H66" s="1646" t="s">
        <v>2930</v>
      </c>
      <c r="I66" s="1637">
        <f t="shared" si="0"/>
        <v>1</v>
      </c>
      <c r="J66" s="1634">
        <f t="shared" si="1"/>
        <v>0.33333333333333331</v>
      </c>
      <c r="K66" s="1635">
        <f t="shared" si="4"/>
        <v>100.43333333333332</v>
      </c>
      <c r="L66" s="1638">
        <f>1</f>
        <v>1</v>
      </c>
      <c r="M66" s="1638">
        <f>1/3</f>
        <v>0.33333333333333331</v>
      </c>
      <c r="N66" s="1638">
        <v>0</v>
      </c>
      <c r="O66" s="1638">
        <v>0</v>
      </c>
      <c r="P66" s="1638">
        <v>0</v>
      </c>
      <c r="Q66" s="1638">
        <v>0</v>
      </c>
      <c r="R66" s="1638">
        <v>0</v>
      </c>
      <c r="S66" s="1638">
        <v>0</v>
      </c>
      <c r="T66" s="1638">
        <v>0</v>
      </c>
      <c r="U66" s="1638">
        <v>0</v>
      </c>
      <c r="V66" s="1638">
        <v>0</v>
      </c>
      <c r="W66" s="1638">
        <v>0</v>
      </c>
    </row>
    <row r="67" spans="1:23">
      <c r="A67" s="1650">
        <f t="shared" si="2"/>
        <v>63</v>
      </c>
      <c r="B67" s="1655">
        <v>61</v>
      </c>
      <c r="C67" s="1701">
        <f t="shared" si="3"/>
        <v>63</v>
      </c>
      <c r="D67" s="1646" t="s">
        <v>167</v>
      </c>
      <c r="E67" s="1646" t="s">
        <v>637</v>
      </c>
      <c r="F67" s="1646" t="s">
        <v>157</v>
      </c>
      <c r="G67" s="1652" t="s">
        <v>2927</v>
      </c>
      <c r="H67" s="1646" t="s">
        <v>31</v>
      </c>
      <c r="I67" s="1633">
        <f t="shared" si="0"/>
        <v>1</v>
      </c>
      <c r="J67" s="1634">
        <f t="shared" si="1"/>
        <v>0.33333333333333331</v>
      </c>
      <c r="K67" s="1635">
        <f t="shared" si="4"/>
        <v>100.76666666666665</v>
      </c>
      <c r="L67" s="1640">
        <f>1</f>
        <v>1</v>
      </c>
      <c r="M67" s="1640">
        <f>1/3</f>
        <v>0.33333333333333331</v>
      </c>
      <c r="N67" s="1640">
        <v>0</v>
      </c>
      <c r="O67" s="1640">
        <v>0</v>
      </c>
      <c r="P67" s="1640">
        <v>0</v>
      </c>
      <c r="Q67" s="1640">
        <v>0</v>
      </c>
      <c r="R67" s="1640">
        <v>0</v>
      </c>
      <c r="S67" s="1640">
        <v>0</v>
      </c>
      <c r="T67" s="1640">
        <v>0</v>
      </c>
      <c r="U67" s="1640">
        <v>0</v>
      </c>
      <c r="V67" s="1640">
        <v>0</v>
      </c>
      <c r="W67" s="1640">
        <v>0</v>
      </c>
    </row>
    <row r="68" spans="1:23">
      <c r="A68" s="1650">
        <f t="shared" si="2"/>
        <v>64</v>
      </c>
      <c r="B68" s="1655">
        <v>64</v>
      </c>
      <c r="C68" s="1701">
        <f t="shared" si="3"/>
        <v>64</v>
      </c>
      <c r="D68" s="1644" t="s">
        <v>2584</v>
      </c>
      <c r="E68" s="1644" t="s">
        <v>2585</v>
      </c>
      <c r="F68" s="1644" t="s">
        <v>912</v>
      </c>
      <c r="G68" s="1636" t="s">
        <v>2927</v>
      </c>
      <c r="H68" s="1646" t="s">
        <v>2930</v>
      </c>
      <c r="I68" s="1637">
        <f t="shared" si="0"/>
        <v>1</v>
      </c>
      <c r="J68" s="1634">
        <f t="shared" si="1"/>
        <v>0.2</v>
      </c>
      <c r="K68" s="1635">
        <f t="shared" si="4"/>
        <v>100.96666666666665</v>
      </c>
      <c r="L68" s="1638">
        <v>0</v>
      </c>
      <c r="M68" s="1638">
        <v>0</v>
      </c>
      <c r="N68" s="1638">
        <v>0</v>
      </c>
      <c r="O68" s="1638">
        <v>0</v>
      </c>
      <c r="P68" s="1638">
        <v>0</v>
      </c>
      <c r="Q68" s="1638">
        <v>0</v>
      </c>
      <c r="R68" s="1638">
        <v>0</v>
      </c>
      <c r="S68" s="1638">
        <v>0</v>
      </c>
      <c r="T68" s="1638">
        <v>0</v>
      </c>
      <c r="U68" s="1638">
        <v>0</v>
      </c>
      <c r="V68" s="1638">
        <f>1</f>
        <v>1</v>
      </c>
      <c r="W68" s="1638">
        <f>1/5</f>
        <v>0.2</v>
      </c>
    </row>
    <row r="69" spans="1:23">
      <c r="A69" s="1650">
        <f t="shared" si="2"/>
        <v>65</v>
      </c>
      <c r="B69" s="1655">
        <v>64</v>
      </c>
      <c r="C69" s="1701">
        <f t="shared" si="3"/>
        <v>65</v>
      </c>
      <c r="D69" s="1644" t="s">
        <v>2586</v>
      </c>
      <c r="E69" s="1644" t="s">
        <v>2587</v>
      </c>
      <c r="F69" s="1644" t="s">
        <v>912</v>
      </c>
      <c r="G69" s="1636" t="s">
        <v>2927</v>
      </c>
      <c r="H69" s="1646" t="s">
        <v>2930</v>
      </c>
      <c r="I69" s="1637">
        <f t="shared" ref="I69:I132" si="5">L69+N69+P69+R69+T69+V69</f>
        <v>1</v>
      </c>
      <c r="J69" s="1634">
        <f t="shared" ref="J69:J132" si="6">M69+O69+Q69+S69+U69+W69</f>
        <v>0.2</v>
      </c>
      <c r="K69" s="1635">
        <f t="shared" si="4"/>
        <v>101.16666666666666</v>
      </c>
      <c r="L69" s="1638">
        <v>0</v>
      </c>
      <c r="M69" s="1638">
        <v>0</v>
      </c>
      <c r="N69" s="1638">
        <v>0</v>
      </c>
      <c r="O69" s="1638">
        <v>0</v>
      </c>
      <c r="P69" s="1638">
        <v>0</v>
      </c>
      <c r="Q69" s="1638">
        <v>0</v>
      </c>
      <c r="R69" s="1638">
        <v>0</v>
      </c>
      <c r="S69" s="1638">
        <v>0</v>
      </c>
      <c r="T69" s="1638">
        <v>0</v>
      </c>
      <c r="U69" s="1638">
        <v>0</v>
      </c>
      <c r="V69" s="1638">
        <f>1</f>
        <v>1</v>
      </c>
      <c r="W69" s="1638">
        <f>1/5</f>
        <v>0.2</v>
      </c>
    </row>
    <row r="70" spans="1:23">
      <c r="A70" s="1650">
        <f t="shared" si="2"/>
        <v>66</v>
      </c>
      <c r="B70" s="1655">
        <v>64</v>
      </c>
      <c r="C70" s="1701">
        <f t="shared" si="3"/>
        <v>66</v>
      </c>
      <c r="D70" s="1644" t="s">
        <v>2582</v>
      </c>
      <c r="E70" s="1644" t="s">
        <v>2583</v>
      </c>
      <c r="F70" s="1644" t="s">
        <v>912</v>
      </c>
      <c r="G70" s="1636" t="s">
        <v>2927</v>
      </c>
      <c r="H70" s="1646" t="s">
        <v>2930</v>
      </c>
      <c r="I70" s="1637">
        <f t="shared" si="5"/>
        <v>1</v>
      </c>
      <c r="J70" s="1634">
        <f t="shared" si="6"/>
        <v>0.2</v>
      </c>
      <c r="K70" s="1635">
        <f t="shared" si="4"/>
        <v>101.36666666666666</v>
      </c>
      <c r="L70" s="1638">
        <v>0</v>
      </c>
      <c r="M70" s="1638">
        <v>0</v>
      </c>
      <c r="N70" s="1638">
        <v>0</v>
      </c>
      <c r="O70" s="1638">
        <v>0</v>
      </c>
      <c r="P70" s="1638">
        <v>0</v>
      </c>
      <c r="Q70" s="1638">
        <v>0</v>
      </c>
      <c r="R70" s="1638">
        <v>0</v>
      </c>
      <c r="S70" s="1638">
        <v>0</v>
      </c>
      <c r="T70" s="1638">
        <v>0</v>
      </c>
      <c r="U70" s="1638">
        <v>0</v>
      </c>
      <c r="V70" s="1638">
        <f>1</f>
        <v>1</v>
      </c>
      <c r="W70" s="1638">
        <f>1/5</f>
        <v>0.2</v>
      </c>
    </row>
    <row r="71" spans="1:23">
      <c r="A71" s="1650">
        <f t="shared" ref="A71:A134" si="7">A70+1</f>
        <v>67</v>
      </c>
      <c r="B71" s="1655">
        <v>64</v>
      </c>
      <c r="C71" s="1701">
        <f t="shared" ref="C71" si="8">C70+1</f>
        <v>67</v>
      </c>
      <c r="D71" s="1646" t="s">
        <v>633</v>
      </c>
      <c r="E71" s="1646" t="s">
        <v>634</v>
      </c>
      <c r="F71" s="1646" t="s">
        <v>183</v>
      </c>
      <c r="G71" s="1652" t="s">
        <v>2927</v>
      </c>
      <c r="H71" s="1646" t="s">
        <v>31</v>
      </c>
      <c r="I71" s="1633">
        <f t="shared" si="5"/>
        <v>1</v>
      </c>
      <c r="J71" s="1634">
        <f t="shared" si="6"/>
        <v>0.2</v>
      </c>
      <c r="K71" s="1635">
        <f t="shared" si="4"/>
        <v>101.56666666666666</v>
      </c>
      <c r="L71" s="1640">
        <f>1</f>
        <v>1</v>
      </c>
      <c r="M71" s="1640">
        <f>1/5</f>
        <v>0.2</v>
      </c>
      <c r="N71" s="1640">
        <v>0</v>
      </c>
      <c r="O71" s="1640">
        <v>0</v>
      </c>
      <c r="P71" s="1640">
        <v>0</v>
      </c>
      <c r="Q71" s="1640">
        <v>0</v>
      </c>
      <c r="R71" s="1640">
        <v>0</v>
      </c>
      <c r="S71" s="1640">
        <v>0</v>
      </c>
      <c r="T71" s="1640">
        <v>0</v>
      </c>
      <c r="U71" s="1640">
        <v>0</v>
      </c>
      <c r="V71" s="1640">
        <v>0</v>
      </c>
      <c r="W71" s="1640">
        <v>0</v>
      </c>
    </row>
    <row r="72" spans="1:23">
      <c r="A72" s="1650">
        <f t="shared" si="7"/>
        <v>68</v>
      </c>
      <c r="B72" s="1656"/>
      <c r="C72" s="1656"/>
      <c r="D72" s="1643" t="s">
        <v>474</v>
      </c>
      <c r="E72" s="1643" t="s">
        <v>140</v>
      </c>
      <c r="F72" s="1643" t="s">
        <v>67</v>
      </c>
      <c r="G72" s="1636" t="s">
        <v>2927</v>
      </c>
      <c r="H72" s="1643" t="s">
        <v>2928</v>
      </c>
      <c r="I72" s="1633">
        <f t="shared" si="5"/>
        <v>0</v>
      </c>
      <c r="J72" s="1634">
        <f t="shared" si="6"/>
        <v>0</v>
      </c>
      <c r="K72" s="1635">
        <f t="shared" si="4"/>
        <v>101.56666666666666</v>
      </c>
      <c r="L72" s="1636">
        <v>0</v>
      </c>
      <c r="M72" s="1636">
        <v>0</v>
      </c>
      <c r="N72" s="1636">
        <v>0</v>
      </c>
      <c r="O72" s="1636">
        <v>0</v>
      </c>
      <c r="P72" s="1636">
        <v>0</v>
      </c>
      <c r="Q72" s="1636">
        <v>0</v>
      </c>
      <c r="R72" s="1636">
        <v>0</v>
      </c>
      <c r="S72" s="1636">
        <v>0</v>
      </c>
      <c r="T72" s="1636">
        <v>0</v>
      </c>
      <c r="U72" s="1636">
        <v>0</v>
      </c>
      <c r="V72" s="1636">
        <v>0</v>
      </c>
      <c r="W72" s="1636">
        <v>0</v>
      </c>
    </row>
    <row r="73" spans="1:23">
      <c r="A73" s="1650">
        <f t="shared" si="7"/>
        <v>69</v>
      </c>
      <c r="B73" s="1655"/>
      <c r="C73" s="1655"/>
      <c r="D73" s="1643" t="s">
        <v>476</v>
      </c>
      <c r="E73" s="1643" t="s">
        <v>477</v>
      </c>
      <c r="F73" s="1643" t="s">
        <v>1083</v>
      </c>
      <c r="G73" s="1636" t="s">
        <v>2927</v>
      </c>
      <c r="H73" s="1643" t="s">
        <v>2928</v>
      </c>
      <c r="I73" s="1633">
        <f t="shared" si="5"/>
        <v>0</v>
      </c>
      <c r="J73" s="1634">
        <f t="shared" si="6"/>
        <v>0</v>
      </c>
      <c r="K73" s="1635">
        <f t="shared" ref="K73:K136" si="9">K72+J73</f>
        <v>101.56666666666666</v>
      </c>
      <c r="L73" s="1636">
        <v>0</v>
      </c>
      <c r="M73" s="1636">
        <v>0</v>
      </c>
      <c r="N73" s="1636">
        <v>0</v>
      </c>
      <c r="O73" s="1636">
        <v>0</v>
      </c>
      <c r="P73" s="1636">
        <v>0</v>
      </c>
      <c r="Q73" s="1636">
        <v>0</v>
      </c>
      <c r="R73" s="1636">
        <v>0</v>
      </c>
      <c r="S73" s="1636">
        <v>0</v>
      </c>
      <c r="T73" s="1636">
        <v>0</v>
      </c>
      <c r="U73" s="1636">
        <v>0</v>
      </c>
      <c r="V73" s="1636">
        <v>0</v>
      </c>
      <c r="W73" s="1636">
        <v>0</v>
      </c>
    </row>
    <row r="74" spans="1:23">
      <c r="A74" s="1650">
        <f t="shared" si="7"/>
        <v>70</v>
      </c>
      <c r="B74" s="1655"/>
      <c r="C74" s="1655"/>
      <c r="D74" s="1643" t="s">
        <v>475</v>
      </c>
      <c r="E74" s="1643" t="s">
        <v>78</v>
      </c>
      <c r="F74" s="1643" t="s">
        <v>67</v>
      </c>
      <c r="G74" s="1636" t="s">
        <v>2927</v>
      </c>
      <c r="H74" s="1643" t="s">
        <v>2928</v>
      </c>
      <c r="I74" s="1633">
        <f t="shared" si="5"/>
        <v>0</v>
      </c>
      <c r="J74" s="1634">
        <f t="shared" si="6"/>
        <v>0</v>
      </c>
      <c r="K74" s="1635">
        <f t="shared" si="9"/>
        <v>101.56666666666666</v>
      </c>
      <c r="L74" s="1636">
        <v>0</v>
      </c>
      <c r="M74" s="1636">
        <v>0</v>
      </c>
      <c r="N74" s="1636">
        <v>0</v>
      </c>
      <c r="O74" s="1636">
        <v>0</v>
      </c>
      <c r="P74" s="1636">
        <v>0</v>
      </c>
      <c r="Q74" s="1636">
        <v>0</v>
      </c>
      <c r="R74" s="1636">
        <v>0</v>
      </c>
      <c r="S74" s="1636">
        <v>0</v>
      </c>
      <c r="T74" s="1636">
        <v>0</v>
      </c>
      <c r="U74" s="1636">
        <v>0</v>
      </c>
      <c r="V74" s="1636">
        <v>0</v>
      </c>
      <c r="W74" s="1636">
        <v>0</v>
      </c>
    </row>
    <row r="75" spans="1:23">
      <c r="A75" s="1650">
        <f t="shared" si="7"/>
        <v>71</v>
      </c>
      <c r="B75" s="1655"/>
      <c r="C75" s="1655"/>
      <c r="D75" s="1643" t="s">
        <v>131</v>
      </c>
      <c r="E75" s="1643" t="s">
        <v>138</v>
      </c>
      <c r="F75" s="1643" t="s">
        <v>59</v>
      </c>
      <c r="G75" s="1636" t="s">
        <v>2927</v>
      </c>
      <c r="H75" s="1643" t="s">
        <v>2928</v>
      </c>
      <c r="I75" s="1633">
        <f t="shared" si="5"/>
        <v>0</v>
      </c>
      <c r="J75" s="1634">
        <f t="shared" si="6"/>
        <v>0</v>
      </c>
      <c r="K75" s="1635">
        <f t="shared" si="9"/>
        <v>101.56666666666666</v>
      </c>
      <c r="L75" s="1636">
        <v>0</v>
      </c>
      <c r="M75" s="1636">
        <v>0</v>
      </c>
      <c r="N75" s="1636">
        <v>0</v>
      </c>
      <c r="O75" s="1636">
        <v>0</v>
      </c>
      <c r="P75" s="1636">
        <v>0</v>
      </c>
      <c r="Q75" s="1636">
        <v>0</v>
      </c>
      <c r="R75" s="1636">
        <v>0</v>
      </c>
      <c r="S75" s="1636">
        <v>0</v>
      </c>
      <c r="T75" s="1636">
        <v>0</v>
      </c>
      <c r="U75" s="1636">
        <v>0</v>
      </c>
      <c r="V75" s="1636">
        <v>0</v>
      </c>
      <c r="W75" s="1636">
        <v>0</v>
      </c>
    </row>
    <row r="76" spans="1:23">
      <c r="A76" s="1650">
        <f t="shared" si="7"/>
        <v>72</v>
      </c>
      <c r="B76" s="1655"/>
      <c r="C76" s="1655"/>
      <c r="D76" s="1643" t="s">
        <v>491</v>
      </c>
      <c r="E76" s="1643" t="s">
        <v>492</v>
      </c>
      <c r="F76" s="1643" t="s">
        <v>59</v>
      </c>
      <c r="G76" s="1636" t="s">
        <v>2927</v>
      </c>
      <c r="H76" s="1643" t="s">
        <v>2928</v>
      </c>
      <c r="I76" s="1633">
        <f t="shared" si="5"/>
        <v>0</v>
      </c>
      <c r="J76" s="1634">
        <f t="shared" si="6"/>
        <v>0</v>
      </c>
      <c r="K76" s="1635">
        <f t="shared" si="9"/>
        <v>101.56666666666666</v>
      </c>
      <c r="L76" s="1636">
        <v>0</v>
      </c>
      <c r="M76" s="1636">
        <v>0</v>
      </c>
      <c r="N76" s="1636">
        <v>0</v>
      </c>
      <c r="O76" s="1636">
        <v>0</v>
      </c>
      <c r="P76" s="1636">
        <v>0</v>
      </c>
      <c r="Q76" s="1636">
        <v>0</v>
      </c>
      <c r="R76" s="1636">
        <v>0</v>
      </c>
      <c r="S76" s="1636">
        <v>0</v>
      </c>
      <c r="T76" s="1636">
        <v>0</v>
      </c>
      <c r="U76" s="1636">
        <v>0</v>
      </c>
      <c r="V76" s="1636">
        <v>0</v>
      </c>
      <c r="W76" s="1636">
        <v>0</v>
      </c>
    </row>
    <row r="77" spans="1:23">
      <c r="A77" s="1650">
        <f t="shared" si="7"/>
        <v>73</v>
      </c>
      <c r="B77" s="1655"/>
      <c r="C77" s="1655"/>
      <c r="D77" s="1643" t="s">
        <v>76</v>
      </c>
      <c r="E77" s="1643" t="s">
        <v>75</v>
      </c>
      <c r="F77" s="1643" t="s">
        <v>59</v>
      </c>
      <c r="G77" s="1636" t="s">
        <v>2927</v>
      </c>
      <c r="H77" s="1643" t="s">
        <v>2928</v>
      </c>
      <c r="I77" s="1633">
        <f t="shared" si="5"/>
        <v>0</v>
      </c>
      <c r="J77" s="1634">
        <f t="shared" si="6"/>
        <v>0</v>
      </c>
      <c r="K77" s="1635">
        <f t="shared" si="9"/>
        <v>101.56666666666666</v>
      </c>
      <c r="L77" s="1636">
        <v>0</v>
      </c>
      <c r="M77" s="1636">
        <v>0</v>
      </c>
      <c r="N77" s="1636">
        <v>0</v>
      </c>
      <c r="O77" s="1636">
        <v>0</v>
      </c>
      <c r="P77" s="1636">
        <v>0</v>
      </c>
      <c r="Q77" s="1636">
        <v>0</v>
      </c>
      <c r="R77" s="1636">
        <v>0</v>
      </c>
      <c r="S77" s="1636">
        <v>0</v>
      </c>
      <c r="T77" s="1636">
        <v>0</v>
      </c>
      <c r="U77" s="1636">
        <v>0</v>
      </c>
      <c r="V77" s="1636">
        <v>0</v>
      </c>
      <c r="W77" s="1636">
        <v>0</v>
      </c>
    </row>
    <row r="78" spans="1:23">
      <c r="A78" s="1650">
        <f t="shared" si="7"/>
        <v>74</v>
      </c>
      <c r="B78" s="1655"/>
      <c r="C78" s="1655"/>
      <c r="D78" s="1643" t="s">
        <v>482</v>
      </c>
      <c r="E78" s="1643" t="s">
        <v>73</v>
      </c>
      <c r="F78" s="1643" t="s">
        <v>2650</v>
      </c>
      <c r="G78" s="1636" t="s">
        <v>2927</v>
      </c>
      <c r="H78" s="1643" t="s">
        <v>2928</v>
      </c>
      <c r="I78" s="1633">
        <f t="shared" si="5"/>
        <v>0</v>
      </c>
      <c r="J78" s="1634">
        <f t="shared" si="6"/>
        <v>0</v>
      </c>
      <c r="K78" s="1635">
        <f t="shared" si="9"/>
        <v>101.56666666666666</v>
      </c>
      <c r="L78" s="1636">
        <v>0</v>
      </c>
      <c r="M78" s="1636">
        <v>0</v>
      </c>
      <c r="N78" s="1636">
        <v>0</v>
      </c>
      <c r="O78" s="1636">
        <v>0</v>
      </c>
      <c r="P78" s="1636">
        <v>0</v>
      </c>
      <c r="Q78" s="1636">
        <v>0</v>
      </c>
      <c r="R78" s="1636">
        <v>0</v>
      </c>
      <c r="S78" s="1636">
        <v>0</v>
      </c>
      <c r="T78" s="1636">
        <v>0</v>
      </c>
      <c r="U78" s="1636">
        <v>0</v>
      </c>
      <c r="V78" s="1636">
        <v>0</v>
      </c>
      <c r="W78" s="1636">
        <v>0</v>
      </c>
    </row>
    <row r="79" spans="1:23">
      <c r="A79" s="1650">
        <f t="shared" si="7"/>
        <v>75</v>
      </c>
      <c r="B79" s="1655"/>
      <c r="C79" s="1655"/>
      <c r="D79" s="1643" t="s">
        <v>102</v>
      </c>
      <c r="E79" s="1643" t="s">
        <v>488</v>
      </c>
      <c r="F79" s="1643" t="s">
        <v>59</v>
      </c>
      <c r="G79" s="1636" t="s">
        <v>2927</v>
      </c>
      <c r="H79" s="1643" t="s">
        <v>2928</v>
      </c>
      <c r="I79" s="1633">
        <f t="shared" si="5"/>
        <v>0</v>
      </c>
      <c r="J79" s="1634">
        <f t="shared" si="6"/>
        <v>0</v>
      </c>
      <c r="K79" s="1635">
        <f t="shared" si="9"/>
        <v>101.56666666666666</v>
      </c>
      <c r="L79" s="1636">
        <v>0</v>
      </c>
      <c r="M79" s="1636">
        <v>0</v>
      </c>
      <c r="N79" s="1636">
        <v>0</v>
      </c>
      <c r="O79" s="1636">
        <v>0</v>
      </c>
      <c r="P79" s="1636">
        <v>0</v>
      </c>
      <c r="Q79" s="1636">
        <v>0</v>
      </c>
      <c r="R79" s="1636">
        <v>0</v>
      </c>
      <c r="S79" s="1636">
        <v>0</v>
      </c>
      <c r="T79" s="1636">
        <v>0</v>
      </c>
      <c r="U79" s="1636">
        <v>0</v>
      </c>
      <c r="V79" s="1636">
        <v>0</v>
      </c>
      <c r="W79" s="1636">
        <v>0</v>
      </c>
    </row>
    <row r="80" spans="1:23">
      <c r="A80" s="1650">
        <f t="shared" si="7"/>
        <v>76</v>
      </c>
      <c r="B80" s="1655"/>
      <c r="C80" s="1655"/>
      <c r="D80" s="1643" t="s">
        <v>489</v>
      </c>
      <c r="E80" s="1643" t="s">
        <v>490</v>
      </c>
      <c r="F80" s="1643" t="s">
        <v>56</v>
      </c>
      <c r="G80" s="1636" t="s">
        <v>2927</v>
      </c>
      <c r="H80" s="1643" t="s">
        <v>2928</v>
      </c>
      <c r="I80" s="1633">
        <f t="shared" si="5"/>
        <v>0</v>
      </c>
      <c r="J80" s="1634">
        <f t="shared" si="6"/>
        <v>0</v>
      </c>
      <c r="K80" s="1635">
        <f t="shared" si="9"/>
        <v>101.56666666666666</v>
      </c>
      <c r="L80" s="1636">
        <v>0</v>
      </c>
      <c r="M80" s="1636">
        <v>0</v>
      </c>
      <c r="N80" s="1636">
        <v>0</v>
      </c>
      <c r="O80" s="1636">
        <v>0</v>
      </c>
      <c r="P80" s="1636">
        <v>0</v>
      </c>
      <c r="Q80" s="1636">
        <v>0</v>
      </c>
      <c r="R80" s="1636">
        <v>0</v>
      </c>
      <c r="S80" s="1636">
        <v>0</v>
      </c>
      <c r="T80" s="1636">
        <v>0</v>
      </c>
      <c r="U80" s="1636">
        <v>0</v>
      </c>
      <c r="V80" s="1636">
        <v>0</v>
      </c>
      <c r="W80" s="1636">
        <v>0</v>
      </c>
    </row>
    <row r="81" spans="1:23">
      <c r="A81" s="1650">
        <f t="shared" si="7"/>
        <v>77</v>
      </c>
      <c r="B81" s="1655"/>
      <c r="C81" s="1655"/>
      <c r="D81" s="1643" t="s">
        <v>493</v>
      </c>
      <c r="E81" s="1643" t="s">
        <v>494</v>
      </c>
      <c r="F81" s="1643" t="s">
        <v>56</v>
      </c>
      <c r="G81" s="1636" t="s">
        <v>2927</v>
      </c>
      <c r="H81" s="1643" t="s">
        <v>2928</v>
      </c>
      <c r="I81" s="1633">
        <f t="shared" si="5"/>
        <v>0</v>
      </c>
      <c r="J81" s="1634">
        <f t="shared" si="6"/>
        <v>0</v>
      </c>
      <c r="K81" s="1635">
        <f t="shared" si="9"/>
        <v>101.56666666666666</v>
      </c>
      <c r="L81" s="1636">
        <v>0</v>
      </c>
      <c r="M81" s="1636">
        <v>0</v>
      </c>
      <c r="N81" s="1636">
        <v>0</v>
      </c>
      <c r="O81" s="1636">
        <v>0</v>
      </c>
      <c r="P81" s="1636">
        <v>0</v>
      </c>
      <c r="Q81" s="1636">
        <v>0</v>
      </c>
      <c r="R81" s="1636">
        <v>0</v>
      </c>
      <c r="S81" s="1636">
        <v>0</v>
      </c>
      <c r="T81" s="1636">
        <v>0</v>
      </c>
      <c r="U81" s="1636">
        <v>0</v>
      </c>
      <c r="V81" s="1636">
        <v>0</v>
      </c>
      <c r="W81" s="1636">
        <v>0</v>
      </c>
    </row>
    <row r="82" spans="1:23">
      <c r="A82" s="1650">
        <f t="shared" si="7"/>
        <v>78</v>
      </c>
      <c r="B82" s="1655"/>
      <c r="C82" s="1655"/>
      <c r="D82" s="1643" t="s">
        <v>487</v>
      </c>
      <c r="E82" s="1643" t="s">
        <v>437</v>
      </c>
      <c r="F82" s="1643" t="s">
        <v>1762</v>
      </c>
      <c r="G82" s="1636" t="s">
        <v>2927</v>
      </c>
      <c r="H82" s="1643" t="s">
        <v>2928</v>
      </c>
      <c r="I82" s="1633">
        <f t="shared" si="5"/>
        <v>0</v>
      </c>
      <c r="J82" s="1634">
        <f t="shared" si="6"/>
        <v>0</v>
      </c>
      <c r="K82" s="1635">
        <f t="shared" si="9"/>
        <v>101.56666666666666</v>
      </c>
      <c r="L82" s="1636">
        <v>0</v>
      </c>
      <c r="M82" s="1636">
        <v>0</v>
      </c>
      <c r="N82" s="1636">
        <v>0</v>
      </c>
      <c r="O82" s="1636">
        <v>0</v>
      </c>
      <c r="P82" s="1636">
        <v>0</v>
      </c>
      <c r="Q82" s="1636">
        <v>0</v>
      </c>
      <c r="R82" s="1636">
        <v>0</v>
      </c>
      <c r="S82" s="1636">
        <v>0</v>
      </c>
      <c r="T82" s="1636">
        <v>0</v>
      </c>
      <c r="U82" s="1636">
        <v>0</v>
      </c>
      <c r="V82" s="1636">
        <v>0</v>
      </c>
      <c r="W82" s="1636">
        <v>0</v>
      </c>
    </row>
    <row r="83" spans="1:23">
      <c r="A83" s="1650">
        <f t="shared" si="7"/>
        <v>79</v>
      </c>
      <c r="B83" s="1655"/>
      <c r="C83" s="1655"/>
      <c r="D83" s="1643" t="s">
        <v>485</v>
      </c>
      <c r="E83" s="1643" t="s">
        <v>486</v>
      </c>
      <c r="F83" s="1643" t="s">
        <v>56</v>
      </c>
      <c r="G83" s="1636" t="s">
        <v>2927</v>
      </c>
      <c r="H83" s="1643" t="s">
        <v>2928</v>
      </c>
      <c r="I83" s="1633">
        <f t="shared" si="5"/>
        <v>0</v>
      </c>
      <c r="J83" s="1634">
        <f t="shared" si="6"/>
        <v>0</v>
      </c>
      <c r="K83" s="1635">
        <f t="shared" si="9"/>
        <v>101.56666666666666</v>
      </c>
      <c r="L83" s="1636">
        <v>0</v>
      </c>
      <c r="M83" s="1636">
        <v>0</v>
      </c>
      <c r="N83" s="1636">
        <v>0</v>
      </c>
      <c r="O83" s="1636">
        <v>0</v>
      </c>
      <c r="P83" s="1636">
        <v>0</v>
      </c>
      <c r="Q83" s="1636">
        <v>0</v>
      </c>
      <c r="R83" s="1636">
        <v>0</v>
      </c>
      <c r="S83" s="1636">
        <v>0</v>
      </c>
      <c r="T83" s="1636">
        <v>0</v>
      </c>
      <c r="U83" s="1636">
        <v>0</v>
      </c>
      <c r="V83" s="1636">
        <v>0</v>
      </c>
      <c r="W83" s="1636">
        <v>0</v>
      </c>
    </row>
    <row r="84" spans="1:23">
      <c r="A84" s="1650">
        <f t="shared" si="7"/>
        <v>80</v>
      </c>
      <c r="B84" s="1655"/>
      <c r="C84" s="1655"/>
      <c r="D84" s="1643" t="s">
        <v>64</v>
      </c>
      <c r="E84" s="1643" t="s">
        <v>61</v>
      </c>
      <c r="F84" s="1643" t="s">
        <v>505</v>
      </c>
      <c r="G84" s="1636" t="s">
        <v>2927</v>
      </c>
      <c r="H84" s="1643" t="s">
        <v>2928</v>
      </c>
      <c r="I84" s="1633">
        <f t="shared" si="5"/>
        <v>0</v>
      </c>
      <c r="J84" s="1634">
        <f t="shared" si="6"/>
        <v>0</v>
      </c>
      <c r="K84" s="1635">
        <f t="shared" si="9"/>
        <v>101.56666666666666</v>
      </c>
      <c r="L84" s="1636">
        <v>0</v>
      </c>
      <c r="M84" s="1636">
        <v>0</v>
      </c>
      <c r="N84" s="1636">
        <v>0</v>
      </c>
      <c r="O84" s="1636">
        <v>0</v>
      </c>
      <c r="P84" s="1636">
        <v>0</v>
      </c>
      <c r="Q84" s="1636">
        <v>0</v>
      </c>
      <c r="R84" s="1636">
        <v>0</v>
      </c>
      <c r="S84" s="1636">
        <v>0</v>
      </c>
      <c r="T84" s="1636">
        <v>0</v>
      </c>
      <c r="U84" s="1636">
        <v>0</v>
      </c>
      <c r="V84" s="1636">
        <v>0</v>
      </c>
      <c r="W84" s="1636">
        <v>0</v>
      </c>
    </row>
    <row r="85" spans="1:23">
      <c r="A85" s="1650">
        <f t="shared" si="7"/>
        <v>81</v>
      </c>
      <c r="B85" s="1655"/>
      <c r="C85" s="1655"/>
      <c r="D85" s="1643" t="s">
        <v>495</v>
      </c>
      <c r="E85" s="1643" t="s">
        <v>496</v>
      </c>
      <c r="F85" s="1643" t="s">
        <v>283</v>
      </c>
      <c r="G85" s="1636" t="s">
        <v>2927</v>
      </c>
      <c r="H85" s="1643" t="s">
        <v>2928</v>
      </c>
      <c r="I85" s="1633">
        <f t="shared" si="5"/>
        <v>0</v>
      </c>
      <c r="J85" s="1634">
        <f t="shared" si="6"/>
        <v>0</v>
      </c>
      <c r="K85" s="1635">
        <f t="shared" si="9"/>
        <v>101.56666666666666</v>
      </c>
      <c r="L85" s="1636">
        <v>0</v>
      </c>
      <c r="M85" s="1636">
        <v>0</v>
      </c>
      <c r="N85" s="1636">
        <v>0</v>
      </c>
      <c r="O85" s="1636">
        <v>0</v>
      </c>
      <c r="P85" s="1636">
        <v>0</v>
      </c>
      <c r="Q85" s="1636">
        <v>0</v>
      </c>
      <c r="R85" s="1636">
        <v>0</v>
      </c>
      <c r="S85" s="1636">
        <v>0</v>
      </c>
      <c r="T85" s="1636">
        <v>0</v>
      </c>
      <c r="U85" s="1636">
        <v>0</v>
      </c>
      <c r="V85" s="1636">
        <v>0</v>
      </c>
      <c r="W85" s="1636">
        <v>0</v>
      </c>
    </row>
    <row r="86" spans="1:23">
      <c r="A86" s="1650">
        <f t="shared" si="7"/>
        <v>82</v>
      </c>
      <c r="B86" s="1655"/>
      <c r="C86" s="1655"/>
      <c r="D86" s="1644" t="s">
        <v>68</v>
      </c>
      <c r="E86" s="1644" t="s">
        <v>1055</v>
      </c>
      <c r="F86" s="1644" t="s">
        <v>67</v>
      </c>
      <c r="G86" s="1636" t="s">
        <v>2927</v>
      </c>
      <c r="H86" s="1646" t="s">
        <v>2930</v>
      </c>
      <c r="I86" s="1637">
        <f t="shared" si="5"/>
        <v>0</v>
      </c>
      <c r="J86" s="1634">
        <f t="shared" si="6"/>
        <v>0</v>
      </c>
      <c r="K86" s="1635">
        <f t="shared" si="9"/>
        <v>101.56666666666666</v>
      </c>
      <c r="L86" s="1638">
        <v>0</v>
      </c>
      <c r="M86" s="1638">
        <v>0</v>
      </c>
      <c r="N86" s="1638">
        <v>0</v>
      </c>
      <c r="O86" s="1638">
        <v>0</v>
      </c>
      <c r="P86" s="1638">
        <v>0</v>
      </c>
      <c r="Q86" s="1638">
        <v>0</v>
      </c>
      <c r="R86" s="1638">
        <v>0</v>
      </c>
      <c r="S86" s="1638">
        <v>0</v>
      </c>
      <c r="T86" s="1638">
        <v>0</v>
      </c>
      <c r="U86" s="1638">
        <v>0</v>
      </c>
      <c r="V86" s="1638">
        <v>0</v>
      </c>
      <c r="W86" s="1638">
        <v>0</v>
      </c>
    </row>
    <row r="87" spans="1:23">
      <c r="A87" s="1650">
        <f t="shared" si="7"/>
        <v>83</v>
      </c>
      <c r="B87" s="1655"/>
      <c r="C87" s="1655"/>
      <c r="D87" s="1644" t="s">
        <v>498</v>
      </c>
      <c r="E87" s="1644" t="s">
        <v>499</v>
      </c>
      <c r="F87" s="1644" t="s">
        <v>1083</v>
      </c>
      <c r="G87" s="1636" t="s">
        <v>2927</v>
      </c>
      <c r="H87" s="1646" t="s">
        <v>2930</v>
      </c>
      <c r="I87" s="1637">
        <f t="shared" si="5"/>
        <v>0</v>
      </c>
      <c r="J87" s="1634">
        <f t="shared" si="6"/>
        <v>0</v>
      </c>
      <c r="K87" s="1635">
        <f t="shared" si="9"/>
        <v>101.56666666666666</v>
      </c>
      <c r="L87" s="1638">
        <v>0</v>
      </c>
      <c r="M87" s="1638">
        <v>0</v>
      </c>
      <c r="N87" s="1638">
        <v>0</v>
      </c>
      <c r="O87" s="1638">
        <v>0</v>
      </c>
      <c r="P87" s="1638">
        <v>0</v>
      </c>
      <c r="Q87" s="1638">
        <v>0</v>
      </c>
      <c r="R87" s="1638">
        <v>0</v>
      </c>
      <c r="S87" s="1638">
        <v>0</v>
      </c>
      <c r="T87" s="1638">
        <v>0</v>
      </c>
      <c r="U87" s="1638">
        <v>0</v>
      </c>
      <c r="V87" s="1638">
        <v>0</v>
      </c>
      <c r="W87" s="1638">
        <v>0</v>
      </c>
    </row>
    <row r="88" spans="1:23">
      <c r="A88" s="1650">
        <f t="shared" si="7"/>
        <v>84</v>
      </c>
      <c r="B88" s="1655"/>
      <c r="C88" s="1655"/>
      <c r="D88" s="1644" t="s">
        <v>390</v>
      </c>
      <c r="E88" s="1644" t="s">
        <v>391</v>
      </c>
      <c r="F88" s="1644" t="s">
        <v>392</v>
      </c>
      <c r="G88" s="1636" t="s">
        <v>2927</v>
      </c>
      <c r="H88" s="1646" t="s">
        <v>2930</v>
      </c>
      <c r="I88" s="1637">
        <f t="shared" si="5"/>
        <v>0</v>
      </c>
      <c r="J88" s="1634">
        <f t="shared" si="6"/>
        <v>0</v>
      </c>
      <c r="K88" s="1635">
        <f t="shared" si="9"/>
        <v>101.56666666666666</v>
      </c>
      <c r="L88" s="1638">
        <v>0</v>
      </c>
      <c r="M88" s="1638">
        <v>0</v>
      </c>
      <c r="N88" s="1638">
        <v>0</v>
      </c>
      <c r="O88" s="1638">
        <v>0</v>
      </c>
      <c r="P88" s="1638">
        <v>0</v>
      </c>
      <c r="Q88" s="1638">
        <v>0</v>
      </c>
      <c r="R88" s="1638">
        <v>0</v>
      </c>
      <c r="S88" s="1638">
        <v>0</v>
      </c>
      <c r="T88" s="1638">
        <v>0</v>
      </c>
      <c r="U88" s="1638">
        <v>0</v>
      </c>
      <c r="V88" s="1638">
        <v>0</v>
      </c>
      <c r="W88" s="1638">
        <v>0</v>
      </c>
    </row>
    <row r="89" spans="1:23">
      <c r="A89" s="1650">
        <f t="shared" si="7"/>
        <v>85</v>
      </c>
      <c r="B89" s="1655"/>
      <c r="C89" s="1655"/>
      <c r="D89" s="1644" t="s">
        <v>160</v>
      </c>
      <c r="E89" s="1644" t="s">
        <v>1051</v>
      </c>
      <c r="F89" s="1644" t="s">
        <v>2743</v>
      </c>
      <c r="G89" s="1636" t="s">
        <v>2927</v>
      </c>
      <c r="H89" s="1646" t="s">
        <v>2930</v>
      </c>
      <c r="I89" s="1637">
        <f t="shared" si="5"/>
        <v>0</v>
      </c>
      <c r="J89" s="1634">
        <f t="shared" si="6"/>
        <v>0</v>
      </c>
      <c r="K89" s="1635">
        <f t="shared" si="9"/>
        <v>101.56666666666666</v>
      </c>
      <c r="L89" s="1638">
        <v>0</v>
      </c>
      <c r="M89" s="1638">
        <v>0</v>
      </c>
      <c r="N89" s="1638">
        <v>0</v>
      </c>
      <c r="O89" s="1638">
        <v>0</v>
      </c>
      <c r="P89" s="1638">
        <v>0</v>
      </c>
      <c r="Q89" s="1638">
        <v>0</v>
      </c>
      <c r="R89" s="1638">
        <v>0</v>
      </c>
      <c r="S89" s="1638">
        <v>0</v>
      </c>
      <c r="T89" s="1638">
        <v>0</v>
      </c>
      <c r="U89" s="1638">
        <v>0</v>
      </c>
      <c r="V89" s="1638">
        <v>0</v>
      </c>
      <c r="W89" s="1638">
        <v>0</v>
      </c>
    </row>
    <row r="90" spans="1:23">
      <c r="A90" s="1650">
        <f t="shared" si="7"/>
        <v>86</v>
      </c>
      <c r="B90" s="1655"/>
      <c r="C90" s="1655"/>
      <c r="D90" s="1644" t="s">
        <v>245</v>
      </c>
      <c r="E90" s="1644" t="s">
        <v>246</v>
      </c>
      <c r="F90" s="1644" t="s">
        <v>59</v>
      </c>
      <c r="G90" s="1636" t="s">
        <v>2927</v>
      </c>
      <c r="H90" s="1646" t="s">
        <v>2930</v>
      </c>
      <c r="I90" s="1637">
        <f t="shared" si="5"/>
        <v>0</v>
      </c>
      <c r="J90" s="1634">
        <f t="shared" si="6"/>
        <v>0</v>
      </c>
      <c r="K90" s="1635">
        <f t="shared" si="9"/>
        <v>101.56666666666666</v>
      </c>
      <c r="L90" s="1638">
        <v>0</v>
      </c>
      <c r="M90" s="1638">
        <v>0</v>
      </c>
      <c r="N90" s="1638">
        <v>0</v>
      </c>
      <c r="O90" s="1638">
        <v>0</v>
      </c>
      <c r="P90" s="1638">
        <v>0</v>
      </c>
      <c r="Q90" s="1638">
        <v>0</v>
      </c>
      <c r="R90" s="1638">
        <v>0</v>
      </c>
      <c r="S90" s="1638">
        <v>0</v>
      </c>
      <c r="T90" s="1638">
        <v>0</v>
      </c>
      <c r="U90" s="1638">
        <v>0</v>
      </c>
      <c r="V90" s="1638">
        <v>0</v>
      </c>
      <c r="W90" s="1638">
        <v>0</v>
      </c>
    </row>
    <row r="91" spans="1:23">
      <c r="A91" s="1650">
        <f t="shared" si="7"/>
        <v>87</v>
      </c>
      <c r="B91" s="1655"/>
      <c r="C91" s="1655"/>
      <c r="D91" s="1644" t="s">
        <v>1383</v>
      </c>
      <c r="E91" s="1644" t="s">
        <v>1384</v>
      </c>
      <c r="F91" s="1644" t="s">
        <v>1922</v>
      </c>
      <c r="G91" s="1636" t="s">
        <v>2927</v>
      </c>
      <c r="H91" s="1646" t="s">
        <v>2930</v>
      </c>
      <c r="I91" s="1637">
        <f t="shared" si="5"/>
        <v>0</v>
      </c>
      <c r="J91" s="1634">
        <f t="shared" si="6"/>
        <v>0</v>
      </c>
      <c r="K91" s="1635">
        <f t="shared" si="9"/>
        <v>101.56666666666666</v>
      </c>
      <c r="L91" s="1638">
        <v>0</v>
      </c>
      <c r="M91" s="1638">
        <v>0</v>
      </c>
      <c r="N91" s="1638">
        <v>0</v>
      </c>
      <c r="O91" s="1638">
        <v>0</v>
      </c>
      <c r="P91" s="1638">
        <v>0</v>
      </c>
      <c r="Q91" s="1638">
        <v>0</v>
      </c>
      <c r="R91" s="1638">
        <v>0</v>
      </c>
      <c r="S91" s="1638">
        <v>0</v>
      </c>
      <c r="T91" s="1638">
        <v>0</v>
      </c>
      <c r="U91" s="1638">
        <v>0</v>
      </c>
      <c r="V91" s="1638">
        <v>0</v>
      </c>
      <c r="W91" s="1638">
        <v>0</v>
      </c>
    </row>
    <row r="92" spans="1:23">
      <c r="A92" s="1650">
        <f t="shared" si="7"/>
        <v>88</v>
      </c>
      <c r="B92" s="1655"/>
      <c r="C92" s="1655"/>
      <c r="D92" s="1644" t="s">
        <v>2648</v>
      </c>
      <c r="E92" s="1644" t="s">
        <v>2649</v>
      </c>
      <c r="F92" s="1644" t="s">
        <v>368</v>
      </c>
      <c r="G92" s="1636" t="s">
        <v>2927</v>
      </c>
      <c r="H92" s="1646" t="s">
        <v>2930</v>
      </c>
      <c r="I92" s="1637">
        <f t="shared" si="5"/>
        <v>0</v>
      </c>
      <c r="J92" s="1634">
        <f t="shared" si="6"/>
        <v>0</v>
      </c>
      <c r="K92" s="1635">
        <f t="shared" si="9"/>
        <v>101.56666666666666</v>
      </c>
      <c r="L92" s="1638">
        <v>0</v>
      </c>
      <c r="M92" s="1638">
        <v>0</v>
      </c>
      <c r="N92" s="1638">
        <v>0</v>
      </c>
      <c r="O92" s="1638">
        <v>0</v>
      </c>
      <c r="P92" s="1638">
        <v>0</v>
      </c>
      <c r="Q92" s="1638">
        <v>0</v>
      </c>
      <c r="R92" s="1638">
        <v>0</v>
      </c>
      <c r="S92" s="1638">
        <v>0</v>
      </c>
      <c r="T92" s="1638">
        <v>0</v>
      </c>
      <c r="U92" s="1638">
        <v>0</v>
      </c>
      <c r="V92" s="1638">
        <v>0</v>
      </c>
      <c r="W92" s="1638">
        <v>0</v>
      </c>
    </row>
    <row r="93" spans="1:23">
      <c r="A93" s="1650">
        <f t="shared" si="7"/>
        <v>89</v>
      </c>
      <c r="B93" s="1655"/>
      <c r="C93" s="1655"/>
      <c r="D93" s="1644" t="s">
        <v>2660</v>
      </c>
      <c r="E93" s="1644" t="s">
        <v>2661</v>
      </c>
      <c r="F93" s="1644" t="s">
        <v>912</v>
      </c>
      <c r="G93" s="1636" t="s">
        <v>2927</v>
      </c>
      <c r="H93" s="1646" t="s">
        <v>2930</v>
      </c>
      <c r="I93" s="1637">
        <f t="shared" si="5"/>
        <v>0</v>
      </c>
      <c r="J93" s="1634">
        <f t="shared" si="6"/>
        <v>0</v>
      </c>
      <c r="K93" s="1635">
        <f t="shared" si="9"/>
        <v>101.56666666666666</v>
      </c>
      <c r="L93" s="1638">
        <v>0</v>
      </c>
      <c r="M93" s="1638">
        <v>0</v>
      </c>
      <c r="N93" s="1638">
        <v>0</v>
      </c>
      <c r="O93" s="1638">
        <v>0</v>
      </c>
      <c r="P93" s="1638">
        <v>0</v>
      </c>
      <c r="Q93" s="1638">
        <v>0</v>
      </c>
      <c r="R93" s="1638">
        <v>0</v>
      </c>
      <c r="S93" s="1638">
        <v>0</v>
      </c>
      <c r="T93" s="1638">
        <v>0</v>
      </c>
      <c r="U93" s="1638">
        <v>0</v>
      </c>
      <c r="V93" s="1638">
        <v>0</v>
      </c>
      <c r="W93" s="1638">
        <v>0</v>
      </c>
    </row>
    <row r="94" spans="1:23">
      <c r="A94" s="1650">
        <f t="shared" si="7"/>
        <v>90</v>
      </c>
      <c r="B94" s="1655"/>
      <c r="C94" s="1655"/>
      <c r="D94" s="1644" t="s">
        <v>1060</v>
      </c>
      <c r="E94" s="1644" t="s">
        <v>1061</v>
      </c>
      <c r="F94" s="1644" t="s">
        <v>1062</v>
      </c>
      <c r="G94" s="1636" t="s">
        <v>2927</v>
      </c>
      <c r="H94" s="1646" t="s">
        <v>2930</v>
      </c>
      <c r="I94" s="1637">
        <f t="shared" si="5"/>
        <v>0</v>
      </c>
      <c r="J94" s="1634">
        <f t="shared" si="6"/>
        <v>0</v>
      </c>
      <c r="K94" s="1635">
        <f t="shared" si="9"/>
        <v>101.56666666666666</v>
      </c>
      <c r="L94" s="1638">
        <v>0</v>
      </c>
      <c r="M94" s="1638">
        <v>0</v>
      </c>
      <c r="N94" s="1638">
        <v>0</v>
      </c>
      <c r="O94" s="1638">
        <v>0</v>
      </c>
      <c r="P94" s="1638">
        <v>0</v>
      </c>
      <c r="Q94" s="1638">
        <v>0</v>
      </c>
      <c r="R94" s="1638">
        <v>0</v>
      </c>
      <c r="S94" s="1638">
        <v>0</v>
      </c>
      <c r="T94" s="1638">
        <v>0</v>
      </c>
      <c r="U94" s="1638">
        <v>0</v>
      </c>
      <c r="V94" s="1638">
        <v>0</v>
      </c>
      <c r="W94" s="1638">
        <v>0</v>
      </c>
    </row>
    <row r="95" spans="1:23">
      <c r="A95" s="1650">
        <f t="shared" si="7"/>
        <v>91</v>
      </c>
      <c r="B95" s="1655"/>
      <c r="C95" s="1655"/>
      <c r="D95" s="1644" t="s">
        <v>1063</v>
      </c>
      <c r="E95" s="1644" t="s">
        <v>89</v>
      </c>
      <c r="F95" s="1644" t="s">
        <v>1062</v>
      </c>
      <c r="G95" s="1636" t="s">
        <v>2927</v>
      </c>
      <c r="H95" s="1646" t="s">
        <v>2930</v>
      </c>
      <c r="I95" s="1637">
        <f t="shared" si="5"/>
        <v>0</v>
      </c>
      <c r="J95" s="1634">
        <f t="shared" si="6"/>
        <v>0</v>
      </c>
      <c r="K95" s="1635">
        <f t="shared" si="9"/>
        <v>101.56666666666666</v>
      </c>
      <c r="L95" s="1638">
        <v>0</v>
      </c>
      <c r="M95" s="1638">
        <v>0</v>
      </c>
      <c r="N95" s="1638">
        <v>0</v>
      </c>
      <c r="O95" s="1638">
        <v>0</v>
      </c>
      <c r="P95" s="1638">
        <v>0</v>
      </c>
      <c r="Q95" s="1638">
        <v>0</v>
      </c>
      <c r="R95" s="1638">
        <v>0</v>
      </c>
      <c r="S95" s="1638">
        <v>0</v>
      </c>
      <c r="T95" s="1638">
        <v>0</v>
      </c>
      <c r="U95" s="1638">
        <v>0</v>
      </c>
      <c r="V95" s="1638">
        <v>0</v>
      </c>
      <c r="W95" s="1638">
        <v>0</v>
      </c>
    </row>
    <row r="96" spans="1:23">
      <c r="A96" s="1650">
        <f t="shared" si="7"/>
        <v>92</v>
      </c>
      <c r="B96" s="1655"/>
      <c r="C96" s="1655"/>
      <c r="D96" s="1644" t="s">
        <v>355</v>
      </c>
      <c r="E96" s="1644" t="s">
        <v>1088</v>
      </c>
      <c r="F96" s="1644" t="s">
        <v>1071</v>
      </c>
      <c r="G96" s="1636" t="s">
        <v>2927</v>
      </c>
      <c r="H96" s="1646" t="s">
        <v>2930</v>
      </c>
      <c r="I96" s="1637">
        <f t="shared" si="5"/>
        <v>0</v>
      </c>
      <c r="J96" s="1634">
        <f t="shared" si="6"/>
        <v>0</v>
      </c>
      <c r="K96" s="1635">
        <f t="shared" si="9"/>
        <v>101.56666666666666</v>
      </c>
      <c r="L96" s="1638">
        <v>0</v>
      </c>
      <c r="M96" s="1638">
        <v>0</v>
      </c>
      <c r="N96" s="1638">
        <v>0</v>
      </c>
      <c r="O96" s="1638">
        <v>0</v>
      </c>
      <c r="P96" s="1638">
        <v>0</v>
      </c>
      <c r="Q96" s="1638">
        <v>0</v>
      </c>
      <c r="R96" s="1638">
        <v>0</v>
      </c>
      <c r="S96" s="1638">
        <v>0</v>
      </c>
      <c r="T96" s="1638">
        <v>0</v>
      </c>
      <c r="U96" s="1638">
        <v>0</v>
      </c>
      <c r="V96" s="1638">
        <v>0</v>
      </c>
      <c r="W96" s="1638">
        <v>0</v>
      </c>
    </row>
    <row r="97" spans="1:23">
      <c r="A97" s="1650">
        <f t="shared" si="7"/>
        <v>93</v>
      </c>
      <c r="B97" s="1655"/>
      <c r="C97" s="1655"/>
      <c r="D97" s="1644" t="s">
        <v>1072</v>
      </c>
      <c r="E97" s="1644" t="s">
        <v>1073</v>
      </c>
      <c r="F97" s="1644" t="s">
        <v>507</v>
      </c>
      <c r="G97" s="1636" t="s">
        <v>2927</v>
      </c>
      <c r="H97" s="1646" t="s">
        <v>2930</v>
      </c>
      <c r="I97" s="1637">
        <f t="shared" si="5"/>
        <v>0</v>
      </c>
      <c r="J97" s="1634">
        <f t="shared" si="6"/>
        <v>0</v>
      </c>
      <c r="K97" s="1635">
        <f t="shared" si="9"/>
        <v>101.56666666666666</v>
      </c>
      <c r="L97" s="1638">
        <v>0</v>
      </c>
      <c r="M97" s="1638">
        <v>0</v>
      </c>
      <c r="N97" s="1638">
        <v>0</v>
      </c>
      <c r="O97" s="1638">
        <v>0</v>
      </c>
      <c r="P97" s="1638">
        <v>0</v>
      </c>
      <c r="Q97" s="1638">
        <v>0</v>
      </c>
      <c r="R97" s="1638">
        <v>0</v>
      </c>
      <c r="S97" s="1638">
        <v>0</v>
      </c>
      <c r="T97" s="1638">
        <v>0</v>
      </c>
      <c r="U97" s="1638">
        <v>0</v>
      </c>
      <c r="V97" s="1638">
        <v>0</v>
      </c>
      <c r="W97" s="1638">
        <v>0</v>
      </c>
    </row>
    <row r="98" spans="1:23">
      <c r="A98" s="1650">
        <f t="shared" si="7"/>
        <v>94</v>
      </c>
      <c r="B98" s="1655"/>
      <c r="C98" s="1655"/>
      <c r="D98" s="1644" t="s">
        <v>1064</v>
      </c>
      <c r="E98" s="1644" t="s">
        <v>1065</v>
      </c>
      <c r="F98" s="1644" t="s">
        <v>157</v>
      </c>
      <c r="G98" s="1636" t="s">
        <v>2927</v>
      </c>
      <c r="H98" s="1646" t="s">
        <v>2930</v>
      </c>
      <c r="I98" s="1637">
        <f t="shared" si="5"/>
        <v>0</v>
      </c>
      <c r="J98" s="1634">
        <f t="shared" si="6"/>
        <v>0</v>
      </c>
      <c r="K98" s="1635">
        <f t="shared" si="9"/>
        <v>101.56666666666666</v>
      </c>
      <c r="L98" s="1638">
        <v>0</v>
      </c>
      <c r="M98" s="1638">
        <v>0</v>
      </c>
      <c r="N98" s="1638">
        <v>0</v>
      </c>
      <c r="O98" s="1638">
        <v>0</v>
      </c>
      <c r="P98" s="1638">
        <v>0</v>
      </c>
      <c r="Q98" s="1638">
        <v>0</v>
      </c>
      <c r="R98" s="1638">
        <v>0</v>
      </c>
      <c r="S98" s="1638">
        <v>0</v>
      </c>
      <c r="T98" s="1638">
        <v>0</v>
      </c>
      <c r="U98" s="1638">
        <v>0</v>
      </c>
      <c r="V98" s="1638">
        <v>0</v>
      </c>
      <c r="W98" s="1638">
        <v>0</v>
      </c>
    </row>
    <row r="99" spans="1:23">
      <c r="A99" s="1650">
        <f t="shared" si="7"/>
        <v>95</v>
      </c>
      <c r="B99" s="1655"/>
      <c r="C99" s="1655"/>
      <c r="D99" s="1644" t="s">
        <v>1066</v>
      </c>
      <c r="E99" s="1644" t="s">
        <v>506</v>
      </c>
      <c r="F99" s="1644" t="s">
        <v>157</v>
      </c>
      <c r="G99" s="1636" t="s">
        <v>2927</v>
      </c>
      <c r="H99" s="1646" t="s">
        <v>2930</v>
      </c>
      <c r="I99" s="1637">
        <f t="shared" si="5"/>
        <v>0</v>
      </c>
      <c r="J99" s="1634">
        <f t="shared" si="6"/>
        <v>0</v>
      </c>
      <c r="K99" s="1635">
        <f t="shared" si="9"/>
        <v>101.56666666666666</v>
      </c>
      <c r="L99" s="1638">
        <v>0</v>
      </c>
      <c r="M99" s="1638">
        <v>0</v>
      </c>
      <c r="N99" s="1638">
        <v>0</v>
      </c>
      <c r="O99" s="1638">
        <v>0</v>
      </c>
      <c r="P99" s="1638">
        <v>0</v>
      </c>
      <c r="Q99" s="1638">
        <v>0</v>
      </c>
      <c r="R99" s="1638">
        <v>0</v>
      </c>
      <c r="S99" s="1638">
        <v>0</v>
      </c>
      <c r="T99" s="1638">
        <v>0</v>
      </c>
      <c r="U99" s="1638">
        <v>0</v>
      </c>
      <c r="V99" s="1638">
        <v>0</v>
      </c>
      <c r="W99" s="1638">
        <v>0</v>
      </c>
    </row>
    <row r="100" spans="1:23">
      <c r="A100" s="1650">
        <f t="shared" si="7"/>
        <v>96</v>
      </c>
      <c r="B100" s="1655"/>
      <c r="C100" s="1655"/>
      <c r="D100" s="1644" t="s">
        <v>1074</v>
      </c>
      <c r="E100" s="1644" t="s">
        <v>1075</v>
      </c>
      <c r="F100" s="1644" t="s">
        <v>507</v>
      </c>
      <c r="G100" s="1636" t="s">
        <v>2927</v>
      </c>
      <c r="H100" s="1646" t="s">
        <v>2930</v>
      </c>
      <c r="I100" s="1637">
        <f t="shared" si="5"/>
        <v>0</v>
      </c>
      <c r="J100" s="1634">
        <f t="shared" si="6"/>
        <v>0</v>
      </c>
      <c r="K100" s="1635">
        <f t="shared" si="9"/>
        <v>101.56666666666666</v>
      </c>
      <c r="L100" s="1638">
        <v>0</v>
      </c>
      <c r="M100" s="1638">
        <v>0</v>
      </c>
      <c r="N100" s="1638">
        <v>0</v>
      </c>
      <c r="O100" s="1638">
        <v>0</v>
      </c>
      <c r="P100" s="1638">
        <v>0</v>
      </c>
      <c r="Q100" s="1638">
        <v>0</v>
      </c>
      <c r="R100" s="1638">
        <v>0</v>
      </c>
      <c r="S100" s="1638">
        <v>0</v>
      </c>
      <c r="T100" s="1638">
        <v>0</v>
      </c>
      <c r="U100" s="1638">
        <v>0</v>
      </c>
      <c r="V100" s="1638">
        <v>0</v>
      </c>
      <c r="W100" s="1638">
        <v>0</v>
      </c>
    </row>
    <row r="101" spans="1:23">
      <c r="A101" s="1650">
        <f t="shared" si="7"/>
        <v>97</v>
      </c>
      <c r="B101" s="1655"/>
      <c r="C101" s="1655"/>
      <c r="D101" s="1644" t="s">
        <v>1067</v>
      </c>
      <c r="E101" s="1644" t="s">
        <v>111</v>
      </c>
      <c r="F101" s="1644" t="s">
        <v>157</v>
      </c>
      <c r="G101" s="1636" t="s">
        <v>2927</v>
      </c>
      <c r="H101" s="1646" t="s">
        <v>2930</v>
      </c>
      <c r="I101" s="1637">
        <f t="shared" si="5"/>
        <v>0</v>
      </c>
      <c r="J101" s="1634">
        <f t="shared" si="6"/>
        <v>0</v>
      </c>
      <c r="K101" s="1635">
        <f t="shared" si="9"/>
        <v>101.56666666666666</v>
      </c>
      <c r="L101" s="1638">
        <v>0</v>
      </c>
      <c r="M101" s="1638">
        <v>0</v>
      </c>
      <c r="N101" s="1638">
        <v>0</v>
      </c>
      <c r="O101" s="1638">
        <v>0</v>
      </c>
      <c r="P101" s="1638">
        <v>0</v>
      </c>
      <c r="Q101" s="1638">
        <v>0</v>
      </c>
      <c r="R101" s="1638">
        <v>0</v>
      </c>
      <c r="S101" s="1638">
        <v>0</v>
      </c>
      <c r="T101" s="1638">
        <v>0</v>
      </c>
      <c r="U101" s="1638">
        <v>0</v>
      </c>
      <c r="V101" s="1638">
        <v>0</v>
      </c>
      <c r="W101" s="1638">
        <v>0</v>
      </c>
    </row>
    <row r="102" spans="1:23">
      <c r="A102" s="1650">
        <f t="shared" si="7"/>
        <v>98</v>
      </c>
      <c r="B102" s="1655"/>
      <c r="C102" s="1655"/>
      <c r="D102" s="1644" t="s">
        <v>1068</v>
      </c>
      <c r="E102" s="1644" t="s">
        <v>100</v>
      </c>
      <c r="F102" s="1644" t="s">
        <v>157</v>
      </c>
      <c r="G102" s="1636" t="s">
        <v>2927</v>
      </c>
      <c r="H102" s="1646" t="s">
        <v>2930</v>
      </c>
      <c r="I102" s="1637">
        <f t="shared" si="5"/>
        <v>0</v>
      </c>
      <c r="J102" s="1634">
        <f t="shared" si="6"/>
        <v>0</v>
      </c>
      <c r="K102" s="1635">
        <f t="shared" si="9"/>
        <v>101.56666666666666</v>
      </c>
      <c r="L102" s="1638">
        <v>0</v>
      </c>
      <c r="M102" s="1638">
        <v>0</v>
      </c>
      <c r="N102" s="1638">
        <v>0</v>
      </c>
      <c r="O102" s="1638">
        <v>0</v>
      </c>
      <c r="P102" s="1638">
        <v>0</v>
      </c>
      <c r="Q102" s="1638">
        <v>0</v>
      </c>
      <c r="R102" s="1638">
        <v>0</v>
      </c>
      <c r="S102" s="1638">
        <v>0</v>
      </c>
      <c r="T102" s="1638">
        <v>0</v>
      </c>
      <c r="U102" s="1638">
        <v>0</v>
      </c>
      <c r="V102" s="1638">
        <v>0</v>
      </c>
      <c r="W102" s="1638">
        <v>0</v>
      </c>
    </row>
    <row r="103" spans="1:23">
      <c r="A103" s="1650">
        <f t="shared" si="7"/>
        <v>99</v>
      </c>
      <c r="B103" s="1655"/>
      <c r="C103" s="1655"/>
      <c r="D103" s="1644" t="s">
        <v>1076</v>
      </c>
      <c r="E103" s="1644" t="s">
        <v>1077</v>
      </c>
      <c r="F103" s="1644" t="s">
        <v>504</v>
      </c>
      <c r="G103" s="1636" t="s">
        <v>2927</v>
      </c>
      <c r="H103" s="1646" t="s">
        <v>2930</v>
      </c>
      <c r="I103" s="1637">
        <f t="shared" si="5"/>
        <v>0</v>
      </c>
      <c r="J103" s="1634">
        <f t="shared" si="6"/>
        <v>0</v>
      </c>
      <c r="K103" s="1635">
        <f t="shared" si="9"/>
        <v>101.56666666666666</v>
      </c>
      <c r="L103" s="1638">
        <v>0</v>
      </c>
      <c r="M103" s="1638">
        <v>0</v>
      </c>
      <c r="N103" s="1638">
        <v>0</v>
      </c>
      <c r="O103" s="1638">
        <v>0</v>
      </c>
      <c r="P103" s="1638">
        <v>0</v>
      </c>
      <c r="Q103" s="1638">
        <v>0</v>
      </c>
      <c r="R103" s="1638">
        <v>0</v>
      </c>
      <c r="S103" s="1638">
        <v>0</v>
      </c>
      <c r="T103" s="1638">
        <v>0</v>
      </c>
      <c r="U103" s="1638">
        <v>0</v>
      </c>
      <c r="V103" s="1638">
        <v>0</v>
      </c>
      <c r="W103" s="1638">
        <v>0</v>
      </c>
    </row>
    <row r="104" spans="1:23">
      <c r="A104" s="1650">
        <f t="shared" si="7"/>
        <v>100</v>
      </c>
      <c r="B104" s="1655"/>
      <c r="C104" s="1655"/>
      <c r="D104" s="1644" t="s">
        <v>1063</v>
      </c>
      <c r="E104" s="1644" t="s">
        <v>1078</v>
      </c>
      <c r="F104" s="1644" t="s">
        <v>504</v>
      </c>
      <c r="G104" s="1636" t="s">
        <v>2927</v>
      </c>
      <c r="H104" s="1646" t="s">
        <v>2930</v>
      </c>
      <c r="I104" s="1637">
        <f t="shared" si="5"/>
        <v>0</v>
      </c>
      <c r="J104" s="1634">
        <f t="shared" si="6"/>
        <v>0</v>
      </c>
      <c r="K104" s="1635">
        <f t="shared" si="9"/>
        <v>101.56666666666666</v>
      </c>
      <c r="L104" s="1638">
        <v>0</v>
      </c>
      <c r="M104" s="1638">
        <v>0</v>
      </c>
      <c r="N104" s="1638">
        <v>0</v>
      </c>
      <c r="O104" s="1638">
        <v>0</v>
      </c>
      <c r="P104" s="1638">
        <v>0</v>
      </c>
      <c r="Q104" s="1638">
        <v>0</v>
      </c>
      <c r="R104" s="1638">
        <v>0</v>
      </c>
      <c r="S104" s="1638">
        <v>0</v>
      </c>
      <c r="T104" s="1638">
        <v>0</v>
      </c>
      <c r="U104" s="1638">
        <v>0</v>
      </c>
      <c r="V104" s="1638">
        <v>0</v>
      </c>
      <c r="W104" s="1638">
        <v>0</v>
      </c>
    </row>
    <row r="105" spans="1:23">
      <c r="A105" s="1650">
        <f t="shared" si="7"/>
        <v>101</v>
      </c>
      <c r="B105" s="1655"/>
      <c r="C105" s="1655"/>
      <c r="D105" s="1644" t="s">
        <v>884</v>
      </c>
      <c r="E105" s="1644" t="s">
        <v>1726</v>
      </c>
      <c r="F105" s="1644" t="s">
        <v>231</v>
      </c>
      <c r="G105" s="1636" t="s">
        <v>2927</v>
      </c>
      <c r="H105" s="1646" t="s">
        <v>2930</v>
      </c>
      <c r="I105" s="1637">
        <f t="shared" si="5"/>
        <v>1</v>
      </c>
      <c r="J105" s="1634">
        <f t="shared" si="6"/>
        <v>0</v>
      </c>
      <c r="K105" s="1635">
        <f t="shared" si="9"/>
        <v>101.56666666666666</v>
      </c>
      <c r="L105" s="1638">
        <v>1</v>
      </c>
      <c r="M105" s="1638">
        <v>0</v>
      </c>
      <c r="N105" s="1638">
        <v>0</v>
      </c>
      <c r="O105" s="1638">
        <v>0</v>
      </c>
      <c r="P105" s="1638">
        <v>0</v>
      </c>
      <c r="Q105" s="1638">
        <v>0</v>
      </c>
      <c r="R105" s="1638">
        <v>0</v>
      </c>
      <c r="S105" s="1638">
        <v>0</v>
      </c>
      <c r="T105" s="1638">
        <v>0</v>
      </c>
      <c r="U105" s="1638">
        <v>0</v>
      </c>
      <c r="V105" s="1638">
        <v>0</v>
      </c>
      <c r="W105" s="1638">
        <v>0</v>
      </c>
    </row>
    <row r="106" spans="1:23">
      <c r="A106" s="1650">
        <f t="shared" si="7"/>
        <v>102</v>
      </c>
      <c r="B106" s="1655"/>
      <c r="C106" s="1655"/>
      <c r="D106" s="1645" t="s">
        <v>946</v>
      </c>
      <c r="E106" s="1645" t="s">
        <v>1053</v>
      </c>
      <c r="F106" s="1644" t="s">
        <v>231</v>
      </c>
      <c r="G106" s="1636" t="s">
        <v>2927</v>
      </c>
      <c r="H106" s="1646" t="s">
        <v>2930</v>
      </c>
      <c r="I106" s="1637">
        <f t="shared" si="5"/>
        <v>3</v>
      </c>
      <c r="J106" s="1634">
        <f t="shared" si="6"/>
        <v>0</v>
      </c>
      <c r="K106" s="1635">
        <f t="shared" si="9"/>
        <v>101.56666666666666</v>
      </c>
      <c r="L106" s="1638">
        <f>1+1+1</f>
        <v>3</v>
      </c>
      <c r="M106" s="1638">
        <v>0</v>
      </c>
      <c r="N106" s="1638">
        <v>0</v>
      </c>
      <c r="O106" s="1638">
        <v>0</v>
      </c>
      <c r="P106" s="1638">
        <v>0</v>
      </c>
      <c r="Q106" s="1638">
        <v>0</v>
      </c>
      <c r="R106" s="1638">
        <v>0</v>
      </c>
      <c r="S106" s="1638">
        <v>0</v>
      </c>
      <c r="T106" s="1638">
        <v>0</v>
      </c>
      <c r="U106" s="1638">
        <v>0</v>
      </c>
      <c r="V106" s="1638">
        <v>0</v>
      </c>
      <c r="W106" s="1638">
        <v>0</v>
      </c>
    </row>
    <row r="107" spans="1:23">
      <c r="A107" s="1650">
        <f t="shared" si="7"/>
        <v>103</v>
      </c>
      <c r="B107" s="1655"/>
      <c r="C107" s="1655"/>
      <c r="D107" s="1645" t="s">
        <v>874</v>
      </c>
      <c r="E107" s="1645" t="s">
        <v>875</v>
      </c>
      <c r="F107" s="1644" t="s">
        <v>835</v>
      </c>
      <c r="G107" s="1636" t="s">
        <v>2927</v>
      </c>
      <c r="H107" s="1646" t="s">
        <v>2930</v>
      </c>
      <c r="I107" s="1637">
        <f t="shared" si="5"/>
        <v>0</v>
      </c>
      <c r="J107" s="1634">
        <f t="shared" si="6"/>
        <v>0</v>
      </c>
      <c r="K107" s="1635">
        <f t="shared" si="9"/>
        <v>101.56666666666666</v>
      </c>
      <c r="L107" s="1638">
        <v>0</v>
      </c>
      <c r="M107" s="1638">
        <v>0</v>
      </c>
      <c r="N107" s="1638">
        <v>0</v>
      </c>
      <c r="O107" s="1638">
        <v>0</v>
      </c>
      <c r="P107" s="1638">
        <v>0</v>
      </c>
      <c r="Q107" s="1638">
        <v>0</v>
      </c>
      <c r="R107" s="1638">
        <v>0</v>
      </c>
      <c r="S107" s="1638">
        <v>0</v>
      </c>
      <c r="T107" s="1638">
        <v>0</v>
      </c>
      <c r="U107" s="1638">
        <v>0</v>
      </c>
      <c r="V107" s="1638">
        <v>0</v>
      </c>
      <c r="W107" s="1638">
        <v>0</v>
      </c>
    </row>
    <row r="108" spans="1:23">
      <c r="A108" s="1650">
        <f t="shared" si="7"/>
        <v>104</v>
      </c>
      <c r="B108" s="1655"/>
      <c r="C108" s="1655"/>
      <c r="D108" s="1645" t="s">
        <v>2075</v>
      </c>
      <c r="E108" s="1645" t="s">
        <v>1796</v>
      </c>
      <c r="F108" s="1644" t="s">
        <v>835</v>
      </c>
      <c r="G108" s="1636" t="s">
        <v>2927</v>
      </c>
      <c r="H108" s="1646" t="s">
        <v>2930</v>
      </c>
      <c r="I108" s="1637">
        <f t="shared" si="5"/>
        <v>1</v>
      </c>
      <c r="J108" s="1634">
        <f t="shared" si="6"/>
        <v>0</v>
      </c>
      <c r="K108" s="1635">
        <f t="shared" si="9"/>
        <v>101.56666666666666</v>
      </c>
      <c r="L108" s="1638">
        <f>1</f>
        <v>1</v>
      </c>
      <c r="M108" s="1638">
        <v>0</v>
      </c>
      <c r="N108" s="1638">
        <v>0</v>
      </c>
      <c r="O108" s="1638">
        <v>0</v>
      </c>
      <c r="P108" s="1638">
        <v>0</v>
      </c>
      <c r="Q108" s="1638">
        <v>0</v>
      </c>
      <c r="R108" s="1638">
        <v>0</v>
      </c>
      <c r="S108" s="1638">
        <v>0</v>
      </c>
      <c r="T108" s="1638">
        <v>0</v>
      </c>
      <c r="U108" s="1638">
        <v>0</v>
      </c>
      <c r="V108" s="1638">
        <v>0</v>
      </c>
      <c r="W108" s="1638">
        <v>0</v>
      </c>
    </row>
    <row r="109" spans="1:23">
      <c r="A109" s="1650">
        <f t="shared" si="7"/>
        <v>105</v>
      </c>
      <c r="B109" s="1655"/>
      <c r="C109" s="1655"/>
      <c r="D109" s="1645" t="s">
        <v>888</v>
      </c>
      <c r="E109" s="1645" t="s">
        <v>887</v>
      </c>
      <c r="F109" s="1644" t="s">
        <v>835</v>
      </c>
      <c r="G109" s="1636" t="s">
        <v>2927</v>
      </c>
      <c r="H109" s="1646" t="s">
        <v>2930</v>
      </c>
      <c r="I109" s="1637">
        <f t="shared" si="5"/>
        <v>0</v>
      </c>
      <c r="J109" s="1634">
        <f t="shared" si="6"/>
        <v>0</v>
      </c>
      <c r="K109" s="1635">
        <f t="shared" si="9"/>
        <v>101.56666666666666</v>
      </c>
      <c r="L109" s="1638">
        <v>0</v>
      </c>
      <c r="M109" s="1638">
        <v>0</v>
      </c>
      <c r="N109" s="1638">
        <v>0</v>
      </c>
      <c r="O109" s="1638">
        <v>0</v>
      </c>
      <c r="P109" s="1638">
        <v>0</v>
      </c>
      <c r="Q109" s="1638">
        <v>0</v>
      </c>
      <c r="R109" s="1638">
        <v>0</v>
      </c>
      <c r="S109" s="1638">
        <v>0</v>
      </c>
      <c r="T109" s="1638">
        <v>0</v>
      </c>
      <c r="U109" s="1638">
        <v>0</v>
      </c>
      <c r="V109" s="1638">
        <v>0</v>
      </c>
      <c r="W109" s="1638">
        <v>0</v>
      </c>
    </row>
    <row r="110" spans="1:23">
      <c r="A110" s="1650">
        <f t="shared" si="7"/>
        <v>106</v>
      </c>
      <c r="B110" s="1655"/>
      <c r="C110" s="1655"/>
      <c r="D110" s="1644" t="s">
        <v>2816</v>
      </c>
      <c r="E110" s="1644" t="s">
        <v>2817</v>
      </c>
      <c r="F110" s="1644" t="s">
        <v>835</v>
      </c>
      <c r="G110" s="1636" t="s">
        <v>2927</v>
      </c>
      <c r="H110" s="1646" t="s">
        <v>2930</v>
      </c>
      <c r="I110" s="1637">
        <f t="shared" si="5"/>
        <v>1</v>
      </c>
      <c r="J110" s="1634">
        <f t="shared" si="6"/>
        <v>0</v>
      </c>
      <c r="K110" s="1635">
        <f t="shared" si="9"/>
        <v>101.56666666666666</v>
      </c>
      <c r="L110" s="1638">
        <f>1</f>
        <v>1</v>
      </c>
      <c r="M110" s="1638">
        <v>0</v>
      </c>
      <c r="N110" s="1638">
        <v>0</v>
      </c>
      <c r="O110" s="1638">
        <v>0</v>
      </c>
      <c r="P110" s="1638">
        <v>0</v>
      </c>
      <c r="Q110" s="1638">
        <v>0</v>
      </c>
      <c r="R110" s="1638">
        <v>0</v>
      </c>
      <c r="S110" s="1638">
        <v>0</v>
      </c>
      <c r="T110" s="1638">
        <v>0</v>
      </c>
      <c r="U110" s="1638">
        <v>0</v>
      </c>
      <c r="V110" s="1638">
        <v>0</v>
      </c>
      <c r="W110" s="1638">
        <v>0</v>
      </c>
    </row>
    <row r="111" spans="1:23">
      <c r="A111" s="1650">
        <f t="shared" si="7"/>
        <v>107</v>
      </c>
      <c r="B111" s="1655"/>
      <c r="C111" s="1655"/>
      <c r="D111" s="1645" t="s">
        <v>873</v>
      </c>
      <c r="E111" s="1645" t="s">
        <v>872</v>
      </c>
      <c r="F111" s="1644" t="s">
        <v>835</v>
      </c>
      <c r="G111" s="1636" t="s">
        <v>2927</v>
      </c>
      <c r="H111" s="1646" t="s">
        <v>2930</v>
      </c>
      <c r="I111" s="1633">
        <f t="shared" si="5"/>
        <v>0</v>
      </c>
      <c r="J111" s="1634">
        <f t="shared" si="6"/>
        <v>0</v>
      </c>
      <c r="K111" s="1635">
        <f t="shared" si="9"/>
        <v>101.56666666666666</v>
      </c>
      <c r="L111" s="1638">
        <v>0</v>
      </c>
      <c r="M111" s="1638">
        <v>0</v>
      </c>
      <c r="N111" s="1638">
        <v>0</v>
      </c>
      <c r="O111" s="1638">
        <v>0</v>
      </c>
      <c r="P111" s="1638">
        <v>0</v>
      </c>
      <c r="Q111" s="1638">
        <v>0</v>
      </c>
      <c r="R111" s="1638">
        <v>0</v>
      </c>
      <c r="S111" s="1638">
        <v>0</v>
      </c>
      <c r="T111" s="1638">
        <v>0</v>
      </c>
      <c r="U111" s="1638">
        <v>0</v>
      </c>
      <c r="V111" s="1638">
        <v>0</v>
      </c>
      <c r="W111" s="1638">
        <v>0</v>
      </c>
    </row>
    <row r="112" spans="1:23">
      <c r="A112" s="1650">
        <f t="shared" si="7"/>
        <v>108</v>
      </c>
      <c r="B112" s="1655"/>
      <c r="C112" s="1655"/>
      <c r="D112" s="1645" t="s">
        <v>876</v>
      </c>
      <c r="E112" s="1645" t="s">
        <v>877</v>
      </c>
      <c r="F112" s="1644" t="s">
        <v>835</v>
      </c>
      <c r="G112" s="1636" t="s">
        <v>2927</v>
      </c>
      <c r="H112" s="1646" t="s">
        <v>2930</v>
      </c>
      <c r="I112" s="1633">
        <f t="shared" si="5"/>
        <v>0</v>
      </c>
      <c r="J112" s="1634">
        <f t="shared" si="6"/>
        <v>0</v>
      </c>
      <c r="K112" s="1635">
        <f t="shared" si="9"/>
        <v>101.56666666666666</v>
      </c>
      <c r="L112" s="1638">
        <v>0</v>
      </c>
      <c r="M112" s="1638">
        <v>0</v>
      </c>
      <c r="N112" s="1638">
        <v>0</v>
      </c>
      <c r="O112" s="1638">
        <v>0</v>
      </c>
      <c r="P112" s="1638">
        <v>0</v>
      </c>
      <c r="Q112" s="1638">
        <v>0</v>
      </c>
      <c r="R112" s="1638">
        <v>0</v>
      </c>
      <c r="S112" s="1638">
        <v>0</v>
      </c>
      <c r="T112" s="1638">
        <v>0</v>
      </c>
      <c r="U112" s="1638">
        <v>0</v>
      </c>
      <c r="V112" s="1638">
        <v>0</v>
      </c>
      <c r="W112" s="1638">
        <v>0</v>
      </c>
    </row>
    <row r="113" spans="1:23">
      <c r="A113" s="1650">
        <f t="shared" si="7"/>
        <v>109</v>
      </c>
      <c r="B113" s="1655"/>
      <c r="C113" s="1655"/>
      <c r="D113" s="1645" t="s">
        <v>878</v>
      </c>
      <c r="E113" s="1645" t="s">
        <v>879</v>
      </c>
      <c r="F113" s="1644" t="s">
        <v>922</v>
      </c>
      <c r="G113" s="1636" t="s">
        <v>2927</v>
      </c>
      <c r="H113" s="1646" t="s">
        <v>2930</v>
      </c>
      <c r="I113" s="1633">
        <f t="shared" si="5"/>
        <v>0</v>
      </c>
      <c r="J113" s="1634">
        <f t="shared" si="6"/>
        <v>0</v>
      </c>
      <c r="K113" s="1635">
        <f t="shared" si="9"/>
        <v>101.56666666666666</v>
      </c>
      <c r="L113" s="1639">
        <v>0</v>
      </c>
      <c r="M113" s="1639">
        <v>0</v>
      </c>
      <c r="N113" s="1639">
        <v>0</v>
      </c>
      <c r="O113" s="1639">
        <v>0</v>
      </c>
      <c r="P113" s="1639">
        <v>0</v>
      </c>
      <c r="Q113" s="1639">
        <v>0</v>
      </c>
      <c r="R113" s="1639">
        <v>0</v>
      </c>
      <c r="S113" s="1639">
        <v>0</v>
      </c>
      <c r="T113" s="1639">
        <v>0</v>
      </c>
      <c r="U113" s="1639">
        <v>0</v>
      </c>
      <c r="V113" s="1639">
        <v>0</v>
      </c>
      <c r="W113" s="1639">
        <v>0</v>
      </c>
    </row>
    <row r="114" spans="1:23">
      <c r="A114" s="1650">
        <f t="shared" si="7"/>
        <v>110</v>
      </c>
      <c r="B114" s="1655"/>
      <c r="C114" s="1655"/>
      <c r="D114" s="1646" t="s">
        <v>93</v>
      </c>
      <c r="E114" s="1646" t="s">
        <v>90</v>
      </c>
      <c r="F114" s="1644" t="s">
        <v>67</v>
      </c>
      <c r="G114" s="1652" t="s">
        <v>2927</v>
      </c>
      <c r="H114" s="1646" t="s">
        <v>26</v>
      </c>
      <c r="I114" s="1633">
        <f t="shared" si="5"/>
        <v>0</v>
      </c>
      <c r="J114" s="1634">
        <f t="shared" si="6"/>
        <v>0</v>
      </c>
      <c r="K114" s="1635">
        <f t="shared" si="9"/>
        <v>101.56666666666666</v>
      </c>
      <c r="L114" s="1636">
        <v>0</v>
      </c>
      <c r="M114" s="1636">
        <v>0</v>
      </c>
      <c r="N114" s="1636">
        <v>0</v>
      </c>
      <c r="O114" s="1636">
        <v>0</v>
      </c>
      <c r="P114" s="1636">
        <v>0</v>
      </c>
      <c r="Q114" s="1636">
        <v>0</v>
      </c>
      <c r="R114" s="1636">
        <v>0</v>
      </c>
      <c r="S114" s="1636">
        <v>0</v>
      </c>
      <c r="T114" s="1636">
        <v>0</v>
      </c>
      <c r="U114" s="1636">
        <v>0</v>
      </c>
      <c r="V114" s="1636">
        <v>0</v>
      </c>
      <c r="W114" s="1636">
        <v>0</v>
      </c>
    </row>
    <row r="115" spans="1:23">
      <c r="A115" s="1650">
        <f t="shared" si="7"/>
        <v>111</v>
      </c>
      <c r="B115" s="1655"/>
      <c r="C115" s="1655"/>
      <c r="D115" s="1646" t="s">
        <v>511</v>
      </c>
      <c r="E115" s="1646" t="s">
        <v>512</v>
      </c>
      <c r="F115" s="1646" t="s">
        <v>67</v>
      </c>
      <c r="G115" s="1652" t="s">
        <v>2927</v>
      </c>
      <c r="H115" s="1646" t="s">
        <v>26</v>
      </c>
      <c r="I115" s="1633">
        <f t="shared" si="5"/>
        <v>0</v>
      </c>
      <c r="J115" s="1634">
        <f t="shared" si="6"/>
        <v>0</v>
      </c>
      <c r="K115" s="1635">
        <f t="shared" si="9"/>
        <v>101.56666666666666</v>
      </c>
      <c r="L115" s="1636">
        <v>0</v>
      </c>
      <c r="M115" s="1636">
        <v>0</v>
      </c>
      <c r="N115" s="1636">
        <v>0</v>
      </c>
      <c r="O115" s="1636">
        <v>0</v>
      </c>
      <c r="P115" s="1636">
        <v>0</v>
      </c>
      <c r="Q115" s="1636">
        <v>0</v>
      </c>
      <c r="R115" s="1636">
        <v>0</v>
      </c>
      <c r="S115" s="1636">
        <v>0</v>
      </c>
      <c r="T115" s="1636">
        <v>0</v>
      </c>
      <c r="U115" s="1636">
        <v>0</v>
      </c>
      <c r="V115" s="1636">
        <v>0</v>
      </c>
      <c r="W115" s="1636">
        <v>0</v>
      </c>
    </row>
    <row r="116" spans="1:23">
      <c r="A116" s="1650">
        <f t="shared" si="7"/>
        <v>112</v>
      </c>
      <c r="B116" s="1655"/>
      <c r="C116" s="1655"/>
      <c r="D116" s="1646" t="s">
        <v>513</v>
      </c>
      <c r="E116" s="1646" t="s">
        <v>514</v>
      </c>
      <c r="F116" s="1646" t="s">
        <v>67</v>
      </c>
      <c r="G116" s="1652" t="s">
        <v>2927</v>
      </c>
      <c r="H116" s="1646" t="s">
        <v>26</v>
      </c>
      <c r="I116" s="1633">
        <f t="shared" si="5"/>
        <v>0</v>
      </c>
      <c r="J116" s="1634">
        <f t="shared" si="6"/>
        <v>0</v>
      </c>
      <c r="K116" s="1635">
        <f t="shared" si="9"/>
        <v>101.56666666666666</v>
      </c>
      <c r="L116" s="1636">
        <v>0</v>
      </c>
      <c r="M116" s="1636">
        <v>0</v>
      </c>
      <c r="N116" s="1636">
        <v>0</v>
      </c>
      <c r="O116" s="1636">
        <v>0</v>
      </c>
      <c r="P116" s="1636">
        <v>0</v>
      </c>
      <c r="Q116" s="1636">
        <v>0</v>
      </c>
      <c r="R116" s="1636">
        <v>0</v>
      </c>
      <c r="S116" s="1636">
        <v>0</v>
      </c>
      <c r="T116" s="1636">
        <v>0</v>
      </c>
      <c r="U116" s="1636">
        <v>0</v>
      </c>
      <c r="V116" s="1636">
        <v>0</v>
      </c>
      <c r="W116" s="1636">
        <v>0</v>
      </c>
    </row>
    <row r="117" spans="1:23">
      <c r="A117" s="1650">
        <f t="shared" si="7"/>
        <v>113</v>
      </c>
      <c r="B117" s="1655"/>
      <c r="C117" s="1655"/>
      <c r="D117" s="1646" t="s">
        <v>509</v>
      </c>
      <c r="E117" s="1646" t="s">
        <v>510</v>
      </c>
      <c r="F117" s="1646" t="s">
        <v>1083</v>
      </c>
      <c r="G117" s="1652" t="s">
        <v>2927</v>
      </c>
      <c r="H117" s="1646" t="s">
        <v>26</v>
      </c>
      <c r="I117" s="1633">
        <f t="shared" si="5"/>
        <v>0</v>
      </c>
      <c r="J117" s="1634">
        <f t="shared" si="6"/>
        <v>0</v>
      </c>
      <c r="K117" s="1635">
        <f t="shared" si="9"/>
        <v>101.56666666666666</v>
      </c>
      <c r="L117" s="1636">
        <v>0</v>
      </c>
      <c r="M117" s="1636">
        <v>0</v>
      </c>
      <c r="N117" s="1636">
        <v>0</v>
      </c>
      <c r="O117" s="1636">
        <v>0</v>
      </c>
      <c r="P117" s="1636">
        <v>0</v>
      </c>
      <c r="Q117" s="1636">
        <v>0</v>
      </c>
      <c r="R117" s="1636">
        <v>0</v>
      </c>
      <c r="S117" s="1636">
        <v>0</v>
      </c>
      <c r="T117" s="1636">
        <v>0</v>
      </c>
      <c r="U117" s="1636">
        <v>0</v>
      </c>
      <c r="V117" s="1636">
        <v>0</v>
      </c>
      <c r="W117" s="1636">
        <v>0</v>
      </c>
    </row>
    <row r="118" spans="1:23">
      <c r="A118" s="1650">
        <f t="shared" si="7"/>
        <v>114</v>
      </c>
      <c r="B118" s="1655"/>
      <c r="C118" s="1655"/>
      <c r="D118" s="1646" t="s">
        <v>516</v>
      </c>
      <c r="E118" s="1646" t="s">
        <v>236</v>
      </c>
      <c r="F118" s="1646" t="s">
        <v>59</v>
      </c>
      <c r="G118" s="1652" t="s">
        <v>2927</v>
      </c>
      <c r="H118" s="1646" t="s">
        <v>26</v>
      </c>
      <c r="I118" s="1633">
        <f t="shared" si="5"/>
        <v>0</v>
      </c>
      <c r="J118" s="1634">
        <f t="shared" si="6"/>
        <v>0</v>
      </c>
      <c r="K118" s="1635">
        <f t="shared" si="9"/>
        <v>101.56666666666666</v>
      </c>
      <c r="L118" s="1636">
        <v>0</v>
      </c>
      <c r="M118" s="1636">
        <v>0</v>
      </c>
      <c r="N118" s="1636">
        <v>0</v>
      </c>
      <c r="O118" s="1636">
        <v>0</v>
      </c>
      <c r="P118" s="1636">
        <v>0</v>
      </c>
      <c r="Q118" s="1636">
        <v>0</v>
      </c>
      <c r="R118" s="1636">
        <v>0</v>
      </c>
      <c r="S118" s="1636">
        <v>0</v>
      </c>
      <c r="T118" s="1636">
        <v>0</v>
      </c>
      <c r="U118" s="1636">
        <v>0</v>
      </c>
      <c r="V118" s="1636">
        <v>0</v>
      </c>
      <c r="W118" s="1636">
        <v>0</v>
      </c>
    </row>
    <row r="119" spans="1:23">
      <c r="A119" s="1650">
        <f t="shared" si="7"/>
        <v>115</v>
      </c>
      <c r="B119" s="1655"/>
      <c r="C119" s="1655"/>
      <c r="D119" s="1646" t="s">
        <v>114</v>
      </c>
      <c r="E119" s="1646" t="s">
        <v>113</v>
      </c>
      <c r="F119" s="1646" t="s">
        <v>2650</v>
      </c>
      <c r="G119" s="1652" t="s">
        <v>2927</v>
      </c>
      <c r="H119" s="1646" t="s">
        <v>26</v>
      </c>
      <c r="I119" s="1633">
        <f t="shared" si="5"/>
        <v>0</v>
      </c>
      <c r="J119" s="1634">
        <f t="shared" si="6"/>
        <v>0</v>
      </c>
      <c r="K119" s="1635">
        <f t="shared" si="9"/>
        <v>101.56666666666666</v>
      </c>
      <c r="L119" s="1636">
        <v>0</v>
      </c>
      <c r="M119" s="1636">
        <v>0</v>
      </c>
      <c r="N119" s="1636">
        <v>0</v>
      </c>
      <c r="O119" s="1636">
        <v>0</v>
      </c>
      <c r="P119" s="1636">
        <v>0</v>
      </c>
      <c r="Q119" s="1636">
        <v>0</v>
      </c>
      <c r="R119" s="1636">
        <v>0</v>
      </c>
      <c r="S119" s="1636">
        <v>0</v>
      </c>
      <c r="T119" s="1636">
        <v>0</v>
      </c>
      <c r="U119" s="1636">
        <v>0</v>
      </c>
      <c r="V119" s="1636">
        <v>0</v>
      </c>
      <c r="W119" s="1636">
        <v>0</v>
      </c>
    </row>
    <row r="120" spans="1:23">
      <c r="A120" s="1650">
        <f t="shared" si="7"/>
        <v>116</v>
      </c>
      <c r="B120" s="1655"/>
      <c r="C120" s="1655"/>
      <c r="D120" s="1648" t="s">
        <v>105</v>
      </c>
      <c r="E120" s="1648" t="s">
        <v>106</v>
      </c>
      <c r="F120" s="1646" t="s">
        <v>2650</v>
      </c>
      <c r="G120" s="1652" t="s">
        <v>2927</v>
      </c>
      <c r="H120" s="1646" t="s">
        <v>26</v>
      </c>
      <c r="I120" s="1633">
        <f t="shared" si="5"/>
        <v>0</v>
      </c>
      <c r="J120" s="1634">
        <f t="shared" si="6"/>
        <v>0</v>
      </c>
      <c r="K120" s="1635">
        <f t="shared" si="9"/>
        <v>101.56666666666666</v>
      </c>
      <c r="L120" s="1639">
        <v>0</v>
      </c>
      <c r="M120" s="1639">
        <v>0</v>
      </c>
      <c r="N120" s="1639">
        <v>0</v>
      </c>
      <c r="O120" s="1639">
        <v>0</v>
      </c>
      <c r="P120" s="1639">
        <v>0</v>
      </c>
      <c r="Q120" s="1639">
        <v>0</v>
      </c>
      <c r="R120" s="1639">
        <v>0</v>
      </c>
      <c r="S120" s="1639">
        <v>0</v>
      </c>
      <c r="T120" s="1639">
        <v>0</v>
      </c>
      <c r="U120" s="1639">
        <v>0</v>
      </c>
      <c r="V120" s="1639">
        <v>0</v>
      </c>
      <c r="W120" s="1639">
        <v>0</v>
      </c>
    </row>
    <row r="121" spans="1:23">
      <c r="A121" s="1650">
        <f t="shared" si="7"/>
        <v>117</v>
      </c>
      <c r="B121" s="1655"/>
      <c r="C121" s="1655"/>
      <c r="D121" s="1648" t="s">
        <v>77</v>
      </c>
      <c r="E121" s="1648" t="s">
        <v>78</v>
      </c>
      <c r="F121" s="1646" t="s">
        <v>2650</v>
      </c>
      <c r="G121" s="1652" t="s">
        <v>2927</v>
      </c>
      <c r="H121" s="1646" t="s">
        <v>26</v>
      </c>
      <c r="I121" s="1633">
        <f t="shared" si="5"/>
        <v>0</v>
      </c>
      <c r="J121" s="1634">
        <f t="shared" si="6"/>
        <v>0</v>
      </c>
      <c r="K121" s="1635">
        <f t="shared" si="9"/>
        <v>101.56666666666666</v>
      </c>
      <c r="L121" s="1636">
        <v>0</v>
      </c>
      <c r="M121" s="1636">
        <v>0</v>
      </c>
      <c r="N121" s="1636">
        <v>0</v>
      </c>
      <c r="O121" s="1636">
        <v>0</v>
      </c>
      <c r="P121" s="1636">
        <v>0</v>
      </c>
      <c r="Q121" s="1636">
        <v>0</v>
      </c>
      <c r="R121" s="1636">
        <v>0</v>
      </c>
      <c r="S121" s="1636">
        <v>0</v>
      </c>
      <c r="T121" s="1636">
        <v>0</v>
      </c>
      <c r="U121" s="1636">
        <v>0</v>
      </c>
      <c r="V121" s="1636">
        <v>0</v>
      </c>
      <c r="W121" s="1636">
        <v>0</v>
      </c>
    </row>
    <row r="122" spans="1:23">
      <c r="A122" s="1650">
        <f t="shared" si="7"/>
        <v>118</v>
      </c>
      <c r="B122" s="1655"/>
      <c r="C122" s="1655"/>
      <c r="D122" s="1646" t="s">
        <v>529</v>
      </c>
      <c r="E122" s="1646" t="s">
        <v>530</v>
      </c>
      <c r="F122" s="1646" t="s">
        <v>56</v>
      </c>
      <c r="G122" s="1652" t="s">
        <v>2927</v>
      </c>
      <c r="H122" s="1646" t="s">
        <v>26</v>
      </c>
      <c r="I122" s="1633">
        <f t="shared" si="5"/>
        <v>0</v>
      </c>
      <c r="J122" s="1634">
        <f t="shared" si="6"/>
        <v>0</v>
      </c>
      <c r="K122" s="1635">
        <f t="shared" si="9"/>
        <v>101.56666666666666</v>
      </c>
      <c r="L122" s="1636">
        <v>0</v>
      </c>
      <c r="M122" s="1636">
        <v>0</v>
      </c>
      <c r="N122" s="1636">
        <v>0</v>
      </c>
      <c r="O122" s="1636">
        <v>0</v>
      </c>
      <c r="P122" s="1636">
        <v>0</v>
      </c>
      <c r="Q122" s="1636">
        <v>0</v>
      </c>
      <c r="R122" s="1636">
        <v>0</v>
      </c>
      <c r="S122" s="1636">
        <v>0</v>
      </c>
      <c r="T122" s="1636">
        <v>0</v>
      </c>
      <c r="U122" s="1636">
        <v>0</v>
      </c>
      <c r="V122" s="1636">
        <v>0</v>
      </c>
      <c r="W122" s="1636">
        <v>0</v>
      </c>
    </row>
    <row r="123" spans="1:23">
      <c r="A123" s="1650">
        <f t="shared" si="7"/>
        <v>119</v>
      </c>
      <c r="B123" s="1655"/>
      <c r="C123" s="1655"/>
      <c r="D123" s="1646" t="s">
        <v>519</v>
      </c>
      <c r="E123" s="1646" t="s">
        <v>520</v>
      </c>
      <c r="F123" s="1646" t="s">
        <v>56</v>
      </c>
      <c r="G123" s="1652" t="s">
        <v>2927</v>
      </c>
      <c r="H123" s="1646" t="s">
        <v>26</v>
      </c>
      <c r="I123" s="1633">
        <f t="shared" si="5"/>
        <v>0</v>
      </c>
      <c r="J123" s="1634">
        <f t="shared" si="6"/>
        <v>0</v>
      </c>
      <c r="K123" s="1635">
        <f t="shared" si="9"/>
        <v>101.56666666666666</v>
      </c>
      <c r="L123" s="1636">
        <v>0</v>
      </c>
      <c r="M123" s="1636">
        <v>0</v>
      </c>
      <c r="N123" s="1636">
        <v>0</v>
      </c>
      <c r="O123" s="1636">
        <v>0</v>
      </c>
      <c r="P123" s="1636">
        <v>0</v>
      </c>
      <c r="Q123" s="1636">
        <v>0</v>
      </c>
      <c r="R123" s="1636">
        <v>0</v>
      </c>
      <c r="S123" s="1636">
        <v>0</v>
      </c>
      <c r="T123" s="1636">
        <v>0</v>
      </c>
      <c r="U123" s="1636">
        <v>0</v>
      </c>
      <c r="V123" s="1636">
        <v>0</v>
      </c>
      <c r="W123" s="1636">
        <v>0</v>
      </c>
    </row>
    <row r="124" spans="1:23">
      <c r="A124" s="1650">
        <f t="shared" si="7"/>
        <v>120</v>
      </c>
      <c r="B124" s="1655"/>
      <c r="C124" s="1655"/>
      <c r="D124" s="1646" t="s">
        <v>521</v>
      </c>
      <c r="E124" s="1646" t="s">
        <v>522</v>
      </c>
      <c r="F124" s="1646" t="s">
        <v>56</v>
      </c>
      <c r="G124" s="1652" t="s">
        <v>2927</v>
      </c>
      <c r="H124" s="1646" t="s">
        <v>26</v>
      </c>
      <c r="I124" s="1633">
        <f t="shared" si="5"/>
        <v>0</v>
      </c>
      <c r="J124" s="1634">
        <f t="shared" si="6"/>
        <v>0</v>
      </c>
      <c r="K124" s="1635">
        <f t="shared" si="9"/>
        <v>101.56666666666666</v>
      </c>
      <c r="L124" s="1636">
        <v>0</v>
      </c>
      <c r="M124" s="1636">
        <v>0</v>
      </c>
      <c r="N124" s="1636">
        <v>0</v>
      </c>
      <c r="O124" s="1636">
        <v>0</v>
      </c>
      <c r="P124" s="1636">
        <v>0</v>
      </c>
      <c r="Q124" s="1636">
        <v>0</v>
      </c>
      <c r="R124" s="1636">
        <v>0</v>
      </c>
      <c r="S124" s="1636">
        <v>0</v>
      </c>
      <c r="T124" s="1636">
        <v>0</v>
      </c>
      <c r="U124" s="1636">
        <v>0</v>
      </c>
      <c r="V124" s="1636">
        <v>0</v>
      </c>
      <c r="W124" s="1636">
        <v>0</v>
      </c>
    </row>
    <row r="125" spans="1:23">
      <c r="A125" s="1650">
        <f t="shared" si="7"/>
        <v>121</v>
      </c>
      <c r="B125" s="1655"/>
      <c r="C125" s="1655"/>
      <c r="D125" s="1646" t="s">
        <v>531</v>
      </c>
      <c r="E125" s="1646" t="s">
        <v>532</v>
      </c>
      <c r="F125" s="1646" t="s">
        <v>56</v>
      </c>
      <c r="G125" s="1652" t="s">
        <v>2927</v>
      </c>
      <c r="H125" s="1646" t="s">
        <v>26</v>
      </c>
      <c r="I125" s="1633">
        <f t="shared" si="5"/>
        <v>0</v>
      </c>
      <c r="J125" s="1634">
        <f t="shared" si="6"/>
        <v>0</v>
      </c>
      <c r="K125" s="1635">
        <f t="shared" si="9"/>
        <v>101.56666666666666</v>
      </c>
      <c r="L125" s="1636">
        <v>0</v>
      </c>
      <c r="M125" s="1636">
        <v>0</v>
      </c>
      <c r="N125" s="1636">
        <v>0</v>
      </c>
      <c r="O125" s="1636">
        <v>0</v>
      </c>
      <c r="P125" s="1636">
        <v>0</v>
      </c>
      <c r="Q125" s="1636">
        <v>0</v>
      </c>
      <c r="R125" s="1636">
        <v>0</v>
      </c>
      <c r="S125" s="1636">
        <v>0</v>
      </c>
      <c r="T125" s="1636">
        <v>0</v>
      </c>
      <c r="U125" s="1636">
        <v>0</v>
      </c>
      <c r="V125" s="1636">
        <v>0</v>
      </c>
      <c r="W125" s="1636">
        <v>0</v>
      </c>
    </row>
    <row r="126" spans="1:23">
      <c r="A126" s="1650">
        <f t="shared" si="7"/>
        <v>122</v>
      </c>
      <c r="B126" s="1655"/>
      <c r="C126" s="1655"/>
      <c r="D126" s="1646" t="s">
        <v>517</v>
      </c>
      <c r="E126" s="1646" t="s">
        <v>518</v>
      </c>
      <c r="F126" s="1646" t="s">
        <v>1762</v>
      </c>
      <c r="G126" s="1652" t="s">
        <v>2927</v>
      </c>
      <c r="H126" s="1646" t="s">
        <v>26</v>
      </c>
      <c r="I126" s="1633">
        <f t="shared" si="5"/>
        <v>0</v>
      </c>
      <c r="J126" s="1634">
        <f t="shared" si="6"/>
        <v>0</v>
      </c>
      <c r="K126" s="1635">
        <f t="shared" si="9"/>
        <v>101.56666666666666</v>
      </c>
      <c r="L126" s="1636">
        <v>0</v>
      </c>
      <c r="M126" s="1636">
        <v>0</v>
      </c>
      <c r="N126" s="1636">
        <v>0</v>
      </c>
      <c r="O126" s="1636">
        <v>0</v>
      </c>
      <c r="P126" s="1636">
        <v>0</v>
      </c>
      <c r="Q126" s="1636">
        <v>0</v>
      </c>
      <c r="R126" s="1636">
        <v>0</v>
      </c>
      <c r="S126" s="1636">
        <v>0</v>
      </c>
      <c r="T126" s="1636">
        <v>0</v>
      </c>
      <c r="U126" s="1636">
        <v>0</v>
      </c>
      <c r="V126" s="1636">
        <v>0</v>
      </c>
      <c r="W126" s="1636">
        <v>0</v>
      </c>
    </row>
    <row r="127" spans="1:23">
      <c r="A127" s="1650">
        <f t="shared" si="7"/>
        <v>123</v>
      </c>
      <c r="B127" s="1655"/>
      <c r="C127" s="1655"/>
      <c r="D127" s="1646" t="s">
        <v>525</v>
      </c>
      <c r="E127" s="1646" t="s">
        <v>526</v>
      </c>
      <c r="F127" s="1646" t="s">
        <v>56</v>
      </c>
      <c r="G127" s="1652" t="s">
        <v>2927</v>
      </c>
      <c r="H127" s="1646" t="s">
        <v>26</v>
      </c>
      <c r="I127" s="1633">
        <f t="shared" si="5"/>
        <v>0</v>
      </c>
      <c r="J127" s="1634">
        <f t="shared" si="6"/>
        <v>0</v>
      </c>
      <c r="K127" s="1635">
        <f t="shared" si="9"/>
        <v>101.56666666666666</v>
      </c>
      <c r="L127" s="1636">
        <v>0</v>
      </c>
      <c r="M127" s="1636">
        <v>0</v>
      </c>
      <c r="N127" s="1636">
        <v>0</v>
      </c>
      <c r="O127" s="1636">
        <v>0</v>
      </c>
      <c r="P127" s="1636">
        <v>0</v>
      </c>
      <c r="Q127" s="1636">
        <v>0</v>
      </c>
      <c r="R127" s="1636">
        <v>0</v>
      </c>
      <c r="S127" s="1636">
        <v>0</v>
      </c>
      <c r="T127" s="1636">
        <v>0</v>
      </c>
      <c r="U127" s="1636">
        <v>0</v>
      </c>
      <c r="V127" s="1636">
        <v>0</v>
      </c>
      <c r="W127" s="1636">
        <v>0</v>
      </c>
    </row>
    <row r="128" spans="1:23">
      <c r="A128" s="1650">
        <f t="shared" si="7"/>
        <v>124</v>
      </c>
      <c r="B128" s="1655"/>
      <c r="C128" s="1655"/>
      <c r="D128" s="1646" t="s">
        <v>527</v>
      </c>
      <c r="E128" s="1646" t="s">
        <v>528</v>
      </c>
      <c r="F128" s="1646" t="s">
        <v>56</v>
      </c>
      <c r="G128" s="1652" t="s">
        <v>2927</v>
      </c>
      <c r="H128" s="1646" t="s">
        <v>26</v>
      </c>
      <c r="I128" s="1633">
        <f t="shared" si="5"/>
        <v>0</v>
      </c>
      <c r="J128" s="1634">
        <f t="shared" si="6"/>
        <v>0</v>
      </c>
      <c r="K128" s="1635">
        <f t="shared" si="9"/>
        <v>101.56666666666666</v>
      </c>
      <c r="L128" s="1636">
        <v>0</v>
      </c>
      <c r="M128" s="1636">
        <v>0</v>
      </c>
      <c r="N128" s="1636">
        <v>0</v>
      </c>
      <c r="O128" s="1636">
        <v>0</v>
      </c>
      <c r="P128" s="1636">
        <v>0</v>
      </c>
      <c r="Q128" s="1636">
        <v>0</v>
      </c>
      <c r="R128" s="1636">
        <v>0</v>
      </c>
      <c r="S128" s="1636">
        <v>0</v>
      </c>
      <c r="T128" s="1636">
        <v>0</v>
      </c>
      <c r="U128" s="1636">
        <v>0</v>
      </c>
      <c r="V128" s="1636">
        <v>0</v>
      </c>
      <c r="W128" s="1636">
        <v>0</v>
      </c>
    </row>
    <row r="129" spans="1:23">
      <c r="A129" s="1650">
        <f t="shared" si="7"/>
        <v>125</v>
      </c>
      <c r="B129" s="1655"/>
      <c r="C129" s="1655"/>
      <c r="D129" s="1646" t="s">
        <v>487</v>
      </c>
      <c r="E129" s="1646" t="s">
        <v>89</v>
      </c>
      <c r="F129" s="1646" t="s">
        <v>1762</v>
      </c>
      <c r="G129" s="1652" t="s">
        <v>2927</v>
      </c>
      <c r="H129" s="1646" t="s">
        <v>26</v>
      </c>
      <c r="I129" s="1633">
        <f t="shared" si="5"/>
        <v>0</v>
      </c>
      <c r="J129" s="1634">
        <f t="shared" si="6"/>
        <v>0</v>
      </c>
      <c r="K129" s="1635">
        <f t="shared" si="9"/>
        <v>101.56666666666666</v>
      </c>
      <c r="L129" s="1636">
        <v>0</v>
      </c>
      <c r="M129" s="1636">
        <v>0</v>
      </c>
      <c r="N129" s="1636">
        <v>0</v>
      </c>
      <c r="O129" s="1636">
        <v>0</v>
      </c>
      <c r="P129" s="1636">
        <v>0</v>
      </c>
      <c r="Q129" s="1636">
        <v>0</v>
      </c>
      <c r="R129" s="1636">
        <v>0</v>
      </c>
      <c r="S129" s="1636">
        <v>0</v>
      </c>
      <c r="T129" s="1636">
        <v>0</v>
      </c>
      <c r="U129" s="1636">
        <v>0</v>
      </c>
      <c r="V129" s="1636">
        <v>0</v>
      </c>
      <c r="W129" s="1636">
        <v>0</v>
      </c>
    </row>
    <row r="130" spans="1:23">
      <c r="A130" s="1650">
        <f t="shared" si="7"/>
        <v>126</v>
      </c>
      <c r="B130" s="1655"/>
      <c r="C130" s="1655"/>
      <c r="D130" s="1646" t="s">
        <v>523</v>
      </c>
      <c r="E130" s="1646" t="s">
        <v>524</v>
      </c>
      <c r="F130" s="1646" t="s">
        <v>1762</v>
      </c>
      <c r="G130" s="1652" t="s">
        <v>2927</v>
      </c>
      <c r="H130" s="1646" t="s">
        <v>26</v>
      </c>
      <c r="I130" s="1633">
        <f t="shared" si="5"/>
        <v>0</v>
      </c>
      <c r="J130" s="1634">
        <f t="shared" si="6"/>
        <v>0</v>
      </c>
      <c r="K130" s="1635">
        <f t="shared" si="9"/>
        <v>101.56666666666666</v>
      </c>
      <c r="L130" s="1636">
        <v>0</v>
      </c>
      <c r="M130" s="1636">
        <v>0</v>
      </c>
      <c r="N130" s="1636">
        <v>0</v>
      </c>
      <c r="O130" s="1636">
        <v>0</v>
      </c>
      <c r="P130" s="1636">
        <v>0</v>
      </c>
      <c r="Q130" s="1636">
        <v>0</v>
      </c>
      <c r="R130" s="1636">
        <v>0</v>
      </c>
      <c r="S130" s="1636">
        <v>0</v>
      </c>
      <c r="T130" s="1636">
        <v>0</v>
      </c>
      <c r="U130" s="1636">
        <v>0</v>
      </c>
      <c r="V130" s="1636">
        <v>0</v>
      </c>
      <c r="W130" s="1636">
        <v>0</v>
      </c>
    </row>
    <row r="131" spans="1:23">
      <c r="A131" s="1650">
        <f t="shared" si="7"/>
        <v>127</v>
      </c>
      <c r="B131" s="1655"/>
      <c r="C131" s="1655"/>
      <c r="D131" s="1646" t="s">
        <v>983</v>
      </c>
      <c r="E131" s="1646" t="s">
        <v>414</v>
      </c>
      <c r="F131" s="1646" t="s">
        <v>56</v>
      </c>
      <c r="G131" s="1652" t="s">
        <v>2927</v>
      </c>
      <c r="H131" s="1646" t="s">
        <v>26</v>
      </c>
      <c r="I131" s="1633">
        <f t="shared" si="5"/>
        <v>0</v>
      </c>
      <c r="J131" s="1634">
        <f t="shared" si="6"/>
        <v>0</v>
      </c>
      <c r="K131" s="1635">
        <f t="shared" si="9"/>
        <v>101.56666666666666</v>
      </c>
      <c r="L131" s="1636">
        <v>0</v>
      </c>
      <c r="M131" s="1636">
        <v>0</v>
      </c>
      <c r="N131" s="1636">
        <v>0</v>
      </c>
      <c r="O131" s="1636">
        <v>0</v>
      </c>
      <c r="P131" s="1636">
        <v>0</v>
      </c>
      <c r="Q131" s="1636">
        <v>0</v>
      </c>
      <c r="R131" s="1636">
        <v>0</v>
      </c>
      <c r="S131" s="1636">
        <v>0</v>
      </c>
      <c r="T131" s="1636">
        <v>0</v>
      </c>
      <c r="U131" s="1636">
        <v>0</v>
      </c>
      <c r="V131" s="1636">
        <v>0</v>
      </c>
      <c r="W131" s="1636">
        <v>0</v>
      </c>
    </row>
    <row r="132" spans="1:23">
      <c r="A132" s="1650">
        <f t="shared" si="7"/>
        <v>128</v>
      </c>
      <c r="B132" s="1655"/>
      <c r="C132" s="1655"/>
      <c r="D132" s="1646" t="s">
        <v>984</v>
      </c>
      <c r="E132" s="1646" t="s">
        <v>469</v>
      </c>
      <c r="F132" s="1646" t="s">
        <v>56</v>
      </c>
      <c r="G132" s="1652" t="s">
        <v>2927</v>
      </c>
      <c r="H132" s="1646" t="s">
        <v>26</v>
      </c>
      <c r="I132" s="1633">
        <f t="shared" si="5"/>
        <v>0</v>
      </c>
      <c r="J132" s="1634">
        <f t="shared" si="6"/>
        <v>0</v>
      </c>
      <c r="K132" s="1635">
        <f t="shared" si="9"/>
        <v>101.56666666666666</v>
      </c>
      <c r="L132" s="1636">
        <v>0</v>
      </c>
      <c r="M132" s="1636">
        <v>0</v>
      </c>
      <c r="N132" s="1636">
        <v>0</v>
      </c>
      <c r="O132" s="1636">
        <v>0</v>
      </c>
      <c r="P132" s="1636">
        <v>0</v>
      </c>
      <c r="Q132" s="1636">
        <v>0</v>
      </c>
      <c r="R132" s="1636">
        <v>0</v>
      </c>
      <c r="S132" s="1636">
        <v>0</v>
      </c>
      <c r="T132" s="1636">
        <v>0</v>
      </c>
      <c r="U132" s="1636">
        <v>0</v>
      </c>
      <c r="V132" s="1636">
        <v>0</v>
      </c>
      <c r="W132" s="1636">
        <v>0</v>
      </c>
    </row>
    <row r="133" spans="1:23">
      <c r="A133" s="1650">
        <f t="shared" si="7"/>
        <v>129</v>
      </c>
      <c r="B133" s="1655"/>
      <c r="C133" s="1655"/>
      <c r="D133" s="1646" t="s">
        <v>281</v>
      </c>
      <c r="E133" s="1646" t="s">
        <v>282</v>
      </c>
      <c r="F133" s="1646" t="s">
        <v>56</v>
      </c>
      <c r="G133" s="1652" t="s">
        <v>2927</v>
      </c>
      <c r="H133" s="1646" t="s">
        <v>26</v>
      </c>
      <c r="I133" s="1633">
        <f t="shared" ref="I133:I196" si="10">L133+N133+P133+R133+T133+V133</f>
        <v>0</v>
      </c>
      <c r="J133" s="1634">
        <f t="shared" ref="J133:J196" si="11">M133+O133+Q133+S133+U133+W133</f>
        <v>0</v>
      </c>
      <c r="K133" s="1635">
        <f t="shared" si="9"/>
        <v>101.56666666666666</v>
      </c>
      <c r="L133" s="1636">
        <v>0</v>
      </c>
      <c r="M133" s="1636">
        <v>0</v>
      </c>
      <c r="N133" s="1636">
        <v>0</v>
      </c>
      <c r="O133" s="1636">
        <v>0</v>
      </c>
      <c r="P133" s="1636">
        <v>0</v>
      </c>
      <c r="Q133" s="1636">
        <v>0</v>
      </c>
      <c r="R133" s="1636">
        <v>0</v>
      </c>
      <c r="S133" s="1636">
        <v>0</v>
      </c>
      <c r="T133" s="1636">
        <v>0</v>
      </c>
      <c r="U133" s="1636">
        <v>0</v>
      </c>
      <c r="V133" s="1636">
        <v>0</v>
      </c>
      <c r="W133" s="1636">
        <v>0</v>
      </c>
    </row>
    <row r="134" spans="1:23">
      <c r="A134" s="1650">
        <f t="shared" si="7"/>
        <v>130</v>
      </c>
      <c r="B134" s="1655"/>
      <c r="C134" s="1655"/>
      <c r="D134" s="1646" t="s">
        <v>987</v>
      </c>
      <c r="E134" s="1646" t="s">
        <v>988</v>
      </c>
      <c r="F134" s="1646" t="s">
        <v>56</v>
      </c>
      <c r="G134" s="1652" t="s">
        <v>2927</v>
      </c>
      <c r="H134" s="1646" t="s">
        <v>26</v>
      </c>
      <c r="I134" s="1633">
        <f t="shared" si="10"/>
        <v>0</v>
      </c>
      <c r="J134" s="1634">
        <f t="shared" si="11"/>
        <v>0</v>
      </c>
      <c r="K134" s="1635">
        <f t="shared" si="9"/>
        <v>101.56666666666666</v>
      </c>
      <c r="L134" s="1636">
        <v>0</v>
      </c>
      <c r="M134" s="1636">
        <v>0</v>
      </c>
      <c r="N134" s="1636">
        <v>0</v>
      </c>
      <c r="O134" s="1636">
        <v>0</v>
      </c>
      <c r="P134" s="1636">
        <v>0</v>
      </c>
      <c r="Q134" s="1636">
        <v>0</v>
      </c>
      <c r="R134" s="1636">
        <v>0</v>
      </c>
      <c r="S134" s="1636">
        <v>0</v>
      </c>
      <c r="T134" s="1636">
        <v>0</v>
      </c>
      <c r="U134" s="1636">
        <v>0</v>
      </c>
      <c r="V134" s="1636">
        <v>0</v>
      </c>
      <c r="W134" s="1636">
        <v>0</v>
      </c>
    </row>
    <row r="135" spans="1:23">
      <c r="A135" s="1650">
        <f t="shared" ref="A135:A198" si="12">A134+1</f>
        <v>131</v>
      </c>
      <c r="B135" s="1655"/>
      <c r="C135" s="1655"/>
      <c r="D135" s="1646" t="s">
        <v>533</v>
      </c>
      <c r="E135" s="1646" t="s">
        <v>534</v>
      </c>
      <c r="F135" s="1646" t="s">
        <v>56</v>
      </c>
      <c r="G135" s="1652" t="s">
        <v>2927</v>
      </c>
      <c r="H135" s="1646" t="s">
        <v>26</v>
      </c>
      <c r="I135" s="1633">
        <f t="shared" si="10"/>
        <v>0</v>
      </c>
      <c r="J135" s="1634">
        <f t="shared" si="11"/>
        <v>0</v>
      </c>
      <c r="K135" s="1635">
        <f t="shared" si="9"/>
        <v>101.56666666666666</v>
      </c>
      <c r="L135" s="1636">
        <v>0</v>
      </c>
      <c r="M135" s="1636">
        <v>0</v>
      </c>
      <c r="N135" s="1636">
        <v>0</v>
      </c>
      <c r="O135" s="1636">
        <v>0</v>
      </c>
      <c r="P135" s="1636">
        <v>0</v>
      </c>
      <c r="Q135" s="1636">
        <v>0</v>
      </c>
      <c r="R135" s="1636">
        <v>0</v>
      </c>
      <c r="S135" s="1636">
        <v>0</v>
      </c>
      <c r="T135" s="1636">
        <v>0</v>
      </c>
      <c r="U135" s="1636">
        <v>0</v>
      </c>
      <c r="V135" s="1636">
        <v>0</v>
      </c>
      <c r="W135" s="1636">
        <v>0</v>
      </c>
    </row>
    <row r="136" spans="1:23">
      <c r="A136" s="1650">
        <f t="shared" si="12"/>
        <v>132</v>
      </c>
      <c r="B136" s="1655"/>
      <c r="C136" s="1655"/>
      <c r="D136" s="1646" t="s">
        <v>539</v>
      </c>
      <c r="E136" s="1646" t="s">
        <v>540</v>
      </c>
      <c r="F136" s="1646" t="s">
        <v>358</v>
      </c>
      <c r="G136" s="1652" t="s">
        <v>2927</v>
      </c>
      <c r="H136" s="1646" t="s">
        <v>26</v>
      </c>
      <c r="I136" s="1633">
        <f t="shared" si="10"/>
        <v>0</v>
      </c>
      <c r="J136" s="1634">
        <f t="shared" si="11"/>
        <v>0</v>
      </c>
      <c r="K136" s="1635">
        <f t="shared" si="9"/>
        <v>101.56666666666666</v>
      </c>
      <c r="L136" s="1636">
        <v>0</v>
      </c>
      <c r="M136" s="1636">
        <v>0</v>
      </c>
      <c r="N136" s="1636">
        <v>0</v>
      </c>
      <c r="O136" s="1636">
        <v>0</v>
      </c>
      <c r="P136" s="1636">
        <v>0</v>
      </c>
      <c r="Q136" s="1636">
        <v>0</v>
      </c>
      <c r="R136" s="1636">
        <v>0</v>
      </c>
      <c r="S136" s="1636">
        <v>0</v>
      </c>
      <c r="T136" s="1636">
        <v>0</v>
      </c>
      <c r="U136" s="1636">
        <v>0</v>
      </c>
      <c r="V136" s="1636">
        <v>0</v>
      </c>
      <c r="W136" s="1636">
        <v>0</v>
      </c>
    </row>
    <row r="137" spans="1:23">
      <c r="A137" s="1650">
        <f t="shared" si="12"/>
        <v>133</v>
      </c>
      <c r="B137" s="1655"/>
      <c r="C137" s="1655"/>
      <c r="D137" s="1646" t="s">
        <v>2665</v>
      </c>
      <c r="E137" s="1646" t="s">
        <v>2666</v>
      </c>
      <c r="F137" s="1646" t="s">
        <v>311</v>
      </c>
      <c r="G137" s="1652" t="s">
        <v>2927</v>
      </c>
      <c r="H137" s="1646" t="s">
        <v>26</v>
      </c>
      <c r="I137" s="1633">
        <f t="shared" si="10"/>
        <v>0</v>
      </c>
      <c r="J137" s="1634">
        <f t="shared" si="11"/>
        <v>0</v>
      </c>
      <c r="K137" s="1635">
        <f t="shared" ref="K137:K200" si="13">K136+J137</f>
        <v>101.56666666666666</v>
      </c>
      <c r="L137" s="1636">
        <v>0</v>
      </c>
      <c r="M137" s="1636">
        <v>0</v>
      </c>
      <c r="N137" s="1636">
        <v>0</v>
      </c>
      <c r="O137" s="1636">
        <v>0</v>
      </c>
      <c r="P137" s="1636">
        <v>0</v>
      </c>
      <c r="Q137" s="1636">
        <v>0</v>
      </c>
      <c r="R137" s="1636">
        <v>0</v>
      </c>
      <c r="S137" s="1636">
        <v>0</v>
      </c>
      <c r="T137" s="1636">
        <v>0</v>
      </c>
      <c r="U137" s="1636">
        <v>0</v>
      </c>
      <c r="V137" s="1636">
        <v>0</v>
      </c>
      <c r="W137" s="1636">
        <v>0</v>
      </c>
    </row>
    <row r="138" spans="1:23">
      <c r="A138" s="1650">
        <f t="shared" si="12"/>
        <v>134</v>
      </c>
      <c r="B138" s="1655"/>
      <c r="C138" s="1655"/>
      <c r="D138" s="1646" t="s">
        <v>535</v>
      </c>
      <c r="E138" s="1646" t="s">
        <v>536</v>
      </c>
      <c r="F138" s="1646" t="s">
        <v>311</v>
      </c>
      <c r="G138" s="1652" t="s">
        <v>2927</v>
      </c>
      <c r="H138" s="1646" t="s">
        <v>26</v>
      </c>
      <c r="I138" s="1633">
        <f t="shared" si="10"/>
        <v>0</v>
      </c>
      <c r="J138" s="1634">
        <f t="shared" si="11"/>
        <v>0</v>
      </c>
      <c r="K138" s="1635">
        <f t="shared" si="13"/>
        <v>101.56666666666666</v>
      </c>
      <c r="L138" s="1636">
        <v>0</v>
      </c>
      <c r="M138" s="1636">
        <v>0</v>
      </c>
      <c r="N138" s="1636">
        <v>0</v>
      </c>
      <c r="O138" s="1636">
        <v>0</v>
      </c>
      <c r="P138" s="1636">
        <v>0</v>
      </c>
      <c r="Q138" s="1636">
        <v>0</v>
      </c>
      <c r="R138" s="1636">
        <v>0</v>
      </c>
      <c r="S138" s="1636">
        <v>0</v>
      </c>
      <c r="T138" s="1636">
        <v>0</v>
      </c>
      <c r="U138" s="1636">
        <v>0</v>
      </c>
      <c r="V138" s="1636">
        <v>0</v>
      </c>
      <c r="W138" s="1636">
        <v>0</v>
      </c>
    </row>
    <row r="139" spans="1:23">
      <c r="A139" s="1650">
        <f t="shared" si="12"/>
        <v>135</v>
      </c>
      <c r="B139" s="1655"/>
      <c r="C139" s="1655"/>
      <c r="D139" s="1646" t="s">
        <v>537</v>
      </c>
      <c r="E139" s="1646" t="s">
        <v>538</v>
      </c>
      <c r="F139" s="1646" t="s">
        <v>311</v>
      </c>
      <c r="G139" s="1652" t="s">
        <v>2927</v>
      </c>
      <c r="H139" s="1646" t="s">
        <v>26</v>
      </c>
      <c r="I139" s="1633">
        <f t="shared" si="10"/>
        <v>0</v>
      </c>
      <c r="J139" s="1634">
        <f t="shared" si="11"/>
        <v>0</v>
      </c>
      <c r="K139" s="1635">
        <f t="shared" si="13"/>
        <v>101.56666666666666</v>
      </c>
      <c r="L139" s="1636">
        <v>0</v>
      </c>
      <c r="M139" s="1636">
        <v>0</v>
      </c>
      <c r="N139" s="1636">
        <v>0</v>
      </c>
      <c r="O139" s="1636">
        <v>0</v>
      </c>
      <c r="P139" s="1636">
        <v>0</v>
      </c>
      <c r="Q139" s="1636">
        <v>0</v>
      </c>
      <c r="R139" s="1636">
        <v>0</v>
      </c>
      <c r="S139" s="1636">
        <v>0</v>
      </c>
      <c r="T139" s="1636">
        <v>0</v>
      </c>
      <c r="U139" s="1636">
        <v>0</v>
      </c>
      <c r="V139" s="1636">
        <v>0</v>
      </c>
      <c r="W139" s="1636">
        <v>0</v>
      </c>
    </row>
    <row r="140" spans="1:23">
      <c r="A140" s="1650">
        <f t="shared" si="12"/>
        <v>136</v>
      </c>
      <c r="B140" s="1655"/>
      <c r="C140" s="1655"/>
      <c r="D140" s="1646" t="s">
        <v>542</v>
      </c>
      <c r="E140" s="1646" t="s">
        <v>543</v>
      </c>
      <c r="F140" s="1646" t="s">
        <v>67</v>
      </c>
      <c r="G140" s="1652" t="s">
        <v>2927</v>
      </c>
      <c r="H140" s="1646" t="s">
        <v>1888</v>
      </c>
      <c r="I140" s="1633">
        <f t="shared" si="10"/>
        <v>0</v>
      </c>
      <c r="J140" s="1634">
        <f t="shared" si="11"/>
        <v>0</v>
      </c>
      <c r="K140" s="1635">
        <f t="shared" si="13"/>
        <v>101.56666666666666</v>
      </c>
      <c r="L140" s="1636">
        <v>0</v>
      </c>
      <c r="M140" s="1636">
        <v>0</v>
      </c>
      <c r="N140" s="1636">
        <v>0</v>
      </c>
      <c r="O140" s="1636">
        <v>0</v>
      </c>
      <c r="P140" s="1636">
        <v>0</v>
      </c>
      <c r="Q140" s="1636">
        <v>0</v>
      </c>
      <c r="R140" s="1636">
        <v>0</v>
      </c>
      <c r="S140" s="1636">
        <v>0</v>
      </c>
      <c r="T140" s="1636">
        <v>0</v>
      </c>
      <c r="U140" s="1636">
        <v>0</v>
      </c>
      <c r="V140" s="1636">
        <v>0</v>
      </c>
      <c r="W140" s="1636">
        <v>0</v>
      </c>
    </row>
    <row r="141" spans="1:23">
      <c r="A141" s="1650">
        <f t="shared" si="12"/>
        <v>137</v>
      </c>
      <c r="B141" s="1655"/>
      <c r="C141" s="1655"/>
      <c r="D141" s="1646" t="s">
        <v>541</v>
      </c>
      <c r="E141" s="1646" t="s">
        <v>499</v>
      </c>
      <c r="F141" s="1646" t="s">
        <v>1083</v>
      </c>
      <c r="G141" s="1652" t="s">
        <v>2927</v>
      </c>
      <c r="H141" s="1646" t="s">
        <v>1888</v>
      </c>
      <c r="I141" s="1633">
        <f t="shared" si="10"/>
        <v>0</v>
      </c>
      <c r="J141" s="1634">
        <f t="shared" si="11"/>
        <v>0</v>
      </c>
      <c r="K141" s="1635">
        <f t="shared" si="13"/>
        <v>101.56666666666666</v>
      </c>
      <c r="L141" s="1636">
        <v>0</v>
      </c>
      <c r="M141" s="1636">
        <v>0</v>
      </c>
      <c r="N141" s="1636">
        <v>0</v>
      </c>
      <c r="O141" s="1636">
        <v>0</v>
      </c>
      <c r="P141" s="1636">
        <v>0</v>
      </c>
      <c r="Q141" s="1636">
        <v>0</v>
      </c>
      <c r="R141" s="1636">
        <v>0</v>
      </c>
      <c r="S141" s="1636">
        <v>0</v>
      </c>
      <c r="T141" s="1636">
        <v>0</v>
      </c>
      <c r="U141" s="1636">
        <v>0</v>
      </c>
      <c r="V141" s="1636">
        <v>0</v>
      </c>
      <c r="W141" s="1636">
        <v>0</v>
      </c>
    </row>
    <row r="142" spans="1:23">
      <c r="A142" s="1650">
        <f t="shared" si="12"/>
        <v>138</v>
      </c>
      <c r="B142" s="1655"/>
      <c r="C142" s="1655"/>
      <c r="D142" s="1646" t="s">
        <v>546</v>
      </c>
      <c r="E142" s="1646" t="s">
        <v>547</v>
      </c>
      <c r="F142" s="1646" t="s">
        <v>59</v>
      </c>
      <c r="G142" s="1652" t="s">
        <v>2927</v>
      </c>
      <c r="H142" s="1646" t="s">
        <v>1888</v>
      </c>
      <c r="I142" s="1633">
        <f t="shared" si="10"/>
        <v>0</v>
      </c>
      <c r="J142" s="1634">
        <f t="shared" si="11"/>
        <v>0</v>
      </c>
      <c r="K142" s="1635">
        <f t="shared" si="13"/>
        <v>101.56666666666666</v>
      </c>
      <c r="L142" s="1636">
        <v>0</v>
      </c>
      <c r="M142" s="1636">
        <v>0</v>
      </c>
      <c r="N142" s="1636">
        <v>0</v>
      </c>
      <c r="O142" s="1636">
        <v>0</v>
      </c>
      <c r="P142" s="1636">
        <v>0</v>
      </c>
      <c r="Q142" s="1636">
        <v>0</v>
      </c>
      <c r="R142" s="1636">
        <v>0</v>
      </c>
      <c r="S142" s="1636">
        <v>0</v>
      </c>
      <c r="T142" s="1636">
        <v>0</v>
      </c>
      <c r="U142" s="1636">
        <v>0</v>
      </c>
      <c r="V142" s="1636">
        <v>0</v>
      </c>
      <c r="W142" s="1636">
        <v>0</v>
      </c>
    </row>
    <row r="143" spans="1:23">
      <c r="A143" s="1650">
        <f t="shared" si="12"/>
        <v>139</v>
      </c>
      <c r="B143" s="1655"/>
      <c r="C143" s="1655"/>
      <c r="D143" s="1646" t="s">
        <v>2669</v>
      </c>
      <c r="E143" s="1646" t="s">
        <v>2670</v>
      </c>
      <c r="F143" s="1646" t="s">
        <v>59</v>
      </c>
      <c r="G143" s="1652" t="s">
        <v>2927</v>
      </c>
      <c r="H143" s="1646" t="s">
        <v>1888</v>
      </c>
      <c r="I143" s="1633">
        <f t="shared" si="10"/>
        <v>0</v>
      </c>
      <c r="J143" s="1634">
        <f t="shared" si="11"/>
        <v>0</v>
      </c>
      <c r="K143" s="1635">
        <f t="shared" si="13"/>
        <v>101.56666666666666</v>
      </c>
      <c r="L143" s="1640">
        <v>0</v>
      </c>
      <c r="M143" s="1640">
        <v>0</v>
      </c>
      <c r="N143" s="1640">
        <v>0</v>
      </c>
      <c r="O143" s="1640">
        <v>0</v>
      </c>
      <c r="P143" s="1640">
        <v>0</v>
      </c>
      <c r="Q143" s="1640">
        <v>0</v>
      </c>
      <c r="R143" s="1640">
        <v>0</v>
      </c>
      <c r="S143" s="1636">
        <v>0</v>
      </c>
      <c r="T143" s="1636">
        <v>0</v>
      </c>
      <c r="U143" s="1636">
        <v>0</v>
      </c>
      <c r="V143" s="1636">
        <v>0</v>
      </c>
      <c r="W143" s="1636">
        <v>0</v>
      </c>
    </row>
    <row r="144" spans="1:23">
      <c r="A144" s="1650">
        <f t="shared" si="12"/>
        <v>140</v>
      </c>
      <c r="B144" s="1655"/>
      <c r="C144" s="1655"/>
      <c r="D144" s="1646" t="s">
        <v>991</v>
      </c>
      <c r="E144" s="1646" t="s">
        <v>992</v>
      </c>
      <c r="F144" s="1646" t="s">
        <v>59</v>
      </c>
      <c r="G144" s="1652" t="s">
        <v>2927</v>
      </c>
      <c r="H144" s="1646" t="s">
        <v>1888</v>
      </c>
      <c r="I144" s="1633">
        <f t="shared" si="10"/>
        <v>0</v>
      </c>
      <c r="J144" s="1634">
        <f t="shared" si="11"/>
        <v>0</v>
      </c>
      <c r="K144" s="1635">
        <f t="shared" si="13"/>
        <v>101.56666666666666</v>
      </c>
      <c r="L144" s="1640">
        <v>0</v>
      </c>
      <c r="M144" s="1640">
        <v>0</v>
      </c>
      <c r="N144" s="1640">
        <v>0</v>
      </c>
      <c r="O144" s="1640">
        <v>0</v>
      </c>
      <c r="P144" s="1640">
        <v>0</v>
      </c>
      <c r="Q144" s="1640">
        <v>0</v>
      </c>
      <c r="R144" s="1640">
        <v>0</v>
      </c>
      <c r="S144" s="1636">
        <v>0</v>
      </c>
      <c r="T144" s="1636">
        <v>0</v>
      </c>
      <c r="U144" s="1636">
        <v>0</v>
      </c>
      <c r="V144" s="1636">
        <v>0</v>
      </c>
      <c r="W144" s="1636">
        <v>0</v>
      </c>
    </row>
    <row r="145" spans="1:23">
      <c r="A145" s="1650">
        <f t="shared" si="12"/>
        <v>141</v>
      </c>
      <c r="B145" s="1655"/>
      <c r="C145" s="1655"/>
      <c r="D145" s="1646" t="s">
        <v>544</v>
      </c>
      <c r="E145" s="1646" t="s">
        <v>545</v>
      </c>
      <c r="F145" s="1646" t="s">
        <v>59</v>
      </c>
      <c r="G145" s="1652" t="s">
        <v>2927</v>
      </c>
      <c r="H145" s="1646" t="s">
        <v>1888</v>
      </c>
      <c r="I145" s="1633">
        <f t="shared" si="10"/>
        <v>0</v>
      </c>
      <c r="J145" s="1634">
        <f t="shared" si="11"/>
        <v>0</v>
      </c>
      <c r="K145" s="1635">
        <f t="shared" si="13"/>
        <v>101.56666666666666</v>
      </c>
      <c r="L145" s="1640">
        <v>0</v>
      </c>
      <c r="M145" s="1640">
        <v>0</v>
      </c>
      <c r="N145" s="1640">
        <v>0</v>
      </c>
      <c r="O145" s="1640">
        <v>0</v>
      </c>
      <c r="P145" s="1640">
        <v>0</v>
      </c>
      <c r="Q145" s="1640">
        <v>0</v>
      </c>
      <c r="R145" s="1640">
        <v>0</v>
      </c>
      <c r="S145" s="1636">
        <v>0</v>
      </c>
      <c r="T145" s="1636">
        <v>0</v>
      </c>
      <c r="U145" s="1636">
        <v>0</v>
      </c>
      <c r="V145" s="1636">
        <v>0</v>
      </c>
      <c r="W145" s="1636">
        <v>0</v>
      </c>
    </row>
    <row r="146" spans="1:23">
      <c r="A146" s="1650">
        <f t="shared" si="12"/>
        <v>142</v>
      </c>
      <c r="B146" s="1655"/>
      <c r="C146" s="1655"/>
      <c r="D146" s="1646" t="s">
        <v>124</v>
      </c>
      <c r="E146" s="1646" t="s">
        <v>276</v>
      </c>
      <c r="F146" s="1646" t="s">
        <v>2650</v>
      </c>
      <c r="G146" s="1652" t="s">
        <v>2927</v>
      </c>
      <c r="H146" s="1646" t="s">
        <v>1888</v>
      </c>
      <c r="I146" s="1633">
        <f t="shared" si="10"/>
        <v>0</v>
      </c>
      <c r="J146" s="1634">
        <f t="shared" si="11"/>
        <v>0</v>
      </c>
      <c r="K146" s="1635">
        <f t="shared" si="13"/>
        <v>101.56666666666666</v>
      </c>
      <c r="L146" s="1640">
        <v>0</v>
      </c>
      <c r="M146" s="1640">
        <v>0</v>
      </c>
      <c r="N146" s="1640">
        <v>0</v>
      </c>
      <c r="O146" s="1640">
        <v>0</v>
      </c>
      <c r="P146" s="1640">
        <v>0</v>
      </c>
      <c r="Q146" s="1640">
        <v>0</v>
      </c>
      <c r="R146" s="1640">
        <v>0</v>
      </c>
      <c r="S146" s="1636">
        <v>0</v>
      </c>
      <c r="T146" s="1636">
        <v>0</v>
      </c>
      <c r="U146" s="1636">
        <v>0</v>
      </c>
      <c r="V146" s="1636">
        <v>0</v>
      </c>
      <c r="W146" s="1636">
        <v>0</v>
      </c>
    </row>
    <row r="147" spans="1:23">
      <c r="A147" s="1650">
        <f t="shared" si="12"/>
        <v>143</v>
      </c>
      <c r="B147" s="1655"/>
      <c r="C147" s="1655"/>
      <c r="D147" s="1646" t="s">
        <v>173</v>
      </c>
      <c r="E147" s="1646" t="s">
        <v>174</v>
      </c>
      <c r="F147" s="1646" t="s">
        <v>59</v>
      </c>
      <c r="G147" s="1652" t="s">
        <v>2927</v>
      </c>
      <c r="H147" s="1646" t="s">
        <v>1888</v>
      </c>
      <c r="I147" s="1633">
        <f t="shared" si="10"/>
        <v>0</v>
      </c>
      <c r="J147" s="1634">
        <f t="shared" si="11"/>
        <v>0</v>
      </c>
      <c r="K147" s="1635">
        <f t="shared" si="13"/>
        <v>101.56666666666666</v>
      </c>
      <c r="L147" s="1640">
        <v>0</v>
      </c>
      <c r="M147" s="1640">
        <v>0</v>
      </c>
      <c r="N147" s="1640">
        <v>0</v>
      </c>
      <c r="O147" s="1640">
        <v>0</v>
      </c>
      <c r="P147" s="1640">
        <v>0</v>
      </c>
      <c r="Q147" s="1640">
        <v>0</v>
      </c>
      <c r="R147" s="1640">
        <v>0</v>
      </c>
      <c r="S147" s="1636">
        <v>0</v>
      </c>
      <c r="T147" s="1636">
        <v>0</v>
      </c>
      <c r="U147" s="1636">
        <v>0</v>
      </c>
      <c r="V147" s="1636">
        <v>0</v>
      </c>
      <c r="W147" s="1636">
        <v>0</v>
      </c>
    </row>
    <row r="148" spans="1:23">
      <c r="A148" s="1650">
        <f t="shared" si="12"/>
        <v>144</v>
      </c>
      <c r="B148" s="1655"/>
      <c r="C148" s="1655"/>
      <c r="D148" s="1644" t="s">
        <v>60</v>
      </c>
      <c r="E148" s="1644" t="s">
        <v>324</v>
      </c>
      <c r="F148" s="1644" t="s">
        <v>59</v>
      </c>
      <c r="G148" s="1652" t="s">
        <v>2927</v>
      </c>
      <c r="H148" s="1646" t="s">
        <v>1888</v>
      </c>
      <c r="I148" s="1633">
        <f t="shared" si="10"/>
        <v>0</v>
      </c>
      <c r="J148" s="1634">
        <f t="shared" si="11"/>
        <v>0</v>
      </c>
      <c r="K148" s="1635">
        <f t="shared" si="13"/>
        <v>101.56666666666666</v>
      </c>
      <c r="L148" s="1640">
        <v>0</v>
      </c>
      <c r="M148" s="1640">
        <v>0</v>
      </c>
      <c r="N148" s="1640">
        <v>0</v>
      </c>
      <c r="O148" s="1640">
        <v>0</v>
      </c>
      <c r="P148" s="1640">
        <v>0</v>
      </c>
      <c r="Q148" s="1640">
        <v>0</v>
      </c>
      <c r="R148" s="1640">
        <v>0</v>
      </c>
      <c r="S148" s="1636">
        <v>0</v>
      </c>
      <c r="T148" s="1636">
        <v>0</v>
      </c>
      <c r="U148" s="1636">
        <v>0</v>
      </c>
      <c r="V148" s="1636">
        <v>0</v>
      </c>
      <c r="W148" s="1636">
        <v>0</v>
      </c>
    </row>
    <row r="149" spans="1:23">
      <c r="A149" s="1650">
        <f t="shared" si="12"/>
        <v>145</v>
      </c>
      <c r="B149" s="1655"/>
      <c r="C149" s="1655"/>
      <c r="D149" s="1644" t="s">
        <v>57</v>
      </c>
      <c r="E149" s="1644" t="s">
        <v>58</v>
      </c>
      <c r="F149" s="1644" t="s">
        <v>59</v>
      </c>
      <c r="G149" s="1652" t="s">
        <v>2927</v>
      </c>
      <c r="H149" s="1646" t="s">
        <v>1888</v>
      </c>
      <c r="I149" s="1633">
        <f t="shared" si="10"/>
        <v>0</v>
      </c>
      <c r="J149" s="1634">
        <f t="shared" si="11"/>
        <v>0</v>
      </c>
      <c r="K149" s="1635">
        <f t="shared" si="13"/>
        <v>101.56666666666666</v>
      </c>
      <c r="L149" s="1640">
        <v>0</v>
      </c>
      <c r="M149" s="1640">
        <v>0</v>
      </c>
      <c r="N149" s="1640">
        <v>0</v>
      </c>
      <c r="O149" s="1640">
        <v>0</v>
      </c>
      <c r="P149" s="1640">
        <v>0</v>
      </c>
      <c r="Q149" s="1640">
        <v>0</v>
      </c>
      <c r="R149" s="1640">
        <v>0</v>
      </c>
      <c r="S149" s="1636">
        <v>0</v>
      </c>
      <c r="T149" s="1636">
        <v>0</v>
      </c>
      <c r="U149" s="1636">
        <v>0</v>
      </c>
      <c r="V149" s="1636">
        <v>0</v>
      </c>
      <c r="W149" s="1636">
        <v>0</v>
      </c>
    </row>
    <row r="150" spans="1:23">
      <c r="A150" s="1650">
        <f t="shared" si="12"/>
        <v>146</v>
      </c>
      <c r="B150" s="1655"/>
      <c r="C150" s="1655"/>
      <c r="D150" s="1644" t="s">
        <v>558</v>
      </c>
      <c r="E150" s="1644" t="s">
        <v>559</v>
      </c>
      <c r="F150" s="1644" t="s">
        <v>56</v>
      </c>
      <c r="G150" s="1652" t="s">
        <v>2927</v>
      </c>
      <c r="H150" s="1646" t="s">
        <v>1888</v>
      </c>
      <c r="I150" s="1633">
        <f t="shared" si="10"/>
        <v>0</v>
      </c>
      <c r="J150" s="1634">
        <f t="shared" si="11"/>
        <v>0</v>
      </c>
      <c r="K150" s="1635">
        <f t="shared" si="13"/>
        <v>101.56666666666666</v>
      </c>
      <c r="L150" s="1640">
        <v>0</v>
      </c>
      <c r="M150" s="1640">
        <v>0</v>
      </c>
      <c r="N150" s="1640">
        <v>0</v>
      </c>
      <c r="O150" s="1640">
        <v>0</v>
      </c>
      <c r="P150" s="1640">
        <v>0</v>
      </c>
      <c r="Q150" s="1640">
        <v>0</v>
      </c>
      <c r="R150" s="1640">
        <v>0</v>
      </c>
      <c r="S150" s="1636">
        <v>0</v>
      </c>
      <c r="T150" s="1636">
        <v>0</v>
      </c>
      <c r="U150" s="1636">
        <v>0</v>
      </c>
      <c r="V150" s="1636">
        <v>0</v>
      </c>
      <c r="W150" s="1636">
        <v>0</v>
      </c>
    </row>
    <row r="151" spans="1:23">
      <c r="A151" s="1650">
        <f t="shared" si="12"/>
        <v>147</v>
      </c>
      <c r="B151" s="1655"/>
      <c r="C151" s="1655"/>
      <c r="D151" s="1644" t="s">
        <v>548</v>
      </c>
      <c r="E151" s="1644" t="s">
        <v>497</v>
      </c>
      <c r="F151" s="1644" t="s">
        <v>1762</v>
      </c>
      <c r="G151" s="1652" t="s">
        <v>2927</v>
      </c>
      <c r="H151" s="1646" t="s">
        <v>1888</v>
      </c>
      <c r="I151" s="1633">
        <f t="shared" si="10"/>
        <v>0</v>
      </c>
      <c r="J151" s="1634">
        <f t="shared" si="11"/>
        <v>0</v>
      </c>
      <c r="K151" s="1635">
        <f t="shared" si="13"/>
        <v>101.56666666666666</v>
      </c>
      <c r="L151" s="1636">
        <v>0</v>
      </c>
      <c r="M151" s="1636">
        <v>0</v>
      </c>
      <c r="N151" s="1636">
        <v>0</v>
      </c>
      <c r="O151" s="1636">
        <v>0</v>
      </c>
      <c r="P151" s="1636">
        <v>0</v>
      </c>
      <c r="Q151" s="1636">
        <v>0</v>
      </c>
      <c r="R151" s="1636">
        <v>0</v>
      </c>
      <c r="S151" s="1636">
        <v>0</v>
      </c>
      <c r="T151" s="1636">
        <v>0</v>
      </c>
      <c r="U151" s="1636">
        <v>0</v>
      </c>
      <c r="V151" s="1636">
        <v>0</v>
      </c>
      <c r="W151" s="1636">
        <v>0</v>
      </c>
    </row>
    <row r="152" spans="1:23">
      <c r="A152" s="1650">
        <f t="shared" si="12"/>
        <v>148</v>
      </c>
      <c r="B152" s="1655"/>
      <c r="C152" s="1655"/>
      <c r="D152" s="1646" t="s">
        <v>2673</v>
      </c>
      <c r="E152" s="1646" t="s">
        <v>1088</v>
      </c>
      <c r="F152" s="1644" t="s">
        <v>56</v>
      </c>
      <c r="G152" s="1652" t="s">
        <v>2927</v>
      </c>
      <c r="H152" s="1646" t="s">
        <v>1888</v>
      </c>
      <c r="I152" s="1633">
        <f t="shared" si="10"/>
        <v>0</v>
      </c>
      <c r="J152" s="1634">
        <f t="shared" si="11"/>
        <v>0</v>
      </c>
      <c r="K152" s="1635">
        <f t="shared" si="13"/>
        <v>101.56666666666666</v>
      </c>
      <c r="L152" s="1636">
        <v>0</v>
      </c>
      <c r="M152" s="1636">
        <v>0</v>
      </c>
      <c r="N152" s="1636">
        <v>0</v>
      </c>
      <c r="O152" s="1636">
        <v>0</v>
      </c>
      <c r="P152" s="1636">
        <v>0</v>
      </c>
      <c r="Q152" s="1636">
        <v>0</v>
      </c>
      <c r="R152" s="1636">
        <v>0</v>
      </c>
      <c r="S152" s="1636">
        <v>0</v>
      </c>
      <c r="T152" s="1636">
        <v>0</v>
      </c>
      <c r="U152" s="1636">
        <v>0</v>
      </c>
      <c r="V152" s="1636">
        <v>0</v>
      </c>
      <c r="W152" s="1636">
        <v>0</v>
      </c>
    </row>
    <row r="153" spans="1:23">
      <c r="A153" s="1650">
        <f t="shared" si="12"/>
        <v>149</v>
      </c>
      <c r="B153" s="1655"/>
      <c r="C153" s="1655"/>
      <c r="D153" s="1644" t="s">
        <v>549</v>
      </c>
      <c r="E153" s="1644" t="s">
        <v>550</v>
      </c>
      <c r="F153" s="1644" t="s">
        <v>1762</v>
      </c>
      <c r="G153" s="1652" t="s">
        <v>2927</v>
      </c>
      <c r="H153" s="1646" t="s">
        <v>1888</v>
      </c>
      <c r="I153" s="1633">
        <f t="shared" si="10"/>
        <v>0</v>
      </c>
      <c r="J153" s="1634">
        <f t="shared" si="11"/>
        <v>0</v>
      </c>
      <c r="K153" s="1635">
        <f t="shared" si="13"/>
        <v>101.56666666666666</v>
      </c>
      <c r="L153" s="1636">
        <v>0</v>
      </c>
      <c r="M153" s="1636">
        <v>0</v>
      </c>
      <c r="N153" s="1636">
        <v>0</v>
      </c>
      <c r="O153" s="1636">
        <v>0</v>
      </c>
      <c r="P153" s="1636">
        <v>0</v>
      </c>
      <c r="Q153" s="1636">
        <v>0</v>
      </c>
      <c r="R153" s="1636">
        <v>0</v>
      </c>
      <c r="S153" s="1636">
        <v>0</v>
      </c>
      <c r="T153" s="1636">
        <v>0</v>
      </c>
      <c r="U153" s="1636">
        <v>0</v>
      </c>
      <c r="V153" s="1636">
        <v>0</v>
      </c>
      <c r="W153" s="1636">
        <v>0</v>
      </c>
    </row>
    <row r="154" spans="1:23">
      <c r="A154" s="1650">
        <f t="shared" si="12"/>
        <v>150</v>
      </c>
      <c r="B154" s="1655"/>
      <c r="C154" s="1655"/>
      <c r="D154" s="1644" t="s">
        <v>553</v>
      </c>
      <c r="E154" s="1644" t="s">
        <v>554</v>
      </c>
      <c r="F154" s="1644" t="s">
        <v>56</v>
      </c>
      <c r="G154" s="1652" t="s">
        <v>2927</v>
      </c>
      <c r="H154" s="1646" t="s">
        <v>1888</v>
      </c>
      <c r="I154" s="1633">
        <f t="shared" si="10"/>
        <v>0</v>
      </c>
      <c r="J154" s="1634">
        <f t="shared" si="11"/>
        <v>0</v>
      </c>
      <c r="K154" s="1635">
        <f t="shared" si="13"/>
        <v>101.56666666666666</v>
      </c>
      <c r="L154" s="1636">
        <v>0</v>
      </c>
      <c r="M154" s="1636">
        <v>0</v>
      </c>
      <c r="N154" s="1636">
        <v>0</v>
      </c>
      <c r="O154" s="1636">
        <v>0</v>
      </c>
      <c r="P154" s="1636">
        <v>0</v>
      </c>
      <c r="Q154" s="1636">
        <v>0</v>
      </c>
      <c r="R154" s="1636">
        <v>0</v>
      </c>
      <c r="S154" s="1636">
        <v>0</v>
      </c>
      <c r="T154" s="1636">
        <v>0</v>
      </c>
      <c r="U154" s="1636">
        <v>0</v>
      </c>
      <c r="V154" s="1636">
        <v>0</v>
      </c>
      <c r="W154" s="1636">
        <v>0</v>
      </c>
    </row>
    <row r="155" spans="1:23">
      <c r="A155" s="1650">
        <f t="shared" si="12"/>
        <v>151</v>
      </c>
      <c r="B155" s="1655"/>
      <c r="C155" s="1655"/>
      <c r="D155" s="1644" t="s">
        <v>107</v>
      </c>
      <c r="E155" s="1644" t="s">
        <v>108</v>
      </c>
      <c r="F155" s="1644" t="s">
        <v>56</v>
      </c>
      <c r="G155" s="1652" t="s">
        <v>2927</v>
      </c>
      <c r="H155" s="1646" t="s">
        <v>1888</v>
      </c>
      <c r="I155" s="1633">
        <f t="shared" si="10"/>
        <v>0</v>
      </c>
      <c r="J155" s="1634">
        <f t="shared" si="11"/>
        <v>0</v>
      </c>
      <c r="K155" s="1635">
        <f t="shared" si="13"/>
        <v>101.56666666666666</v>
      </c>
      <c r="L155" s="1636">
        <v>0</v>
      </c>
      <c r="M155" s="1636">
        <v>0</v>
      </c>
      <c r="N155" s="1636">
        <v>0</v>
      </c>
      <c r="O155" s="1636">
        <v>0</v>
      </c>
      <c r="P155" s="1636">
        <v>0</v>
      </c>
      <c r="Q155" s="1636">
        <v>0</v>
      </c>
      <c r="R155" s="1636">
        <v>0</v>
      </c>
      <c r="S155" s="1636">
        <v>0</v>
      </c>
      <c r="T155" s="1636">
        <v>0</v>
      </c>
      <c r="U155" s="1636">
        <v>0</v>
      </c>
      <c r="V155" s="1636">
        <v>0</v>
      </c>
      <c r="W155" s="1636">
        <v>0</v>
      </c>
    </row>
    <row r="156" spans="1:23">
      <c r="A156" s="1650">
        <f t="shared" si="12"/>
        <v>152</v>
      </c>
      <c r="B156" s="1655"/>
      <c r="C156" s="1655"/>
      <c r="D156" s="1644" t="s">
        <v>993</v>
      </c>
      <c r="E156" s="1644" t="s">
        <v>994</v>
      </c>
      <c r="F156" s="1644" t="s">
        <v>56</v>
      </c>
      <c r="G156" s="1652" t="s">
        <v>2927</v>
      </c>
      <c r="H156" s="1646" t="s">
        <v>1888</v>
      </c>
      <c r="I156" s="1633">
        <f t="shared" si="10"/>
        <v>0</v>
      </c>
      <c r="J156" s="1634">
        <f t="shared" si="11"/>
        <v>0</v>
      </c>
      <c r="K156" s="1635">
        <f t="shared" si="13"/>
        <v>101.56666666666666</v>
      </c>
      <c r="L156" s="1636">
        <v>0</v>
      </c>
      <c r="M156" s="1636">
        <v>0</v>
      </c>
      <c r="N156" s="1636">
        <v>0</v>
      </c>
      <c r="O156" s="1636">
        <v>0</v>
      </c>
      <c r="P156" s="1636">
        <v>0</v>
      </c>
      <c r="Q156" s="1636">
        <v>0</v>
      </c>
      <c r="R156" s="1636">
        <v>0</v>
      </c>
      <c r="S156" s="1636">
        <v>0</v>
      </c>
      <c r="T156" s="1636">
        <v>0</v>
      </c>
      <c r="U156" s="1636">
        <v>0</v>
      </c>
      <c r="V156" s="1636">
        <v>0</v>
      </c>
      <c r="W156" s="1636">
        <v>0</v>
      </c>
    </row>
    <row r="157" spans="1:23">
      <c r="A157" s="1650">
        <f t="shared" si="12"/>
        <v>153</v>
      </c>
      <c r="B157" s="1655"/>
      <c r="C157" s="1655"/>
      <c r="D157" s="1644" t="s">
        <v>2671</v>
      </c>
      <c r="E157" s="1644" t="s">
        <v>2672</v>
      </c>
      <c r="F157" s="1644" t="s">
        <v>56</v>
      </c>
      <c r="G157" s="1652" t="s">
        <v>2927</v>
      </c>
      <c r="H157" s="1646" t="s">
        <v>1888</v>
      </c>
      <c r="I157" s="1633">
        <f t="shared" si="10"/>
        <v>0</v>
      </c>
      <c r="J157" s="1634">
        <f t="shared" si="11"/>
        <v>0</v>
      </c>
      <c r="K157" s="1635">
        <f t="shared" si="13"/>
        <v>101.56666666666666</v>
      </c>
      <c r="L157" s="1636">
        <v>0</v>
      </c>
      <c r="M157" s="1636">
        <v>0</v>
      </c>
      <c r="N157" s="1636">
        <v>0</v>
      </c>
      <c r="O157" s="1636">
        <v>0</v>
      </c>
      <c r="P157" s="1636">
        <v>0</v>
      </c>
      <c r="Q157" s="1636">
        <v>0</v>
      </c>
      <c r="R157" s="1636">
        <v>0</v>
      </c>
      <c r="S157" s="1636">
        <v>0</v>
      </c>
      <c r="T157" s="1636">
        <v>0</v>
      </c>
      <c r="U157" s="1636">
        <v>0</v>
      </c>
      <c r="V157" s="1636">
        <v>0</v>
      </c>
      <c r="W157" s="1636">
        <v>0</v>
      </c>
    </row>
    <row r="158" spans="1:23">
      <c r="A158" s="1650">
        <f t="shared" si="12"/>
        <v>154</v>
      </c>
      <c r="B158" s="1655"/>
      <c r="C158" s="1655"/>
      <c r="D158" s="1644" t="s">
        <v>995</v>
      </c>
      <c r="E158" s="1644" t="s">
        <v>503</v>
      </c>
      <c r="F158" s="1644" t="s">
        <v>56</v>
      </c>
      <c r="G158" s="1652" t="s">
        <v>2927</v>
      </c>
      <c r="H158" s="1646" t="s">
        <v>1888</v>
      </c>
      <c r="I158" s="1633">
        <f t="shared" si="10"/>
        <v>0</v>
      </c>
      <c r="J158" s="1634">
        <f t="shared" si="11"/>
        <v>0</v>
      </c>
      <c r="K158" s="1635">
        <f t="shared" si="13"/>
        <v>101.56666666666666</v>
      </c>
      <c r="L158" s="1636">
        <v>0</v>
      </c>
      <c r="M158" s="1636">
        <v>0</v>
      </c>
      <c r="N158" s="1636">
        <v>0</v>
      </c>
      <c r="O158" s="1636">
        <v>0</v>
      </c>
      <c r="P158" s="1636">
        <v>0</v>
      </c>
      <c r="Q158" s="1636">
        <v>0</v>
      </c>
      <c r="R158" s="1636">
        <v>0</v>
      </c>
      <c r="S158" s="1636">
        <v>0</v>
      </c>
      <c r="T158" s="1636">
        <v>0</v>
      </c>
      <c r="U158" s="1636">
        <v>0</v>
      </c>
      <c r="V158" s="1636">
        <v>0</v>
      </c>
      <c r="W158" s="1636">
        <v>0</v>
      </c>
    </row>
    <row r="159" spans="1:23">
      <c r="A159" s="1650">
        <f t="shared" si="12"/>
        <v>155</v>
      </c>
      <c r="B159" s="1655"/>
      <c r="C159" s="1655"/>
      <c r="D159" s="1644" t="s">
        <v>893</v>
      </c>
      <c r="E159" s="1644" t="s">
        <v>894</v>
      </c>
      <c r="F159" s="1644" t="s">
        <v>1762</v>
      </c>
      <c r="G159" s="1652" t="s">
        <v>2927</v>
      </c>
      <c r="H159" s="1646" t="s">
        <v>1888</v>
      </c>
      <c r="I159" s="1633">
        <f t="shared" si="10"/>
        <v>0</v>
      </c>
      <c r="J159" s="1634">
        <f t="shared" si="11"/>
        <v>0</v>
      </c>
      <c r="K159" s="1635">
        <f t="shared" si="13"/>
        <v>101.56666666666666</v>
      </c>
      <c r="L159" s="1636">
        <v>0</v>
      </c>
      <c r="M159" s="1636">
        <v>0</v>
      </c>
      <c r="N159" s="1636">
        <v>0</v>
      </c>
      <c r="O159" s="1636">
        <v>0</v>
      </c>
      <c r="P159" s="1636">
        <v>0</v>
      </c>
      <c r="Q159" s="1636">
        <v>0</v>
      </c>
      <c r="R159" s="1636">
        <v>0</v>
      </c>
      <c r="S159" s="1636">
        <v>0</v>
      </c>
      <c r="T159" s="1636">
        <v>0</v>
      </c>
      <c r="U159" s="1636">
        <v>0</v>
      </c>
      <c r="V159" s="1636">
        <v>0</v>
      </c>
      <c r="W159" s="1636">
        <v>0</v>
      </c>
    </row>
    <row r="160" spans="1:23">
      <c r="A160" s="1650">
        <f t="shared" si="12"/>
        <v>156</v>
      </c>
      <c r="B160" s="1655"/>
      <c r="C160" s="1655"/>
      <c r="D160" s="1646" t="s">
        <v>125</v>
      </c>
      <c r="E160" s="1646" t="s">
        <v>126</v>
      </c>
      <c r="F160" s="1646" t="s">
        <v>56</v>
      </c>
      <c r="G160" s="1652" t="s">
        <v>2927</v>
      </c>
      <c r="H160" s="1646" t="s">
        <v>1888</v>
      </c>
      <c r="I160" s="1633">
        <f t="shared" si="10"/>
        <v>0</v>
      </c>
      <c r="J160" s="1634">
        <f t="shared" si="11"/>
        <v>0</v>
      </c>
      <c r="K160" s="1635">
        <f t="shared" si="13"/>
        <v>101.56666666666666</v>
      </c>
      <c r="L160" s="1636">
        <v>0</v>
      </c>
      <c r="M160" s="1636">
        <v>0</v>
      </c>
      <c r="N160" s="1636">
        <v>0</v>
      </c>
      <c r="O160" s="1636">
        <v>0</v>
      </c>
      <c r="P160" s="1636">
        <v>0</v>
      </c>
      <c r="Q160" s="1636">
        <v>0</v>
      </c>
      <c r="R160" s="1636">
        <v>0</v>
      </c>
      <c r="S160" s="1636">
        <v>0</v>
      </c>
      <c r="T160" s="1636">
        <v>0</v>
      </c>
      <c r="U160" s="1636">
        <v>0</v>
      </c>
      <c r="V160" s="1636">
        <v>0</v>
      </c>
      <c r="W160" s="1636">
        <v>0</v>
      </c>
    </row>
    <row r="161" spans="1:23">
      <c r="A161" s="1650">
        <f t="shared" si="12"/>
        <v>157</v>
      </c>
      <c r="B161" s="1655"/>
      <c r="C161" s="1655"/>
      <c r="D161" s="1646" t="s">
        <v>555</v>
      </c>
      <c r="E161" s="1646" t="s">
        <v>443</v>
      </c>
      <c r="F161" s="1646" t="s">
        <v>56</v>
      </c>
      <c r="G161" s="1652" t="s">
        <v>2927</v>
      </c>
      <c r="H161" s="1646" t="s">
        <v>1888</v>
      </c>
      <c r="I161" s="1633">
        <f t="shared" si="10"/>
        <v>0</v>
      </c>
      <c r="J161" s="1634">
        <f t="shared" si="11"/>
        <v>0</v>
      </c>
      <c r="K161" s="1635">
        <f t="shared" si="13"/>
        <v>101.56666666666666</v>
      </c>
      <c r="L161" s="1636">
        <v>0</v>
      </c>
      <c r="M161" s="1636">
        <v>0</v>
      </c>
      <c r="N161" s="1636">
        <v>0</v>
      </c>
      <c r="O161" s="1636">
        <v>0</v>
      </c>
      <c r="P161" s="1636">
        <v>0</v>
      </c>
      <c r="Q161" s="1636">
        <v>0</v>
      </c>
      <c r="R161" s="1636">
        <v>0</v>
      </c>
      <c r="S161" s="1636">
        <v>0</v>
      </c>
      <c r="T161" s="1636">
        <v>0</v>
      </c>
      <c r="U161" s="1636">
        <v>0</v>
      </c>
      <c r="V161" s="1636">
        <v>0</v>
      </c>
      <c r="W161" s="1636">
        <v>0</v>
      </c>
    </row>
    <row r="162" spans="1:23">
      <c r="A162" s="1650">
        <f t="shared" si="12"/>
        <v>158</v>
      </c>
      <c r="B162" s="1655"/>
      <c r="C162" s="1655"/>
      <c r="D162" s="1646" t="s">
        <v>551</v>
      </c>
      <c r="E162" s="1646" t="s">
        <v>552</v>
      </c>
      <c r="F162" s="1646" t="s">
        <v>56</v>
      </c>
      <c r="G162" s="1652" t="s">
        <v>2927</v>
      </c>
      <c r="H162" s="1646" t="s">
        <v>1888</v>
      </c>
      <c r="I162" s="1633">
        <f t="shared" si="10"/>
        <v>0</v>
      </c>
      <c r="J162" s="1634">
        <f t="shared" si="11"/>
        <v>0</v>
      </c>
      <c r="K162" s="1635">
        <f t="shared" si="13"/>
        <v>101.56666666666666</v>
      </c>
      <c r="L162" s="1636">
        <v>0</v>
      </c>
      <c r="M162" s="1636">
        <v>0</v>
      </c>
      <c r="N162" s="1636">
        <v>0</v>
      </c>
      <c r="O162" s="1636">
        <v>0</v>
      </c>
      <c r="P162" s="1636">
        <v>0</v>
      </c>
      <c r="Q162" s="1636">
        <v>0</v>
      </c>
      <c r="R162" s="1636">
        <v>0</v>
      </c>
      <c r="S162" s="1636">
        <v>0</v>
      </c>
      <c r="T162" s="1636">
        <v>0</v>
      </c>
      <c r="U162" s="1636">
        <v>0</v>
      </c>
      <c r="V162" s="1636">
        <v>0</v>
      </c>
      <c r="W162" s="1636">
        <v>0</v>
      </c>
    </row>
    <row r="163" spans="1:23">
      <c r="A163" s="1650">
        <f t="shared" si="12"/>
        <v>159</v>
      </c>
      <c r="B163" s="1655"/>
      <c r="C163" s="1655"/>
      <c r="D163" s="1646" t="s">
        <v>563</v>
      </c>
      <c r="E163" s="1646" t="s">
        <v>564</v>
      </c>
      <c r="F163" s="1646" t="s">
        <v>283</v>
      </c>
      <c r="G163" s="1652" t="s">
        <v>2927</v>
      </c>
      <c r="H163" s="1646" t="s">
        <v>1888</v>
      </c>
      <c r="I163" s="1633">
        <f t="shared" si="10"/>
        <v>0</v>
      </c>
      <c r="J163" s="1634">
        <f t="shared" si="11"/>
        <v>0</v>
      </c>
      <c r="K163" s="1635">
        <f t="shared" si="13"/>
        <v>101.56666666666666</v>
      </c>
      <c r="L163" s="1636">
        <v>0</v>
      </c>
      <c r="M163" s="1636">
        <v>0</v>
      </c>
      <c r="N163" s="1636">
        <v>0</v>
      </c>
      <c r="O163" s="1636">
        <v>0</v>
      </c>
      <c r="P163" s="1636">
        <v>0</v>
      </c>
      <c r="Q163" s="1636">
        <v>0</v>
      </c>
      <c r="R163" s="1636">
        <v>0</v>
      </c>
      <c r="S163" s="1636">
        <v>0</v>
      </c>
      <c r="T163" s="1636">
        <v>0</v>
      </c>
      <c r="U163" s="1636">
        <v>0</v>
      </c>
      <c r="V163" s="1636">
        <v>0</v>
      </c>
      <c r="W163" s="1636">
        <v>0</v>
      </c>
    </row>
    <row r="164" spans="1:23">
      <c r="A164" s="1650">
        <f t="shared" si="12"/>
        <v>160</v>
      </c>
      <c r="B164" s="1655"/>
      <c r="C164" s="1655"/>
      <c r="D164" s="1646" t="s">
        <v>561</v>
      </c>
      <c r="E164" s="1646" t="s">
        <v>562</v>
      </c>
      <c r="F164" s="1646" t="s">
        <v>504</v>
      </c>
      <c r="G164" s="1652" t="s">
        <v>2927</v>
      </c>
      <c r="H164" s="1646" t="s">
        <v>1888</v>
      </c>
      <c r="I164" s="1633">
        <f t="shared" si="10"/>
        <v>0</v>
      </c>
      <c r="J164" s="1634">
        <f t="shared" si="11"/>
        <v>0</v>
      </c>
      <c r="K164" s="1635">
        <f t="shared" si="13"/>
        <v>101.56666666666666</v>
      </c>
      <c r="L164" s="1636">
        <v>0</v>
      </c>
      <c r="M164" s="1636">
        <v>0</v>
      </c>
      <c r="N164" s="1636">
        <v>0</v>
      </c>
      <c r="O164" s="1636">
        <v>0</v>
      </c>
      <c r="P164" s="1636">
        <v>0</v>
      </c>
      <c r="Q164" s="1636">
        <v>0</v>
      </c>
      <c r="R164" s="1636">
        <v>0</v>
      </c>
      <c r="S164" s="1636">
        <v>0</v>
      </c>
      <c r="T164" s="1636">
        <v>0</v>
      </c>
      <c r="U164" s="1636">
        <v>0</v>
      </c>
      <c r="V164" s="1636">
        <v>0</v>
      </c>
      <c r="W164" s="1636">
        <v>0</v>
      </c>
    </row>
    <row r="165" spans="1:23">
      <c r="A165" s="1650">
        <f t="shared" si="12"/>
        <v>161</v>
      </c>
      <c r="B165" s="1655"/>
      <c r="C165" s="1655"/>
      <c r="D165" s="1646" t="s">
        <v>90</v>
      </c>
      <c r="E165" s="1646" t="s">
        <v>208</v>
      </c>
      <c r="F165" s="1646" t="s">
        <v>231</v>
      </c>
      <c r="G165" s="1652" t="s">
        <v>2927</v>
      </c>
      <c r="H165" s="1646" t="s">
        <v>1888</v>
      </c>
      <c r="I165" s="1633">
        <f t="shared" si="10"/>
        <v>0</v>
      </c>
      <c r="J165" s="1634">
        <f t="shared" si="11"/>
        <v>0</v>
      </c>
      <c r="K165" s="1635">
        <f t="shared" si="13"/>
        <v>101.56666666666666</v>
      </c>
      <c r="L165" s="1636">
        <v>0</v>
      </c>
      <c r="M165" s="1636">
        <v>0</v>
      </c>
      <c r="N165" s="1636">
        <v>0</v>
      </c>
      <c r="O165" s="1636">
        <v>0</v>
      </c>
      <c r="P165" s="1636">
        <v>0</v>
      </c>
      <c r="Q165" s="1636">
        <v>0</v>
      </c>
      <c r="R165" s="1636">
        <v>0</v>
      </c>
      <c r="S165" s="1636">
        <v>0</v>
      </c>
      <c r="T165" s="1636">
        <v>0</v>
      </c>
      <c r="U165" s="1636">
        <v>0</v>
      </c>
      <c r="V165" s="1636">
        <v>0</v>
      </c>
      <c r="W165" s="1636">
        <v>0</v>
      </c>
    </row>
    <row r="166" spans="1:23">
      <c r="A166" s="1650">
        <f t="shared" si="12"/>
        <v>162</v>
      </c>
      <c r="B166" s="1655"/>
      <c r="C166" s="1655"/>
      <c r="D166" s="1646" t="s">
        <v>998</v>
      </c>
      <c r="E166" s="1646" t="s">
        <v>999</v>
      </c>
      <c r="F166" s="1646" t="s">
        <v>311</v>
      </c>
      <c r="G166" s="1652" t="s">
        <v>2927</v>
      </c>
      <c r="H166" s="1646" t="s">
        <v>1888</v>
      </c>
      <c r="I166" s="1633">
        <f t="shared" si="10"/>
        <v>0</v>
      </c>
      <c r="J166" s="1634">
        <f t="shared" si="11"/>
        <v>0</v>
      </c>
      <c r="K166" s="1635">
        <f t="shared" si="13"/>
        <v>101.56666666666666</v>
      </c>
      <c r="L166" s="1636">
        <v>0</v>
      </c>
      <c r="M166" s="1636">
        <v>0</v>
      </c>
      <c r="N166" s="1636">
        <v>0</v>
      </c>
      <c r="O166" s="1636">
        <v>0</v>
      </c>
      <c r="P166" s="1636">
        <v>0</v>
      </c>
      <c r="Q166" s="1636">
        <v>0</v>
      </c>
      <c r="R166" s="1636">
        <v>0</v>
      </c>
      <c r="S166" s="1636">
        <v>0</v>
      </c>
      <c r="T166" s="1636">
        <v>0</v>
      </c>
      <c r="U166" s="1636">
        <v>0</v>
      </c>
      <c r="V166" s="1636">
        <v>0</v>
      </c>
      <c r="W166" s="1636">
        <v>0</v>
      </c>
    </row>
    <row r="167" spans="1:23">
      <c r="A167" s="1650">
        <f t="shared" si="12"/>
        <v>163</v>
      </c>
      <c r="B167" s="1655"/>
      <c r="C167" s="1655"/>
      <c r="D167" s="1646" t="s">
        <v>2674</v>
      </c>
      <c r="E167" s="1646" t="s">
        <v>2675</v>
      </c>
      <c r="F167" s="1646" t="s">
        <v>311</v>
      </c>
      <c r="G167" s="1652" t="s">
        <v>2927</v>
      </c>
      <c r="H167" s="1646" t="s">
        <v>1888</v>
      </c>
      <c r="I167" s="1633">
        <f t="shared" si="10"/>
        <v>0</v>
      </c>
      <c r="J167" s="1634">
        <f t="shared" si="11"/>
        <v>0</v>
      </c>
      <c r="K167" s="1635">
        <f t="shared" si="13"/>
        <v>101.56666666666666</v>
      </c>
      <c r="L167" s="1636">
        <v>0</v>
      </c>
      <c r="M167" s="1636">
        <v>0</v>
      </c>
      <c r="N167" s="1636">
        <v>0</v>
      </c>
      <c r="O167" s="1636">
        <v>0</v>
      </c>
      <c r="P167" s="1636">
        <v>0</v>
      </c>
      <c r="Q167" s="1636">
        <v>0</v>
      </c>
      <c r="R167" s="1636">
        <v>0</v>
      </c>
      <c r="S167" s="1636">
        <v>0</v>
      </c>
      <c r="T167" s="1636">
        <v>0</v>
      </c>
      <c r="U167" s="1636">
        <v>0</v>
      </c>
      <c r="V167" s="1636">
        <v>0</v>
      </c>
      <c r="W167" s="1636">
        <v>0</v>
      </c>
    </row>
    <row r="168" spans="1:23">
      <c r="A168" s="1650">
        <f t="shared" si="12"/>
        <v>164</v>
      </c>
      <c r="B168" s="1655"/>
      <c r="C168" s="1655"/>
      <c r="D168" s="1646" t="s">
        <v>989</v>
      </c>
      <c r="E168" s="1646" t="s">
        <v>990</v>
      </c>
      <c r="F168" s="1646" t="s">
        <v>368</v>
      </c>
      <c r="G168" s="1652" t="s">
        <v>2927</v>
      </c>
      <c r="H168" s="1646" t="s">
        <v>1888</v>
      </c>
      <c r="I168" s="1633">
        <f t="shared" si="10"/>
        <v>0</v>
      </c>
      <c r="J168" s="1634">
        <f t="shared" si="11"/>
        <v>0</v>
      </c>
      <c r="K168" s="1635">
        <f t="shared" si="13"/>
        <v>101.56666666666666</v>
      </c>
      <c r="L168" s="1636">
        <v>0</v>
      </c>
      <c r="M168" s="1636">
        <v>0</v>
      </c>
      <c r="N168" s="1636">
        <v>0</v>
      </c>
      <c r="O168" s="1636">
        <v>0</v>
      </c>
      <c r="P168" s="1636">
        <v>0</v>
      </c>
      <c r="Q168" s="1636">
        <v>0</v>
      </c>
      <c r="R168" s="1636">
        <v>0</v>
      </c>
      <c r="S168" s="1636">
        <v>0</v>
      </c>
      <c r="T168" s="1636">
        <v>0</v>
      </c>
      <c r="U168" s="1636">
        <v>0</v>
      </c>
      <c r="V168" s="1636">
        <v>0</v>
      </c>
      <c r="W168" s="1636">
        <v>0</v>
      </c>
    </row>
    <row r="169" spans="1:23">
      <c r="A169" s="1650">
        <f t="shared" si="12"/>
        <v>165</v>
      </c>
      <c r="B169" s="1655"/>
      <c r="C169" s="1655"/>
      <c r="D169" s="1646" t="s">
        <v>996</v>
      </c>
      <c r="E169" s="1646" t="s">
        <v>997</v>
      </c>
      <c r="F169" s="1646" t="s">
        <v>311</v>
      </c>
      <c r="G169" s="1652" t="s">
        <v>2927</v>
      </c>
      <c r="H169" s="1646" t="s">
        <v>1888</v>
      </c>
      <c r="I169" s="1633">
        <f t="shared" si="10"/>
        <v>0</v>
      </c>
      <c r="J169" s="1634">
        <f t="shared" si="11"/>
        <v>0</v>
      </c>
      <c r="K169" s="1635">
        <f t="shared" si="13"/>
        <v>101.56666666666666</v>
      </c>
      <c r="L169" s="1636">
        <v>0</v>
      </c>
      <c r="M169" s="1636">
        <v>0</v>
      </c>
      <c r="N169" s="1636">
        <v>0</v>
      </c>
      <c r="O169" s="1636">
        <v>0</v>
      </c>
      <c r="P169" s="1636">
        <v>0</v>
      </c>
      <c r="Q169" s="1636">
        <v>0</v>
      </c>
      <c r="R169" s="1636">
        <v>0</v>
      </c>
      <c r="S169" s="1636">
        <v>0</v>
      </c>
      <c r="T169" s="1636">
        <v>0</v>
      </c>
      <c r="U169" s="1636">
        <v>0</v>
      </c>
      <c r="V169" s="1636">
        <v>0</v>
      </c>
      <c r="W169" s="1636">
        <v>0</v>
      </c>
    </row>
    <row r="170" spans="1:23">
      <c r="A170" s="1650">
        <f t="shared" si="12"/>
        <v>166</v>
      </c>
      <c r="B170" s="1655"/>
      <c r="C170" s="1655"/>
      <c r="D170" s="1646" t="s">
        <v>566</v>
      </c>
      <c r="E170" s="1646" t="s">
        <v>100</v>
      </c>
      <c r="F170" s="1646" t="s">
        <v>67</v>
      </c>
      <c r="G170" s="1652" t="s">
        <v>2927</v>
      </c>
      <c r="H170" s="1646" t="s">
        <v>28</v>
      </c>
      <c r="I170" s="1633">
        <f t="shared" si="10"/>
        <v>0</v>
      </c>
      <c r="J170" s="1634">
        <f t="shared" si="11"/>
        <v>0</v>
      </c>
      <c r="K170" s="1635">
        <f t="shared" si="13"/>
        <v>101.56666666666666</v>
      </c>
      <c r="L170" s="1636">
        <v>0</v>
      </c>
      <c r="M170" s="1636">
        <v>0</v>
      </c>
      <c r="N170" s="1636">
        <v>0</v>
      </c>
      <c r="O170" s="1636">
        <v>0</v>
      </c>
      <c r="P170" s="1636">
        <v>0</v>
      </c>
      <c r="Q170" s="1636">
        <v>0</v>
      </c>
      <c r="R170" s="1636">
        <v>0</v>
      </c>
      <c r="S170" s="1636">
        <v>0</v>
      </c>
      <c r="T170" s="1636">
        <v>0</v>
      </c>
      <c r="U170" s="1636">
        <v>0</v>
      </c>
      <c r="V170" s="1636">
        <v>0</v>
      </c>
      <c r="W170" s="1636">
        <v>0</v>
      </c>
    </row>
    <row r="171" spans="1:23">
      <c r="A171" s="1650">
        <f t="shared" si="12"/>
        <v>167</v>
      </c>
      <c r="B171" s="1655"/>
      <c r="C171" s="1655"/>
      <c r="D171" s="1646" t="s">
        <v>72</v>
      </c>
      <c r="E171" s="1646" t="s">
        <v>71</v>
      </c>
      <c r="F171" s="1646" t="s">
        <v>1083</v>
      </c>
      <c r="G171" s="1652" t="s">
        <v>2927</v>
      </c>
      <c r="H171" s="1646" t="s">
        <v>28</v>
      </c>
      <c r="I171" s="1633">
        <f t="shared" si="10"/>
        <v>0</v>
      </c>
      <c r="J171" s="1634">
        <f t="shared" si="11"/>
        <v>0</v>
      </c>
      <c r="K171" s="1635">
        <f t="shared" si="13"/>
        <v>101.56666666666666</v>
      </c>
      <c r="L171" s="1636">
        <v>0</v>
      </c>
      <c r="M171" s="1636">
        <v>0</v>
      </c>
      <c r="N171" s="1636">
        <v>0</v>
      </c>
      <c r="O171" s="1636">
        <v>0</v>
      </c>
      <c r="P171" s="1636">
        <v>0</v>
      </c>
      <c r="Q171" s="1636">
        <v>0</v>
      </c>
      <c r="R171" s="1636">
        <v>0</v>
      </c>
      <c r="S171" s="1636">
        <v>0</v>
      </c>
      <c r="T171" s="1636">
        <v>0</v>
      </c>
      <c r="U171" s="1636">
        <v>0</v>
      </c>
      <c r="V171" s="1636">
        <v>0</v>
      </c>
      <c r="W171" s="1636">
        <v>0</v>
      </c>
    </row>
    <row r="172" spans="1:23">
      <c r="A172" s="1650">
        <f t="shared" si="12"/>
        <v>168</v>
      </c>
      <c r="B172" s="1655"/>
      <c r="C172" s="1655"/>
      <c r="D172" s="1646" t="s">
        <v>553</v>
      </c>
      <c r="E172" s="1646" t="s">
        <v>431</v>
      </c>
      <c r="F172" s="1646" t="s">
        <v>67</v>
      </c>
      <c r="G172" s="1652" t="s">
        <v>2927</v>
      </c>
      <c r="H172" s="1646" t="s">
        <v>28</v>
      </c>
      <c r="I172" s="1633">
        <f t="shared" si="10"/>
        <v>0</v>
      </c>
      <c r="J172" s="1634">
        <f t="shared" si="11"/>
        <v>0</v>
      </c>
      <c r="K172" s="1635">
        <f t="shared" si="13"/>
        <v>101.56666666666666</v>
      </c>
      <c r="L172" s="1636">
        <v>0</v>
      </c>
      <c r="M172" s="1636">
        <v>0</v>
      </c>
      <c r="N172" s="1636">
        <v>0</v>
      </c>
      <c r="O172" s="1636">
        <v>0</v>
      </c>
      <c r="P172" s="1636">
        <v>0</v>
      </c>
      <c r="Q172" s="1636">
        <v>0</v>
      </c>
      <c r="R172" s="1636">
        <v>0</v>
      </c>
      <c r="S172" s="1636">
        <v>0</v>
      </c>
      <c r="T172" s="1636">
        <v>0</v>
      </c>
      <c r="U172" s="1636">
        <v>0</v>
      </c>
      <c r="V172" s="1636">
        <v>0</v>
      </c>
      <c r="W172" s="1636">
        <v>0</v>
      </c>
    </row>
    <row r="173" spans="1:23">
      <c r="A173" s="1650">
        <f t="shared" si="12"/>
        <v>169</v>
      </c>
      <c r="B173" s="1655"/>
      <c r="C173" s="1655"/>
      <c r="D173" s="1646" t="s">
        <v>897</v>
      </c>
      <c r="E173" s="1646" t="s">
        <v>919</v>
      </c>
      <c r="F173" s="1646" t="s">
        <v>2650</v>
      </c>
      <c r="G173" s="1652" t="s">
        <v>2927</v>
      </c>
      <c r="H173" s="1646" t="s">
        <v>28</v>
      </c>
      <c r="I173" s="1633">
        <f t="shared" si="10"/>
        <v>0</v>
      </c>
      <c r="J173" s="1634">
        <f t="shared" si="11"/>
        <v>0</v>
      </c>
      <c r="K173" s="1635">
        <f t="shared" si="13"/>
        <v>101.56666666666666</v>
      </c>
      <c r="L173" s="1636">
        <v>0</v>
      </c>
      <c r="M173" s="1636">
        <v>0</v>
      </c>
      <c r="N173" s="1636">
        <v>0</v>
      </c>
      <c r="O173" s="1636">
        <v>0</v>
      </c>
      <c r="P173" s="1636">
        <v>0</v>
      </c>
      <c r="Q173" s="1636">
        <v>0</v>
      </c>
      <c r="R173" s="1636">
        <v>0</v>
      </c>
      <c r="S173" s="1636">
        <v>0</v>
      </c>
      <c r="T173" s="1636">
        <v>0</v>
      </c>
      <c r="U173" s="1636">
        <v>0</v>
      </c>
      <c r="V173" s="1636">
        <v>0</v>
      </c>
      <c r="W173" s="1636">
        <v>0</v>
      </c>
    </row>
    <row r="174" spans="1:23">
      <c r="A174" s="1650">
        <f t="shared" si="12"/>
        <v>170</v>
      </c>
      <c r="B174" s="1655"/>
      <c r="C174" s="1655"/>
      <c r="D174" s="1646" t="s">
        <v>568</v>
      </c>
      <c r="E174" s="1646" t="s">
        <v>518</v>
      </c>
      <c r="F174" s="1646" t="s">
        <v>59</v>
      </c>
      <c r="G174" s="1652" t="s">
        <v>2927</v>
      </c>
      <c r="H174" s="1646" t="s">
        <v>28</v>
      </c>
      <c r="I174" s="1633">
        <f t="shared" si="10"/>
        <v>0</v>
      </c>
      <c r="J174" s="1634">
        <f t="shared" si="11"/>
        <v>0</v>
      </c>
      <c r="K174" s="1635">
        <f t="shared" si="13"/>
        <v>101.56666666666666</v>
      </c>
      <c r="L174" s="1636">
        <v>0</v>
      </c>
      <c r="M174" s="1636">
        <v>0</v>
      </c>
      <c r="N174" s="1636">
        <v>0</v>
      </c>
      <c r="O174" s="1636">
        <v>0</v>
      </c>
      <c r="P174" s="1636">
        <v>0</v>
      </c>
      <c r="Q174" s="1636">
        <v>0</v>
      </c>
      <c r="R174" s="1636">
        <v>0</v>
      </c>
      <c r="S174" s="1636">
        <v>0</v>
      </c>
      <c r="T174" s="1636">
        <v>0</v>
      </c>
      <c r="U174" s="1636">
        <v>0</v>
      </c>
      <c r="V174" s="1636">
        <v>0</v>
      </c>
      <c r="W174" s="1636">
        <v>0</v>
      </c>
    </row>
    <row r="175" spans="1:23">
      <c r="A175" s="1650">
        <f t="shared" si="12"/>
        <v>171</v>
      </c>
      <c r="B175" s="1655"/>
      <c r="C175" s="1655"/>
      <c r="D175" s="1646" t="s">
        <v>570</v>
      </c>
      <c r="E175" s="1646" t="s">
        <v>571</v>
      </c>
      <c r="F175" s="1646" t="s">
        <v>59</v>
      </c>
      <c r="G175" s="1652" t="s">
        <v>2927</v>
      </c>
      <c r="H175" s="1646" t="s">
        <v>28</v>
      </c>
      <c r="I175" s="1633">
        <f t="shared" si="10"/>
        <v>0</v>
      </c>
      <c r="J175" s="1634">
        <f t="shared" si="11"/>
        <v>0</v>
      </c>
      <c r="K175" s="1635">
        <f t="shared" si="13"/>
        <v>101.56666666666666</v>
      </c>
      <c r="L175" s="1636">
        <v>0</v>
      </c>
      <c r="M175" s="1636">
        <v>0</v>
      </c>
      <c r="N175" s="1636">
        <v>0</v>
      </c>
      <c r="O175" s="1636">
        <v>0</v>
      </c>
      <c r="P175" s="1636">
        <v>0</v>
      </c>
      <c r="Q175" s="1636">
        <v>0</v>
      </c>
      <c r="R175" s="1636">
        <v>0</v>
      </c>
      <c r="S175" s="1636">
        <v>0</v>
      </c>
      <c r="T175" s="1636">
        <v>0</v>
      </c>
      <c r="U175" s="1636">
        <v>0</v>
      </c>
      <c r="V175" s="1636">
        <v>0</v>
      </c>
      <c r="W175" s="1636">
        <v>0</v>
      </c>
    </row>
    <row r="176" spans="1:23">
      <c r="A176" s="1650">
        <f t="shared" si="12"/>
        <v>172</v>
      </c>
      <c r="B176" s="1655"/>
      <c r="C176" s="1655"/>
      <c r="D176" s="1646" t="s">
        <v>572</v>
      </c>
      <c r="E176" s="1646" t="s">
        <v>111</v>
      </c>
      <c r="F176" s="1646" t="s">
        <v>59</v>
      </c>
      <c r="G176" s="1652" t="s">
        <v>2927</v>
      </c>
      <c r="H176" s="1646" t="s">
        <v>28</v>
      </c>
      <c r="I176" s="1633">
        <f t="shared" si="10"/>
        <v>0</v>
      </c>
      <c r="J176" s="1634">
        <f t="shared" si="11"/>
        <v>0</v>
      </c>
      <c r="K176" s="1635">
        <f t="shared" si="13"/>
        <v>101.56666666666666</v>
      </c>
      <c r="L176" s="1636">
        <v>0</v>
      </c>
      <c r="M176" s="1636">
        <v>0</v>
      </c>
      <c r="N176" s="1636">
        <v>0</v>
      </c>
      <c r="O176" s="1636">
        <v>0</v>
      </c>
      <c r="P176" s="1636">
        <v>0</v>
      </c>
      <c r="Q176" s="1636">
        <v>0</v>
      </c>
      <c r="R176" s="1636">
        <v>0</v>
      </c>
      <c r="S176" s="1636">
        <v>0</v>
      </c>
      <c r="T176" s="1636">
        <v>0</v>
      </c>
      <c r="U176" s="1636">
        <v>0</v>
      </c>
      <c r="V176" s="1636">
        <v>0</v>
      </c>
      <c r="W176" s="1636">
        <v>0</v>
      </c>
    </row>
    <row r="177" spans="1:23">
      <c r="A177" s="1650">
        <f t="shared" si="12"/>
        <v>173</v>
      </c>
      <c r="B177" s="1655"/>
      <c r="C177" s="1655"/>
      <c r="D177" s="1646" t="s">
        <v>63</v>
      </c>
      <c r="E177" s="1646" t="s">
        <v>569</v>
      </c>
      <c r="F177" s="1646" t="s">
        <v>59</v>
      </c>
      <c r="G177" s="1652" t="s">
        <v>2927</v>
      </c>
      <c r="H177" s="1646" t="s">
        <v>28</v>
      </c>
      <c r="I177" s="1633">
        <f t="shared" si="10"/>
        <v>0</v>
      </c>
      <c r="J177" s="1634">
        <f t="shared" si="11"/>
        <v>0</v>
      </c>
      <c r="K177" s="1635">
        <f t="shared" si="13"/>
        <v>101.56666666666666</v>
      </c>
      <c r="L177" s="1636">
        <v>0</v>
      </c>
      <c r="M177" s="1636">
        <v>0</v>
      </c>
      <c r="N177" s="1636">
        <v>0</v>
      </c>
      <c r="O177" s="1636">
        <v>0</v>
      </c>
      <c r="P177" s="1636">
        <v>0</v>
      </c>
      <c r="Q177" s="1636">
        <v>0</v>
      </c>
      <c r="R177" s="1636">
        <v>0</v>
      </c>
      <c r="S177" s="1636">
        <v>0</v>
      </c>
      <c r="T177" s="1636">
        <v>0</v>
      </c>
      <c r="U177" s="1636">
        <v>0</v>
      </c>
      <c r="V177" s="1636">
        <v>0</v>
      </c>
      <c r="W177" s="1636">
        <v>0</v>
      </c>
    </row>
    <row r="178" spans="1:23">
      <c r="A178" s="1650">
        <f t="shared" si="12"/>
        <v>174</v>
      </c>
      <c r="B178" s="1655"/>
      <c r="C178" s="1655"/>
      <c r="D178" s="1646" t="s">
        <v>573</v>
      </c>
      <c r="E178" s="1646" t="s">
        <v>574</v>
      </c>
      <c r="F178" s="1646" t="s">
        <v>59</v>
      </c>
      <c r="G178" s="1652" t="s">
        <v>2927</v>
      </c>
      <c r="H178" s="1646" t="s">
        <v>28</v>
      </c>
      <c r="I178" s="1633">
        <f t="shared" si="10"/>
        <v>0</v>
      </c>
      <c r="J178" s="1634">
        <f t="shared" si="11"/>
        <v>0</v>
      </c>
      <c r="K178" s="1635">
        <f t="shared" si="13"/>
        <v>101.56666666666666</v>
      </c>
      <c r="L178" s="1636">
        <v>0</v>
      </c>
      <c r="M178" s="1636">
        <v>0</v>
      </c>
      <c r="N178" s="1636">
        <v>0</v>
      </c>
      <c r="O178" s="1636">
        <v>0</v>
      </c>
      <c r="P178" s="1636">
        <v>0</v>
      </c>
      <c r="Q178" s="1636">
        <v>0</v>
      </c>
      <c r="R178" s="1636">
        <v>0</v>
      </c>
      <c r="S178" s="1636">
        <v>0</v>
      </c>
      <c r="T178" s="1636">
        <v>0</v>
      </c>
      <c r="U178" s="1636">
        <v>0</v>
      </c>
      <c r="V178" s="1636">
        <v>0</v>
      </c>
      <c r="W178" s="1636">
        <v>0</v>
      </c>
    </row>
    <row r="179" spans="1:23">
      <c r="A179" s="1650">
        <f t="shared" si="12"/>
        <v>175</v>
      </c>
      <c r="B179" s="1655"/>
      <c r="C179" s="1655"/>
      <c r="D179" s="1646" t="s">
        <v>284</v>
      </c>
      <c r="E179" s="1646" t="s">
        <v>397</v>
      </c>
      <c r="F179" s="1646" t="s">
        <v>59</v>
      </c>
      <c r="G179" s="1652" t="s">
        <v>2927</v>
      </c>
      <c r="H179" s="1646" t="s">
        <v>28</v>
      </c>
      <c r="I179" s="1633">
        <f t="shared" si="10"/>
        <v>0</v>
      </c>
      <c r="J179" s="1634">
        <f t="shared" si="11"/>
        <v>0</v>
      </c>
      <c r="K179" s="1635">
        <f t="shared" si="13"/>
        <v>101.56666666666666</v>
      </c>
      <c r="L179" s="1636">
        <v>0</v>
      </c>
      <c r="M179" s="1636">
        <v>0</v>
      </c>
      <c r="N179" s="1636">
        <v>0</v>
      </c>
      <c r="O179" s="1636">
        <v>0</v>
      </c>
      <c r="P179" s="1636">
        <v>0</v>
      </c>
      <c r="Q179" s="1636">
        <v>0</v>
      </c>
      <c r="R179" s="1636">
        <v>0</v>
      </c>
      <c r="S179" s="1636">
        <v>0</v>
      </c>
      <c r="T179" s="1636">
        <v>0</v>
      </c>
      <c r="U179" s="1636">
        <v>0</v>
      </c>
      <c r="V179" s="1636">
        <v>0</v>
      </c>
      <c r="W179" s="1636">
        <v>0</v>
      </c>
    </row>
    <row r="180" spans="1:23">
      <c r="A180" s="1650">
        <f t="shared" si="12"/>
        <v>176</v>
      </c>
      <c r="B180" s="1655"/>
      <c r="C180" s="1655"/>
      <c r="D180" s="1646" t="s">
        <v>582</v>
      </c>
      <c r="E180" s="1646" t="s">
        <v>583</v>
      </c>
      <c r="F180" s="1646" t="s">
        <v>56</v>
      </c>
      <c r="G180" s="1652" t="s">
        <v>2927</v>
      </c>
      <c r="H180" s="1646" t="s">
        <v>28</v>
      </c>
      <c r="I180" s="1633">
        <f t="shared" si="10"/>
        <v>0</v>
      </c>
      <c r="J180" s="1634">
        <f t="shared" si="11"/>
        <v>0</v>
      </c>
      <c r="K180" s="1635">
        <f t="shared" si="13"/>
        <v>101.56666666666666</v>
      </c>
      <c r="L180" s="1636">
        <v>0</v>
      </c>
      <c r="M180" s="1636">
        <v>0</v>
      </c>
      <c r="N180" s="1636">
        <v>0</v>
      </c>
      <c r="O180" s="1636">
        <v>0</v>
      </c>
      <c r="P180" s="1636">
        <v>0</v>
      </c>
      <c r="Q180" s="1636">
        <v>0</v>
      </c>
      <c r="R180" s="1636">
        <v>0</v>
      </c>
      <c r="S180" s="1636">
        <v>0</v>
      </c>
      <c r="T180" s="1636">
        <v>0</v>
      </c>
      <c r="U180" s="1636">
        <v>0</v>
      </c>
      <c r="V180" s="1636">
        <v>0</v>
      </c>
      <c r="W180" s="1636">
        <v>0</v>
      </c>
    </row>
    <row r="181" spans="1:23">
      <c r="A181" s="1650">
        <f t="shared" si="12"/>
        <v>177</v>
      </c>
      <c r="B181" s="1655"/>
      <c r="C181" s="1655"/>
      <c r="D181" s="1646" t="s">
        <v>584</v>
      </c>
      <c r="E181" s="1646" t="s">
        <v>585</v>
      </c>
      <c r="F181" s="1646" t="s">
        <v>358</v>
      </c>
      <c r="G181" s="1652" t="s">
        <v>2927</v>
      </c>
      <c r="H181" s="1646" t="s">
        <v>28</v>
      </c>
      <c r="I181" s="1633">
        <f t="shared" si="10"/>
        <v>0</v>
      </c>
      <c r="J181" s="1634">
        <f t="shared" si="11"/>
        <v>0</v>
      </c>
      <c r="K181" s="1635">
        <f t="shared" si="13"/>
        <v>101.56666666666666</v>
      </c>
      <c r="L181" s="1636">
        <v>0</v>
      </c>
      <c r="M181" s="1636">
        <v>0</v>
      </c>
      <c r="N181" s="1636">
        <v>0</v>
      </c>
      <c r="O181" s="1636">
        <v>0</v>
      </c>
      <c r="P181" s="1636">
        <v>0</v>
      </c>
      <c r="Q181" s="1636">
        <v>0</v>
      </c>
      <c r="R181" s="1636">
        <v>0</v>
      </c>
      <c r="S181" s="1636">
        <v>0</v>
      </c>
      <c r="T181" s="1636">
        <v>0</v>
      </c>
      <c r="U181" s="1636">
        <v>0</v>
      </c>
      <c r="V181" s="1636">
        <v>0</v>
      </c>
      <c r="W181" s="1636">
        <v>0</v>
      </c>
    </row>
    <row r="182" spans="1:23">
      <c r="A182" s="1650">
        <f t="shared" si="12"/>
        <v>178</v>
      </c>
      <c r="B182" s="1655"/>
      <c r="C182" s="1655"/>
      <c r="D182" s="1646" t="s">
        <v>575</v>
      </c>
      <c r="E182" s="1646" t="s">
        <v>576</v>
      </c>
      <c r="F182" s="1646" t="s">
        <v>577</v>
      </c>
      <c r="G182" s="1652" t="s">
        <v>2927</v>
      </c>
      <c r="H182" s="1646" t="s">
        <v>28</v>
      </c>
      <c r="I182" s="1633">
        <f t="shared" si="10"/>
        <v>0</v>
      </c>
      <c r="J182" s="1634">
        <f t="shared" si="11"/>
        <v>0</v>
      </c>
      <c r="K182" s="1635">
        <f t="shared" si="13"/>
        <v>101.56666666666666</v>
      </c>
      <c r="L182" s="1636">
        <v>0</v>
      </c>
      <c r="M182" s="1636">
        <v>0</v>
      </c>
      <c r="N182" s="1636">
        <v>0</v>
      </c>
      <c r="O182" s="1636">
        <v>0</v>
      </c>
      <c r="P182" s="1636">
        <v>0</v>
      </c>
      <c r="Q182" s="1636">
        <v>0</v>
      </c>
      <c r="R182" s="1636">
        <v>0</v>
      </c>
      <c r="S182" s="1636">
        <v>0</v>
      </c>
      <c r="T182" s="1636">
        <v>0</v>
      </c>
      <c r="U182" s="1636">
        <v>0</v>
      </c>
      <c r="V182" s="1636">
        <v>0</v>
      </c>
      <c r="W182" s="1636">
        <v>0</v>
      </c>
    </row>
    <row r="183" spans="1:23">
      <c r="A183" s="1650">
        <f t="shared" si="12"/>
        <v>179</v>
      </c>
      <c r="B183" s="1655"/>
      <c r="C183" s="1655"/>
      <c r="D183" s="1646" t="s">
        <v>591</v>
      </c>
      <c r="E183" s="1646" t="s">
        <v>592</v>
      </c>
      <c r="F183" s="1646" t="s">
        <v>67</v>
      </c>
      <c r="G183" s="1652" t="s">
        <v>2927</v>
      </c>
      <c r="H183" s="1646" t="s">
        <v>2931</v>
      </c>
      <c r="I183" s="1633">
        <f t="shared" si="10"/>
        <v>0</v>
      </c>
      <c r="J183" s="1634">
        <f t="shared" si="11"/>
        <v>0</v>
      </c>
      <c r="K183" s="1635">
        <f t="shared" si="13"/>
        <v>101.56666666666666</v>
      </c>
      <c r="L183" s="1640">
        <v>0</v>
      </c>
      <c r="M183" s="1640">
        <v>0</v>
      </c>
      <c r="N183" s="1640">
        <v>0</v>
      </c>
      <c r="O183" s="1640">
        <v>0</v>
      </c>
      <c r="P183" s="1640">
        <v>0</v>
      </c>
      <c r="Q183" s="1640">
        <v>0</v>
      </c>
      <c r="R183" s="1640">
        <v>0</v>
      </c>
      <c r="S183" s="1640">
        <v>0</v>
      </c>
      <c r="T183" s="1640">
        <v>0</v>
      </c>
      <c r="U183" s="1640">
        <v>0</v>
      </c>
      <c r="V183" s="1640">
        <v>0</v>
      </c>
      <c r="W183" s="1640">
        <v>0</v>
      </c>
    </row>
    <row r="184" spans="1:23">
      <c r="A184" s="1650">
        <f t="shared" si="12"/>
        <v>180</v>
      </c>
      <c r="B184" s="1655"/>
      <c r="C184" s="1655"/>
      <c r="D184" s="1646" t="s">
        <v>931</v>
      </c>
      <c r="E184" s="1646" t="s">
        <v>153</v>
      </c>
      <c r="F184" s="1646" t="s">
        <v>935</v>
      </c>
      <c r="G184" s="1652" t="s">
        <v>2927</v>
      </c>
      <c r="H184" s="1646" t="s">
        <v>2931</v>
      </c>
      <c r="I184" s="1633">
        <f t="shared" si="10"/>
        <v>0</v>
      </c>
      <c r="J184" s="1634">
        <f t="shared" si="11"/>
        <v>0</v>
      </c>
      <c r="K184" s="1635">
        <f t="shared" si="13"/>
        <v>101.56666666666666</v>
      </c>
      <c r="L184" s="1640">
        <v>0</v>
      </c>
      <c r="M184" s="1640">
        <v>0</v>
      </c>
      <c r="N184" s="1640">
        <v>0</v>
      </c>
      <c r="O184" s="1640">
        <v>0</v>
      </c>
      <c r="P184" s="1640">
        <v>0</v>
      </c>
      <c r="Q184" s="1640">
        <v>0</v>
      </c>
      <c r="R184" s="1640">
        <v>0</v>
      </c>
      <c r="S184" s="1640">
        <v>0</v>
      </c>
      <c r="T184" s="1640">
        <v>0</v>
      </c>
      <c r="U184" s="1640">
        <v>0</v>
      </c>
      <c r="V184" s="1640">
        <v>0</v>
      </c>
      <c r="W184" s="1640">
        <v>0</v>
      </c>
    </row>
    <row r="185" spans="1:23">
      <c r="A185" s="1650">
        <f t="shared" si="12"/>
        <v>181</v>
      </c>
      <c r="B185" s="1655"/>
      <c r="C185" s="1655"/>
      <c r="D185" s="1646" t="s">
        <v>1028</v>
      </c>
      <c r="E185" s="1646" t="s">
        <v>586</v>
      </c>
      <c r="F185" s="1646" t="s">
        <v>67</v>
      </c>
      <c r="G185" s="1652" t="s">
        <v>2927</v>
      </c>
      <c r="H185" s="1646" t="s">
        <v>2931</v>
      </c>
      <c r="I185" s="1633">
        <f t="shared" si="10"/>
        <v>0</v>
      </c>
      <c r="J185" s="1634">
        <f t="shared" si="11"/>
        <v>0</v>
      </c>
      <c r="K185" s="1635">
        <f t="shared" si="13"/>
        <v>101.56666666666666</v>
      </c>
      <c r="L185" s="1640">
        <v>0</v>
      </c>
      <c r="M185" s="1640">
        <v>0</v>
      </c>
      <c r="N185" s="1640">
        <v>0</v>
      </c>
      <c r="O185" s="1640">
        <v>0</v>
      </c>
      <c r="P185" s="1640">
        <v>0</v>
      </c>
      <c r="Q185" s="1640">
        <v>0</v>
      </c>
      <c r="R185" s="1640">
        <v>0</v>
      </c>
      <c r="S185" s="1640">
        <v>0</v>
      </c>
      <c r="T185" s="1640">
        <v>0</v>
      </c>
      <c r="U185" s="1640">
        <v>0</v>
      </c>
      <c r="V185" s="1640">
        <v>0</v>
      </c>
      <c r="W185" s="1640">
        <v>0</v>
      </c>
    </row>
    <row r="186" spans="1:23">
      <c r="A186" s="1650">
        <f t="shared" si="12"/>
        <v>182</v>
      </c>
      <c r="B186" s="1655"/>
      <c r="C186" s="1655"/>
      <c r="D186" s="1646" t="s">
        <v>141</v>
      </c>
      <c r="E186" s="1646" t="s">
        <v>142</v>
      </c>
      <c r="F186" s="1646" t="s">
        <v>59</v>
      </c>
      <c r="G186" s="1652" t="s">
        <v>2927</v>
      </c>
      <c r="H186" s="1646" t="s">
        <v>2931</v>
      </c>
      <c r="I186" s="1633">
        <f t="shared" si="10"/>
        <v>0</v>
      </c>
      <c r="J186" s="1634">
        <f t="shared" si="11"/>
        <v>0</v>
      </c>
      <c r="K186" s="1635">
        <f t="shared" si="13"/>
        <v>101.56666666666666</v>
      </c>
      <c r="L186" s="1640">
        <v>0</v>
      </c>
      <c r="M186" s="1640">
        <v>0</v>
      </c>
      <c r="N186" s="1640">
        <v>0</v>
      </c>
      <c r="O186" s="1640">
        <v>0</v>
      </c>
      <c r="P186" s="1640">
        <v>0</v>
      </c>
      <c r="Q186" s="1640">
        <v>0</v>
      </c>
      <c r="R186" s="1640">
        <v>0</v>
      </c>
      <c r="S186" s="1640">
        <v>0</v>
      </c>
      <c r="T186" s="1640">
        <v>0</v>
      </c>
      <c r="U186" s="1640">
        <v>0</v>
      </c>
      <c r="V186" s="1640">
        <v>0</v>
      </c>
      <c r="W186" s="1640">
        <v>0</v>
      </c>
    </row>
    <row r="187" spans="1:23">
      <c r="A187" s="1650">
        <f t="shared" si="12"/>
        <v>183</v>
      </c>
      <c r="B187" s="1655"/>
      <c r="C187" s="1655"/>
      <c r="D187" s="1646" t="s">
        <v>128</v>
      </c>
      <c r="E187" s="1646" t="s">
        <v>127</v>
      </c>
      <c r="F187" s="1646" t="s">
        <v>59</v>
      </c>
      <c r="G187" s="1652" t="s">
        <v>2927</v>
      </c>
      <c r="H187" s="1646" t="s">
        <v>2931</v>
      </c>
      <c r="I187" s="1641">
        <f t="shared" si="10"/>
        <v>0</v>
      </c>
      <c r="J187" s="1642">
        <f t="shared" si="11"/>
        <v>0</v>
      </c>
      <c r="K187" s="1635">
        <f t="shared" si="13"/>
        <v>101.56666666666666</v>
      </c>
      <c r="L187" s="1640">
        <v>0</v>
      </c>
      <c r="M187" s="1640">
        <v>0</v>
      </c>
      <c r="N187" s="1640">
        <v>0</v>
      </c>
      <c r="O187" s="1640">
        <v>0</v>
      </c>
      <c r="P187" s="1640">
        <v>0</v>
      </c>
      <c r="Q187" s="1640">
        <v>0</v>
      </c>
      <c r="R187" s="1640">
        <v>0</v>
      </c>
      <c r="S187" s="1640">
        <v>0</v>
      </c>
      <c r="T187" s="1640">
        <v>0</v>
      </c>
      <c r="U187" s="1640">
        <v>0</v>
      </c>
      <c r="V187" s="1640">
        <v>0</v>
      </c>
      <c r="W187" s="1640">
        <v>0</v>
      </c>
    </row>
    <row r="188" spans="1:23">
      <c r="A188" s="1650">
        <f t="shared" si="12"/>
        <v>184</v>
      </c>
      <c r="B188" s="1655"/>
      <c r="C188" s="1655"/>
      <c r="D188" s="1646" t="s">
        <v>593</v>
      </c>
      <c r="E188" s="1646" t="s">
        <v>1085</v>
      </c>
      <c r="F188" s="1646" t="s">
        <v>59</v>
      </c>
      <c r="G188" s="1652" t="s">
        <v>2927</v>
      </c>
      <c r="H188" s="1646" t="s">
        <v>2931</v>
      </c>
      <c r="I188" s="1641">
        <f t="shared" si="10"/>
        <v>0</v>
      </c>
      <c r="J188" s="1642">
        <f t="shared" si="11"/>
        <v>0</v>
      </c>
      <c r="K188" s="1635">
        <f t="shared" si="13"/>
        <v>101.56666666666666</v>
      </c>
      <c r="L188" s="1640">
        <v>0</v>
      </c>
      <c r="M188" s="1640">
        <v>0</v>
      </c>
      <c r="N188" s="1640">
        <v>0</v>
      </c>
      <c r="O188" s="1640">
        <v>0</v>
      </c>
      <c r="P188" s="1640">
        <v>0</v>
      </c>
      <c r="Q188" s="1640">
        <v>0</v>
      </c>
      <c r="R188" s="1640">
        <v>0</v>
      </c>
      <c r="S188" s="1640">
        <v>0</v>
      </c>
      <c r="T188" s="1640">
        <v>0</v>
      </c>
      <c r="U188" s="1640">
        <v>0</v>
      </c>
      <c r="V188" s="1640">
        <v>0</v>
      </c>
      <c r="W188" s="1640">
        <v>0</v>
      </c>
    </row>
    <row r="189" spans="1:23">
      <c r="A189" s="1650">
        <f t="shared" si="12"/>
        <v>185</v>
      </c>
      <c r="B189" s="1655"/>
      <c r="C189" s="1655"/>
      <c r="D189" s="1646" t="s">
        <v>165</v>
      </c>
      <c r="E189" s="1646" t="s">
        <v>166</v>
      </c>
      <c r="F189" s="1646" t="s">
        <v>59</v>
      </c>
      <c r="G189" s="1652" t="s">
        <v>2927</v>
      </c>
      <c r="H189" s="1646" t="s">
        <v>2931</v>
      </c>
      <c r="I189" s="1641">
        <f t="shared" si="10"/>
        <v>0</v>
      </c>
      <c r="J189" s="1642">
        <f t="shared" si="11"/>
        <v>0</v>
      </c>
      <c r="K189" s="1635">
        <f t="shared" si="13"/>
        <v>101.56666666666666</v>
      </c>
      <c r="L189" s="1640">
        <v>0</v>
      </c>
      <c r="M189" s="1640">
        <v>0</v>
      </c>
      <c r="N189" s="1640">
        <v>0</v>
      </c>
      <c r="O189" s="1640">
        <v>0</v>
      </c>
      <c r="P189" s="1640">
        <v>0</v>
      </c>
      <c r="Q189" s="1640">
        <v>0</v>
      </c>
      <c r="R189" s="1640">
        <v>0</v>
      </c>
      <c r="S189" s="1640">
        <v>0</v>
      </c>
      <c r="T189" s="1640">
        <v>0</v>
      </c>
      <c r="U189" s="1640">
        <v>0</v>
      </c>
      <c r="V189" s="1640">
        <v>0</v>
      </c>
      <c r="W189" s="1640">
        <v>0</v>
      </c>
    </row>
    <row r="190" spans="1:23">
      <c r="A190" s="1650">
        <f t="shared" si="12"/>
        <v>186</v>
      </c>
      <c r="B190" s="1655"/>
      <c r="C190" s="1655"/>
      <c r="D190" s="1646" t="s">
        <v>596</v>
      </c>
      <c r="E190" s="1646" t="s">
        <v>597</v>
      </c>
      <c r="F190" s="1646" t="s">
        <v>56</v>
      </c>
      <c r="G190" s="1652" t="s">
        <v>2927</v>
      </c>
      <c r="H190" s="1646" t="s">
        <v>2931</v>
      </c>
      <c r="I190" s="1641">
        <f t="shared" si="10"/>
        <v>0</v>
      </c>
      <c r="J190" s="1642">
        <f t="shared" si="11"/>
        <v>0</v>
      </c>
      <c r="K190" s="1635">
        <f t="shared" si="13"/>
        <v>101.56666666666666</v>
      </c>
      <c r="L190" s="1640">
        <v>0</v>
      </c>
      <c r="M190" s="1640">
        <v>0</v>
      </c>
      <c r="N190" s="1640">
        <v>0</v>
      </c>
      <c r="O190" s="1640">
        <v>0</v>
      </c>
      <c r="P190" s="1640">
        <v>0</v>
      </c>
      <c r="Q190" s="1640">
        <v>0</v>
      </c>
      <c r="R190" s="1640">
        <v>0</v>
      </c>
      <c r="S190" s="1640">
        <v>0</v>
      </c>
      <c r="T190" s="1640">
        <v>0</v>
      </c>
      <c r="U190" s="1640">
        <v>0</v>
      </c>
      <c r="V190" s="1640">
        <v>0</v>
      </c>
      <c r="W190" s="1640">
        <v>0</v>
      </c>
    </row>
    <row r="191" spans="1:23">
      <c r="A191" s="1650">
        <f t="shared" si="12"/>
        <v>187</v>
      </c>
      <c r="B191" s="1655"/>
      <c r="C191" s="1655"/>
      <c r="D191" s="1646" t="s">
        <v>373</v>
      </c>
      <c r="E191" s="1646" t="s">
        <v>374</v>
      </c>
      <c r="F191" s="1646" t="s">
        <v>56</v>
      </c>
      <c r="G191" s="1652" t="s">
        <v>2927</v>
      </c>
      <c r="H191" s="1646" t="s">
        <v>2931</v>
      </c>
      <c r="I191" s="1641">
        <f t="shared" si="10"/>
        <v>0</v>
      </c>
      <c r="J191" s="1642">
        <f t="shared" si="11"/>
        <v>0</v>
      </c>
      <c r="K191" s="1635">
        <f t="shared" si="13"/>
        <v>101.56666666666666</v>
      </c>
      <c r="L191" s="1640">
        <v>0</v>
      </c>
      <c r="M191" s="1640">
        <v>0</v>
      </c>
      <c r="N191" s="1640">
        <v>0</v>
      </c>
      <c r="O191" s="1640">
        <v>0</v>
      </c>
      <c r="P191" s="1640">
        <v>0</v>
      </c>
      <c r="Q191" s="1640">
        <v>0</v>
      </c>
      <c r="R191" s="1640">
        <v>0</v>
      </c>
      <c r="S191" s="1640">
        <v>0</v>
      </c>
      <c r="T191" s="1640">
        <v>0</v>
      </c>
      <c r="U191" s="1640">
        <v>0</v>
      </c>
      <c r="V191" s="1640">
        <v>0</v>
      </c>
      <c r="W191" s="1640">
        <v>0</v>
      </c>
    </row>
    <row r="192" spans="1:23">
      <c r="A192" s="1650">
        <f t="shared" si="12"/>
        <v>188</v>
      </c>
      <c r="B192" s="1655"/>
      <c r="C192" s="1655"/>
      <c r="D192" s="1646" t="s">
        <v>356</v>
      </c>
      <c r="E192" s="1646" t="s">
        <v>357</v>
      </c>
      <c r="F192" s="1646" t="s">
        <v>358</v>
      </c>
      <c r="G192" s="1652" t="s">
        <v>2927</v>
      </c>
      <c r="H192" s="1646" t="s">
        <v>2931</v>
      </c>
      <c r="I192" s="1641">
        <f t="shared" si="10"/>
        <v>0</v>
      </c>
      <c r="J192" s="1642">
        <f t="shared" si="11"/>
        <v>0</v>
      </c>
      <c r="K192" s="1635">
        <f t="shared" si="13"/>
        <v>101.56666666666666</v>
      </c>
      <c r="L192" s="1640">
        <v>0</v>
      </c>
      <c r="M192" s="1640">
        <v>0</v>
      </c>
      <c r="N192" s="1640">
        <v>0</v>
      </c>
      <c r="O192" s="1640">
        <v>0</v>
      </c>
      <c r="P192" s="1640">
        <v>0</v>
      </c>
      <c r="Q192" s="1640">
        <v>0</v>
      </c>
      <c r="R192" s="1640">
        <v>0</v>
      </c>
      <c r="S192" s="1640">
        <v>0</v>
      </c>
      <c r="T192" s="1640">
        <v>0</v>
      </c>
      <c r="U192" s="1640">
        <v>0</v>
      </c>
      <c r="V192" s="1640">
        <v>0</v>
      </c>
      <c r="W192" s="1640">
        <v>0</v>
      </c>
    </row>
    <row r="193" spans="1:23">
      <c r="A193" s="1650">
        <f t="shared" si="12"/>
        <v>189</v>
      </c>
      <c r="B193" s="1655"/>
      <c r="C193" s="1655"/>
      <c r="D193" s="1646" t="s">
        <v>605</v>
      </c>
      <c r="E193" s="1646" t="s">
        <v>606</v>
      </c>
      <c r="F193" s="1646" t="s">
        <v>358</v>
      </c>
      <c r="G193" s="1652" t="s">
        <v>2927</v>
      </c>
      <c r="H193" s="1646" t="s">
        <v>2931</v>
      </c>
      <c r="I193" s="1633">
        <f t="shared" si="10"/>
        <v>0</v>
      </c>
      <c r="J193" s="1634">
        <f t="shared" si="11"/>
        <v>0</v>
      </c>
      <c r="K193" s="1635">
        <f t="shared" si="13"/>
        <v>101.56666666666666</v>
      </c>
      <c r="L193" s="1640">
        <v>0</v>
      </c>
      <c r="M193" s="1640">
        <v>0</v>
      </c>
      <c r="N193" s="1640">
        <v>0</v>
      </c>
      <c r="O193" s="1640">
        <v>0</v>
      </c>
      <c r="P193" s="1640">
        <v>0</v>
      </c>
      <c r="Q193" s="1640">
        <v>0</v>
      </c>
      <c r="R193" s="1640">
        <v>0</v>
      </c>
      <c r="S193" s="1640">
        <v>0</v>
      </c>
      <c r="T193" s="1640">
        <v>0</v>
      </c>
      <c r="U193" s="1640">
        <v>0</v>
      </c>
      <c r="V193" s="1640">
        <v>0</v>
      </c>
      <c r="W193" s="1640">
        <v>0</v>
      </c>
    </row>
    <row r="194" spans="1:23">
      <c r="A194" s="1650">
        <f t="shared" si="12"/>
        <v>190</v>
      </c>
      <c r="B194" s="1655"/>
      <c r="C194" s="1655"/>
      <c r="D194" s="1646" t="s">
        <v>604</v>
      </c>
      <c r="E194" s="1646" t="s">
        <v>1086</v>
      </c>
      <c r="F194" s="1646" t="s">
        <v>358</v>
      </c>
      <c r="G194" s="1652" t="s">
        <v>2927</v>
      </c>
      <c r="H194" s="1646" t="s">
        <v>2931</v>
      </c>
      <c r="I194" s="1633">
        <f t="shared" si="10"/>
        <v>0</v>
      </c>
      <c r="J194" s="1634">
        <f t="shared" si="11"/>
        <v>0</v>
      </c>
      <c r="K194" s="1635">
        <f t="shared" si="13"/>
        <v>101.56666666666666</v>
      </c>
      <c r="L194" s="1640">
        <v>0</v>
      </c>
      <c r="M194" s="1640">
        <v>0</v>
      </c>
      <c r="N194" s="1640">
        <v>0</v>
      </c>
      <c r="O194" s="1640">
        <v>0</v>
      </c>
      <c r="P194" s="1640">
        <v>0</v>
      </c>
      <c r="Q194" s="1640">
        <v>0</v>
      </c>
      <c r="R194" s="1640">
        <v>0</v>
      </c>
      <c r="S194" s="1640">
        <v>0</v>
      </c>
      <c r="T194" s="1640">
        <v>0</v>
      </c>
      <c r="U194" s="1640">
        <v>0</v>
      </c>
      <c r="V194" s="1640">
        <v>0</v>
      </c>
      <c r="W194" s="1640">
        <v>0</v>
      </c>
    </row>
    <row r="195" spans="1:23">
      <c r="A195" s="1650">
        <f t="shared" si="12"/>
        <v>191</v>
      </c>
      <c r="B195" s="1655"/>
      <c r="C195" s="1655"/>
      <c r="D195" s="1646" t="s">
        <v>1533</v>
      </c>
      <c r="E195" s="1646" t="s">
        <v>2679</v>
      </c>
      <c r="F195" s="1646" t="s">
        <v>577</v>
      </c>
      <c r="G195" s="1652" t="s">
        <v>2927</v>
      </c>
      <c r="H195" s="1646" t="s">
        <v>2931</v>
      </c>
      <c r="I195" s="1633">
        <f t="shared" si="10"/>
        <v>0</v>
      </c>
      <c r="J195" s="1634">
        <f t="shared" si="11"/>
        <v>0</v>
      </c>
      <c r="K195" s="1635">
        <f t="shared" si="13"/>
        <v>101.56666666666666</v>
      </c>
      <c r="L195" s="1640">
        <v>0</v>
      </c>
      <c r="M195" s="1640">
        <v>0</v>
      </c>
      <c r="N195" s="1640">
        <v>0</v>
      </c>
      <c r="O195" s="1640">
        <v>0</v>
      </c>
      <c r="P195" s="1640">
        <v>0</v>
      </c>
      <c r="Q195" s="1640">
        <v>0</v>
      </c>
      <c r="R195" s="1640">
        <v>0</v>
      </c>
      <c r="S195" s="1640">
        <v>0</v>
      </c>
      <c r="T195" s="1640">
        <v>0</v>
      </c>
      <c r="U195" s="1640">
        <v>0</v>
      </c>
      <c r="V195" s="1640">
        <v>0</v>
      </c>
      <c r="W195" s="1640">
        <v>0</v>
      </c>
    </row>
    <row r="196" spans="1:23">
      <c r="A196" s="1650">
        <f t="shared" si="12"/>
        <v>192</v>
      </c>
      <c r="B196" s="1655"/>
      <c r="C196" s="1655"/>
      <c r="D196" s="1646" t="s">
        <v>602</v>
      </c>
      <c r="E196" s="1646" t="s">
        <v>603</v>
      </c>
      <c r="F196" s="1646" t="s">
        <v>504</v>
      </c>
      <c r="G196" s="1652" t="s">
        <v>2927</v>
      </c>
      <c r="H196" s="1646" t="s">
        <v>2931</v>
      </c>
      <c r="I196" s="1633">
        <f t="shared" si="10"/>
        <v>0</v>
      </c>
      <c r="J196" s="1634">
        <f t="shared" si="11"/>
        <v>0</v>
      </c>
      <c r="K196" s="1635">
        <f t="shared" si="13"/>
        <v>101.56666666666666</v>
      </c>
      <c r="L196" s="1640">
        <v>0</v>
      </c>
      <c r="M196" s="1640">
        <v>0</v>
      </c>
      <c r="N196" s="1640">
        <v>0</v>
      </c>
      <c r="O196" s="1640">
        <v>0</v>
      </c>
      <c r="P196" s="1640">
        <v>0</v>
      </c>
      <c r="Q196" s="1640">
        <v>0</v>
      </c>
      <c r="R196" s="1640">
        <v>0</v>
      </c>
      <c r="S196" s="1640">
        <v>0</v>
      </c>
      <c r="T196" s="1640">
        <v>0</v>
      </c>
      <c r="U196" s="1640">
        <v>0</v>
      </c>
      <c r="V196" s="1640">
        <v>0</v>
      </c>
      <c r="W196" s="1640">
        <v>0</v>
      </c>
    </row>
    <row r="197" spans="1:23">
      <c r="A197" s="1650">
        <f t="shared" si="12"/>
        <v>193</v>
      </c>
      <c r="B197" s="1655"/>
      <c r="C197" s="1655"/>
      <c r="D197" s="1646" t="s">
        <v>242</v>
      </c>
      <c r="E197" s="1646" t="s">
        <v>601</v>
      </c>
      <c r="F197" s="1646" t="s">
        <v>504</v>
      </c>
      <c r="G197" s="1652" t="s">
        <v>2927</v>
      </c>
      <c r="H197" s="1646" t="s">
        <v>2931</v>
      </c>
      <c r="I197" s="1633">
        <f t="shared" ref="I197:I246" si="14">L197+N197+P197+R197+T197+V197</f>
        <v>0</v>
      </c>
      <c r="J197" s="1634">
        <f t="shared" ref="J197:J246" si="15">M197+O197+Q197+S197+U197+W197</f>
        <v>0</v>
      </c>
      <c r="K197" s="1635">
        <f t="shared" si="13"/>
        <v>101.56666666666666</v>
      </c>
      <c r="L197" s="1640">
        <v>0</v>
      </c>
      <c r="M197" s="1640">
        <v>0</v>
      </c>
      <c r="N197" s="1640">
        <v>0</v>
      </c>
      <c r="O197" s="1640">
        <v>0</v>
      </c>
      <c r="P197" s="1640">
        <v>0</v>
      </c>
      <c r="Q197" s="1640">
        <v>0</v>
      </c>
      <c r="R197" s="1640">
        <v>0</v>
      </c>
      <c r="S197" s="1640">
        <v>0</v>
      </c>
      <c r="T197" s="1640">
        <v>0</v>
      </c>
      <c r="U197" s="1636">
        <v>0</v>
      </c>
      <c r="V197" s="1636">
        <v>0</v>
      </c>
      <c r="W197" s="1636">
        <v>0</v>
      </c>
    </row>
    <row r="198" spans="1:23">
      <c r="A198" s="1650">
        <f t="shared" si="12"/>
        <v>194</v>
      </c>
      <c r="B198" s="1655"/>
      <c r="C198" s="1655"/>
      <c r="D198" s="1644" t="s">
        <v>165</v>
      </c>
      <c r="E198" s="1644" t="s">
        <v>1036</v>
      </c>
      <c r="F198" s="1646" t="s">
        <v>504</v>
      </c>
      <c r="G198" s="1652" t="s">
        <v>2927</v>
      </c>
      <c r="H198" s="1646" t="s">
        <v>2931</v>
      </c>
      <c r="I198" s="1633">
        <f t="shared" si="14"/>
        <v>0</v>
      </c>
      <c r="J198" s="1634">
        <f t="shared" si="15"/>
        <v>0</v>
      </c>
      <c r="K198" s="1635">
        <f t="shared" si="13"/>
        <v>101.56666666666666</v>
      </c>
      <c r="L198" s="1640">
        <v>0</v>
      </c>
      <c r="M198" s="1638">
        <v>0</v>
      </c>
      <c r="N198" s="1638">
        <v>0</v>
      </c>
      <c r="O198" s="1638">
        <v>0</v>
      </c>
      <c r="P198" s="1638">
        <v>0</v>
      </c>
      <c r="Q198" s="1638">
        <v>0</v>
      </c>
      <c r="R198" s="1638">
        <v>0</v>
      </c>
      <c r="S198" s="1638">
        <v>0</v>
      </c>
      <c r="T198" s="1638">
        <v>0</v>
      </c>
      <c r="U198" s="1638">
        <v>0</v>
      </c>
      <c r="V198" s="1638">
        <v>0</v>
      </c>
      <c r="W198" s="1638">
        <v>0</v>
      </c>
    </row>
    <row r="199" spans="1:23">
      <c r="A199" s="1650">
        <f t="shared" ref="A199:A246" si="16">A198+1</f>
        <v>195</v>
      </c>
      <c r="B199" s="1655"/>
      <c r="C199" s="1655"/>
      <c r="D199" s="1646" t="s">
        <v>1038</v>
      </c>
      <c r="E199" s="1646" t="s">
        <v>72</v>
      </c>
      <c r="F199" s="1646" t="s">
        <v>231</v>
      </c>
      <c r="G199" s="1652" t="s">
        <v>2927</v>
      </c>
      <c r="H199" s="1646" t="s">
        <v>2931</v>
      </c>
      <c r="I199" s="1633">
        <f t="shared" si="14"/>
        <v>0</v>
      </c>
      <c r="J199" s="1634">
        <f t="shared" si="15"/>
        <v>0</v>
      </c>
      <c r="K199" s="1635">
        <f t="shared" si="13"/>
        <v>101.56666666666666</v>
      </c>
      <c r="L199" s="1640">
        <v>0</v>
      </c>
      <c r="M199" s="1640">
        <v>0</v>
      </c>
      <c r="N199" s="1640">
        <v>0</v>
      </c>
      <c r="O199" s="1640">
        <v>0</v>
      </c>
      <c r="P199" s="1640">
        <v>0</v>
      </c>
      <c r="Q199" s="1640">
        <v>0</v>
      </c>
      <c r="R199" s="1640">
        <v>0</v>
      </c>
      <c r="S199" s="1640">
        <v>0</v>
      </c>
      <c r="T199" s="1640">
        <v>0</v>
      </c>
      <c r="U199" s="1636">
        <v>0</v>
      </c>
      <c r="V199" s="1636">
        <v>0</v>
      </c>
      <c r="W199" s="1636">
        <v>0</v>
      </c>
    </row>
    <row r="200" spans="1:23">
      <c r="A200" s="1650">
        <f t="shared" si="16"/>
        <v>196</v>
      </c>
      <c r="B200" s="1655"/>
      <c r="C200" s="1655"/>
      <c r="D200" s="1646" t="s">
        <v>2917</v>
      </c>
      <c r="E200" s="1646" t="s">
        <v>2918</v>
      </c>
      <c r="F200" s="1646" t="s">
        <v>231</v>
      </c>
      <c r="G200" s="1652" t="s">
        <v>2927</v>
      </c>
      <c r="H200" s="1646" t="s">
        <v>2931</v>
      </c>
      <c r="I200" s="1633">
        <f t="shared" si="14"/>
        <v>1</v>
      </c>
      <c r="J200" s="1634">
        <f t="shared" si="15"/>
        <v>0</v>
      </c>
      <c r="K200" s="1635">
        <f t="shared" si="13"/>
        <v>101.56666666666666</v>
      </c>
      <c r="L200" s="1640">
        <f>1</f>
        <v>1</v>
      </c>
      <c r="M200" s="1640">
        <v>0</v>
      </c>
      <c r="N200" s="1640">
        <v>0</v>
      </c>
      <c r="O200" s="1640">
        <v>0</v>
      </c>
      <c r="P200" s="1640">
        <v>0</v>
      </c>
      <c r="Q200" s="1640">
        <v>0</v>
      </c>
      <c r="R200" s="1640">
        <v>0</v>
      </c>
      <c r="S200" s="1640">
        <v>0</v>
      </c>
      <c r="T200" s="1640">
        <v>0</v>
      </c>
      <c r="U200" s="1636">
        <v>0</v>
      </c>
      <c r="V200" s="1636">
        <v>0</v>
      </c>
      <c r="W200" s="1636">
        <v>0</v>
      </c>
    </row>
    <row r="201" spans="1:23">
      <c r="A201" s="1650">
        <f t="shared" si="16"/>
        <v>197</v>
      </c>
      <c r="B201" s="1655"/>
      <c r="C201" s="1655"/>
      <c r="D201" s="1646" t="s">
        <v>1033</v>
      </c>
      <c r="E201" s="1646" t="s">
        <v>1034</v>
      </c>
      <c r="F201" s="1646" t="s">
        <v>835</v>
      </c>
      <c r="G201" s="1652" t="s">
        <v>2927</v>
      </c>
      <c r="H201" s="1646" t="s">
        <v>2931</v>
      </c>
      <c r="I201" s="1633">
        <f t="shared" si="14"/>
        <v>0</v>
      </c>
      <c r="J201" s="1634">
        <f t="shared" si="15"/>
        <v>0</v>
      </c>
      <c r="K201" s="1635">
        <f t="shared" ref="K201:K246" si="17">K200+J201</f>
        <v>101.56666666666666</v>
      </c>
      <c r="L201" s="1640">
        <v>0</v>
      </c>
      <c r="M201" s="1640">
        <v>0</v>
      </c>
      <c r="N201" s="1640">
        <v>0</v>
      </c>
      <c r="O201" s="1640">
        <v>0</v>
      </c>
      <c r="P201" s="1640">
        <v>0</v>
      </c>
      <c r="Q201" s="1640">
        <v>0</v>
      </c>
      <c r="R201" s="1640">
        <v>0</v>
      </c>
      <c r="S201" s="1640">
        <v>0</v>
      </c>
      <c r="T201" s="1640">
        <v>0</v>
      </c>
      <c r="U201" s="1636">
        <v>0</v>
      </c>
      <c r="V201" s="1636">
        <v>0</v>
      </c>
      <c r="W201" s="1636">
        <v>0</v>
      </c>
    </row>
    <row r="202" spans="1:23">
      <c r="A202" s="1650">
        <f t="shared" si="16"/>
        <v>198</v>
      </c>
      <c r="B202" s="1655"/>
      <c r="C202" s="1655"/>
      <c r="D202" s="1647" t="s">
        <v>608</v>
      </c>
      <c r="E202" s="1647" t="s">
        <v>609</v>
      </c>
      <c r="F202" s="1647" t="s">
        <v>67</v>
      </c>
      <c r="G202" s="1653" t="s">
        <v>2927</v>
      </c>
      <c r="H202" s="1646" t="s">
        <v>30</v>
      </c>
      <c r="I202" s="1633">
        <f t="shared" si="14"/>
        <v>0</v>
      </c>
      <c r="J202" s="1634">
        <f t="shared" si="15"/>
        <v>0</v>
      </c>
      <c r="K202" s="1635">
        <f t="shared" si="17"/>
        <v>101.56666666666666</v>
      </c>
      <c r="L202" s="1640">
        <v>0</v>
      </c>
      <c r="M202" s="1640">
        <v>0</v>
      </c>
      <c r="N202" s="1640">
        <v>0</v>
      </c>
      <c r="O202" s="1640">
        <v>0</v>
      </c>
      <c r="P202" s="1636">
        <v>0</v>
      </c>
      <c r="Q202" s="1636">
        <v>0</v>
      </c>
      <c r="R202" s="1636">
        <v>0</v>
      </c>
      <c r="S202" s="1636">
        <v>0</v>
      </c>
      <c r="T202" s="1636">
        <v>0</v>
      </c>
      <c r="U202" s="1636">
        <v>0</v>
      </c>
      <c r="V202" s="1636">
        <v>0</v>
      </c>
      <c r="W202" s="1636">
        <v>0</v>
      </c>
    </row>
    <row r="203" spans="1:23">
      <c r="A203" s="1650">
        <f t="shared" si="16"/>
        <v>199</v>
      </c>
      <c r="B203" s="1655"/>
      <c r="C203" s="1655"/>
      <c r="D203" s="1647" t="s">
        <v>610</v>
      </c>
      <c r="E203" s="1647" t="s">
        <v>611</v>
      </c>
      <c r="F203" s="1647" t="s">
        <v>59</v>
      </c>
      <c r="G203" s="1653" t="s">
        <v>2927</v>
      </c>
      <c r="H203" s="1646" t="s">
        <v>30</v>
      </c>
      <c r="I203" s="1633">
        <f t="shared" si="14"/>
        <v>0</v>
      </c>
      <c r="J203" s="1634">
        <f t="shared" si="15"/>
        <v>0</v>
      </c>
      <c r="K203" s="1635">
        <f t="shared" si="17"/>
        <v>101.56666666666666</v>
      </c>
      <c r="L203" s="1640">
        <v>0</v>
      </c>
      <c r="M203" s="1640">
        <v>0</v>
      </c>
      <c r="N203" s="1640">
        <v>0</v>
      </c>
      <c r="O203" s="1640">
        <v>0</v>
      </c>
      <c r="P203" s="1636">
        <v>0</v>
      </c>
      <c r="Q203" s="1636">
        <v>0</v>
      </c>
      <c r="R203" s="1636">
        <v>0</v>
      </c>
      <c r="S203" s="1636">
        <v>0</v>
      </c>
      <c r="T203" s="1636">
        <v>0</v>
      </c>
      <c r="U203" s="1636">
        <v>0</v>
      </c>
      <c r="V203" s="1636">
        <v>0</v>
      </c>
      <c r="W203" s="1636">
        <v>0</v>
      </c>
    </row>
    <row r="204" spans="1:23">
      <c r="A204" s="1650">
        <f t="shared" si="16"/>
        <v>200</v>
      </c>
      <c r="B204" s="1655"/>
      <c r="C204" s="1655"/>
      <c r="D204" s="1647" t="s">
        <v>616</v>
      </c>
      <c r="E204" s="1647" t="s">
        <v>336</v>
      </c>
      <c r="F204" s="1647" t="s">
        <v>1762</v>
      </c>
      <c r="G204" s="1653" t="s">
        <v>2927</v>
      </c>
      <c r="H204" s="1646" t="s">
        <v>30</v>
      </c>
      <c r="I204" s="1633">
        <f t="shared" si="14"/>
        <v>0</v>
      </c>
      <c r="J204" s="1634">
        <f t="shared" si="15"/>
        <v>0</v>
      </c>
      <c r="K204" s="1635">
        <f t="shared" si="17"/>
        <v>101.56666666666666</v>
      </c>
      <c r="L204" s="1640">
        <v>0</v>
      </c>
      <c r="M204" s="1640">
        <v>0</v>
      </c>
      <c r="N204" s="1640">
        <v>0</v>
      </c>
      <c r="O204" s="1640">
        <v>0</v>
      </c>
      <c r="P204" s="1636">
        <v>0</v>
      </c>
      <c r="Q204" s="1636">
        <v>0</v>
      </c>
      <c r="R204" s="1636">
        <v>0</v>
      </c>
      <c r="S204" s="1636">
        <v>0</v>
      </c>
      <c r="T204" s="1636">
        <v>0</v>
      </c>
      <c r="U204" s="1636">
        <v>0</v>
      </c>
      <c r="V204" s="1636">
        <v>0</v>
      </c>
      <c r="W204" s="1636">
        <v>0</v>
      </c>
    </row>
    <row r="205" spans="1:23">
      <c r="A205" s="1650">
        <f t="shared" si="16"/>
        <v>201</v>
      </c>
      <c r="B205" s="1655"/>
      <c r="C205" s="1655"/>
      <c r="D205" s="1647" t="s">
        <v>1008</v>
      </c>
      <c r="E205" s="1647" t="s">
        <v>499</v>
      </c>
      <c r="F205" s="1647" t="s">
        <v>56</v>
      </c>
      <c r="G205" s="1653" t="s">
        <v>2927</v>
      </c>
      <c r="H205" s="1646" t="s">
        <v>30</v>
      </c>
      <c r="I205" s="1633">
        <f t="shared" si="14"/>
        <v>0</v>
      </c>
      <c r="J205" s="1634">
        <f t="shared" si="15"/>
        <v>0</v>
      </c>
      <c r="K205" s="1635">
        <f t="shared" si="17"/>
        <v>101.56666666666666</v>
      </c>
      <c r="L205" s="1640">
        <v>0</v>
      </c>
      <c r="M205" s="1640">
        <v>0</v>
      </c>
      <c r="N205" s="1640">
        <v>0</v>
      </c>
      <c r="O205" s="1640">
        <v>0</v>
      </c>
      <c r="P205" s="1636">
        <v>0</v>
      </c>
      <c r="Q205" s="1636">
        <v>0</v>
      </c>
      <c r="R205" s="1636">
        <v>0</v>
      </c>
      <c r="S205" s="1636">
        <v>0</v>
      </c>
      <c r="T205" s="1636">
        <v>0</v>
      </c>
      <c r="U205" s="1636">
        <v>0</v>
      </c>
      <c r="V205" s="1636">
        <v>0</v>
      </c>
      <c r="W205" s="1636">
        <v>0</v>
      </c>
    </row>
    <row r="206" spans="1:23">
      <c r="A206" s="1650">
        <f t="shared" si="16"/>
        <v>202</v>
      </c>
      <c r="B206" s="1655"/>
      <c r="C206" s="1655"/>
      <c r="D206" s="1647" t="s">
        <v>617</v>
      </c>
      <c r="E206" s="1647" t="s">
        <v>618</v>
      </c>
      <c r="F206" s="1647" t="s">
        <v>56</v>
      </c>
      <c r="G206" s="1653" t="s">
        <v>2927</v>
      </c>
      <c r="H206" s="1646" t="s">
        <v>30</v>
      </c>
      <c r="I206" s="1633">
        <f t="shared" si="14"/>
        <v>0</v>
      </c>
      <c r="J206" s="1634">
        <f t="shared" si="15"/>
        <v>0</v>
      </c>
      <c r="K206" s="1635">
        <f t="shared" si="17"/>
        <v>101.56666666666666</v>
      </c>
      <c r="L206" s="1640">
        <v>0</v>
      </c>
      <c r="M206" s="1640">
        <v>0</v>
      </c>
      <c r="N206" s="1640">
        <v>0</v>
      </c>
      <c r="O206" s="1640">
        <v>0</v>
      </c>
      <c r="P206" s="1636">
        <v>0</v>
      </c>
      <c r="Q206" s="1636">
        <v>0</v>
      </c>
      <c r="R206" s="1636">
        <v>0</v>
      </c>
      <c r="S206" s="1636">
        <v>0</v>
      </c>
      <c r="T206" s="1636">
        <v>0</v>
      </c>
      <c r="U206" s="1636">
        <v>0</v>
      </c>
      <c r="V206" s="1636">
        <v>0</v>
      </c>
      <c r="W206" s="1636">
        <v>0</v>
      </c>
    </row>
    <row r="207" spans="1:23">
      <c r="A207" s="1650">
        <f t="shared" si="16"/>
        <v>203</v>
      </c>
      <c r="B207" s="1655"/>
      <c r="C207" s="1655"/>
      <c r="D207" s="1647" t="s">
        <v>614</v>
      </c>
      <c r="E207" s="1647" t="s">
        <v>615</v>
      </c>
      <c r="F207" s="1647" t="s">
        <v>56</v>
      </c>
      <c r="G207" s="1653" t="s">
        <v>2927</v>
      </c>
      <c r="H207" s="1646" t="s">
        <v>30</v>
      </c>
      <c r="I207" s="1633">
        <f t="shared" si="14"/>
        <v>0</v>
      </c>
      <c r="J207" s="1634">
        <f t="shared" si="15"/>
        <v>0</v>
      </c>
      <c r="K207" s="1635">
        <f t="shared" si="17"/>
        <v>101.56666666666666</v>
      </c>
      <c r="L207" s="1640">
        <v>0</v>
      </c>
      <c r="M207" s="1640">
        <v>0</v>
      </c>
      <c r="N207" s="1640">
        <v>0</v>
      </c>
      <c r="O207" s="1640">
        <v>0</v>
      </c>
      <c r="P207" s="1636">
        <v>0</v>
      </c>
      <c r="Q207" s="1636">
        <v>0</v>
      </c>
      <c r="R207" s="1636">
        <v>0</v>
      </c>
      <c r="S207" s="1636">
        <v>0</v>
      </c>
      <c r="T207" s="1636">
        <v>0</v>
      </c>
      <c r="U207" s="1636">
        <v>0</v>
      </c>
      <c r="V207" s="1636">
        <v>0</v>
      </c>
      <c r="W207" s="1636">
        <v>0</v>
      </c>
    </row>
    <row r="208" spans="1:23">
      <c r="A208" s="1650">
        <f t="shared" si="16"/>
        <v>204</v>
      </c>
      <c r="B208" s="1655"/>
      <c r="C208" s="1655"/>
      <c r="D208" s="1647" t="s">
        <v>619</v>
      </c>
      <c r="E208" s="1647" t="s">
        <v>620</v>
      </c>
      <c r="F208" s="1647" t="s">
        <v>504</v>
      </c>
      <c r="G208" s="1653" t="s">
        <v>2927</v>
      </c>
      <c r="H208" s="1646" t="s">
        <v>30</v>
      </c>
      <c r="I208" s="1633">
        <f t="shared" si="14"/>
        <v>0</v>
      </c>
      <c r="J208" s="1634">
        <f t="shared" si="15"/>
        <v>0</v>
      </c>
      <c r="K208" s="1635">
        <f t="shared" si="17"/>
        <v>101.56666666666666</v>
      </c>
      <c r="L208" s="1640">
        <v>0</v>
      </c>
      <c r="M208" s="1640">
        <v>0</v>
      </c>
      <c r="N208" s="1640">
        <v>0</v>
      </c>
      <c r="O208" s="1640">
        <v>0</v>
      </c>
      <c r="P208" s="1636">
        <v>0</v>
      </c>
      <c r="Q208" s="1636">
        <v>0</v>
      </c>
      <c r="R208" s="1636">
        <v>0</v>
      </c>
      <c r="S208" s="1636">
        <v>0</v>
      </c>
      <c r="T208" s="1636">
        <v>0</v>
      </c>
      <c r="U208" s="1636">
        <v>0</v>
      </c>
      <c r="V208" s="1636">
        <v>0</v>
      </c>
      <c r="W208" s="1636">
        <v>0</v>
      </c>
    </row>
    <row r="209" spans="1:23">
      <c r="A209" s="1650">
        <f t="shared" si="16"/>
        <v>205</v>
      </c>
      <c r="B209" s="1655"/>
      <c r="C209" s="1655"/>
      <c r="D209" s="1647" t="s">
        <v>612</v>
      </c>
      <c r="E209" s="1647" t="s">
        <v>613</v>
      </c>
      <c r="F209" s="1647" t="s">
        <v>577</v>
      </c>
      <c r="G209" s="1653" t="s">
        <v>2927</v>
      </c>
      <c r="H209" s="1646" t="s">
        <v>30</v>
      </c>
      <c r="I209" s="1633">
        <f t="shared" si="14"/>
        <v>0</v>
      </c>
      <c r="J209" s="1634">
        <f t="shared" si="15"/>
        <v>0</v>
      </c>
      <c r="K209" s="1635">
        <f t="shared" si="17"/>
        <v>101.56666666666666</v>
      </c>
      <c r="L209" s="1640">
        <v>0</v>
      </c>
      <c r="M209" s="1640">
        <v>0</v>
      </c>
      <c r="N209" s="1640">
        <v>0</v>
      </c>
      <c r="O209" s="1640">
        <v>0</v>
      </c>
      <c r="P209" s="1636">
        <v>0</v>
      </c>
      <c r="Q209" s="1636">
        <v>0</v>
      </c>
      <c r="R209" s="1636">
        <v>0</v>
      </c>
      <c r="S209" s="1636">
        <v>0</v>
      </c>
      <c r="T209" s="1636">
        <v>0</v>
      </c>
      <c r="U209" s="1636">
        <v>0</v>
      </c>
      <c r="V209" s="1636">
        <v>0</v>
      </c>
      <c r="W209" s="1636">
        <v>0</v>
      </c>
    </row>
    <row r="210" spans="1:23">
      <c r="A210" s="1650">
        <f t="shared" si="16"/>
        <v>206</v>
      </c>
      <c r="B210" s="1655"/>
      <c r="C210" s="1655"/>
      <c r="D210" s="1646" t="s">
        <v>190</v>
      </c>
      <c r="E210" s="1646" t="s">
        <v>621</v>
      </c>
      <c r="F210" s="1646" t="s">
        <v>67</v>
      </c>
      <c r="G210" s="1652" t="s">
        <v>2927</v>
      </c>
      <c r="H210" s="1646" t="s">
        <v>31</v>
      </c>
      <c r="I210" s="1633">
        <f t="shared" si="14"/>
        <v>0</v>
      </c>
      <c r="J210" s="1634">
        <f t="shared" si="15"/>
        <v>0</v>
      </c>
      <c r="K210" s="1635">
        <f t="shared" si="17"/>
        <v>101.56666666666666</v>
      </c>
      <c r="L210" s="1640">
        <v>0</v>
      </c>
      <c r="M210" s="1640">
        <v>0</v>
      </c>
      <c r="N210" s="1640">
        <v>0</v>
      </c>
      <c r="O210" s="1640">
        <v>0</v>
      </c>
      <c r="P210" s="1640">
        <v>0</v>
      </c>
      <c r="Q210" s="1640">
        <v>0</v>
      </c>
      <c r="R210" s="1640">
        <v>0</v>
      </c>
      <c r="S210" s="1640">
        <v>0</v>
      </c>
      <c r="T210" s="1640">
        <v>0</v>
      </c>
      <c r="U210" s="1640">
        <v>0</v>
      </c>
      <c r="V210" s="1640">
        <v>0</v>
      </c>
      <c r="W210" s="1640">
        <v>0</v>
      </c>
    </row>
    <row r="211" spans="1:23">
      <c r="A211" s="1650">
        <f t="shared" si="16"/>
        <v>207</v>
      </c>
      <c r="B211" s="1655"/>
      <c r="C211" s="1655"/>
      <c r="D211" s="1646" t="s">
        <v>627</v>
      </c>
      <c r="E211" s="1646" t="s">
        <v>628</v>
      </c>
      <c r="F211" s="1646" t="s">
        <v>59</v>
      </c>
      <c r="G211" s="1652" t="s">
        <v>2927</v>
      </c>
      <c r="H211" s="1646" t="s">
        <v>31</v>
      </c>
      <c r="I211" s="1633">
        <f t="shared" si="14"/>
        <v>0</v>
      </c>
      <c r="J211" s="1634">
        <f t="shared" si="15"/>
        <v>0</v>
      </c>
      <c r="K211" s="1635">
        <f t="shared" si="17"/>
        <v>101.56666666666666</v>
      </c>
      <c r="L211" s="1640">
        <v>0</v>
      </c>
      <c r="M211" s="1640">
        <v>0</v>
      </c>
      <c r="N211" s="1640">
        <v>0</v>
      </c>
      <c r="O211" s="1640">
        <v>0</v>
      </c>
      <c r="P211" s="1640">
        <v>0</v>
      </c>
      <c r="Q211" s="1640">
        <v>0</v>
      </c>
      <c r="R211" s="1640">
        <v>0</v>
      </c>
      <c r="S211" s="1640">
        <v>0</v>
      </c>
      <c r="T211" s="1640">
        <v>0</v>
      </c>
      <c r="U211" s="1640">
        <v>0</v>
      </c>
      <c r="V211" s="1640">
        <v>0</v>
      </c>
      <c r="W211" s="1640">
        <v>0</v>
      </c>
    </row>
    <row r="212" spans="1:23">
      <c r="A212" s="1650">
        <f t="shared" si="16"/>
        <v>208</v>
      </c>
      <c r="B212" s="1655"/>
      <c r="C212" s="1655"/>
      <c r="D212" s="1646" t="s">
        <v>176</v>
      </c>
      <c r="E212" s="1646" t="s">
        <v>177</v>
      </c>
      <c r="F212" s="1646" t="s">
        <v>56</v>
      </c>
      <c r="G212" s="1652" t="s">
        <v>2927</v>
      </c>
      <c r="H212" s="1646" t="s">
        <v>31</v>
      </c>
      <c r="I212" s="1633">
        <f t="shared" si="14"/>
        <v>0</v>
      </c>
      <c r="J212" s="1634">
        <f t="shared" si="15"/>
        <v>0</v>
      </c>
      <c r="K212" s="1635">
        <f t="shared" si="17"/>
        <v>101.56666666666666</v>
      </c>
      <c r="L212" s="1640">
        <v>0</v>
      </c>
      <c r="M212" s="1640">
        <v>0</v>
      </c>
      <c r="N212" s="1640">
        <v>0</v>
      </c>
      <c r="O212" s="1640">
        <v>0</v>
      </c>
      <c r="P212" s="1640">
        <v>0</v>
      </c>
      <c r="Q212" s="1640">
        <v>0</v>
      </c>
      <c r="R212" s="1640">
        <v>0</v>
      </c>
      <c r="S212" s="1640">
        <v>0</v>
      </c>
      <c r="T212" s="1640">
        <v>0</v>
      </c>
      <c r="U212" s="1640">
        <v>0</v>
      </c>
      <c r="V212" s="1640">
        <v>0</v>
      </c>
      <c r="W212" s="1640">
        <v>0</v>
      </c>
    </row>
    <row r="213" spans="1:23">
      <c r="A213" s="1650">
        <f t="shared" si="16"/>
        <v>209</v>
      </c>
      <c r="B213" s="1655"/>
      <c r="C213" s="1655"/>
      <c r="D213" s="1646" t="s">
        <v>631</v>
      </c>
      <c r="E213" s="1646" t="s">
        <v>632</v>
      </c>
      <c r="F213" s="1646" t="s">
        <v>283</v>
      </c>
      <c r="G213" s="1652" t="s">
        <v>2927</v>
      </c>
      <c r="H213" s="1646" t="s">
        <v>31</v>
      </c>
      <c r="I213" s="1633">
        <f t="shared" si="14"/>
        <v>0</v>
      </c>
      <c r="J213" s="1634">
        <f t="shared" si="15"/>
        <v>0</v>
      </c>
      <c r="K213" s="1635">
        <f t="shared" si="17"/>
        <v>101.56666666666666</v>
      </c>
      <c r="L213" s="1640">
        <v>0</v>
      </c>
      <c r="M213" s="1640">
        <v>0</v>
      </c>
      <c r="N213" s="1640">
        <v>0</v>
      </c>
      <c r="O213" s="1640">
        <v>0</v>
      </c>
      <c r="P213" s="1640">
        <v>0</v>
      </c>
      <c r="Q213" s="1640">
        <v>0</v>
      </c>
      <c r="R213" s="1640">
        <v>0</v>
      </c>
      <c r="S213" s="1640">
        <v>0</v>
      </c>
      <c r="T213" s="1640">
        <v>0</v>
      </c>
      <c r="U213" s="1640">
        <v>0</v>
      </c>
      <c r="V213" s="1640">
        <v>0</v>
      </c>
      <c r="W213" s="1640">
        <v>0</v>
      </c>
    </row>
    <row r="214" spans="1:23">
      <c r="A214" s="1650">
        <f t="shared" si="16"/>
        <v>210</v>
      </c>
      <c r="B214" s="1655"/>
      <c r="C214" s="1655"/>
      <c r="D214" s="1646" t="s">
        <v>1001</v>
      </c>
      <c r="E214" s="1646" t="s">
        <v>204</v>
      </c>
      <c r="F214" s="1646" t="s">
        <v>368</v>
      </c>
      <c r="G214" s="1652" t="s">
        <v>2927</v>
      </c>
      <c r="H214" s="1646" t="s">
        <v>31</v>
      </c>
      <c r="I214" s="1633">
        <f t="shared" si="14"/>
        <v>0</v>
      </c>
      <c r="J214" s="1634">
        <f t="shared" si="15"/>
        <v>0</v>
      </c>
      <c r="K214" s="1635">
        <f t="shared" si="17"/>
        <v>101.56666666666666</v>
      </c>
      <c r="L214" s="1640">
        <v>0</v>
      </c>
      <c r="M214" s="1640">
        <v>0</v>
      </c>
      <c r="N214" s="1640">
        <v>0</v>
      </c>
      <c r="O214" s="1640">
        <v>0</v>
      </c>
      <c r="P214" s="1640">
        <v>0</v>
      </c>
      <c r="Q214" s="1640">
        <v>0</v>
      </c>
      <c r="R214" s="1640">
        <v>0</v>
      </c>
      <c r="S214" s="1640">
        <v>0</v>
      </c>
      <c r="T214" s="1640">
        <v>0</v>
      </c>
      <c r="U214" s="1640">
        <v>0</v>
      </c>
      <c r="V214" s="1640">
        <v>0</v>
      </c>
      <c r="W214" s="1640">
        <v>0</v>
      </c>
    </row>
    <row r="215" spans="1:23">
      <c r="A215" s="1650">
        <f t="shared" si="16"/>
        <v>211</v>
      </c>
      <c r="B215" s="1655"/>
      <c r="C215" s="1655"/>
      <c r="D215" s="1646" t="s">
        <v>340</v>
      </c>
      <c r="E215" s="1646" t="s">
        <v>638</v>
      </c>
      <c r="F215" s="1646" t="s">
        <v>157</v>
      </c>
      <c r="G215" s="1652" t="s">
        <v>2927</v>
      </c>
      <c r="H215" s="1646" t="s">
        <v>31</v>
      </c>
      <c r="I215" s="1633">
        <f t="shared" si="14"/>
        <v>0</v>
      </c>
      <c r="J215" s="1634">
        <f t="shared" si="15"/>
        <v>0</v>
      </c>
      <c r="K215" s="1635">
        <f t="shared" si="17"/>
        <v>101.56666666666666</v>
      </c>
      <c r="L215" s="1640">
        <v>0</v>
      </c>
      <c r="M215" s="1640">
        <v>0</v>
      </c>
      <c r="N215" s="1640">
        <v>0</v>
      </c>
      <c r="O215" s="1640">
        <v>0</v>
      </c>
      <c r="P215" s="1640">
        <v>0</v>
      </c>
      <c r="Q215" s="1640">
        <v>0</v>
      </c>
      <c r="R215" s="1640">
        <v>0</v>
      </c>
      <c r="S215" s="1640">
        <v>0</v>
      </c>
      <c r="T215" s="1640">
        <v>0</v>
      </c>
      <c r="U215" s="1640">
        <v>0</v>
      </c>
      <c r="V215" s="1640">
        <v>0</v>
      </c>
      <c r="W215" s="1640">
        <v>0</v>
      </c>
    </row>
    <row r="216" spans="1:23">
      <c r="A216" s="1650">
        <f t="shared" si="16"/>
        <v>212</v>
      </c>
      <c r="B216" s="1655"/>
      <c r="C216" s="1655"/>
      <c r="D216" s="1646" t="s">
        <v>847</v>
      </c>
      <c r="E216" s="1646" t="s">
        <v>111</v>
      </c>
      <c r="F216" s="1646" t="s">
        <v>157</v>
      </c>
      <c r="G216" s="1652" t="s">
        <v>2927</v>
      </c>
      <c r="H216" s="1646" t="s">
        <v>31</v>
      </c>
      <c r="I216" s="1633">
        <f t="shared" si="14"/>
        <v>0</v>
      </c>
      <c r="J216" s="1634">
        <f t="shared" si="15"/>
        <v>0</v>
      </c>
      <c r="K216" s="1635">
        <f t="shared" si="17"/>
        <v>101.56666666666666</v>
      </c>
      <c r="L216" s="1640">
        <v>0</v>
      </c>
      <c r="M216" s="1640">
        <v>0</v>
      </c>
      <c r="N216" s="1640">
        <v>0</v>
      </c>
      <c r="O216" s="1640">
        <v>0</v>
      </c>
      <c r="P216" s="1640">
        <v>0</v>
      </c>
      <c r="Q216" s="1640">
        <v>0</v>
      </c>
      <c r="R216" s="1640">
        <v>0</v>
      </c>
      <c r="S216" s="1640">
        <v>0</v>
      </c>
      <c r="T216" s="1640">
        <v>0</v>
      </c>
      <c r="U216" s="1640">
        <v>0</v>
      </c>
      <c r="V216" s="1640">
        <v>0</v>
      </c>
      <c r="W216" s="1640">
        <v>0</v>
      </c>
    </row>
    <row r="217" spans="1:23">
      <c r="A217" s="1650">
        <f t="shared" si="16"/>
        <v>213</v>
      </c>
      <c r="B217" s="1655"/>
      <c r="C217" s="1655"/>
      <c r="D217" s="1646" t="s">
        <v>635</v>
      </c>
      <c r="E217" s="1646" t="s">
        <v>636</v>
      </c>
      <c r="F217" s="1646" t="s">
        <v>157</v>
      </c>
      <c r="G217" s="1652" t="s">
        <v>2927</v>
      </c>
      <c r="H217" s="1646" t="s">
        <v>31</v>
      </c>
      <c r="I217" s="1633">
        <f t="shared" si="14"/>
        <v>0</v>
      </c>
      <c r="J217" s="1634">
        <f t="shared" si="15"/>
        <v>0</v>
      </c>
      <c r="K217" s="1635">
        <f t="shared" si="17"/>
        <v>101.56666666666666</v>
      </c>
      <c r="L217" s="1640">
        <v>0</v>
      </c>
      <c r="M217" s="1640">
        <v>0</v>
      </c>
      <c r="N217" s="1640">
        <v>0</v>
      </c>
      <c r="O217" s="1640">
        <v>0</v>
      </c>
      <c r="P217" s="1640">
        <v>0</v>
      </c>
      <c r="Q217" s="1640">
        <v>0</v>
      </c>
      <c r="R217" s="1640">
        <v>0</v>
      </c>
      <c r="S217" s="1640">
        <v>0</v>
      </c>
      <c r="T217" s="1640">
        <v>0</v>
      </c>
      <c r="U217" s="1640">
        <v>0</v>
      </c>
      <c r="V217" s="1640">
        <v>0</v>
      </c>
      <c r="W217" s="1640">
        <v>0</v>
      </c>
    </row>
    <row r="218" spans="1:23">
      <c r="A218" s="1650">
        <f t="shared" si="16"/>
        <v>214</v>
      </c>
      <c r="B218" s="1655"/>
      <c r="C218" s="1655"/>
      <c r="D218" s="1646" t="s">
        <v>639</v>
      </c>
      <c r="E218" s="1646" t="s">
        <v>640</v>
      </c>
      <c r="F218" s="1646" t="s">
        <v>157</v>
      </c>
      <c r="G218" s="1652" t="s">
        <v>2927</v>
      </c>
      <c r="H218" s="1646" t="s">
        <v>31</v>
      </c>
      <c r="I218" s="1633">
        <f t="shared" si="14"/>
        <v>0</v>
      </c>
      <c r="J218" s="1634">
        <f t="shared" si="15"/>
        <v>0</v>
      </c>
      <c r="K218" s="1635">
        <f t="shared" si="17"/>
        <v>101.56666666666666</v>
      </c>
      <c r="L218" s="1636">
        <v>0</v>
      </c>
      <c r="M218" s="1636">
        <v>0</v>
      </c>
      <c r="N218" s="1636">
        <v>0</v>
      </c>
      <c r="O218" s="1636">
        <v>0</v>
      </c>
      <c r="P218" s="1636">
        <v>0</v>
      </c>
      <c r="Q218" s="1636">
        <v>0</v>
      </c>
      <c r="R218" s="1636">
        <v>0</v>
      </c>
      <c r="S218" s="1636">
        <v>0</v>
      </c>
      <c r="T218" s="1636">
        <v>0</v>
      </c>
      <c r="U218" s="1636">
        <v>0</v>
      </c>
      <c r="V218" s="1636">
        <v>0</v>
      </c>
      <c r="W218" s="1636">
        <v>0</v>
      </c>
    </row>
    <row r="219" spans="1:23">
      <c r="A219" s="1650">
        <f t="shared" si="16"/>
        <v>215</v>
      </c>
      <c r="B219" s="1655"/>
      <c r="C219" s="1655"/>
      <c r="D219" s="1646" t="s">
        <v>2900</v>
      </c>
      <c r="E219" s="1646" t="s">
        <v>2901</v>
      </c>
      <c r="F219" s="1646" t="s">
        <v>835</v>
      </c>
      <c r="G219" s="1652" t="s">
        <v>2927</v>
      </c>
      <c r="H219" s="1646" t="s">
        <v>31</v>
      </c>
      <c r="I219" s="1633">
        <f t="shared" si="14"/>
        <v>1</v>
      </c>
      <c r="J219" s="1634">
        <f t="shared" si="15"/>
        <v>0</v>
      </c>
      <c r="K219" s="1635">
        <f t="shared" si="17"/>
        <v>101.56666666666666</v>
      </c>
      <c r="L219" s="1636">
        <f>1</f>
        <v>1</v>
      </c>
      <c r="M219" s="1636">
        <v>0</v>
      </c>
      <c r="N219" s="1636">
        <v>0</v>
      </c>
      <c r="O219" s="1636">
        <v>0</v>
      </c>
      <c r="P219" s="1636">
        <v>0</v>
      </c>
      <c r="Q219" s="1636">
        <v>0</v>
      </c>
      <c r="R219" s="1636">
        <v>0</v>
      </c>
      <c r="S219" s="1636">
        <v>0</v>
      </c>
      <c r="T219" s="1636">
        <v>0</v>
      </c>
      <c r="U219" s="1636">
        <v>0</v>
      </c>
      <c r="V219" s="1636">
        <v>0</v>
      </c>
      <c r="W219" s="1636">
        <v>0</v>
      </c>
    </row>
    <row r="220" spans="1:23">
      <c r="A220" s="1650">
        <f t="shared" si="16"/>
        <v>216</v>
      </c>
      <c r="B220" s="1655"/>
      <c r="C220" s="1655"/>
      <c r="D220" s="1646" t="s">
        <v>2451</v>
      </c>
      <c r="E220" s="1646" t="s">
        <v>80</v>
      </c>
      <c r="F220" s="1646" t="s">
        <v>835</v>
      </c>
      <c r="G220" s="1652" t="s">
        <v>2927</v>
      </c>
      <c r="H220" s="1646" t="s">
        <v>31</v>
      </c>
      <c r="I220" s="1633">
        <f t="shared" si="14"/>
        <v>1</v>
      </c>
      <c r="J220" s="1634">
        <f t="shared" si="15"/>
        <v>0</v>
      </c>
      <c r="K220" s="1635">
        <f t="shared" si="17"/>
        <v>101.56666666666666</v>
      </c>
      <c r="L220" s="1636">
        <f>1</f>
        <v>1</v>
      </c>
      <c r="M220" s="1636">
        <v>0</v>
      </c>
      <c r="N220" s="1636">
        <v>0</v>
      </c>
      <c r="O220" s="1636">
        <v>0</v>
      </c>
      <c r="P220" s="1636">
        <v>0</v>
      </c>
      <c r="Q220" s="1636">
        <v>0</v>
      </c>
      <c r="R220" s="1636">
        <v>0</v>
      </c>
      <c r="S220" s="1636">
        <v>0</v>
      </c>
      <c r="T220" s="1636">
        <v>0</v>
      </c>
      <c r="U220" s="1636">
        <v>0</v>
      </c>
      <c r="V220" s="1636">
        <v>0</v>
      </c>
      <c r="W220" s="1636">
        <v>0</v>
      </c>
    </row>
    <row r="221" spans="1:23">
      <c r="A221" s="1650">
        <f t="shared" si="16"/>
        <v>217</v>
      </c>
      <c r="B221" s="1655"/>
      <c r="C221" s="1655"/>
      <c r="D221" s="1647" t="s">
        <v>858</v>
      </c>
      <c r="E221" s="1647" t="s">
        <v>642</v>
      </c>
      <c r="F221" s="1647" t="s">
        <v>67</v>
      </c>
      <c r="G221" s="1653" t="s">
        <v>2927</v>
      </c>
      <c r="H221" s="1647" t="s">
        <v>32</v>
      </c>
      <c r="I221" s="1633">
        <f t="shared" si="14"/>
        <v>0</v>
      </c>
      <c r="J221" s="1634">
        <f t="shared" si="15"/>
        <v>0</v>
      </c>
      <c r="K221" s="1635">
        <f t="shared" si="17"/>
        <v>101.56666666666666</v>
      </c>
      <c r="L221" s="1636">
        <v>0</v>
      </c>
      <c r="M221" s="1636">
        <v>0</v>
      </c>
      <c r="N221" s="1636">
        <v>0</v>
      </c>
      <c r="O221" s="1636">
        <v>0</v>
      </c>
      <c r="P221" s="1636">
        <v>0</v>
      </c>
      <c r="Q221" s="1636">
        <v>0</v>
      </c>
      <c r="R221" s="1636">
        <v>0</v>
      </c>
      <c r="S221" s="1636">
        <v>0</v>
      </c>
      <c r="T221" s="1636">
        <v>0</v>
      </c>
      <c r="U221" s="1636">
        <v>0</v>
      </c>
      <c r="V221" s="1640">
        <v>0</v>
      </c>
      <c r="W221" s="1640">
        <v>0</v>
      </c>
    </row>
    <row r="222" spans="1:23">
      <c r="A222" s="1650">
        <f t="shared" si="16"/>
        <v>218</v>
      </c>
      <c r="B222" s="1655"/>
      <c r="C222" s="1655"/>
      <c r="D222" s="1647" t="s">
        <v>844</v>
      </c>
      <c r="E222" s="1647" t="s">
        <v>857</v>
      </c>
      <c r="F222" s="1647" t="s">
        <v>59</v>
      </c>
      <c r="G222" s="1653" t="s">
        <v>2927</v>
      </c>
      <c r="H222" s="1647" t="s">
        <v>32</v>
      </c>
      <c r="I222" s="1633">
        <f t="shared" si="14"/>
        <v>0</v>
      </c>
      <c r="J222" s="1634">
        <f t="shared" si="15"/>
        <v>0</v>
      </c>
      <c r="K222" s="1635">
        <f t="shared" si="17"/>
        <v>101.56666666666666</v>
      </c>
      <c r="L222" s="1636">
        <f>+P222+R222+T222+V222</f>
        <v>0</v>
      </c>
      <c r="M222" s="1636">
        <v>0</v>
      </c>
      <c r="N222" s="1636">
        <v>0</v>
      </c>
      <c r="O222" s="1636">
        <v>0</v>
      </c>
      <c r="P222" s="1636">
        <v>0</v>
      </c>
      <c r="Q222" s="1636">
        <v>0</v>
      </c>
      <c r="R222" s="1636">
        <v>0</v>
      </c>
      <c r="S222" s="1636">
        <v>0</v>
      </c>
      <c r="T222" s="1636">
        <v>0</v>
      </c>
      <c r="U222" s="1636">
        <v>0</v>
      </c>
      <c r="V222" s="1636">
        <v>0</v>
      </c>
      <c r="W222" s="1636">
        <v>0</v>
      </c>
    </row>
    <row r="223" spans="1:23">
      <c r="A223" s="1650">
        <f t="shared" si="16"/>
        <v>219</v>
      </c>
      <c r="B223" s="1655"/>
      <c r="C223" s="1655"/>
      <c r="D223" s="1647" t="s">
        <v>851</v>
      </c>
      <c r="E223" s="1647" t="s">
        <v>648</v>
      </c>
      <c r="F223" s="1647" t="s">
        <v>59</v>
      </c>
      <c r="G223" s="1653" t="s">
        <v>2927</v>
      </c>
      <c r="H223" s="1647" t="s">
        <v>32</v>
      </c>
      <c r="I223" s="1633">
        <f t="shared" si="14"/>
        <v>0</v>
      </c>
      <c r="J223" s="1634">
        <f t="shared" si="15"/>
        <v>0</v>
      </c>
      <c r="K223" s="1635">
        <f t="shared" si="17"/>
        <v>101.56666666666666</v>
      </c>
      <c r="L223" s="1636">
        <v>0</v>
      </c>
      <c r="M223" s="1636">
        <v>0</v>
      </c>
      <c r="N223" s="1636">
        <v>0</v>
      </c>
      <c r="O223" s="1636">
        <v>0</v>
      </c>
      <c r="P223" s="1636">
        <v>0</v>
      </c>
      <c r="Q223" s="1636">
        <v>0</v>
      </c>
      <c r="R223" s="1636">
        <v>0</v>
      </c>
      <c r="S223" s="1636">
        <v>0</v>
      </c>
      <c r="T223" s="1636">
        <v>0</v>
      </c>
      <c r="U223" s="1636">
        <v>0</v>
      </c>
      <c r="V223" s="1636">
        <v>0</v>
      </c>
      <c r="W223" s="1636">
        <v>0</v>
      </c>
    </row>
    <row r="224" spans="1:23">
      <c r="A224" s="1650">
        <f t="shared" si="16"/>
        <v>220</v>
      </c>
      <c r="B224" s="1655"/>
      <c r="C224" s="1655"/>
      <c r="D224" s="1647" t="s">
        <v>651</v>
      </c>
      <c r="E224" s="1647" t="s">
        <v>650</v>
      </c>
      <c r="F224" s="1647" t="s">
        <v>56</v>
      </c>
      <c r="G224" s="1653" t="s">
        <v>2927</v>
      </c>
      <c r="H224" s="1647" t="s">
        <v>32</v>
      </c>
      <c r="I224" s="1633">
        <f t="shared" si="14"/>
        <v>0</v>
      </c>
      <c r="J224" s="1634">
        <f t="shared" si="15"/>
        <v>0</v>
      </c>
      <c r="K224" s="1635">
        <f t="shared" si="17"/>
        <v>101.56666666666666</v>
      </c>
      <c r="L224" s="1636">
        <v>0</v>
      </c>
      <c r="M224" s="1636">
        <v>0</v>
      </c>
      <c r="N224" s="1636">
        <v>0</v>
      </c>
      <c r="O224" s="1636">
        <v>0</v>
      </c>
      <c r="P224" s="1636">
        <v>0</v>
      </c>
      <c r="Q224" s="1636">
        <v>0</v>
      </c>
      <c r="R224" s="1636">
        <v>0</v>
      </c>
      <c r="S224" s="1636">
        <v>0</v>
      </c>
      <c r="T224" s="1636">
        <v>0</v>
      </c>
      <c r="U224" s="1636">
        <v>0</v>
      </c>
      <c r="V224" s="1636">
        <v>0</v>
      </c>
      <c r="W224" s="1636">
        <v>0</v>
      </c>
    </row>
    <row r="225" spans="1:23">
      <c r="A225" s="1650">
        <f t="shared" si="16"/>
        <v>221</v>
      </c>
      <c r="B225" s="1655"/>
      <c r="C225" s="1655"/>
      <c r="D225" s="1647" t="s">
        <v>1002</v>
      </c>
      <c r="E225" s="1647" t="s">
        <v>1003</v>
      </c>
      <c r="F225" s="1647" t="s">
        <v>56</v>
      </c>
      <c r="G225" s="1653" t="s">
        <v>2927</v>
      </c>
      <c r="H225" s="1647" t="s">
        <v>32</v>
      </c>
      <c r="I225" s="1633">
        <f t="shared" si="14"/>
        <v>0</v>
      </c>
      <c r="J225" s="1634">
        <f t="shared" si="15"/>
        <v>0</v>
      </c>
      <c r="K225" s="1635">
        <f t="shared" si="17"/>
        <v>101.56666666666666</v>
      </c>
      <c r="L225" s="1636">
        <v>0</v>
      </c>
      <c r="M225" s="1636">
        <v>0</v>
      </c>
      <c r="N225" s="1636">
        <v>0</v>
      </c>
      <c r="O225" s="1636">
        <v>0</v>
      </c>
      <c r="P225" s="1636">
        <v>0</v>
      </c>
      <c r="Q225" s="1636">
        <v>0</v>
      </c>
      <c r="R225" s="1636">
        <v>0</v>
      </c>
      <c r="S225" s="1636">
        <v>0</v>
      </c>
      <c r="T225" s="1636">
        <v>0</v>
      </c>
      <c r="U225" s="1636">
        <v>0</v>
      </c>
      <c r="V225" s="1636">
        <v>0</v>
      </c>
      <c r="W225" s="1636">
        <v>0</v>
      </c>
    </row>
    <row r="226" spans="1:23">
      <c r="A226" s="1650">
        <f t="shared" si="16"/>
        <v>222</v>
      </c>
      <c r="B226" s="1655"/>
      <c r="C226" s="1655"/>
      <c r="D226" s="1647" t="s">
        <v>649</v>
      </c>
      <c r="E226" s="1647" t="s">
        <v>440</v>
      </c>
      <c r="F226" s="1647" t="s">
        <v>56</v>
      </c>
      <c r="G226" s="1653" t="s">
        <v>2927</v>
      </c>
      <c r="H226" s="1647" t="s">
        <v>32</v>
      </c>
      <c r="I226" s="1633">
        <f t="shared" si="14"/>
        <v>0</v>
      </c>
      <c r="J226" s="1634">
        <f t="shared" si="15"/>
        <v>0</v>
      </c>
      <c r="K226" s="1635">
        <f t="shared" si="17"/>
        <v>101.56666666666666</v>
      </c>
      <c r="L226" s="1636">
        <v>0</v>
      </c>
      <c r="M226" s="1636">
        <v>0</v>
      </c>
      <c r="N226" s="1636">
        <v>0</v>
      </c>
      <c r="O226" s="1636">
        <v>0</v>
      </c>
      <c r="P226" s="1636">
        <v>0</v>
      </c>
      <c r="Q226" s="1636">
        <v>0</v>
      </c>
      <c r="R226" s="1636">
        <v>0</v>
      </c>
      <c r="S226" s="1636">
        <v>0</v>
      </c>
      <c r="T226" s="1636">
        <v>0</v>
      </c>
      <c r="U226" s="1636">
        <v>0</v>
      </c>
      <c r="V226" s="1636">
        <v>0</v>
      </c>
      <c r="W226" s="1636">
        <v>0</v>
      </c>
    </row>
    <row r="227" spans="1:23">
      <c r="A227" s="1650">
        <f t="shared" si="16"/>
        <v>223</v>
      </c>
      <c r="B227" s="1655"/>
      <c r="C227" s="1655"/>
      <c r="D227" s="1647" t="s">
        <v>647</v>
      </c>
      <c r="E227" s="1647" t="s">
        <v>89</v>
      </c>
      <c r="F227" s="1647" t="s">
        <v>56</v>
      </c>
      <c r="G227" s="1653" t="s">
        <v>2927</v>
      </c>
      <c r="H227" s="1647" t="s">
        <v>32</v>
      </c>
      <c r="I227" s="1633">
        <f t="shared" si="14"/>
        <v>0</v>
      </c>
      <c r="J227" s="1634">
        <f t="shared" si="15"/>
        <v>0</v>
      </c>
      <c r="K227" s="1635">
        <f t="shared" si="17"/>
        <v>101.56666666666666</v>
      </c>
      <c r="L227" s="1636">
        <v>0</v>
      </c>
      <c r="M227" s="1636">
        <v>0</v>
      </c>
      <c r="N227" s="1636">
        <v>0</v>
      </c>
      <c r="O227" s="1636">
        <v>0</v>
      </c>
      <c r="P227" s="1636">
        <v>0</v>
      </c>
      <c r="Q227" s="1636">
        <v>0</v>
      </c>
      <c r="R227" s="1636">
        <v>0</v>
      </c>
      <c r="S227" s="1636">
        <v>0</v>
      </c>
      <c r="T227" s="1636">
        <v>0</v>
      </c>
      <c r="U227" s="1636">
        <v>0</v>
      </c>
      <c r="V227" s="1636">
        <v>0</v>
      </c>
      <c r="W227" s="1636">
        <v>0</v>
      </c>
    </row>
    <row r="228" spans="1:23">
      <c r="A228" s="1650">
        <f t="shared" si="16"/>
        <v>224</v>
      </c>
      <c r="B228" s="1655"/>
      <c r="C228" s="1655"/>
      <c r="D228" s="1647" t="s">
        <v>646</v>
      </c>
      <c r="E228" s="1647" t="s">
        <v>645</v>
      </c>
      <c r="F228" s="1647" t="s">
        <v>56</v>
      </c>
      <c r="G228" s="1653" t="s">
        <v>2927</v>
      </c>
      <c r="H228" s="1647" t="s">
        <v>32</v>
      </c>
      <c r="I228" s="1633">
        <f t="shared" si="14"/>
        <v>0</v>
      </c>
      <c r="J228" s="1634">
        <f t="shared" si="15"/>
        <v>0</v>
      </c>
      <c r="K228" s="1635">
        <f t="shared" si="17"/>
        <v>101.56666666666666</v>
      </c>
      <c r="L228" s="1636">
        <v>0</v>
      </c>
      <c r="M228" s="1636">
        <v>0</v>
      </c>
      <c r="N228" s="1636">
        <v>0</v>
      </c>
      <c r="O228" s="1636">
        <v>0</v>
      </c>
      <c r="P228" s="1636">
        <v>0</v>
      </c>
      <c r="Q228" s="1636">
        <v>0</v>
      </c>
      <c r="R228" s="1636">
        <v>0</v>
      </c>
      <c r="S228" s="1636">
        <v>0</v>
      </c>
      <c r="T228" s="1636">
        <v>0</v>
      </c>
      <c r="U228" s="1636">
        <v>0</v>
      </c>
      <c r="V228" s="1636">
        <v>0</v>
      </c>
      <c r="W228" s="1636">
        <v>0</v>
      </c>
    </row>
    <row r="229" spans="1:23">
      <c r="A229" s="1650">
        <f t="shared" si="16"/>
        <v>225</v>
      </c>
      <c r="B229" s="1655"/>
      <c r="C229" s="1655"/>
      <c r="D229" s="1647" t="s">
        <v>644</v>
      </c>
      <c r="E229" s="1647" t="s">
        <v>643</v>
      </c>
      <c r="F229" s="1647" t="s">
        <v>56</v>
      </c>
      <c r="G229" s="1653" t="s">
        <v>2927</v>
      </c>
      <c r="H229" s="1647" t="s">
        <v>32</v>
      </c>
      <c r="I229" s="1633">
        <f t="shared" si="14"/>
        <v>0</v>
      </c>
      <c r="J229" s="1634">
        <f t="shared" si="15"/>
        <v>0</v>
      </c>
      <c r="K229" s="1635">
        <f t="shared" si="17"/>
        <v>101.56666666666666</v>
      </c>
      <c r="L229" s="1636">
        <v>0</v>
      </c>
      <c r="M229" s="1636">
        <v>0</v>
      </c>
      <c r="N229" s="1636">
        <v>0</v>
      </c>
      <c r="O229" s="1636">
        <v>0</v>
      </c>
      <c r="P229" s="1636">
        <v>0</v>
      </c>
      <c r="Q229" s="1636">
        <v>0</v>
      </c>
      <c r="R229" s="1636">
        <v>0</v>
      </c>
      <c r="S229" s="1636">
        <v>0</v>
      </c>
      <c r="T229" s="1636">
        <v>0</v>
      </c>
      <c r="U229" s="1636">
        <v>0</v>
      </c>
      <c r="V229" s="1636">
        <v>0</v>
      </c>
      <c r="W229" s="1636">
        <v>0</v>
      </c>
    </row>
    <row r="230" spans="1:23">
      <c r="A230" s="1650">
        <f t="shared" si="16"/>
        <v>226</v>
      </c>
      <c r="B230" s="1655"/>
      <c r="C230" s="1655"/>
      <c r="D230" s="1647" t="s">
        <v>850</v>
      </c>
      <c r="E230" s="1647" t="s">
        <v>574</v>
      </c>
      <c r="F230" s="1647" t="s">
        <v>56</v>
      </c>
      <c r="G230" s="1653" t="s">
        <v>2927</v>
      </c>
      <c r="H230" s="1647" t="s">
        <v>32</v>
      </c>
      <c r="I230" s="1633">
        <f t="shared" si="14"/>
        <v>0</v>
      </c>
      <c r="J230" s="1634">
        <f t="shared" si="15"/>
        <v>0</v>
      </c>
      <c r="K230" s="1635">
        <f t="shared" si="17"/>
        <v>101.56666666666666</v>
      </c>
      <c r="L230" s="1636">
        <v>0</v>
      </c>
      <c r="M230" s="1636">
        <v>0</v>
      </c>
      <c r="N230" s="1636">
        <v>0</v>
      </c>
      <c r="O230" s="1636">
        <v>0</v>
      </c>
      <c r="P230" s="1636">
        <v>0</v>
      </c>
      <c r="Q230" s="1636">
        <v>0</v>
      </c>
      <c r="R230" s="1636">
        <v>0</v>
      </c>
      <c r="S230" s="1636">
        <v>0</v>
      </c>
      <c r="T230" s="1636">
        <v>0</v>
      </c>
      <c r="U230" s="1636">
        <v>0</v>
      </c>
      <c r="V230" s="1636">
        <v>0</v>
      </c>
      <c r="W230" s="1636">
        <v>0</v>
      </c>
    </row>
    <row r="231" spans="1:23">
      <c r="A231" s="1650">
        <f t="shared" si="16"/>
        <v>227</v>
      </c>
      <c r="B231" s="1655"/>
      <c r="C231" s="1655"/>
      <c r="D231" s="1647" t="s">
        <v>385</v>
      </c>
      <c r="E231" s="1647" t="s">
        <v>384</v>
      </c>
      <c r="F231" s="1647" t="s">
        <v>1762</v>
      </c>
      <c r="G231" s="1653" t="s">
        <v>2927</v>
      </c>
      <c r="H231" s="1647" t="s">
        <v>32</v>
      </c>
      <c r="I231" s="1633">
        <f t="shared" si="14"/>
        <v>0</v>
      </c>
      <c r="J231" s="1634">
        <f t="shared" si="15"/>
        <v>0</v>
      </c>
      <c r="K231" s="1635">
        <f t="shared" si="17"/>
        <v>101.56666666666666</v>
      </c>
      <c r="L231" s="1636">
        <v>0</v>
      </c>
      <c r="M231" s="1636">
        <v>0</v>
      </c>
      <c r="N231" s="1636">
        <v>0</v>
      </c>
      <c r="O231" s="1636">
        <v>0</v>
      </c>
      <c r="P231" s="1636">
        <v>0</v>
      </c>
      <c r="Q231" s="1636">
        <v>0</v>
      </c>
      <c r="R231" s="1636">
        <v>0</v>
      </c>
      <c r="S231" s="1636">
        <v>0</v>
      </c>
      <c r="T231" s="1636">
        <v>0</v>
      </c>
      <c r="U231" s="1636">
        <v>0</v>
      </c>
      <c r="V231" s="1636">
        <v>0</v>
      </c>
      <c r="W231" s="1636">
        <v>0</v>
      </c>
    </row>
    <row r="232" spans="1:23">
      <c r="A232" s="1650">
        <f t="shared" si="16"/>
        <v>228</v>
      </c>
      <c r="B232" s="1655"/>
      <c r="C232" s="1655"/>
      <c r="D232" s="1647" t="s">
        <v>657</v>
      </c>
      <c r="E232" s="1647" t="s">
        <v>656</v>
      </c>
      <c r="F232" s="1647" t="s">
        <v>358</v>
      </c>
      <c r="G232" s="1653" t="s">
        <v>2927</v>
      </c>
      <c r="H232" s="1647" t="s">
        <v>32</v>
      </c>
      <c r="I232" s="1633">
        <f t="shared" si="14"/>
        <v>0</v>
      </c>
      <c r="J232" s="1634">
        <f t="shared" si="15"/>
        <v>0</v>
      </c>
      <c r="K232" s="1635">
        <f t="shared" si="17"/>
        <v>101.56666666666666</v>
      </c>
      <c r="L232" s="1636">
        <v>0</v>
      </c>
      <c r="M232" s="1636">
        <v>0</v>
      </c>
      <c r="N232" s="1636">
        <v>0</v>
      </c>
      <c r="O232" s="1636">
        <v>0</v>
      </c>
      <c r="P232" s="1636">
        <v>0</v>
      </c>
      <c r="Q232" s="1636">
        <v>0</v>
      </c>
      <c r="R232" s="1636">
        <v>0</v>
      </c>
      <c r="S232" s="1636">
        <v>0</v>
      </c>
      <c r="T232" s="1636">
        <v>0</v>
      </c>
      <c r="U232" s="1636">
        <v>0</v>
      </c>
      <c r="V232" s="1636">
        <v>0</v>
      </c>
      <c r="W232" s="1636">
        <v>0</v>
      </c>
    </row>
    <row r="233" spans="1:23">
      <c r="A233" s="1650">
        <f t="shared" si="16"/>
        <v>229</v>
      </c>
      <c r="B233" s="1655"/>
      <c r="C233" s="1655"/>
      <c r="D233" s="1647" t="s">
        <v>673</v>
      </c>
      <c r="E233" s="1647" t="s">
        <v>672</v>
      </c>
      <c r="F233" s="1647" t="s">
        <v>358</v>
      </c>
      <c r="G233" s="1653" t="s">
        <v>2927</v>
      </c>
      <c r="H233" s="1647" t="s">
        <v>32</v>
      </c>
      <c r="I233" s="1633">
        <f t="shared" si="14"/>
        <v>0</v>
      </c>
      <c r="J233" s="1634">
        <f t="shared" si="15"/>
        <v>0</v>
      </c>
      <c r="K233" s="1635">
        <f t="shared" si="17"/>
        <v>101.56666666666666</v>
      </c>
      <c r="L233" s="1636">
        <v>0</v>
      </c>
      <c r="M233" s="1636">
        <v>0</v>
      </c>
      <c r="N233" s="1636">
        <v>0</v>
      </c>
      <c r="O233" s="1636">
        <v>0</v>
      </c>
      <c r="P233" s="1636">
        <v>0</v>
      </c>
      <c r="Q233" s="1636">
        <v>0</v>
      </c>
      <c r="R233" s="1636">
        <v>0</v>
      </c>
      <c r="S233" s="1636">
        <v>0</v>
      </c>
      <c r="T233" s="1636">
        <v>0</v>
      </c>
      <c r="U233" s="1636">
        <v>0</v>
      </c>
      <c r="V233" s="1636">
        <v>0</v>
      </c>
      <c r="W233" s="1636">
        <v>0</v>
      </c>
    </row>
    <row r="234" spans="1:23">
      <c r="A234" s="1650">
        <f t="shared" si="16"/>
        <v>230</v>
      </c>
      <c r="B234" s="1655"/>
      <c r="C234" s="1655"/>
      <c r="D234" s="1647" t="s">
        <v>670</v>
      </c>
      <c r="E234" s="1647" t="s">
        <v>669</v>
      </c>
      <c r="F234" s="1647" t="s">
        <v>358</v>
      </c>
      <c r="G234" s="1653" t="s">
        <v>2927</v>
      </c>
      <c r="H234" s="1647" t="s">
        <v>32</v>
      </c>
      <c r="I234" s="1633">
        <f t="shared" si="14"/>
        <v>0</v>
      </c>
      <c r="J234" s="1634">
        <f t="shared" si="15"/>
        <v>0</v>
      </c>
      <c r="K234" s="1635">
        <f t="shared" si="17"/>
        <v>101.56666666666666</v>
      </c>
      <c r="L234" s="1636">
        <v>0</v>
      </c>
      <c r="M234" s="1636">
        <v>0</v>
      </c>
      <c r="N234" s="1636">
        <v>0</v>
      </c>
      <c r="O234" s="1636">
        <v>0</v>
      </c>
      <c r="P234" s="1636">
        <v>0</v>
      </c>
      <c r="Q234" s="1636">
        <v>0</v>
      </c>
      <c r="R234" s="1636">
        <v>0</v>
      </c>
      <c r="S234" s="1636">
        <v>0</v>
      </c>
      <c r="T234" s="1636">
        <v>0</v>
      </c>
      <c r="U234" s="1636">
        <v>0</v>
      </c>
      <c r="V234" s="1636">
        <v>0</v>
      </c>
      <c r="W234" s="1636">
        <v>0</v>
      </c>
    </row>
    <row r="235" spans="1:23">
      <c r="A235" s="1650">
        <f t="shared" si="16"/>
        <v>231</v>
      </c>
      <c r="B235" s="1655"/>
      <c r="C235" s="1655"/>
      <c r="D235" s="1647" t="s">
        <v>665</v>
      </c>
      <c r="E235" s="1647" t="s">
        <v>664</v>
      </c>
      <c r="F235" s="1647" t="s">
        <v>358</v>
      </c>
      <c r="G235" s="1653" t="s">
        <v>2927</v>
      </c>
      <c r="H235" s="1647" t="s">
        <v>32</v>
      </c>
      <c r="I235" s="1633">
        <f t="shared" si="14"/>
        <v>0</v>
      </c>
      <c r="J235" s="1634">
        <f t="shared" si="15"/>
        <v>0</v>
      </c>
      <c r="K235" s="1635">
        <f t="shared" si="17"/>
        <v>101.56666666666666</v>
      </c>
      <c r="L235" s="1636">
        <v>0</v>
      </c>
      <c r="M235" s="1636">
        <v>0</v>
      </c>
      <c r="N235" s="1636">
        <v>0</v>
      </c>
      <c r="O235" s="1636">
        <v>0</v>
      </c>
      <c r="P235" s="1636">
        <v>0</v>
      </c>
      <c r="Q235" s="1636">
        <v>0</v>
      </c>
      <c r="R235" s="1636">
        <v>0</v>
      </c>
      <c r="S235" s="1636">
        <v>0</v>
      </c>
      <c r="T235" s="1636">
        <v>0</v>
      </c>
      <c r="U235" s="1636">
        <v>0</v>
      </c>
      <c r="V235" s="1636">
        <v>0</v>
      </c>
      <c r="W235" s="1636">
        <v>0</v>
      </c>
    </row>
    <row r="236" spans="1:23">
      <c r="A236" s="1650">
        <f t="shared" si="16"/>
        <v>232</v>
      </c>
      <c r="B236" s="1655"/>
      <c r="C236" s="1655"/>
      <c r="D236" s="1647" t="s">
        <v>1004</v>
      </c>
      <c r="E236" s="1647" t="s">
        <v>560</v>
      </c>
      <c r="F236" s="1647" t="s">
        <v>358</v>
      </c>
      <c r="G236" s="1653" t="s">
        <v>2927</v>
      </c>
      <c r="H236" s="1647" t="s">
        <v>32</v>
      </c>
      <c r="I236" s="1633">
        <f t="shared" si="14"/>
        <v>0</v>
      </c>
      <c r="J236" s="1634">
        <f t="shared" si="15"/>
        <v>0</v>
      </c>
      <c r="K236" s="1635">
        <f t="shared" si="17"/>
        <v>101.56666666666666</v>
      </c>
      <c r="L236" s="1636">
        <v>0</v>
      </c>
      <c r="M236" s="1636">
        <v>0</v>
      </c>
      <c r="N236" s="1636">
        <v>0</v>
      </c>
      <c r="O236" s="1636">
        <v>0</v>
      </c>
      <c r="P236" s="1636">
        <v>0</v>
      </c>
      <c r="Q236" s="1636">
        <v>0</v>
      </c>
      <c r="R236" s="1636">
        <v>0</v>
      </c>
      <c r="S236" s="1636">
        <v>0</v>
      </c>
      <c r="T236" s="1636">
        <v>0</v>
      </c>
      <c r="U236" s="1636">
        <v>0</v>
      </c>
      <c r="V236" s="1636">
        <v>0</v>
      </c>
      <c r="W236" s="1636">
        <v>0</v>
      </c>
    </row>
    <row r="237" spans="1:23">
      <c r="A237" s="1650">
        <f t="shared" si="16"/>
        <v>233</v>
      </c>
      <c r="B237" s="1655"/>
      <c r="C237" s="1655"/>
      <c r="D237" s="1647" t="s">
        <v>661</v>
      </c>
      <c r="E237" s="1647" t="s">
        <v>660</v>
      </c>
      <c r="F237" s="1647" t="s">
        <v>2681</v>
      </c>
      <c r="G237" s="1653" t="s">
        <v>2927</v>
      </c>
      <c r="H237" s="1647" t="s">
        <v>32</v>
      </c>
      <c r="I237" s="1633">
        <f t="shared" si="14"/>
        <v>0</v>
      </c>
      <c r="J237" s="1634">
        <f t="shared" si="15"/>
        <v>0</v>
      </c>
      <c r="K237" s="1635">
        <f t="shared" si="17"/>
        <v>101.56666666666666</v>
      </c>
      <c r="L237" s="1636">
        <v>0</v>
      </c>
      <c r="M237" s="1636">
        <v>0</v>
      </c>
      <c r="N237" s="1636">
        <v>0</v>
      </c>
      <c r="O237" s="1636">
        <v>0</v>
      </c>
      <c r="P237" s="1636">
        <v>0</v>
      </c>
      <c r="Q237" s="1636">
        <v>0</v>
      </c>
      <c r="R237" s="1636">
        <v>0</v>
      </c>
      <c r="S237" s="1636">
        <v>0</v>
      </c>
      <c r="T237" s="1636">
        <v>0</v>
      </c>
      <c r="U237" s="1636">
        <v>0</v>
      </c>
      <c r="V237" s="1636">
        <v>0</v>
      </c>
      <c r="W237" s="1636">
        <v>0</v>
      </c>
    </row>
    <row r="238" spans="1:23">
      <c r="A238" s="1650">
        <f t="shared" si="16"/>
        <v>234</v>
      </c>
      <c r="B238" s="1655"/>
      <c r="C238" s="1655"/>
      <c r="D238" s="1647" t="s">
        <v>625</v>
      </c>
      <c r="E238" s="1647" t="s">
        <v>659</v>
      </c>
      <c r="F238" s="1647" t="s">
        <v>358</v>
      </c>
      <c r="G238" s="1653" t="s">
        <v>2927</v>
      </c>
      <c r="H238" s="1647" t="s">
        <v>32</v>
      </c>
      <c r="I238" s="1633">
        <f t="shared" si="14"/>
        <v>0</v>
      </c>
      <c r="J238" s="1634">
        <f t="shared" si="15"/>
        <v>0</v>
      </c>
      <c r="K238" s="1635">
        <f t="shared" si="17"/>
        <v>101.56666666666666</v>
      </c>
      <c r="L238" s="1636">
        <v>0</v>
      </c>
      <c r="M238" s="1636">
        <v>0</v>
      </c>
      <c r="N238" s="1636">
        <v>0</v>
      </c>
      <c r="O238" s="1636">
        <v>0</v>
      </c>
      <c r="P238" s="1636">
        <v>0</v>
      </c>
      <c r="Q238" s="1636">
        <v>0</v>
      </c>
      <c r="R238" s="1636">
        <v>0</v>
      </c>
      <c r="S238" s="1636">
        <v>0</v>
      </c>
      <c r="T238" s="1636">
        <v>0</v>
      </c>
      <c r="U238" s="1636">
        <v>0</v>
      </c>
      <c r="V238" s="1636">
        <v>0</v>
      </c>
      <c r="W238" s="1636">
        <v>0</v>
      </c>
    </row>
    <row r="239" spans="1:23">
      <c r="A239" s="1650">
        <f t="shared" si="16"/>
        <v>235</v>
      </c>
      <c r="B239" s="1655"/>
      <c r="C239" s="1655"/>
      <c r="D239" s="1647" t="s">
        <v>848</v>
      </c>
      <c r="E239" s="1647" t="s">
        <v>658</v>
      </c>
      <c r="F239" s="1647" t="s">
        <v>358</v>
      </c>
      <c r="G239" s="1653" t="s">
        <v>2927</v>
      </c>
      <c r="H239" s="1647" t="s">
        <v>32</v>
      </c>
      <c r="I239" s="1633">
        <f t="shared" si="14"/>
        <v>0</v>
      </c>
      <c r="J239" s="1634">
        <f t="shared" si="15"/>
        <v>0</v>
      </c>
      <c r="K239" s="1635">
        <f t="shared" si="17"/>
        <v>101.56666666666666</v>
      </c>
      <c r="L239" s="1636">
        <v>0</v>
      </c>
      <c r="M239" s="1636">
        <v>0</v>
      </c>
      <c r="N239" s="1636">
        <v>0</v>
      </c>
      <c r="O239" s="1636">
        <v>0</v>
      </c>
      <c r="P239" s="1636">
        <v>0</v>
      </c>
      <c r="Q239" s="1636">
        <v>0</v>
      </c>
      <c r="R239" s="1636">
        <v>0</v>
      </c>
      <c r="S239" s="1636">
        <v>0</v>
      </c>
      <c r="T239" s="1636">
        <v>0</v>
      </c>
      <c r="U239" s="1636">
        <v>0</v>
      </c>
      <c r="V239" s="1636">
        <v>0</v>
      </c>
      <c r="W239" s="1636">
        <v>0</v>
      </c>
    </row>
    <row r="240" spans="1:23">
      <c r="A240" s="1650">
        <f t="shared" si="16"/>
        <v>236</v>
      </c>
      <c r="B240" s="1655"/>
      <c r="C240" s="1655"/>
      <c r="D240" s="1647" t="s">
        <v>666</v>
      </c>
      <c r="E240" s="1647" t="s">
        <v>560</v>
      </c>
      <c r="F240" s="1647" t="s">
        <v>358</v>
      </c>
      <c r="G240" s="1653" t="s">
        <v>2927</v>
      </c>
      <c r="H240" s="1647" t="s">
        <v>32</v>
      </c>
      <c r="I240" s="1633">
        <f t="shared" si="14"/>
        <v>0</v>
      </c>
      <c r="J240" s="1634">
        <f t="shared" si="15"/>
        <v>0</v>
      </c>
      <c r="K240" s="1635">
        <f t="shared" si="17"/>
        <v>101.56666666666666</v>
      </c>
      <c r="L240" s="1636">
        <v>0</v>
      </c>
      <c r="M240" s="1636">
        <v>0</v>
      </c>
      <c r="N240" s="1636">
        <v>0</v>
      </c>
      <c r="O240" s="1636">
        <v>0</v>
      </c>
      <c r="P240" s="1636">
        <v>0</v>
      </c>
      <c r="Q240" s="1636">
        <v>0</v>
      </c>
      <c r="R240" s="1636">
        <v>0</v>
      </c>
      <c r="S240" s="1636">
        <v>0</v>
      </c>
      <c r="T240" s="1636">
        <v>0</v>
      </c>
      <c r="U240" s="1636">
        <v>0</v>
      </c>
      <c r="V240" s="1636">
        <v>0</v>
      </c>
      <c r="W240" s="1636">
        <v>0</v>
      </c>
    </row>
    <row r="241" spans="1:23">
      <c r="A241" s="1650">
        <f t="shared" si="16"/>
        <v>237</v>
      </c>
      <c r="B241" s="1655"/>
      <c r="C241" s="1655"/>
      <c r="D241" s="1647" t="s">
        <v>667</v>
      </c>
      <c r="E241" s="1647" t="s">
        <v>156</v>
      </c>
      <c r="F241" s="1647" t="s">
        <v>283</v>
      </c>
      <c r="G241" s="1653" t="s">
        <v>2927</v>
      </c>
      <c r="H241" s="1647" t="s">
        <v>32</v>
      </c>
      <c r="I241" s="1633">
        <f t="shared" si="14"/>
        <v>0</v>
      </c>
      <c r="J241" s="1634">
        <f t="shared" si="15"/>
        <v>0</v>
      </c>
      <c r="K241" s="1635">
        <f t="shared" si="17"/>
        <v>101.56666666666666</v>
      </c>
      <c r="L241" s="1636">
        <v>0</v>
      </c>
      <c r="M241" s="1636">
        <v>0</v>
      </c>
      <c r="N241" s="1636">
        <v>0</v>
      </c>
      <c r="O241" s="1636">
        <v>0</v>
      </c>
      <c r="P241" s="1636">
        <v>0</v>
      </c>
      <c r="Q241" s="1636">
        <v>0</v>
      </c>
      <c r="R241" s="1636">
        <v>0</v>
      </c>
      <c r="S241" s="1636">
        <v>0</v>
      </c>
      <c r="T241" s="1636">
        <v>0</v>
      </c>
      <c r="U241" s="1636">
        <v>0</v>
      </c>
      <c r="V241" s="1636">
        <v>0</v>
      </c>
      <c r="W241" s="1636">
        <v>0</v>
      </c>
    </row>
    <row r="242" spans="1:23">
      <c r="A242" s="1650">
        <f t="shared" si="16"/>
        <v>238</v>
      </c>
      <c r="B242" s="1655"/>
      <c r="C242" s="1655"/>
      <c r="D242" s="1647" t="s">
        <v>654</v>
      </c>
      <c r="E242" s="1647" t="s">
        <v>655</v>
      </c>
      <c r="F242" s="1647" t="s">
        <v>283</v>
      </c>
      <c r="G242" s="1653" t="s">
        <v>2927</v>
      </c>
      <c r="H242" s="1647" t="s">
        <v>32</v>
      </c>
      <c r="I242" s="1633">
        <f t="shared" si="14"/>
        <v>0</v>
      </c>
      <c r="J242" s="1634">
        <f t="shared" si="15"/>
        <v>0</v>
      </c>
      <c r="K242" s="1635">
        <f t="shared" si="17"/>
        <v>101.56666666666666</v>
      </c>
      <c r="L242" s="1636">
        <v>0</v>
      </c>
      <c r="M242" s="1636">
        <v>0</v>
      </c>
      <c r="N242" s="1636">
        <v>0</v>
      </c>
      <c r="O242" s="1636">
        <v>0</v>
      </c>
      <c r="P242" s="1636">
        <v>0</v>
      </c>
      <c r="Q242" s="1636">
        <v>0</v>
      </c>
      <c r="R242" s="1636">
        <v>0</v>
      </c>
      <c r="S242" s="1636">
        <v>0</v>
      </c>
      <c r="T242" s="1636">
        <v>0</v>
      </c>
      <c r="U242" s="1636">
        <v>0</v>
      </c>
      <c r="V242" s="1636">
        <v>0</v>
      </c>
      <c r="W242" s="1636">
        <v>0</v>
      </c>
    </row>
    <row r="243" spans="1:23">
      <c r="A243" s="1650">
        <f t="shared" si="16"/>
        <v>239</v>
      </c>
      <c r="B243" s="1655"/>
      <c r="C243" s="1655"/>
      <c r="D243" s="1647" t="s">
        <v>852</v>
      </c>
      <c r="E243" s="1647" t="s">
        <v>671</v>
      </c>
      <c r="F243" s="1647" t="s">
        <v>283</v>
      </c>
      <c r="G243" s="1653" t="s">
        <v>2927</v>
      </c>
      <c r="H243" s="1647" t="s">
        <v>32</v>
      </c>
      <c r="I243" s="1633">
        <f t="shared" si="14"/>
        <v>0</v>
      </c>
      <c r="J243" s="1634">
        <f t="shared" si="15"/>
        <v>0</v>
      </c>
      <c r="K243" s="1635">
        <f t="shared" si="17"/>
        <v>101.56666666666666</v>
      </c>
      <c r="L243" s="1636">
        <v>0</v>
      </c>
      <c r="M243" s="1636">
        <v>0</v>
      </c>
      <c r="N243" s="1636">
        <v>0</v>
      </c>
      <c r="O243" s="1636">
        <v>0</v>
      </c>
      <c r="P243" s="1636">
        <v>0</v>
      </c>
      <c r="Q243" s="1636">
        <v>0</v>
      </c>
      <c r="R243" s="1636">
        <v>0</v>
      </c>
      <c r="S243" s="1636">
        <v>0</v>
      </c>
      <c r="T243" s="1636">
        <v>0</v>
      </c>
      <c r="U243" s="1636">
        <v>0</v>
      </c>
      <c r="V243" s="1636">
        <v>0</v>
      </c>
      <c r="W243" s="1636">
        <v>0</v>
      </c>
    </row>
    <row r="244" spans="1:23">
      <c r="A244" s="1650">
        <f t="shared" si="16"/>
        <v>240</v>
      </c>
      <c r="B244" s="1655"/>
      <c r="C244" s="1655"/>
      <c r="D244" s="1647" t="s">
        <v>663</v>
      </c>
      <c r="E244" s="1647" t="s">
        <v>662</v>
      </c>
      <c r="F244" s="1647" t="s">
        <v>283</v>
      </c>
      <c r="G244" s="1653" t="s">
        <v>2927</v>
      </c>
      <c r="H244" s="1647" t="s">
        <v>32</v>
      </c>
      <c r="I244" s="1633">
        <f t="shared" si="14"/>
        <v>0</v>
      </c>
      <c r="J244" s="1634">
        <f t="shared" si="15"/>
        <v>0</v>
      </c>
      <c r="K244" s="1635">
        <f t="shared" si="17"/>
        <v>101.56666666666666</v>
      </c>
      <c r="L244" s="1636">
        <v>0</v>
      </c>
      <c r="M244" s="1636">
        <v>0</v>
      </c>
      <c r="N244" s="1636">
        <v>0</v>
      </c>
      <c r="O244" s="1636">
        <v>0</v>
      </c>
      <c r="P244" s="1636">
        <v>0</v>
      </c>
      <c r="Q244" s="1636">
        <v>0</v>
      </c>
      <c r="R244" s="1636">
        <v>0</v>
      </c>
      <c r="S244" s="1636">
        <v>0</v>
      </c>
      <c r="T244" s="1636">
        <v>0</v>
      </c>
      <c r="U244" s="1636">
        <v>0</v>
      </c>
      <c r="V244" s="1636">
        <v>0</v>
      </c>
      <c r="W244" s="1636">
        <v>0</v>
      </c>
    </row>
    <row r="245" spans="1:23">
      <c r="A245" s="1650">
        <f t="shared" si="16"/>
        <v>241</v>
      </c>
      <c r="B245" s="1655"/>
      <c r="C245" s="1655"/>
      <c r="D245" s="1647" t="s">
        <v>668</v>
      </c>
      <c r="E245" s="1647" t="s">
        <v>402</v>
      </c>
      <c r="F245" s="1647" t="s">
        <v>283</v>
      </c>
      <c r="G245" s="1653" t="s">
        <v>2927</v>
      </c>
      <c r="H245" s="1647" t="s">
        <v>32</v>
      </c>
      <c r="I245" s="1633">
        <f t="shared" si="14"/>
        <v>0</v>
      </c>
      <c r="J245" s="1634">
        <f t="shared" si="15"/>
        <v>0</v>
      </c>
      <c r="K245" s="1635">
        <f t="shared" si="17"/>
        <v>101.56666666666666</v>
      </c>
      <c r="L245" s="1636">
        <v>0</v>
      </c>
      <c r="M245" s="1636">
        <v>0</v>
      </c>
      <c r="N245" s="1636">
        <v>0</v>
      </c>
      <c r="O245" s="1636">
        <v>0</v>
      </c>
      <c r="P245" s="1636">
        <v>0</v>
      </c>
      <c r="Q245" s="1636">
        <v>0</v>
      </c>
      <c r="R245" s="1636">
        <v>0</v>
      </c>
      <c r="S245" s="1636">
        <v>0</v>
      </c>
      <c r="T245" s="1636">
        <v>0</v>
      </c>
      <c r="U245" s="1636">
        <v>0</v>
      </c>
      <c r="V245" s="1636">
        <v>0</v>
      </c>
      <c r="W245" s="1636">
        <v>0</v>
      </c>
    </row>
    <row r="246" spans="1:23">
      <c r="A246" s="1650">
        <f t="shared" si="16"/>
        <v>242</v>
      </c>
      <c r="B246" s="1655"/>
      <c r="C246" s="1655"/>
      <c r="D246" s="1647" t="s">
        <v>652</v>
      </c>
      <c r="E246" s="1647" t="s">
        <v>653</v>
      </c>
      <c r="F246" s="1647" t="s">
        <v>504</v>
      </c>
      <c r="G246" s="1653" t="s">
        <v>2927</v>
      </c>
      <c r="H246" s="1647" t="s">
        <v>32</v>
      </c>
      <c r="I246" s="1633">
        <f t="shared" si="14"/>
        <v>0</v>
      </c>
      <c r="J246" s="1634">
        <f t="shared" si="15"/>
        <v>0</v>
      </c>
      <c r="K246" s="1635">
        <f t="shared" si="17"/>
        <v>101.56666666666666</v>
      </c>
      <c r="L246" s="1636">
        <v>0</v>
      </c>
      <c r="M246" s="1636">
        <v>0</v>
      </c>
      <c r="N246" s="1636">
        <v>0</v>
      </c>
      <c r="O246" s="1636">
        <v>0</v>
      </c>
      <c r="P246" s="1636">
        <v>0</v>
      </c>
      <c r="Q246" s="1636">
        <v>0</v>
      </c>
      <c r="R246" s="1636">
        <v>0</v>
      </c>
      <c r="S246" s="1636">
        <v>0</v>
      </c>
      <c r="T246" s="1636">
        <v>0</v>
      </c>
      <c r="U246" s="1636">
        <v>0</v>
      </c>
      <c r="V246" s="1636">
        <v>0</v>
      </c>
      <c r="W246" s="1636">
        <v>0</v>
      </c>
    </row>
  </sheetData>
  <autoFilter ref="A4:W4" xr:uid="{00000000-0009-0000-0000-00000C000000}">
    <sortState xmlns:xlrd2="http://schemas.microsoft.com/office/spreadsheetml/2017/richdata2" ref="A5:W246">
      <sortCondition descending="1" ref="J4"/>
    </sortState>
  </autoFilter>
  <mergeCells count="9">
    <mergeCell ref="A1:W1"/>
    <mergeCell ref="A2:W2"/>
    <mergeCell ref="T3:U3"/>
    <mergeCell ref="V3:W3"/>
    <mergeCell ref="I3:J3"/>
    <mergeCell ref="L3:M3"/>
    <mergeCell ref="N3:O3"/>
    <mergeCell ref="P3:Q3"/>
    <mergeCell ref="R3:S3"/>
  </mergeCells>
  <conditionalFormatting sqref="F3:H3 F71:H102 F136:H152 F190:H197 F221:H1048576 F5:H21 G4:H4 G198:H198">
    <cfRule type="containsText" dxfId="71" priority="12" operator="containsText" text="student">
      <formula>NOT(ISERROR(SEARCH("student",F3)))</formula>
    </cfRule>
  </conditionalFormatting>
  <conditionalFormatting sqref="F22:F61 H22:H70">
    <cfRule type="containsText" dxfId="70" priority="11" operator="containsText" text="student">
      <formula>NOT(ISERROR(SEARCH("student",F22)))</formula>
    </cfRule>
  </conditionalFormatting>
  <conditionalFormatting sqref="F132:F135 F103:F104 G103:H135 F115:F130">
    <cfRule type="containsText" dxfId="69" priority="9" operator="containsText" text="student">
      <formula>NOT(ISERROR(SEARCH("student",F103)))</formula>
    </cfRule>
  </conditionalFormatting>
  <conditionalFormatting sqref="F153:F164 G153:H189 F166:F186">
    <cfRule type="containsText" dxfId="68" priority="7" operator="containsText" text="student">
      <formula>NOT(ISERROR(SEARCH("student",F153)))</formula>
    </cfRule>
  </conditionalFormatting>
  <conditionalFormatting sqref="D193:D194">
    <cfRule type="containsText" dxfId="67" priority="5" operator="containsText" text="student">
      <formula>NOT(ISERROR(SEARCH("student",D193)))</formula>
    </cfRule>
  </conditionalFormatting>
  <conditionalFormatting sqref="F202:F218 G199:H220">
    <cfRule type="containsText" dxfId="66" priority="4" operator="containsText" text="student">
      <formula>NOT(ISERROR(SEARCH("student",F199)))</formula>
    </cfRule>
  </conditionalFormatting>
  <conditionalFormatting sqref="G22:G70">
    <cfRule type="containsText" dxfId="65" priority="2" operator="containsText" text="student">
      <formula>NOT(ISERROR(SEARCH("student",G22)))</formula>
    </cfRule>
  </conditionalFormatting>
  <conditionalFormatting sqref="F4">
    <cfRule type="containsText" dxfId="64" priority="1" operator="containsText" text="student">
      <formula>NOT(ISERROR(SEARCH("student",F4)))</formula>
    </cfRule>
  </conditionalFormatting>
  <pageMargins left="0.5" right="0.17" top="0.75" bottom="0.75" header="0.3" footer="0.3"/>
  <pageSetup paperSize="9" scale="80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00B050"/>
  </sheetPr>
  <dimension ref="A1:X246"/>
  <sheetViews>
    <sheetView topLeftCell="A4" zoomScaleNormal="100" workbookViewId="0">
      <selection activeCell="Z33" sqref="Z33"/>
    </sheetView>
  </sheetViews>
  <sheetFormatPr baseColWidth="10" defaultColWidth="8.83203125" defaultRowHeight="15"/>
  <cols>
    <col min="1" max="2" width="8.83203125" style="1651"/>
    <col min="3" max="3" width="15.5" style="1053" hidden="1" customWidth="1"/>
    <col min="4" max="4" width="17.33203125" style="1053" hidden="1" customWidth="1"/>
    <col min="5" max="5" width="28.83203125" style="1053" hidden="1" customWidth="1"/>
    <col min="6" max="6" width="14" style="1654" hidden="1" customWidth="1"/>
    <col min="7" max="7" width="28.83203125" style="1053" hidden="1" customWidth="1"/>
    <col min="8" max="8" width="12" hidden="1" customWidth="1"/>
    <col min="9" max="9" width="11.1640625" hidden="1" customWidth="1"/>
    <col min="10" max="10" width="11.1640625" customWidth="1"/>
    <col min="11" max="11" width="12.5" customWidth="1"/>
    <col min="12" max="12" width="10" hidden="1" customWidth="1"/>
    <col min="13" max="15" width="10.5" hidden="1" customWidth="1"/>
    <col min="16" max="23" width="10.6640625" hidden="1" customWidth="1"/>
    <col min="24" max="16384" width="8.83203125" style="37"/>
  </cols>
  <sheetData>
    <row r="1" spans="1:23" ht="21" customHeight="1">
      <c r="A1" s="1808" t="s">
        <v>2934</v>
      </c>
      <c r="B1" s="1808"/>
      <c r="C1" s="1808"/>
      <c r="D1" s="1808"/>
      <c r="E1" s="1808"/>
      <c r="F1" s="1808"/>
      <c r="G1" s="1808"/>
      <c r="H1" s="1808"/>
      <c r="I1" s="1808"/>
      <c r="J1" s="1808"/>
      <c r="K1" s="1808"/>
      <c r="L1" s="1808"/>
      <c r="M1" s="1808"/>
      <c r="N1" s="1808"/>
      <c r="O1" s="1808"/>
      <c r="P1" s="1808"/>
      <c r="Q1" s="1808"/>
      <c r="R1" s="1808"/>
      <c r="S1" s="1808"/>
      <c r="T1" s="1808"/>
      <c r="U1" s="1808"/>
      <c r="V1" s="1808"/>
      <c r="W1" s="1808"/>
    </row>
    <row r="2" spans="1:23" ht="23.25" customHeight="1">
      <c r="A2" s="1806" t="s">
        <v>2277</v>
      </c>
      <c r="B2" s="1806"/>
      <c r="C2" s="1806"/>
      <c r="D2" s="1806"/>
      <c r="E2" s="1806"/>
      <c r="F2" s="1806"/>
      <c r="G2" s="1806"/>
      <c r="H2" s="1806"/>
      <c r="I2" s="1806"/>
      <c r="J2" s="1806"/>
      <c r="K2" s="1806"/>
      <c r="L2" s="1806"/>
      <c r="M2" s="1806"/>
      <c r="N2" s="1806"/>
      <c r="O2" s="1806"/>
      <c r="P2" s="1806"/>
      <c r="Q2" s="1806"/>
      <c r="R2" s="1806"/>
      <c r="S2" s="1806"/>
      <c r="T2" s="1806"/>
      <c r="U2" s="1806"/>
      <c r="V2" s="1806"/>
      <c r="W2" s="1806"/>
    </row>
    <row r="3" spans="1:23" ht="18" customHeight="1">
      <c r="A3" s="1649"/>
      <c r="B3" s="1649"/>
      <c r="C3" s="1627"/>
      <c r="D3" s="1627"/>
      <c r="E3" s="1627"/>
      <c r="F3" s="1628"/>
      <c r="G3" s="1627"/>
      <c r="H3" s="1807"/>
      <c r="I3" s="1807"/>
      <c r="J3" s="1687"/>
      <c r="K3" s="1628"/>
      <c r="L3" s="1807" t="s">
        <v>1039</v>
      </c>
      <c r="M3" s="1807"/>
      <c r="N3" s="1807" t="s">
        <v>1737</v>
      </c>
      <c r="O3" s="1807"/>
      <c r="P3" s="1807" t="s">
        <v>12</v>
      </c>
      <c r="Q3" s="1807"/>
      <c r="R3" s="1807" t="s">
        <v>6</v>
      </c>
      <c r="S3" s="1807"/>
      <c r="T3" s="1807" t="s">
        <v>5</v>
      </c>
      <c r="U3" s="1807"/>
      <c r="V3" s="1807" t="s">
        <v>7</v>
      </c>
      <c r="W3" s="1807"/>
    </row>
    <row r="4" spans="1:23" ht="32">
      <c r="A4" s="1628" t="s">
        <v>2742</v>
      </c>
      <c r="B4" s="1657" t="s">
        <v>2740</v>
      </c>
      <c r="C4" s="1627" t="s">
        <v>1</v>
      </c>
      <c r="D4" s="1627" t="s">
        <v>2</v>
      </c>
      <c r="E4" s="1627" t="s">
        <v>861</v>
      </c>
      <c r="F4" s="1628" t="s">
        <v>3</v>
      </c>
      <c r="G4" s="1627" t="s">
        <v>4</v>
      </c>
      <c r="H4" s="1629" t="s">
        <v>2932</v>
      </c>
      <c r="I4" s="1630" t="s">
        <v>2933</v>
      </c>
      <c r="J4" s="1700" t="s">
        <v>2947</v>
      </c>
      <c r="K4" s="1631" t="s">
        <v>2929</v>
      </c>
      <c r="L4" s="1632" t="s">
        <v>14</v>
      </c>
      <c r="M4" s="1632" t="s">
        <v>15</v>
      </c>
      <c r="N4" s="1632" t="s">
        <v>14</v>
      </c>
      <c r="O4" s="1632" t="s">
        <v>15</v>
      </c>
      <c r="P4" s="1632" t="s">
        <v>14</v>
      </c>
      <c r="Q4" s="1632" t="s">
        <v>15</v>
      </c>
      <c r="R4" s="1632" t="s">
        <v>14</v>
      </c>
      <c r="S4" s="1632" t="s">
        <v>15</v>
      </c>
      <c r="T4" s="1632" t="s">
        <v>14</v>
      </c>
      <c r="U4" s="1632" t="s">
        <v>15</v>
      </c>
      <c r="V4" s="1632" t="s">
        <v>14</v>
      </c>
      <c r="W4" s="1632" t="s">
        <v>15</v>
      </c>
    </row>
    <row r="5" spans="1:23" s="41" customFormat="1">
      <c r="A5" s="1650">
        <v>1</v>
      </c>
      <c r="B5" s="1655">
        <v>1</v>
      </c>
      <c r="C5" s="1646" t="s">
        <v>82</v>
      </c>
      <c r="D5" s="1646" t="s">
        <v>83</v>
      </c>
      <c r="E5" s="1646" t="s">
        <v>56</v>
      </c>
      <c r="F5" s="1652" t="s">
        <v>2927</v>
      </c>
      <c r="G5" s="1646" t="s">
        <v>2931</v>
      </c>
      <c r="H5" s="1641">
        <f t="shared" ref="H5:I68" si="0">L5+N5+P5+R5+T5+V5</f>
        <v>10</v>
      </c>
      <c r="I5" s="1642">
        <f t="shared" si="0"/>
        <v>10</v>
      </c>
      <c r="J5" s="1713">
        <v>1</v>
      </c>
      <c r="K5" s="1635">
        <v>10</v>
      </c>
      <c r="L5" s="1640">
        <f>1+1+1+1+1+1</f>
        <v>6</v>
      </c>
      <c r="M5" s="1640">
        <f>1+1+1+1+1+1</f>
        <v>6</v>
      </c>
      <c r="N5" s="1640">
        <f>1+1</f>
        <v>2</v>
      </c>
      <c r="O5" s="1640">
        <f>1+1</f>
        <v>2</v>
      </c>
      <c r="P5" s="1640">
        <v>0</v>
      </c>
      <c r="Q5" s="1640">
        <v>0</v>
      </c>
      <c r="R5" s="1640">
        <v>0</v>
      </c>
      <c r="S5" s="1640">
        <v>0</v>
      </c>
      <c r="T5" s="1640">
        <v>0</v>
      </c>
      <c r="U5" s="1640">
        <v>0</v>
      </c>
      <c r="V5" s="1640">
        <f>1+1</f>
        <v>2</v>
      </c>
      <c r="W5" s="1640">
        <f>1+1</f>
        <v>2</v>
      </c>
    </row>
    <row r="6" spans="1:23" s="41" customFormat="1">
      <c r="A6" s="1650">
        <f>A5+1</f>
        <v>2</v>
      </c>
      <c r="B6" s="1655">
        <v>2</v>
      </c>
      <c r="C6" s="1646" t="s">
        <v>81</v>
      </c>
      <c r="D6" s="1646" t="s">
        <v>378</v>
      </c>
      <c r="E6" s="1646" t="s">
        <v>59</v>
      </c>
      <c r="F6" s="1652" t="s">
        <v>2927</v>
      </c>
      <c r="G6" s="1646" t="s">
        <v>2931</v>
      </c>
      <c r="H6" s="1641">
        <f t="shared" si="0"/>
        <v>5</v>
      </c>
      <c r="I6" s="1642">
        <f t="shared" si="0"/>
        <v>4.5</v>
      </c>
      <c r="J6" s="1713">
        <f>J5+1</f>
        <v>2</v>
      </c>
      <c r="K6" s="1635">
        <f>K5+I6</f>
        <v>14.5</v>
      </c>
      <c r="L6" s="1640">
        <f>1+1+1</f>
        <v>3</v>
      </c>
      <c r="M6" s="1638">
        <f>1+1+1</f>
        <v>3</v>
      </c>
      <c r="N6" s="1640">
        <f>1</f>
        <v>1</v>
      </c>
      <c r="O6" s="1640">
        <f>1/2</f>
        <v>0.5</v>
      </c>
      <c r="P6" s="1640">
        <v>0</v>
      </c>
      <c r="Q6" s="1640">
        <v>0</v>
      </c>
      <c r="R6" s="1640">
        <v>0</v>
      </c>
      <c r="S6" s="1640">
        <v>0</v>
      </c>
      <c r="T6" s="1640">
        <v>0</v>
      </c>
      <c r="U6" s="1640">
        <v>0</v>
      </c>
      <c r="V6" s="1640">
        <f>1</f>
        <v>1</v>
      </c>
      <c r="W6" s="1640">
        <f>1</f>
        <v>1</v>
      </c>
    </row>
    <row r="7" spans="1:23" s="41" customFormat="1">
      <c r="A7" s="1650">
        <f t="shared" ref="A7:A70" si="1">A6+1</f>
        <v>3</v>
      </c>
      <c r="B7" s="1655">
        <v>3</v>
      </c>
      <c r="C7" s="1644" t="s">
        <v>1048</v>
      </c>
      <c r="D7" s="1644" t="s">
        <v>497</v>
      </c>
      <c r="E7" s="1644" t="s">
        <v>67</v>
      </c>
      <c r="F7" s="1636" t="s">
        <v>2927</v>
      </c>
      <c r="G7" s="1646" t="s">
        <v>2930</v>
      </c>
      <c r="H7" s="1637">
        <f t="shared" si="0"/>
        <v>5</v>
      </c>
      <c r="I7" s="1634">
        <f t="shared" si="0"/>
        <v>4.333333333333333</v>
      </c>
      <c r="J7" s="1713">
        <f t="shared" ref="J7:J70" si="2">J6+1</f>
        <v>3</v>
      </c>
      <c r="K7" s="1635">
        <f>K6+I7</f>
        <v>18.833333333333332</v>
      </c>
      <c r="L7" s="1638">
        <f>1+1+1+1+1</f>
        <v>5</v>
      </c>
      <c r="M7" s="1638">
        <f>1/3+1+1+1+1</f>
        <v>4.333333333333333</v>
      </c>
      <c r="N7" s="1638">
        <v>0</v>
      </c>
      <c r="O7" s="1638">
        <v>0</v>
      </c>
      <c r="P7" s="1638">
        <v>0</v>
      </c>
      <c r="Q7" s="1638">
        <v>0</v>
      </c>
      <c r="R7" s="1638">
        <v>0</v>
      </c>
      <c r="S7" s="1638">
        <v>0</v>
      </c>
      <c r="T7" s="1638">
        <v>0</v>
      </c>
      <c r="U7" s="1638">
        <v>0</v>
      </c>
      <c r="V7" s="1638">
        <v>0</v>
      </c>
      <c r="W7" s="1638">
        <v>0</v>
      </c>
    </row>
    <row r="8" spans="1:23">
      <c r="A8" s="1650">
        <f t="shared" si="1"/>
        <v>4</v>
      </c>
      <c r="B8" s="1655">
        <v>4</v>
      </c>
      <c r="C8" s="1644" t="s">
        <v>167</v>
      </c>
      <c r="D8" s="1644" t="s">
        <v>638</v>
      </c>
      <c r="E8" s="1644" t="s">
        <v>394</v>
      </c>
      <c r="F8" s="1636" t="s">
        <v>2927</v>
      </c>
      <c r="G8" s="1646" t="s">
        <v>2930</v>
      </c>
      <c r="H8" s="1637">
        <f t="shared" si="0"/>
        <v>9</v>
      </c>
      <c r="I8" s="1634">
        <f t="shared" si="0"/>
        <v>4.0333333333333332</v>
      </c>
      <c r="J8" s="1713">
        <f t="shared" si="2"/>
        <v>4</v>
      </c>
      <c r="K8" s="1635">
        <f t="shared" ref="K8:K70" si="3">K7+I8</f>
        <v>22.866666666666667</v>
      </c>
      <c r="L8" s="1638">
        <f>1+1+1+1+1+1+1+1</f>
        <v>8</v>
      </c>
      <c r="M8" s="1638">
        <f>1/3+1/2+1/2+1/2+1/2+1/2+1/2+1/2</f>
        <v>3.833333333333333</v>
      </c>
      <c r="N8" s="1638">
        <v>0</v>
      </c>
      <c r="O8" s="1638">
        <v>0</v>
      </c>
      <c r="P8" s="1638">
        <v>0</v>
      </c>
      <c r="Q8" s="1638">
        <v>0</v>
      </c>
      <c r="R8" s="1638">
        <v>0</v>
      </c>
      <c r="S8" s="1638">
        <v>0</v>
      </c>
      <c r="T8" s="1638">
        <v>0</v>
      </c>
      <c r="U8" s="1638">
        <v>0</v>
      </c>
      <c r="V8" s="1638">
        <f>1</f>
        <v>1</v>
      </c>
      <c r="W8" s="1638">
        <f>1/5</f>
        <v>0.2</v>
      </c>
    </row>
    <row r="9" spans="1:23">
      <c r="A9" s="1650">
        <f t="shared" si="1"/>
        <v>5</v>
      </c>
      <c r="B9" s="1655">
        <v>4</v>
      </c>
      <c r="C9" s="1644" t="s">
        <v>2545</v>
      </c>
      <c r="D9" s="1644" t="s">
        <v>2546</v>
      </c>
      <c r="E9" s="1644" t="s">
        <v>1922</v>
      </c>
      <c r="F9" s="1636" t="s">
        <v>2927</v>
      </c>
      <c r="G9" s="1646" t="s">
        <v>2930</v>
      </c>
      <c r="H9" s="1637">
        <f t="shared" si="0"/>
        <v>9</v>
      </c>
      <c r="I9" s="1634">
        <f t="shared" si="0"/>
        <v>4.0333333333333332</v>
      </c>
      <c r="J9" s="1713">
        <f t="shared" si="2"/>
        <v>5</v>
      </c>
      <c r="K9" s="1635">
        <f t="shared" si="3"/>
        <v>26.9</v>
      </c>
      <c r="L9" s="1638">
        <f>1+1+1+1+1+1+1+1</f>
        <v>8</v>
      </c>
      <c r="M9" s="1638">
        <f>1/3+1/2+1/2+1/2+1/2+1/2+1/2+1/2</f>
        <v>3.833333333333333</v>
      </c>
      <c r="N9" s="1638">
        <v>0</v>
      </c>
      <c r="O9" s="1638">
        <v>0</v>
      </c>
      <c r="P9" s="1638">
        <v>0</v>
      </c>
      <c r="Q9" s="1638">
        <v>0</v>
      </c>
      <c r="R9" s="1638">
        <v>0</v>
      </c>
      <c r="S9" s="1638">
        <v>0</v>
      </c>
      <c r="T9" s="1638">
        <v>0</v>
      </c>
      <c r="U9" s="1638">
        <v>0</v>
      </c>
      <c r="V9" s="1638">
        <f>1</f>
        <v>1</v>
      </c>
      <c r="W9" s="1638">
        <f>1/5</f>
        <v>0.2</v>
      </c>
    </row>
    <row r="10" spans="1:23">
      <c r="A10" s="1650">
        <f t="shared" si="1"/>
        <v>6</v>
      </c>
      <c r="B10" s="1655">
        <v>6</v>
      </c>
      <c r="C10" s="1646" t="s">
        <v>161</v>
      </c>
      <c r="D10" s="1646" t="s">
        <v>162</v>
      </c>
      <c r="E10" s="1646" t="s">
        <v>67</v>
      </c>
      <c r="F10" s="1652" t="s">
        <v>2927</v>
      </c>
      <c r="G10" s="1646" t="s">
        <v>31</v>
      </c>
      <c r="H10" s="1633">
        <f t="shared" si="0"/>
        <v>4</v>
      </c>
      <c r="I10" s="1634">
        <f t="shared" si="0"/>
        <v>4</v>
      </c>
      <c r="J10" s="1713">
        <f t="shared" si="2"/>
        <v>6</v>
      </c>
      <c r="K10" s="1635">
        <f t="shared" si="3"/>
        <v>30.9</v>
      </c>
      <c r="L10" s="1640">
        <f>1+1+1</f>
        <v>3</v>
      </c>
      <c r="M10" s="1640">
        <f>1+1+1</f>
        <v>3</v>
      </c>
      <c r="N10" s="1640">
        <v>0</v>
      </c>
      <c r="O10" s="1640">
        <v>0</v>
      </c>
      <c r="P10" s="1640">
        <v>0</v>
      </c>
      <c r="Q10" s="1640">
        <v>0</v>
      </c>
      <c r="R10" s="1640">
        <v>0</v>
      </c>
      <c r="S10" s="1640">
        <v>0</v>
      </c>
      <c r="T10" s="1640">
        <v>0</v>
      </c>
      <c r="U10" s="1640">
        <v>0</v>
      </c>
      <c r="V10" s="1640">
        <f>1</f>
        <v>1</v>
      </c>
      <c r="W10" s="1640">
        <f>1</f>
        <v>1</v>
      </c>
    </row>
    <row r="11" spans="1:23">
      <c r="A11" s="1650">
        <f t="shared" si="1"/>
        <v>7</v>
      </c>
      <c r="B11" s="1655">
        <v>7</v>
      </c>
      <c r="C11" s="1646" t="s">
        <v>339</v>
      </c>
      <c r="D11" s="1646" t="s">
        <v>340</v>
      </c>
      <c r="E11" s="1646" t="s">
        <v>67</v>
      </c>
      <c r="F11" s="1652" t="s">
        <v>2927</v>
      </c>
      <c r="G11" s="1646" t="s">
        <v>31</v>
      </c>
      <c r="H11" s="1633">
        <f t="shared" si="0"/>
        <v>6</v>
      </c>
      <c r="I11" s="1634">
        <f t="shared" si="0"/>
        <v>3.0333333333333332</v>
      </c>
      <c r="J11" s="1713">
        <f t="shared" si="2"/>
        <v>7</v>
      </c>
      <c r="K11" s="1635">
        <f t="shared" si="3"/>
        <v>33.93333333333333</v>
      </c>
      <c r="L11" s="1640">
        <f>1+1+1+1+1</f>
        <v>5</v>
      </c>
      <c r="M11" s="1640">
        <f>1/2+1/3+1/5+1+1/2</f>
        <v>2.5333333333333332</v>
      </c>
      <c r="N11" s="1640">
        <v>0</v>
      </c>
      <c r="O11" s="1640">
        <v>0</v>
      </c>
      <c r="P11" s="1640">
        <v>0</v>
      </c>
      <c r="Q11" s="1640">
        <v>0</v>
      </c>
      <c r="R11" s="1640">
        <v>0</v>
      </c>
      <c r="S11" s="1640">
        <v>0</v>
      </c>
      <c r="T11" s="1640">
        <v>0</v>
      </c>
      <c r="U11" s="1640">
        <v>0</v>
      </c>
      <c r="V11" s="1640">
        <f>1</f>
        <v>1</v>
      </c>
      <c r="W11" s="1640">
        <f>1/2</f>
        <v>0.5</v>
      </c>
    </row>
    <row r="12" spans="1:23">
      <c r="A12" s="1650">
        <f t="shared" si="1"/>
        <v>8</v>
      </c>
      <c r="B12" s="1655">
        <v>8</v>
      </c>
      <c r="C12" s="1646" t="s">
        <v>595</v>
      </c>
      <c r="D12" s="1646" t="s">
        <v>295</v>
      </c>
      <c r="E12" s="1646" t="s">
        <v>59</v>
      </c>
      <c r="F12" s="1652" t="s">
        <v>2927</v>
      </c>
      <c r="G12" s="1646" t="s">
        <v>2931</v>
      </c>
      <c r="H12" s="1641">
        <f t="shared" si="0"/>
        <v>3</v>
      </c>
      <c r="I12" s="1642">
        <f t="shared" si="0"/>
        <v>3</v>
      </c>
      <c r="J12" s="1713">
        <f t="shared" si="2"/>
        <v>8</v>
      </c>
      <c r="K12" s="1635">
        <f t="shared" si="3"/>
        <v>36.93333333333333</v>
      </c>
      <c r="L12" s="1640">
        <f>1+1+1</f>
        <v>3</v>
      </c>
      <c r="M12" s="1640">
        <f>1+1+1</f>
        <v>3</v>
      </c>
      <c r="N12" s="1640">
        <v>0</v>
      </c>
      <c r="O12" s="1640">
        <v>0</v>
      </c>
      <c r="P12" s="1640">
        <v>0</v>
      </c>
      <c r="Q12" s="1640">
        <v>0</v>
      </c>
      <c r="R12" s="1640">
        <v>0</v>
      </c>
      <c r="S12" s="1640">
        <v>0</v>
      </c>
      <c r="T12" s="1640">
        <v>0</v>
      </c>
      <c r="U12" s="1640">
        <v>0</v>
      </c>
      <c r="V12" s="1640">
        <v>0</v>
      </c>
      <c r="W12" s="1640">
        <v>0</v>
      </c>
    </row>
    <row r="13" spans="1:23">
      <c r="A13" s="1650">
        <f t="shared" si="1"/>
        <v>9</v>
      </c>
      <c r="B13" s="1655">
        <v>9</v>
      </c>
      <c r="C13" s="1644" t="s">
        <v>501</v>
      </c>
      <c r="D13" s="1644" t="s">
        <v>393</v>
      </c>
      <c r="E13" s="1644" t="s">
        <v>67</v>
      </c>
      <c r="F13" s="1636" t="s">
        <v>2927</v>
      </c>
      <c r="G13" s="1646" t="s">
        <v>2930</v>
      </c>
      <c r="H13" s="1637">
        <f t="shared" si="0"/>
        <v>4</v>
      </c>
      <c r="I13" s="1634">
        <f t="shared" si="0"/>
        <v>2.5</v>
      </c>
      <c r="J13" s="1713">
        <f t="shared" si="2"/>
        <v>9</v>
      </c>
      <c r="K13" s="1635">
        <f t="shared" si="3"/>
        <v>39.43333333333333</v>
      </c>
      <c r="L13" s="1638">
        <f>1+1+1</f>
        <v>3</v>
      </c>
      <c r="M13" s="1638">
        <f>1+1/2+1/2</f>
        <v>2</v>
      </c>
      <c r="N13" s="1638">
        <v>0</v>
      </c>
      <c r="O13" s="1638">
        <v>0</v>
      </c>
      <c r="P13" s="1638">
        <v>0</v>
      </c>
      <c r="Q13" s="1638">
        <v>0</v>
      </c>
      <c r="R13" s="1638">
        <v>0</v>
      </c>
      <c r="S13" s="1638">
        <v>0</v>
      </c>
      <c r="T13" s="1638">
        <v>0</v>
      </c>
      <c r="U13" s="1638">
        <v>0</v>
      </c>
      <c r="V13" s="1638">
        <f>1</f>
        <v>1</v>
      </c>
      <c r="W13" s="1638">
        <f>1/2</f>
        <v>0.5</v>
      </c>
    </row>
    <row r="14" spans="1:23">
      <c r="A14" s="1650">
        <f t="shared" si="1"/>
        <v>10</v>
      </c>
      <c r="B14" s="1655">
        <v>9</v>
      </c>
      <c r="C14" s="1646" t="s">
        <v>1752</v>
      </c>
      <c r="D14" s="1646" t="s">
        <v>1754</v>
      </c>
      <c r="E14" s="1646" t="s">
        <v>1922</v>
      </c>
      <c r="F14" s="1652" t="s">
        <v>2927</v>
      </c>
      <c r="G14" s="1646" t="s">
        <v>31</v>
      </c>
      <c r="H14" s="1633">
        <f t="shared" si="0"/>
        <v>5</v>
      </c>
      <c r="I14" s="1634">
        <f t="shared" si="0"/>
        <v>2.5</v>
      </c>
      <c r="J14" s="1713">
        <f t="shared" si="2"/>
        <v>10</v>
      </c>
      <c r="K14" s="1635">
        <f t="shared" si="3"/>
        <v>41.93333333333333</v>
      </c>
      <c r="L14" s="1640">
        <f>1+1+1+1+1</f>
        <v>5</v>
      </c>
      <c r="M14" s="1640">
        <f>1/3+1+1/3+1/3+1/2</f>
        <v>2.5</v>
      </c>
      <c r="N14" s="1640">
        <v>0</v>
      </c>
      <c r="O14" s="1640">
        <v>0</v>
      </c>
      <c r="P14" s="1640">
        <v>0</v>
      </c>
      <c r="Q14" s="1640">
        <v>0</v>
      </c>
      <c r="R14" s="1640">
        <v>0</v>
      </c>
      <c r="S14" s="1640">
        <v>0</v>
      </c>
      <c r="T14" s="1640">
        <v>0</v>
      </c>
      <c r="U14" s="1640">
        <v>0</v>
      </c>
      <c r="V14" s="1640">
        <v>0</v>
      </c>
      <c r="W14" s="1640">
        <v>0</v>
      </c>
    </row>
    <row r="15" spans="1:23">
      <c r="A15" s="1650">
        <f t="shared" si="1"/>
        <v>11</v>
      </c>
      <c r="B15" s="1655">
        <v>11</v>
      </c>
      <c r="C15" s="1644" t="s">
        <v>602</v>
      </c>
      <c r="D15" s="1644" t="s">
        <v>1056</v>
      </c>
      <c r="E15" s="1644" t="s">
        <v>59</v>
      </c>
      <c r="F15" s="1636" t="s">
        <v>2927</v>
      </c>
      <c r="G15" s="1646" t="s">
        <v>2930</v>
      </c>
      <c r="H15" s="1637">
        <f t="shared" si="0"/>
        <v>4</v>
      </c>
      <c r="I15" s="1634">
        <f t="shared" si="0"/>
        <v>2.333333333333333</v>
      </c>
      <c r="J15" s="1713">
        <f t="shared" si="2"/>
        <v>11</v>
      </c>
      <c r="K15" s="1635">
        <f t="shared" si="3"/>
        <v>44.266666666666666</v>
      </c>
      <c r="L15" s="1638">
        <f>1+1+1</f>
        <v>3</v>
      </c>
      <c r="M15" s="1638">
        <f>1+1/2+1/3</f>
        <v>1.8333333333333333</v>
      </c>
      <c r="N15" s="1638">
        <v>0</v>
      </c>
      <c r="O15" s="1638">
        <v>0</v>
      </c>
      <c r="P15" s="1638">
        <v>0</v>
      </c>
      <c r="Q15" s="1638">
        <v>0</v>
      </c>
      <c r="R15" s="1638">
        <v>0</v>
      </c>
      <c r="S15" s="1638">
        <v>0</v>
      </c>
      <c r="T15" s="1638">
        <v>0</v>
      </c>
      <c r="U15" s="1638">
        <v>0</v>
      </c>
      <c r="V15" s="1638">
        <f>1</f>
        <v>1</v>
      </c>
      <c r="W15" s="1638">
        <f>1/2</f>
        <v>0.5</v>
      </c>
    </row>
    <row r="16" spans="1:23">
      <c r="A16" s="1650">
        <f t="shared" si="1"/>
        <v>12</v>
      </c>
      <c r="B16" s="1655">
        <v>12</v>
      </c>
      <c r="C16" s="1644" t="s">
        <v>1046</v>
      </c>
      <c r="D16" s="1644" t="s">
        <v>1047</v>
      </c>
      <c r="E16" s="1644" t="s">
        <v>67</v>
      </c>
      <c r="F16" s="1636" t="s">
        <v>2927</v>
      </c>
      <c r="G16" s="1646" t="s">
        <v>2930</v>
      </c>
      <c r="H16" s="1637">
        <f t="shared" si="0"/>
        <v>2</v>
      </c>
      <c r="I16" s="1634">
        <f t="shared" si="0"/>
        <v>2</v>
      </c>
      <c r="J16" s="1713">
        <f t="shared" si="2"/>
        <v>12</v>
      </c>
      <c r="K16" s="1635">
        <f t="shared" si="3"/>
        <v>46.266666666666666</v>
      </c>
      <c r="L16" s="1638">
        <f>1+1</f>
        <v>2</v>
      </c>
      <c r="M16" s="1638">
        <f>1+1</f>
        <v>2</v>
      </c>
      <c r="N16" s="1638">
        <v>0</v>
      </c>
      <c r="O16" s="1638">
        <v>0</v>
      </c>
      <c r="P16" s="1638">
        <v>0</v>
      </c>
      <c r="Q16" s="1638">
        <v>0</v>
      </c>
      <c r="R16" s="1638">
        <v>0</v>
      </c>
      <c r="S16" s="1638">
        <v>0</v>
      </c>
      <c r="T16" s="1638">
        <v>0</v>
      </c>
      <c r="U16" s="1638">
        <v>0</v>
      </c>
      <c r="V16" s="1638">
        <v>0</v>
      </c>
      <c r="W16" s="1639">
        <v>0</v>
      </c>
    </row>
    <row r="17" spans="1:24">
      <c r="A17" s="1650">
        <f t="shared" si="1"/>
        <v>13</v>
      </c>
      <c r="B17" s="1655">
        <v>12</v>
      </c>
      <c r="C17" s="1646" t="s">
        <v>981</v>
      </c>
      <c r="D17" s="1646" t="s">
        <v>982</v>
      </c>
      <c r="E17" s="1646" t="s">
        <v>67</v>
      </c>
      <c r="F17" s="1652" t="s">
        <v>2927</v>
      </c>
      <c r="G17" s="1646" t="s">
        <v>26</v>
      </c>
      <c r="H17" s="1633">
        <f t="shared" si="0"/>
        <v>2</v>
      </c>
      <c r="I17" s="1634">
        <f t="shared" si="0"/>
        <v>2</v>
      </c>
      <c r="J17" s="1713">
        <f t="shared" si="2"/>
        <v>13</v>
      </c>
      <c r="K17" s="1635">
        <f t="shared" si="3"/>
        <v>48.266666666666666</v>
      </c>
      <c r="L17" s="1636">
        <v>0</v>
      </c>
      <c r="M17" s="1636">
        <v>0</v>
      </c>
      <c r="N17" s="1636">
        <f>1+1</f>
        <v>2</v>
      </c>
      <c r="O17" s="1636">
        <f>1+1</f>
        <v>2</v>
      </c>
      <c r="P17" s="1636">
        <v>0</v>
      </c>
      <c r="Q17" s="1636">
        <v>0</v>
      </c>
      <c r="R17" s="1636">
        <v>0</v>
      </c>
      <c r="S17" s="1636">
        <v>0</v>
      </c>
      <c r="T17" s="1636">
        <v>0</v>
      </c>
      <c r="U17" s="1636">
        <v>0</v>
      </c>
      <c r="V17" s="1636">
        <v>0</v>
      </c>
      <c r="W17" s="1636">
        <v>0</v>
      </c>
    </row>
    <row r="18" spans="1:24">
      <c r="A18" s="1650">
        <f t="shared" si="1"/>
        <v>14</v>
      </c>
      <c r="B18" s="1656">
        <v>12</v>
      </c>
      <c r="C18" s="1659" t="s">
        <v>96</v>
      </c>
      <c r="D18" s="1659" t="s">
        <v>97</v>
      </c>
      <c r="E18" s="1659" t="s">
        <v>59</v>
      </c>
      <c r="F18" s="1660" t="s">
        <v>2927</v>
      </c>
      <c r="G18" s="1659" t="s">
        <v>1888</v>
      </c>
      <c r="H18" s="1661">
        <f t="shared" si="0"/>
        <v>2</v>
      </c>
      <c r="I18" s="1662">
        <f t="shared" si="0"/>
        <v>2</v>
      </c>
      <c r="J18" s="1713">
        <f t="shared" si="2"/>
        <v>14</v>
      </c>
      <c r="K18" s="1635">
        <f t="shared" si="3"/>
        <v>50.266666666666666</v>
      </c>
      <c r="L18" s="1636">
        <v>0</v>
      </c>
      <c r="M18" s="1636">
        <v>0</v>
      </c>
      <c r="N18" s="1640">
        <f>1+1</f>
        <v>2</v>
      </c>
      <c r="O18" s="1640">
        <f>1+1</f>
        <v>2</v>
      </c>
      <c r="P18" s="1636">
        <v>0</v>
      </c>
      <c r="Q18" s="1636">
        <v>0</v>
      </c>
      <c r="R18" s="1636">
        <v>0</v>
      </c>
      <c r="S18" s="1636">
        <v>0</v>
      </c>
      <c r="T18" s="1636">
        <v>0</v>
      </c>
      <c r="U18" s="1636">
        <v>0</v>
      </c>
      <c r="V18" s="1636">
        <v>0</v>
      </c>
      <c r="W18" s="1636">
        <v>0</v>
      </c>
      <c r="X18" s="1663" t="s">
        <v>2935</v>
      </c>
    </row>
    <row r="19" spans="1:24">
      <c r="A19" s="1650">
        <f t="shared" si="1"/>
        <v>15</v>
      </c>
      <c r="B19" s="1655">
        <v>12</v>
      </c>
      <c r="C19" s="1646" t="s">
        <v>567</v>
      </c>
      <c r="D19" s="1646" t="s">
        <v>73</v>
      </c>
      <c r="E19" s="1646" t="s">
        <v>67</v>
      </c>
      <c r="F19" s="1652" t="s">
        <v>2927</v>
      </c>
      <c r="G19" s="1646" t="s">
        <v>28</v>
      </c>
      <c r="H19" s="1633">
        <f t="shared" si="0"/>
        <v>2</v>
      </c>
      <c r="I19" s="1634">
        <f t="shared" si="0"/>
        <v>2</v>
      </c>
      <c r="J19" s="1713">
        <f t="shared" si="2"/>
        <v>15</v>
      </c>
      <c r="K19" s="1635">
        <f t="shared" si="3"/>
        <v>52.266666666666666</v>
      </c>
      <c r="L19" s="1636">
        <v>0</v>
      </c>
      <c r="M19" s="1636">
        <v>0</v>
      </c>
      <c r="N19" s="1636">
        <f>1</f>
        <v>1</v>
      </c>
      <c r="O19" s="1636">
        <f>1</f>
        <v>1</v>
      </c>
      <c r="P19" s="1636">
        <v>0</v>
      </c>
      <c r="Q19" s="1636">
        <v>0</v>
      </c>
      <c r="R19" s="1636">
        <v>0</v>
      </c>
      <c r="S19" s="1636">
        <v>0</v>
      </c>
      <c r="T19" s="1636">
        <v>0</v>
      </c>
      <c r="U19" s="1636">
        <v>0</v>
      </c>
      <c r="V19" s="1636">
        <f>1</f>
        <v>1</v>
      </c>
      <c r="W19" s="1636">
        <f>1</f>
        <v>1</v>
      </c>
    </row>
    <row r="20" spans="1:24">
      <c r="A20" s="1650">
        <f t="shared" si="1"/>
        <v>16</v>
      </c>
      <c r="B20" s="1655">
        <v>12</v>
      </c>
      <c r="C20" s="1646" t="s">
        <v>290</v>
      </c>
      <c r="D20" s="1646" t="s">
        <v>583</v>
      </c>
      <c r="E20" s="1646" t="s">
        <v>67</v>
      </c>
      <c r="F20" s="1652" t="s">
        <v>2927</v>
      </c>
      <c r="G20" s="1646" t="s">
        <v>2931</v>
      </c>
      <c r="H20" s="1633">
        <f t="shared" si="0"/>
        <v>3</v>
      </c>
      <c r="I20" s="1634">
        <f t="shared" si="0"/>
        <v>2</v>
      </c>
      <c r="J20" s="1713">
        <f t="shared" si="2"/>
        <v>16</v>
      </c>
      <c r="K20" s="1635">
        <f t="shared" si="3"/>
        <v>54.266666666666666</v>
      </c>
      <c r="L20" s="1640">
        <f>1+1</f>
        <v>2</v>
      </c>
      <c r="M20" s="1640">
        <f>1/2+1</f>
        <v>1.5</v>
      </c>
      <c r="N20" s="1640">
        <v>0</v>
      </c>
      <c r="O20" s="1640">
        <v>0</v>
      </c>
      <c r="P20" s="1640">
        <v>0</v>
      </c>
      <c r="Q20" s="1640">
        <v>0</v>
      </c>
      <c r="R20" s="1640">
        <v>0</v>
      </c>
      <c r="S20" s="1640">
        <v>0</v>
      </c>
      <c r="T20" s="1640">
        <v>0</v>
      </c>
      <c r="U20" s="1640">
        <v>0</v>
      </c>
      <c r="V20" s="1640">
        <f>1</f>
        <v>1</v>
      </c>
      <c r="W20" s="1640">
        <f>1/2</f>
        <v>0.5</v>
      </c>
    </row>
    <row r="21" spans="1:24">
      <c r="A21" s="1650">
        <f t="shared" si="1"/>
        <v>17</v>
      </c>
      <c r="B21" s="1655">
        <v>12</v>
      </c>
      <c r="C21" s="1646" t="s">
        <v>594</v>
      </c>
      <c r="D21" s="1646" t="s">
        <v>499</v>
      </c>
      <c r="E21" s="1646" t="s">
        <v>59</v>
      </c>
      <c r="F21" s="1652" t="s">
        <v>2927</v>
      </c>
      <c r="G21" s="1646" t="s">
        <v>2931</v>
      </c>
      <c r="H21" s="1641">
        <f t="shared" si="0"/>
        <v>2</v>
      </c>
      <c r="I21" s="1642">
        <f t="shared" si="0"/>
        <v>2</v>
      </c>
      <c r="J21" s="1713">
        <f t="shared" si="2"/>
        <v>17</v>
      </c>
      <c r="K21" s="1635">
        <f t="shared" si="3"/>
        <v>56.266666666666666</v>
      </c>
      <c r="L21" s="1640">
        <f>1+1</f>
        <v>2</v>
      </c>
      <c r="M21" s="1640">
        <f>1+1</f>
        <v>2</v>
      </c>
      <c r="N21" s="1640">
        <v>0</v>
      </c>
      <c r="O21" s="1640">
        <v>0</v>
      </c>
      <c r="P21" s="1640">
        <v>0</v>
      </c>
      <c r="Q21" s="1640">
        <v>0</v>
      </c>
      <c r="R21" s="1640">
        <v>0</v>
      </c>
      <c r="S21" s="1640">
        <v>0</v>
      </c>
      <c r="T21" s="1640">
        <v>0</v>
      </c>
      <c r="U21" s="1640">
        <v>0</v>
      </c>
      <c r="V21" s="1640">
        <v>0</v>
      </c>
      <c r="W21" s="1640">
        <v>0</v>
      </c>
    </row>
    <row r="22" spans="1:24">
      <c r="A22" s="1650">
        <f t="shared" si="1"/>
        <v>18</v>
      </c>
      <c r="B22" s="1655">
        <v>12</v>
      </c>
      <c r="C22" s="1646" t="s">
        <v>319</v>
      </c>
      <c r="D22" s="1646" t="s">
        <v>320</v>
      </c>
      <c r="E22" s="1646" t="s">
        <v>56</v>
      </c>
      <c r="F22" s="1652" t="s">
        <v>2927</v>
      </c>
      <c r="G22" s="1646" t="s">
        <v>2931</v>
      </c>
      <c r="H22" s="1641">
        <f t="shared" si="0"/>
        <v>2</v>
      </c>
      <c r="I22" s="1642">
        <f t="shared" si="0"/>
        <v>2</v>
      </c>
      <c r="J22" s="1713">
        <f t="shared" si="2"/>
        <v>18</v>
      </c>
      <c r="K22" s="1635">
        <f t="shared" si="3"/>
        <v>58.266666666666666</v>
      </c>
      <c r="L22" s="1640">
        <f>1+1</f>
        <v>2</v>
      </c>
      <c r="M22" s="1640">
        <f>1+1</f>
        <v>2</v>
      </c>
      <c r="N22" s="1640">
        <v>0</v>
      </c>
      <c r="O22" s="1640">
        <v>0</v>
      </c>
      <c r="P22" s="1640">
        <v>0</v>
      </c>
      <c r="Q22" s="1640">
        <v>0</v>
      </c>
      <c r="R22" s="1640">
        <v>0</v>
      </c>
      <c r="S22" s="1640">
        <v>0</v>
      </c>
      <c r="T22" s="1640">
        <v>0</v>
      </c>
      <c r="U22" s="1640">
        <v>0</v>
      </c>
      <c r="V22" s="1640">
        <v>0</v>
      </c>
      <c r="W22" s="1640">
        <v>0</v>
      </c>
    </row>
    <row r="23" spans="1:24">
      <c r="A23" s="1650">
        <f t="shared" si="1"/>
        <v>19</v>
      </c>
      <c r="B23" s="1655">
        <v>19</v>
      </c>
      <c r="C23" s="1644" t="s">
        <v>1049</v>
      </c>
      <c r="D23" s="1644" t="s">
        <v>1050</v>
      </c>
      <c r="E23" s="1644" t="s">
        <v>67</v>
      </c>
      <c r="F23" s="1636" t="s">
        <v>2927</v>
      </c>
      <c r="G23" s="1646" t="s">
        <v>2930</v>
      </c>
      <c r="H23" s="1637">
        <f t="shared" si="0"/>
        <v>3</v>
      </c>
      <c r="I23" s="1634">
        <f t="shared" si="0"/>
        <v>1.8333333333333333</v>
      </c>
      <c r="J23" s="1713">
        <f t="shared" si="2"/>
        <v>19</v>
      </c>
      <c r="K23" s="1635">
        <f t="shared" si="3"/>
        <v>60.1</v>
      </c>
      <c r="L23" s="1638">
        <f>1+1+1</f>
        <v>3</v>
      </c>
      <c r="M23" s="1638">
        <f>1+1/3+1/2</f>
        <v>1.8333333333333333</v>
      </c>
      <c r="N23" s="1638">
        <v>0</v>
      </c>
      <c r="O23" s="1638">
        <v>0</v>
      </c>
      <c r="P23" s="1638">
        <v>0</v>
      </c>
      <c r="Q23" s="1638">
        <v>0</v>
      </c>
      <c r="R23" s="1638">
        <v>0</v>
      </c>
      <c r="S23" s="1638">
        <v>0</v>
      </c>
      <c r="T23" s="1638">
        <v>0</v>
      </c>
      <c r="U23" s="1638">
        <v>0</v>
      </c>
      <c r="V23" s="1638">
        <v>0</v>
      </c>
      <c r="W23" s="1638">
        <v>0</v>
      </c>
    </row>
    <row r="24" spans="1:24">
      <c r="A24" s="1650">
        <f t="shared" si="1"/>
        <v>20</v>
      </c>
      <c r="B24" s="1655">
        <v>20</v>
      </c>
      <c r="C24" s="1644" t="s">
        <v>500</v>
      </c>
      <c r="D24" s="1644" t="s">
        <v>100</v>
      </c>
      <c r="E24" s="1644" t="s">
        <v>67</v>
      </c>
      <c r="F24" s="1636" t="s">
        <v>2927</v>
      </c>
      <c r="G24" s="1646" t="s">
        <v>2930</v>
      </c>
      <c r="H24" s="1637">
        <f t="shared" si="0"/>
        <v>3</v>
      </c>
      <c r="I24" s="1634">
        <f t="shared" si="0"/>
        <v>1.5</v>
      </c>
      <c r="J24" s="1713">
        <f t="shared" si="2"/>
        <v>20</v>
      </c>
      <c r="K24" s="1635">
        <f t="shared" si="3"/>
        <v>61.6</v>
      </c>
      <c r="L24" s="1638">
        <f>1+1+1</f>
        <v>3</v>
      </c>
      <c r="M24" s="1638">
        <f>1/4+1+1/4</f>
        <v>1.5</v>
      </c>
      <c r="N24" s="1638">
        <v>0</v>
      </c>
      <c r="O24" s="1638">
        <v>0</v>
      </c>
      <c r="P24" s="1638">
        <v>0</v>
      </c>
      <c r="Q24" s="1638">
        <v>0</v>
      </c>
      <c r="R24" s="1638">
        <v>0</v>
      </c>
      <c r="S24" s="1638">
        <v>0</v>
      </c>
      <c r="T24" s="1638">
        <v>0</v>
      </c>
      <c r="U24" s="1638">
        <v>0</v>
      </c>
      <c r="V24" s="1638">
        <v>0</v>
      </c>
      <c r="W24" s="1638">
        <v>0</v>
      </c>
    </row>
    <row r="25" spans="1:24">
      <c r="A25" s="1650">
        <f t="shared" si="1"/>
        <v>21</v>
      </c>
      <c r="B25" s="1655">
        <v>20</v>
      </c>
      <c r="C25" s="1646" t="s">
        <v>622</v>
      </c>
      <c r="D25" s="1646" t="s">
        <v>623</v>
      </c>
      <c r="E25" s="1646" t="s">
        <v>67</v>
      </c>
      <c r="F25" s="1652" t="s">
        <v>2927</v>
      </c>
      <c r="G25" s="1646" t="s">
        <v>31</v>
      </c>
      <c r="H25" s="1633">
        <f t="shared" si="0"/>
        <v>2</v>
      </c>
      <c r="I25" s="1634">
        <f t="shared" si="0"/>
        <v>1.5</v>
      </c>
      <c r="J25" s="1713">
        <f t="shared" si="2"/>
        <v>21</v>
      </c>
      <c r="K25" s="1635">
        <f t="shared" si="3"/>
        <v>63.1</v>
      </c>
      <c r="L25" s="1640">
        <f>1+1</f>
        <v>2</v>
      </c>
      <c r="M25" s="1640">
        <f>1/2+1</f>
        <v>1.5</v>
      </c>
      <c r="N25" s="1640">
        <v>0</v>
      </c>
      <c r="O25" s="1640">
        <v>0</v>
      </c>
      <c r="P25" s="1640">
        <v>0</v>
      </c>
      <c r="Q25" s="1640">
        <v>0</v>
      </c>
      <c r="R25" s="1640">
        <v>0</v>
      </c>
      <c r="S25" s="1640">
        <v>0</v>
      </c>
      <c r="T25" s="1640">
        <v>0</v>
      </c>
      <c r="U25" s="1640">
        <v>0</v>
      </c>
      <c r="V25" s="1640">
        <v>0</v>
      </c>
      <c r="W25" s="1640">
        <v>0</v>
      </c>
    </row>
    <row r="26" spans="1:24">
      <c r="A26" s="1650">
        <f t="shared" si="1"/>
        <v>22</v>
      </c>
      <c r="B26" s="1655">
        <v>22</v>
      </c>
      <c r="C26" s="1644" t="s">
        <v>278</v>
      </c>
      <c r="D26" s="1644" t="s">
        <v>1054</v>
      </c>
      <c r="E26" s="1644" t="s">
        <v>59</v>
      </c>
      <c r="F26" s="1636" t="s">
        <v>2927</v>
      </c>
      <c r="G26" s="1646" t="s">
        <v>2930</v>
      </c>
      <c r="H26" s="1637">
        <f t="shared" si="0"/>
        <v>2</v>
      </c>
      <c r="I26" s="1634">
        <f t="shared" si="0"/>
        <v>1.3333333333333333</v>
      </c>
      <c r="J26" s="1713">
        <f t="shared" si="2"/>
        <v>22</v>
      </c>
      <c r="K26" s="1635">
        <f t="shared" si="3"/>
        <v>64.433333333333337</v>
      </c>
      <c r="L26" s="1638">
        <f>1+1</f>
        <v>2</v>
      </c>
      <c r="M26" s="1638">
        <f>1+1/3</f>
        <v>1.3333333333333333</v>
      </c>
      <c r="N26" s="1638">
        <v>0</v>
      </c>
      <c r="O26" s="1638">
        <v>0</v>
      </c>
      <c r="P26" s="1638">
        <v>0</v>
      </c>
      <c r="Q26" s="1638">
        <v>0</v>
      </c>
      <c r="R26" s="1638">
        <v>0</v>
      </c>
      <c r="S26" s="1638">
        <v>0</v>
      </c>
      <c r="T26" s="1638">
        <v>0</v>
      </c>
      <c r="U26" s="1638">
        <v>0</v>
      </c>
      <c r="V26" s="1638">
        <v>0</v>
      </c>
      <c r="W26" s="1638">
        <v>0</v>
      </c>
    </row>
    <row r="27" spans="1:24">
      <c r="A27" s="1650">
        <f t="shared" si="1"/>
        <v>23</v>
      </c>
      <c r="B27" s="1655">
        <v>22</v>
      </c>
      <c r="C27" s="1644" t="s">
        <v>1058</v>
      </c>
      <c r="D27" s="1644" t="s">
        <v>1059</v>
      </c>
      <c r="E27" s="1644" t="s">
        <v>470</v>
      </c>
      <c r="F27" s="1636" t="s">
        <v>2927</v>
      </c>
      <c r="G27" s="1646" t="s">
        <v>2930</v>
      </c>
      <c r="H27" s="1637">
        <f t="shared" si="0"/>
        <v>2</v>
      </c>
      <c r="I27" s="1634">
        <f t="shared" si="0"/>
        <v>1.3333333333333333</v>
      </c>
      <c r="J27" s="1713">
        <f t="shared" si="2"/>
        <v>23</v>
      </c>
      <c r="K27" s="1635">
        <f t="shared" si="3"/>
        <v>65.766666666666666</v>
      </c>
      <c r="L27" s="1638">
        <f>1+1</f>
        <v>2</v>
      </c>
      <c r="M27" s="1638">
        <f>1+1/3</f>
        <v>1.3333333333333333</v>
      </c>
      <c r="N27" s="1638">
        <v>0</v>
      </c>
      <c r="O27" s="1638">
        <v>0</v>
      </c>
      <c r="P27" s="1638">
        <v>0</v>
      </c>
      <c r="Q27" s="1638">
        <v>0</v>
      </c>
      <c r="R27" s="1638">
        <v>0</v>
      </c>
      <c r="S27" s="1638">
        <v>0</v>
      </c>
      <c r="T27" s="1638">
        <v>0</v>
      </c>
      <c r="U27" s="1638">
        <v>0</v>
      </c>
      <c r="V27" s="1638">
        <v>0</v>
      </c>
      <c r="W27" s="1638">
        <v>0</v>
      </c>
    </row>
    <row r="28" spans="1:24">
      <c r="A28" s="1650">
        <f t="shared" si="1"/>
        <v>24</v>
      </c>
      <c r="B28" s="1656">
        <v>24</v>
      </c>
      <c r="C28" s="1643" t="s">
        <v>480</v>
      </c>
      <c r="D28" s="1643" t="s">
        <v>481</v>
      </c>
      <c r="E28" s="1643" t="s">
        <v>67</v>
      </c>
      <c r="F28" s="1636" t="s">
        <v>2927</v>
      </c>
      <c r="G28" s="1643" t="s">
        <v>2928</v>
      </c>
      <c r="H28" s="1633">
        <f t="shared" si="0"/>
        <v>1</v>
      </c>
      <c r="I28" s="1634">
        <f t="shared" si="0"/>
        <v>1</v>
      </c>
      <c r="J28" s="1713">
        <f t="shared" si="2"/>
        <v>24</v>
      </c>
      <c r="K28" s="1635">
        <f t="shared" si="3"/>
        <v>66.766666666666666</v>
      </c>
      <c r="L28" s="1636">
        <v>0</v>
      </c>
      <c r="M28" s="1636">
        <v>0</v>
      </c>
      <c r="N28" s="1636">
        <v>0</v>
      </c>
      <c r="O28" s="1636">
        <v>0</v>
      </c>
      <c r="P28" s="1636">
        <v>0</v>
      </c>
      <c r="Q28" s="1636">
        <v>0</v>
      </c>
      <c r="R28" s="1636">
        <v>0</v>
      </c>
      <c r="S28" s="1636">
        <v>0</v>
      </c>
      <c r="T28" s="1636">
        <f>1</f>
        <v>1</v>
      </c>
      <c r="U28" s="1636">
        <f>1</f>
        <v>1</v>
      </c>
      <c r="V28" s="1636">
        <v>0</v>
      </c>
      <c r="W28" s="1636">
        <v>0</v>
      </c>
    </row>
    <row r="29" spans="1:24">
      <c r="A29" s="1650">
        <f t="shared" si="1"/>
        <v>25</v>
      </c>
      <c r="B29" s="1656">
        <v>24</v>
      </c>
      <c r="C29" s="1643" t="s">
        <v>478</v>
      </c>
      <c r="D29" s="1643" t="s">
        <v>479</v>
      </c>
      <c r="E29" s="1643" t="s">
        <v>67</v>
      </c>
      <c r="F29" s="1636" t="s">
        <v>2927</v>
      </c>
      <c r="G29" s="1643" t="s">
        <v>2928</v>
      </c>
      <c r="H29" s="1633">
        <f t="shared" si="0"/>
        <v>1</v>
      </c>
      <c r="I29" s="1634">
        <f t="shared" si="0"/>
        <v>1</v>
      </c>
      <c r="J29" s="1713">
        <f t="shared" si="2"/>
        <v>25</v>
      </c>
      <c r="K29" s="1635">
        <f t="shared" si="3"/>
        <v>67.766666666666666</v>
      </c>
      <c r="L29" s="1636">
        <v>0</v>
      </c>
      <c r="M29" s="1636">
        <v>0</v>
      </c>
      <c r="N29" s="1636">
        <v>0</v>
      </c>
      <c r="O29" s="1636">
        <v>0</v>
      </c>
      <c r="P29" s="1636">
        <v>0</v>
      </c>
      <c r="Q29" s="1636">
        <v>0</v>
      </c>
      <c r="R29" s="1636">
        <v>0</v>
      </c>
      <c r="S29" s="1636">
        <v>0</v>
      </c>
      <c r="T29" s="1636">
        <v>0</v>
      </c>
      <c r="U29" s="1636">
        <v>0</v>
      </c>
      <c r="V29" s="1636">
        <f>1</f>
        <v>1</v>
      </c>
      <c r="W29" s="1636">
        <f>1</f>
        <v>1</v>
      </c>
    </row>
    <row r="30" spans="1:24">
      <c r="A30" s="1650">
        <f t="shared" si="1"/>
        <v>26</v>
      </c>
      <c r="B30" s="1656">
        <v>24</v>
      </c>
      <c r="C30" s="1643" t="s">
        <v>483</v>
      </c>
      <c r="D30" s="1643" t="s">
        <v>484</v>
      </c>
      <c r="E30" s="1643" t="s">
        <v>59</v>
      </c>
      <c r="F30" s="1636" t="s">
        <v>2927</v>
      </c>
      <c r="G30" s="1643" t="s">
        <v>2928</v>
      </c>
      <c r="H30" s="1633">
        <f t="shared" si="0"/>
        <v>1</v>
      </c>
      <c r="I30" s="1634">
        <f t="shared" si="0"/>
        <v>1</v>
      </c>
      <c r="J30" s="1713">
        <f t="shared" si="2"/>
        <v>26</v>
      </c>
      <c r="K30" s="1635">
        <f t="shared" si="3"/>
        <v>68.766666666666666</v>
      </c>
      <c r="L30" s="1636">
        <v>0</v>
      </c>
      <c r="M30" s="1636">
        <v>0</v>
      </c>
      <c r="N30" s="1636">
        <f>1</f>
        <v>1</v>
      </c>
      <c r="O30" s="1636">
        <f>1</f>
        <v>1</v>
      </c>
      <c r="P30" s="1636">
        <v>0</v>
      </c>
      <c r="Q30" s="1636">
        <v>0</v>
      </c>
      <c r="R30" s="1636">
        <v>0</v>
      </c>
      <c r="S30" s="1636">
        <v>0</v>
      </c>
      <c r="T30" s="1636">
        <v>0</v>
      </c>
      <c r="U30" s="1636">
        <v>0</v>
      </c>
      <c r="V30" s="1636">
        <v>0</v>
      </c>
      <c r="W30" s="1636">
        <v>0</v>
      </c>
    </row>
    <row r="31" spans="1:24">
      <c r="A31" s="1650">
        <f t="shared" si="1"/>
        <v>27</v>
      </c>
      <c r="B31" s="1656">
        <v>24</v>
      </c>
      <c r="C31" s="1644" t="s">
        <v>198</v>
      </c>
      <c r="D31" s="1644" t="s">
        <v>1052</v>
      </c>
      <c r="E31" s="1644" t="s">
        <v>67</v>
      </c>
      <c r="F31" s="1636" t="s">
        <v>2927</v>
      </c>
      <c r="G31" s="1646" t="s">
        <v>2930</v>
      </c>
      <c r="H31" s="1637">
        <f t="shared" si="0"/>
        <v>1</v>
      </c>
      <c r="I31" s="1634">
        <f t="shared" si="0"/>
        <v>1</v>
      </c>
      <c r="J31" s="1713">
        <f t="shared" si="2"/>
        <v>27</v>
      </c>
      <c r="K31" s="1635">
        <f t="shared" si="3"/>
        <v>69.766666666666666</v>
      </c>
      <c r="L31" s="1638">
        <f>1</f>
        <v>1</v>
      </c>
      <c r="M31" s="1638">
        <f>1</f>
        <v>1</v>
      </c>
      <c r="N31" s="1638">
        <v>0</v>
      </c>
      <c r="O31" s="1638">
        <v>0</v>
      </c>
      <c r="P31" s="1638">
        <v>0</v>
      </c>
      <c r="Q31" s="1638">
        <v>0</v>
      </c>
      <c r="R31" s="1638">
        <v>0</v>
      </c>
      <c r="S31" s="1638">
        <v>0</v>
      </c>
      <c r="T31" s="1638">
        <v>0</v>
      </c>
      <c r="U31" s="1638">
        <v>0</v>
      </c>
      <c r="V31" s="1638">
        <v>0</v>
      </c>
      <c r="W31" s="1638">
        <v>0</v>
      </c>
    </row>
    <row r="32" spans="1:24">
      <c r="A32" s="1650">
        <f t="shared" si="1"/>
        <v>28</v>
      </c>
      <c r="B32" s="1656">
        <v>24</v>
      </c>
      <c r="C32" s="1644" t="s">
        <v>1079</v>
      </c>
      <c r="D32" s="1644" t="s">
        <v>1057</v>
      </c>
      <c r="E32" s="1644" t="s">
        <v>56</v>
      </c>
      <c r="F32" s="1636" t="s">
        <v>2927</v>
      </c>
      <c r="G32" s="1646" t="s">
        <v>2930</v>
      </c>
      <c r="H32" s="1637">
        <f t="shared" si="0"/>
        <v>1</v>
      </c>
      <c r="I32" s="1634">
        <f t="shared" si="0"/>
        <v>1</v>
      </c>
      <c r="J32" s="1713">
        <f t="shared" si="2"/>
        <v>28</v>
      </c>
      <c r="K32" s="1635">
        <f t="shared" si="3"/>
        <v>70.766666666666666</v>
      </c>
      <c r="L32" s="1638">
        <v>0</v>
      </c>
      <c r="M32" s="1638">
        <v>0</v>
      </c>
      <c r="N32" s="1638">
        <v>0</v>
      </c>
      <c r="O32" s="1638">
        <v>0</v>
      </c>
      <c r="P32" s="1638">
        <v>0</v>
      </c>
      <c r="Q32" s="1638">
        <v>0</v>
      </c>
      <c r="R32" s="1638">
        <v>1</v>
      </c>
      <c r="S32" s="1638">
        <v>1</v>
      </c>
      <c r="T32" s="1638">
        <v>0</v>
      </c>
      <c r="U32" s="1638">
        <v>0</v>
      </c>
      <c r="V32" s="1638">
        <v>0</v>
      </c>
      <c r="W32" s="1638">
        <v>0</v>
      </c>
    </row>
    <row r="33" spans="1:24">
      <c r="A33" s="1650">
        <f t="shared" si="1"/>
        <v>29</v>
      </c>
      <c r="B33" s="1656">
        <v>24</v>
      </c>
      <c r="C33" s="1644" t="s">
        <v>1920</v>
      </c>
      <c r="D33" s="1644" t="s">
        <v>1921</v>
      </c>
      <c r="E33" s="1644" t="s">
        <v>1922</v>
      </c>
      <c r="F33" s="1636" t="s">
        <v>2927</v>
      </c>
      <c r="G33" s="1646" t="s">
        <v>2930</v>
      </c>
      <c r="H33" s="1637">
        <f t="shared" si="0"/>
        <v>1</v>
      </c>
      <c r="I33" s="1634">
        <f t="shared" si="0"/>
        <v>1</v>
      </c>
      <c r="J33" s="1713">
        <f t="shared" si="2"/>
        <v>29</v>
      </c>
      <c r="K33" s="1635">
        <f t="shared" si="3"/>
        <v>71.766666666666666</v>
      </c>
      <c r="L33" s="1638">
        <v>0</v>
      </c>
      <c r="M33" s="1638">
        <v>0</v>
      </c>
      <c r="N33" s="1638">
        <v>0</v>
      </c>
      <c r="O33" s="1638">
        <v>0</v>
      </c>
      <c r="P33" s="1638">
        <v>0</v>
      </c>
      <c r="Q33" s="1638">
        <v>0</v>
      </c>
      <c r="R33" s="1638">
        <v>0</v>
      </c>
      <c r="S33" s="1638">
        <v>0</v>
      </c>
      <c r="T33" s="1638">
        <v>0</v>
      </c>
      <c r="U33" s="1638">
        <v>0</v>
      </c>
      <c r="V33" s="1638">
        <f>1</f>
        <v>1</v>
      </c>
      <c r="W33" s="1638">
        <f>1</f>
        <v>1</v>
      </c>
    </row>
    <row r="34" spans="1:24">
      <c r="A34" s="1650">
        <f t="shared" si="1"/>
        <v>30</v>
      </c>
      <c r="B34" s="1656">
        <v>24</v>
      </c>
      <c r="C34" s="1646" t="s">
        <v>138</v>
      </c>
      <c r="D34" s="1646" t="s">
        <v>515</v>
      </c>
      <c r="E34" s="1646" t="s">
        <v>67</v>
      </c>
      <c r="F34" s="1652" t="s">
        <v>2927</v>
      </c>
      <c r="G34" s="1646" t="s">
        <v>26</v>
      </c>
      <c r="H34" s="1633">
        <f t="shared" si="0"/>
        <v>1</v>
      </c>
      <c r="I34" s="1634">
        <f t="shared" si="0"/>
        <v>1</v>
      </c>
      <c r="J34" s="1713">
        <f t="shared" si="2"/>
        <v>30</v>
      </c>
      <c r="K34" s="1635">
        <f t="shared" si="3"/>
        <v>72.766666666666666</v>
      </c>
      <c r="L34" s="1640">
        <f>1</f>
        <v>1</v>
      </c>
      <c r="M34" s="1640">
        <f>1</f>
        <v>1</v>
      </c>
      <c r="N34" s="1636">
        <v>0</v>
      </c>
      <c r="O34" s="1636">
        <v>0</v>
      </c>
      <c r="P34" s="1636">
        <v>0</v>
      </c>
      <c r="Q34" s="1636">
        <v>0</v>
      </c>
      <c r="R34" s="1636">
        <v>0</v>
      </c>
      <c r="S34" s="1636">
        <v>0</v>
      </c>
      <c r="T34" s="1636">
        <v>0</v>
      </c>
      <c r="U34" s="1636">
        <v>0</v>
      </c>
      <c r="V34" s="1636">
        <v>0</v>
      </c>
      <c r="W34" s="1636">
        <v>0</v>
      </c>
    </row>
    <row r="35" spans="1:24">
      <c r="A35" s="1650">
        <f t="shared" si="1"/>
        <v>31</v>
      </c>
      <c r="B35" s="1656">
        <v>24</v>
      </c>
      <c r="C35" s="1646" t="s">
        <v>979</v>
      </c>
      <c r="D35" s="1646" t="s">
        <v>980</v>
      </c>
      <c r="E35" s="1646" t="s">
        <v>67</v>
      </c>
      <c r="F35" s="1652" t="s">
        <v>2927</v>
      </c>
      <c r="G35" s="1646" t="s">
        <v>26</v>
      </c>
      <c r="H35" s="1633">
        <f t="shared" si="0"/>
        <v>1</v>
      </c>
      <c r="I35" s="1634">
        <f t="shared" si="0"/>
        <v>1</v>
      </c>
      <c r="J35" s="1713">
        <f t="shared" si="2"/>
        <v>31</v>
      </c>
      <c r="K35" s="1635">
        <f t="shared" si="3"/>
        <v>73.766666666666666</v>
      </c>
      <c r="L35" s="1636">
        <v>0</v>
      </c>
      <c r="M35" s="1636">
        <v>0</v>
      </c>
      <c r="N35" s="1636">
        <v>1</v>
      </c>
      <c r="O35" s="1636">
        <v>1</v>
      </c>
      <c r="P35" s="1636">
        <v>0</v>
      </c>
      <c r="Q35" s="1636">
        <v>0</v>
      </c>
      <c r="R35" s="1636">
        <v>0</v>
      </c>
      <c r="S35" s="1636">
        <v>0</v>
      </c>
      <c r="T35" s="1636">
        <v>0</v>
      </c>
      <c r="U35" s="1636">
        <v>0</v>
      </c>
      <c r="V35" s="1636">
        <v>0</v>
      </c>
      <c r="W35" s="1636">
        <v>0</v>
      </c>
    </row>
    <row r="36" spans="1:24">
      <c r="A36" s="1650">
        <f t="shared" si="1"/>
        <v>32</v>
      </c>
      <c r="B36" s="1656">
        <v>24</v>
      </c>
      <c r="C36" s="1648" t="s">
        <v>916</v>
      </c>
      <c r="D36" s="1648" t="s">
        <v>99</v>
      </c>
      <c r="E36" s="1646" t="s">
        <v>2650</v>
      </c>
      <c r="F36" s="1652" t="s">
        <v>2927</v>
      </c>
      <c r="G36" s="1646" t="s">
        <v>26</v>
      </c>
      <c r="H36" s="1633">
        <f t="shared" si="0"/>
        <v>1</v>
      </c>
      <c r="I36" s="1634">
        <f t="shared" si="0"/>
        <v>1</v>
      </c>
      <c r="J36" s="1713">
        <f t="shared" si="2"/>
        <v>32</v>
      </c>
      <c r="K36" s="1635">
        <f t="shared" si="3"/>
        <v>74.766666666666666</v>
      </c>
      <c r="L36" s="1636">
        <v>0</v>
      </c>
      <c r="M36" s="1636">
        <v>0</v>
      </c>
      <c r="N36" s="1636">
        <v>0</v>
      </c>
      <c r="O36" s="1636">
        <v>0</v>
      </c>
      <c r="P36" s="1636">
        <v>0</v>
      </c>
      <c r="Q36" s="1636">
        <v>0</v>
      </c>
      <c r="R36" s="1636">
        <v>0</v>
      </c>
      <c r="S36" s="1636">
        <v>0</v>
      </c>
      <c r="T36" s="1636">
        <v>0</v>
      </c>
      <c r="U36" s="1636">
        <v>0</v>
      </c>
      <c r="V36" s="1636">
        <f>1</f>
        <v>1</v>
      </c>
      <c r="W36" s="1636">
        <f>1</f>
        <v>1</v>
      </c>
    </row>
    <row r="37" spans="1:24">
      <c r="A37" s="1650">
        <f t="shared" si="1"/>
        <v>33</v>
      </c>
      <c r="B37" s="1656">
        <v>24</v>
      </c>
      <c r="C37" s="1646" t="s">
        <v>985</v>
      </c>
      <c r="D37" s="1646" t="s">
        <v>986</v>
      </c>
      <c r="E37" s="1646" t="s">
        <v>56</v>
      </c>
      <c r="F37" s="1652" t="s">
        <v>2927</v>
      </c>
      <c r="G37" s="1646" t="s">
        <v>26</v>
      </c>
      <c r="H37" s="1633">
        <f t="shared" si="0"/>
        <v>1</v>
      </c>
      <c r="I37" s="1634">
        <f t="shared" si="0"/>
        <v>1</v>
      </c>
      <c r="J37" s="1713">
        <f t="shared" si="2"/>
        <v>33</v>
      </c>
      <c r="K37" s="1635">
        <f t="shared" si="3"/>
        <v>75.766666666666666</v>
      </c>
      <c r="L37" s="1636">
        <v>0</v>
      </c>
      <c r="M37" s="1636">
        <v>0</v>
      </c>
      <c r="N37" s="1636">
        <v>0</v>
      </c>
      <c r="O37" s="1636">
        <v>0</v>
      </c>
      <c r="P37" s="1636">
        <v>0</v>
      </c>
      <c r="Q37" s="1636">
        <v>0</v>
      </c>
      <c r="R37" s="1636">
        <v>0</v>
      </c>
      <c r="S37" s="1636">
        <v>0</v>
      </c>
      <c r="T37" s="1636">
        <v>0</v>
      </c>
      <c r="U37" s="1636">
        <v>0</v>
      </c>
      <c r="V37" s="1636">
        <f>1</f>
        <v>1</v>
      </c>
      <c r="W37" s="1636">
        <f>1</f>
        <v>1</v>
      </c>
    </row>
    <row r="38" spans="1:24">
      <c r="A38" s="1650">
        <f t="shared" si="1"/>
        <v>34</v>
      </c>
      <c r="B38" s="1656">
        <v>24</v>
      </c>
      <c r="C38" s="1644" t="s">
        <v>556</v>
      </c>
      <c r="D38" s="1644" t="s">
        <v>557</v>
      </c>
      <c r="E38" s="1644" t="s">
        <v>2650</v>
      </c>
      <c r="F38" s="1652" t="s">
        <v>2927</v>
      </c>
      <c r="G38" s="1646" t="s">
        <v>1888</v>
      </c>
      <c r="H38" s="1633">
        <f t="shared" si="0"/>
        <v>1</v>
      </c>
      <c r="I38" s="1634">
        <f t="shared" si="0"/>
        <v>1</v>
      </c>
      <c r="J38" s="1713">
        <f t="shared" si="2"/>
        <v>34</v>
      </c>
      <c r="K38" s="1635">
        <f t="shared" si="3"/>
        <v>76.766666666666666</v>
      </c>
      <c r="L38" s="1640">
        <v>0</v>
      </c>
      <c r="M38" s="1640">
        <v>0</v>
      </c>
      <c r="N38" s="1640">
        <v>1</v>
      </c>
      <c r="O38" s="1640">
        <v>1</v>
      </c>
      <c r="P38" s="1640">
        <v>0</v>
      </c>
      <c r="Q38" s="1640">
        <v>0</v>
      </c>
      <c r="R38" s="1640">
        <v>0</v>
      </c>
      <c r="S38" s="1636">
        <v>0</v>
      </c>
      <c r="T38" s="1636">
        <v>0</v>
      </c>
      <c r="U38" s="1636">
        <v>0</v>
      </c>
      <c r="V38" s="1636">
        <v>0</v>
      </c>
      <c r="W38" s="1636">
        <v>0</v>
      </c>
    </row>
    <row r="39" spans="1:24">
      <c r="A39" s="1650">
        <f t="shared" si="1"/>
        <v>35</v>
      </c>
      <c r="B39" s="1656">
        <v>24</v>
      </c>
      <c r="C39" s="1644" t="s">
        <v>1940</v>
      </c>
      <c r="D39" s="1644" t="s">
        <v>1941</v>
      </c>
      <c r="E39" s="1644" t="s">
        <v>56</v>
      </c>
      <c r="F39" s="1652" t="s">
        <v>2927</v>
      </c>
      <c r="G39" s="1646" t="s">
        <v>1888</v>
      </c>
      <c r="H39" s="1633">
        <f t="shared" si="0"/>
        <v>1</v>
      </c>
      <c r="I39" s="1634">
        <f t="shared" si="0"/>
        <v>1</v>
      </c>
      <c r="J39" s="1713">
        <f t="shared" si="2"/>
        <v>35</v>
      </c>
      <c r="K39" s="1635">
        <f t="shared" si="3"/>
        <v>77.766666666666666</v>
      </c>
      <c r="L39" s="1636">
        <v>0</v>
      </c>
      <c r="M39" s="1636">
        <v>0</v>
      </c>
      <c r="N39" s="1640">
        <v>1</v>
      </c>
      <c r="O39" s="1640">
        <v>1</v>
      </c>
      <c r="P39" s="1636">
        <v>0</v>
      </c>
      <c r="Q39" s="1636">
        <v>0</v>
      </c>
      <c r="R39" s="1636">
        <v>0</v>
      </c>
      <c r="S39" s="1636">
        <v>0</v>
      </c>
      <c r="T39" s="1636">
        <v>0</v>
      </c>
      <c r="U39" s="1636">
        <v>0</v>
      </c>
      <c r="V39" s="1636">
        <v>0</v>
      </c>
      <c r="W39" s="1636">
        <v>0</v>
      </c>
    </row>
    <row r="40" spans="1:24">
      <c r="A40" s="1650">
        <f t="shared" si="1"/>
        <v>36</v>
      </c>
      <c r="B40" s="1656">
        <v>24</v>
      </c>
      <c r="C40" s="1644" t="s">
        <v>2636</v>
      </c>
      <c r="D40" s="1644" t="s">
        <v>2637</v>
      </c>
      <c r="E40" s="1644" t="s">
        <v>56</v>
      </c>
      <c r="F40" s="1652" t="s">
        <v>2927</v>
      </c>
      <c r="G40" s="1646" t="s">
        <v>1888</v>
      </c>
      <c r="H40" s="1633">
        <f t="shared" si="0"/>
        <v>1</v>
      </c>
      <c r="I40" s="1634">
        <f t="shared" si="0"/>
        <v>1</v>
      </c>
      <c r="J40" s="1713">
        <f t="shared" si="2"/>
        <v>36</v>
      </c>
      <c r="K40" s="1635">
        <f t="shared" si="3"/>
        <v>78.766666666666666</v>
      </c>
      <c r="L40" s="1636">
        <v>0</v>
      </c>
      <c r="M40" s="1636">
        <v>0</v>
      </c>
      <c r="N40" s="1636">
        <v>0</v>
      </c>
      <c r="O40" s="1636">
        <v>0</v>
      </c>
      <c r="P40" s="1636">
        <v>0</v>
      </c>
      <c r="Q40" s="1636">
        <v>0</v>
      </c>
      <c r="R40" s="1636">
        <v>0</v>
      </c>
      <c r="S40" s="1636">
        <v>0</v>
      </c>
      <c r="T40" s="1636">
        <v>0</v>
      </c>
      <c r="U40" s="1636">
        <v>0</v>
      </c>
      <c r="V40" s="1636">
        <f>1</f>
        <v>1</v>
      </c>
      <c r="W40" s="1636">
        <f>1</f>
        <v>1</v>
      </c>
    </row>
    <row r="41" spans="1:24">
      <c r="A41" s="1650">
        <f t="shared" si="1"/>
        <v>37</v>
      </c>
      <c r="B41" s="1656">
        <v>24</v>
      </c>
      <c r="C41" s="1646" t="s">
        <v>580</v>
      </c>
      <c r="D41" s="1646" t="s">
        <v>581</v>
      </c>
      <c r="E41" s="1646" t="s">
        <v>56</v>
      </c>
      <c r="F41" s="1652" t="s">
        <v>2927</v>
      </c>
      <c r="G41" s="1646" t="s">
        <v>28</v>
      </c>
      <c r="H41" s="1633">
        <f t="shared" si="0"/>
        <v>1</v>
      </c>
      <c r="I41" s="1634">
        <f t="shared" si="0"/>
        <v>1</v>
      </c>
      <c r="J41" s="1713">
        <f t="shared" si="2"/>
        <v>37</v>
      </c>
      <c r="K41" s="1635">
        <f t="shared" si="3"/>
        <v>79.766666666666666</v>
      </c>
      <c r="L41" s="1636">
        <v>0</v>
      </c>
      <c r="M41" s="1636">
        <v>0</v>
      </c>
      <c r="N41" s="1636">
        <v>0</v>
      </c>
      <c r="O41" s="1636">
        <v>0</v>
      </c>
      <c r="P41" s="1636">
        <v>0</v>
      </c>
      <c r="Q41" s="1636">
        <v>0</v>
      </c>
      <c r="R41" s="1636">
        <v>0</v>
      </c>
      <c r="S41" s="1636">
        <v>0</v>
      </c>
      <c r="T41" s="1636">
        <v>0</v>
      </c>
      <c r="U41" s="1636">
        <v>0</v>
      </c>
      <c r="V41" s="1636">
        <f>1</f>
        <v>1</v>
      </c>
      <c r="W41" s="1636">
        <f>1</f>
        <v>1</v>
      </c>
    </row>
    <row r="42" spans="1:24">
      <c r="A42" s="1650">
        <f t="shared" si="1"/>
        <v>38</v>
      </c>
      <c r="B42" s="1656">
        <v>24</v>
      </c>
      <c r="C42" s="1646" t="s">
        <v>578</v>
      </c>
      <c r="D42" s="1646" t="s">
        <v>579</v>
      </c>
      <c r="E42" s="1646" t="s">
        <v>56</v>
      </c>
      <c r="F42" s="1652" t="s">
        <v>2927</v>
      </c>
      <c r="G42" s="1646" t="s">
        <v>28</v>
      </c>
      <c r="H42" s="1633">
        <f t="shared" si="0"/>
        <v>1</v>
      </c>
      <c r="I42" s="1634">
        <f t="shared" si="0"/>
        <v>1</v>
      </c>
      <c r="J42" s="1713">
        <f t="shared" si="2"/>
        <v>38</v>
      </c>
      <c r="K42" s="1635">
        <f t="shared" si="3"/>
        <v>80.766666666666666</v>
      </c>
      <c r="L42" s="1636">
        <v>0</v>
      </c>
      <c r="M42" s="1636">
        <v>0</v>
      </c>
      <c r="N42" s="1636">
        <v>0</v>
      </c>
      <c r="O42" s="1636">
        <v>0</v>
      </c>
      <c r="P42" s="1640">
        <f>1</f>
        <v>1</v>
      </c>
      <c r="Q42" s="1640">
        <f>1</f>
        <v>1</v>
      </c>
      <c r="R42" s="1636">
        <v>0</v>
      </c>
      <c r="S42" s="1636">
        <v>0</v>
      </c>
      <c r="T42" s="1636">
        <v>0</v>
      </c>
      <c r="U42" s="1636">
        <v>0</v>
      </c>
      <c r="V42" s="1636">
        <v>0</v>
      </c>
      <c r="W42" s="1636">
        <v>0</v>
      </c>
    </row>
    <row r="43" spans="1:24">
      <c r="A43" s="1650">
        <f t="shared" si="1"/>
        <v>39</v>
      </c>
      <c r="B43" s="1656">
        <v>24</v>
      </c>
      <c r="C43" s="1646" t="s">
        <v>65</v>
      </c>
      <c r="D43" s="1646" t="s">
        <v>66</v>
      </c>
      <c r="E43" s="1646" t="s">
        <v>67</v>
      </c>
      <c r="F43" s="1652" t="s">
        <v>2927</v>
      </c>
      <c r="G43" s="1646" t="s">
        <v>2931</v>
      </c>
      <c r="H43" s="1633">
        <f t="shared" si="0"/>
        <v>1</v>
      </c>
      <c r="I43" s="1634">
        <f t="shared" si="0"/>
        <v>1</v>
      </c>
      <c r="J43" s="1713">
        <f t="shared" si="2"/>
        <v>39</v>
      </c>
      <c r="K43" s="1635">
        <f t="shared" si="3"/>
        <v>81.766666666666666</v>
      </c>
      <c r="L43" s="1640">
        <f>1</f>
        <v>1</v>
      </c>
      <c r="M43" s="1640">
        <f>1</f>
        <v>1</v>
      </c>
      <c r="N43" s="1640">
        <v>0</v>
      </c>
      <c r="O43" s="1640">
        <v>0</v>
      </c>
      <c r="P43" s="1640">
        <v>0</v>
      </c>
      <c r="Q43" s="1640">
        <v>0</v>
      </c>
      <c r="R43" s="1640">
        <v>0</v>
      </c>
      <c r="S43" s="1640">
        <v>0</v>
      </c>
      <c r="T43" s="1640">
        <v>0</v>
      </c>
      <c r="U43" s="1640">
        <v>0</v>
      </c>
      <c r="V43" s="1640">
        <v>0</v>
      </c>
      <c r="W43" s="1640">
        <v>0</v>
      </c>
      <c r="X43" s="1663" t="s">
        <v>2936</v>
      </c>
    </row>
    <row r="44" spans="1:24">
      <c r="A44" s="1650">
        <f t="shared" si="1"/>
        <v>40</v>
      </c>
      <c r="B44" s="1656">
        <v>24</v>
      </c>
      <c r="C44" s="1646" t="s">
        <v>122</v>
      </c>
      <c r="D44" s="1646" t="s">
        <v>123</v>
      </c>
      <c r="E44" s="1646" t="s">
        <v>67</v>
      </c>
      <c r="F44" s="1652" t="s">
        <v>2927</v>
      </c>
      <c r="G44" s="1646" t="s">
        <v>2931</v>
      </c>
      <c r="H44" s="1633">
        <f t="shared" si="0"/>
        <v>1</v>
      </c>
      <c r="I44" s="1634">
        <f t="shared" si="0"/>
        <v>1</v>
      </c>
      <c r="J44" s="1713">
        <f t="shared" si="2"/>
        <v>40</v>
      </c>
      <c r="K44" s="1635">
        <f t="shared" si="3"/>
        <v>82.766666666666666</v>
      </c>
      <c r="L44" s="1640">
        <v>0</v>
      </c>
      <c r="M44" s="1640">
        <v>0</v>
      </c>
      <c r="N44" s="1640">
        <v>0</v>
      </c>
      <c r="O44" s="1640">
        <v>0</v>
      </c>
      <c r="P44" s="1640">
        <v>0</v>
      </c>
      <c r="Q44" s="1640">
        <v>0</v>
      </c>
      <c r="R44" s="1640">
        <v>0</v>
      </c>
      <c r="S44" s="1640">
        <v>0</v>
      </c>
      <c r="T44" s="1640">
        <v>0</v>
      </c>
      <c r="U44" s="1640">
        <v>0</v>
      </c>
      <c r="V44" s="1640">
        <f>1</f>
        <v>1</v>
      </c>
      <c r="W44" s="1640">
        <f>1</f>
        <v>1</v>
      </c>
    </row>
    <row r="45" spans="1:24">
      <c r="A45" s="1650">
        <f t="shared" si="1"/>
        <v>41</v>
      </c>
      <c r="B45" s="1656">
        <v>24</v>
      </c>
      <c r="C45" s="1646" t="s">
        <v>243</v>
      </c>
      <c r="D45" s="1646" t="s">
        <v>244</v>
      </c>
      <c r="E45" s="1646" t="s">
        <v>67</v>
      </c>
      <c r="F45" s="1652" t="s">
        <v>2927</v>
      </c>
      <c r="G45" s="1646" t="s">
        <v>2931</v>
      </c>
      <c r="H45" s="1633">
        <f t="shared" si="0"/>
        <v>2</v>
      </c>
      <c r="I45" s="1634">
        <f t="shared" si="0"/>
        <v>1</v>
      </c>
      <c r="J45" s="1713">
        <f t="shared" si="2"/>
        <v>41</v>
      </c>
      <c r="K45" s="1635">
        <f t="shared" si="3"/>
        <v>83.766666666666666</v>
      </c>
      <c r="L45" s="1640">
        <f>1</f>
        <v>1</v>
      </c>
      <c r="M45" s="1640">
        <f>1/2</f>
        <v>0.5</v>
      </c>
      <c r="N45" s="1640">
        <v>0</v>
      </c>
      <c r="O45" s="1640">
        <v>0</v>
      </c>
      <c r="P45" s="1640">
        <v>0</v>
      </c>
      <c r="Q45" s="1640">
        <v>0</v>
      </c>
      <c r="R45" s="1640">
        <v>0</v>
      </c>
      <c r="S45" s="1640">
        <v>0</v>
      </c>
      <c r="T45" s="1640">
        <v>0</v>
      </c>
      <c r="U45" s="1640">
        <v>0</v>
      </c>
      <c r="V45" s="1640">
        <f>1</f>
        <v>1</v>
      </c>
      <c r="W45" s="1640">
        <f>1/2</f>
        <v>0.5</v>
      </c>
    </row>
    <row r="46" spans="1:24">
      <c r="A46" s="1650">
        <f t="shared" si="1"/>
        <v>42</v>
      </c>
      <c r="B46" s="1656">
        <v>24</v>
      </c>
      <c r="C46" s="1646" t="s">
        <v>377</v>
      </c>
      <c r="D46" s="1646" t="s">
        <v>378</v>
      </c>
      <c r="E46" s="1646" t="s">
        <v>67</v>
      </c>
      <c r="F46" s="1652" t="s">
        <v>2927</v>
      </c>
      <c r="G46" s="1646" t="s">
        <v>2931</v>
      </c>
      <c r="H46" s="1633">
        <f t="shared" si="0"/>
        <v>1</v>
      </c>
      <c r="I46" s="1634">
        <f t="shared" si="0"/>
        <v>1</v>
      </c>
      <c r="J46" s="1713">
        <f t="shared" si="2"/>
        <v>42</v>
      </c>
      <c r="K46" s="1635">
        <f t="shared" si="3"/>
        <v>84.766666666666666</v>
      </c>
      <c r="L46" s="1640">
        <f>1</f>
        <v>1</v>
      </c>
      <c r="M46" s="1640">
        <f>1</f>
        <v>1</v>
      </c>
      <c r="N46" s="1640">
        <v>0</v>
      </c>
      <c r="O46" s="1640">
        <v>0</v>
      </c>
      <c r="P46" s="1640">
        <v>0</v>
      </c>
      <c r="Q46" s="1640">
        <v>0</v>
      </c>
      <c r="R46" s="1640">
        <v>0</v>
      </c>
      <c r="S46" s="1640">
        <v>0</v>
      </c>
      <c r="T46" s="1640">
        <v>0</v>
      </c>
      <c r="U46" s="1640">
        <v>0</v>
      </c>
      <c r="V46" s="1640">
        <v>0</v>
      </c>
      <c r="W46" s="1640">
        <v>0</v>
      </c>
    </row>
    <row r="47" spans="1:24">
      <c r="A47" s="1650">
        <f t="shared" si="1"/>
        <v>43</v>
      </c>
      <c r="B47" s="1656">
        <v>24</v>
      </c>
      <c r="C47" s="1646" t="s">
        <v>589</v>
      </c>
      <c r="D47" s="1646" t="s">
        <v>590</v>
      </c>
      <c r="E47" s="1646" t="s">
        <v>67</v>
      </c>
      <c r="F47" s="1652" t="s">
        <v>2927</v>
      </c>
      <c r="G47" s="1646" t="s">
        <v>2931</v>
      </c>
      <c r="H47" s="1633">
        <f t="shared" si="0"/>
        <v>1</v>
      </c>
      <c r="I47" s="1634">
        <f t="shared" si="0"/>
        <v>1</v>
      </c>
      <c r="J47" s="1713">
        <f t="shared" si="2"/>
        <v>43</v>
      </c>
      <c r="K47" s="1635">
        <f t="shared" si="3"/>
        <v>85.766666666666666</v>
      </c>
      <c r="L47" s="1640">
        <f>1</f>
        <v>1</v>
      </c>
      <c r="M47" s="1640">
        <f>1</f>
        <v>1</v>
      </c>
      <c r="N47" s="1640">
        <v>0</v>
      </c>
      <c r="O47" s="1640">
        <v>0</v>
      </c>
      <c r="P47" s="1640">
        <v>0</v>
      </c>
      <c r="Q47" s="1640">
        <v>0</v>
      </c>
      <c r="R47" s="1640">
        <v>0</v>
      </c>
      <c r="S47" s="1640">
        <v>0</v>
      </c>
      <c r="T47" s="1640">
        <v>0</v>
      </c>
      <c r="U47" s="1640">
        <v>0</v>
      </c>
      <c r="V47" s="1640">
        <v>0</v>
      </c>
      <c r="W47" s="1640">
        <v>0</v>
      </c>
    </row>
    <row r="48" spans="1:24">
      <c r="A48" s="1650">
        <f t="shared" si="1"/>
        <v>44</v>
      </c>
      <c r="B48" s="1656">
        <v>24</v>
      </c>
      <c r="C48" s="1646" t="s">
        <v>598</v>
      </c>
      <c r="D48" s="1646" t="s">
        <v>599</v>
      </c>
      <c r="E48" s="1646" t="s">
        <v>59</v>
      </c>
      <c r="F48" s="1652" t="s">
        <v>2927</v>
      </c>
      <c r="G48" s="1646" t="s">
        <v>2931</v>
      </c>
      <c r="H48" s="1641">
        <f t="shared" si="0"/>
        <v>1</v>
      </c>
      <c r="I48" s="1642">
        <f t="shared" si="0"/>
        <v>1</v>
      </c>
      <c r="J48" s="1713">
        <f t="shared" si="2"/>
        <v>44</v>
      </c>
      <c r="K48" s="1635">
        <f t="shared" si="3"/>
        <v>86.766666666666666</v>
      </c>
      <c r="L48" s="1640">
        <v>0</v>
      </c>
      <c r="M48" s="1640">
        <v>0</v>
      </c>
      <c r="N48" s="1640">
        <v>0</v>
      </c>
      <c r="O48" s="1640">
        <v>0</v>
      </c>
      <c r="P48" s="1640">
        <v>0</v>
      </c>
      <c r="Q48" s="1640">
        <v>0</v>
      </c>
      <c r="R48" s="1640">
        <v>0</v>
      </c>
      <c r="S48" s="1640">
        <v>0</v>
      </c>
      <c r="T48" s="1640">
        <v>0</v>
      </c>
      <c r="U48" s="1640">
        <v>0</v>
      </c>
      <c r="V48" s="1640">
        <f>1</f>
        <v>1</v>
      </c>
      <c r="W48" s="1640">
        <f>1</f>
        <v>1</v>
      </c>
    </row>
    <row r="49" spans="1:24">
      <c r="A49" s="1650">
        <f t="shared" si="1"/>
        <v>45</v>
      </c>
      <c r="B49" s="1656">
        <v>24</v>
      </c>
      <c r="C49" s="1646" t="s">
        <v>257</v>
      </c>
      <c r="D49" s="1646" t="s">
        <v>258</v>
      </c>
      <c r="E49" s="1646" t="s">
        <v>59</v>
      </c>
      <c r="F49" s="1652" t="s">
        <v>2927</v>
      </c>
      <c r="G49" s="1646" t="s">
        <v>2931</v>
      </c>
      <c r="H49" s="1641">
        <f t="shared" si="0"/>
        <v>1</v>
      </c>
      <c r="I49" s="1642">
        <f t="shared" si="0"/>
        <v>1</v>
      </c>
      <c r="J49" s="1713">
        <f t="shared" si="2"/>
        <v>45</v>
      </c>
      <c r="K49" s="1635">
        <f t="shared" si="3"/>
        <v>87.766666666666666</v>
      </c>
      <c r="L49" s="1640">
        <v>0</v>
      </c>
      <c r="M49" s="1640">
        <v>0</v>
      </c>
      <c r="N49" s="1640">
        <f>1</f>
        <v>1</v>
      </c>
      <c r="O49" s="1640">
        <f>1</f>
        <v>1</v>
      </c>
      <c r="P49" s="1640">
        <v>0</v>
      </c>
      <c r="Q49" s="1640">
        <v>0</v>
      </c>
      <c r="R49" s="1640">
        <v>0</v>
      </c>
      <c r="S49" s="1640">
        <v>0</v>
      </c>
      <c r="T49" s="1640">
        <v>0</v>
      </c>
      <c r="U49" s="1640">
        <v>0</v>
      </c>
      <c r="V49" s="1640">
        <v>0</v>
      </c>
      <c r="W49" s="1640">
        <v>0</v>
      </c>
    </row>
    <row r="50" spans="1:24">
      <c r="A50" s="1650">
        <f t="shared" si="1"/>
        <v>46</v>
      </c>
      <c r="B50" s="1656">
        <v>24</v>
      </c>
      <c r="C50" s="1646" t="s">
        <v>155</v>
      </c>
      <c r="D50" s="1646" t="s">
        <v>289</v>
      </c>
      <c r="E50" s="1646" t="s">
        <v>59</v>
      </c>
      <c r="F50" s="1652" t="s">
        <v>2927</v>
      </c>
      <c r="G50" s="1646" t="s">
        <v>2931</v>
      </c>
      <c r="H50" s="1641">
        <f t="shared" si="0"/>
        <v>1</v>
      </c>
      <c r="I50" s="1642">
        <f t="shared" si="0"/>
        <v>1</v>
      </c>
      <c r="J50" s="1713">
        <f t="shared" si="2"/>
        <v>46</v>
      </c>
      <c r="K50" s="1635">
        <f t="shared" si="3"/>
        <v>88.766666666666666</v>
      </c>
      <c r="L50" s="1640">
        <v>0</v>
      </c>
      <c r="M50" s="1640">
        <v>0</v>
      </c>
      <c r="N50" s="1640">
        <v>0</v>
      </c>
      <c r="O50" s="1640">
        <v>0</v>
      </c>
      <c r="P50" s="1640">
        <v>0</v>
      </c>
      <c r="Q50" s="1640">
        <v>0</v>
      </c>
      <c r="R50" s="1640">
        <v>0</v>
      </c>
      <c r="S50" s="1640">
        <v>0</v>
      </c>
      <c r="T50" s="1640">
        <v>0</v>
      </c>
      <c r="U50" s="1640">
        <v>0</v>
      </c>
      <c r="V50" s="1640">
        <f>1</f>
        <v>1</v>
      </c>
      <c r="W50" s="1640">
        <f>1</f>
        <v>1</v>
      </c>
    </row>
    <row r="51" spans="1:24">
      <c r="A51" s="1650">
        <f t="shared" si="1"/>
        <v>47</v>
      </c>
      <c r="B51" s="1656">
        <v>24</v>
      </c>
      <c r="C51" s="1646" t="s">
        <v>178</v>
      </c>
      <c r="D51" s="1646" t="s">
        <v>179</v>
      </c>
      <c r="E51" s="1646" t="s">
        <v>59</v>
      </c>
      <c r="F51" s="1652" t="s">
        <v>2927</v>
      </c>
      <c r="G51" s="1646" t="s">
        <v>2931</v>
      </c>
      <c r="H51" s="1641">
        <f t="shared" si="0"/>
        <v>1</v>
      </c>
      <c r="I51" s="1642">
        <f t="shared" si="0"/>
        <v>1</v>
      </c>
      <c r="J51" s="1713">
        <f t="shared" si="2"/>
        <v>47</v>
      </c>
      <c r="K51" s="1635">
        <f t="shared" si="3"/>
        <v>89.766666666666666</v>
      </c>
      <c r="L51" s="1640">
        <f>1</f>
        <v>1</v>
      </c>
      <c r="M51" s="1640">
        <f>1</f>
        <v>1</v>
      </c>
      <c r="N51" s="1640">
        <v>0</v>
      </c>
      <c r="O51" s="1640">
        <v>0</v>
      </c>
      <c r="P51" s="1640">
        <v>0</v>
      </c>
      <c r="Q51" s="1640">
        <v>0</v>
      </c>
      <c r="R51" s="1640">
        <v>0</v>
      </c>
      <c r="S51" s="1640">
        <v>0</v>
      </c>
      <c r="T51" s="1640">
        <v>0</v>
      </c>
      <c r="U51" s="1640">
        <v>0</v>
      </c>
      <c r="V51" s="1640">
        <v>0</v>
      </c>
      <c r="W51" s="1640">
        <v>0</v>
      </c>
    </row>
    <row r="52" spans="1:24">
      <c r="A52" s="1650">
        <f t="shared" si="1"/>
        <v>48</v>
      </c>
      <c r="B52" s="1656">
        <v>24</v>
      </c>
      <c r="C52" s="1646" t="s">
        <v>600</v>
      </c>
      <c r="D52" s="1646" t="s">
        <v>506</v>
      </c>
      <c r="E52" s="1646" t="s">
        <v>59</v>
      </c>
      <c r="F52" s="1652" t="s">
        <v>2927</v>
      </c>
      <c r="G52" s="1646" t="s">
        <v>2931</v>
      </c>
      <c r="H52" s="1641">
        <f t="shared" si="0"/>
        <v>1</v>
      </c>
      <c r="I52" s="1642">
        <f t="shared" si="0"/>
        <v>1</v>
      </c>
      <c r="J52" s="1713">
        <f t="shared" si="2"/>
        <v>48</v>
      </c>
      <c r="K52" s="1635">
        <f t="shared" si="3"/>
        <v>90.766666666666666</v>
      </c>
      <c r="L52" s="1640">
        <f>1</f>
        <v>1</v>
      </c>
      <c r="M52" s="1640">
        <f>1</f>
        <v>1</v>
      </c>
      <c r="N52" s="1640">
        <v>0</v>
      </c>
      <c r="O52" s="1640">
        <v>0</v>
      </c>
      <c r="P52" s="1640">
        <v>0</v>
      </c>
      <c r="Q52" s="1640">
        <v>0</v>
      </c>
      <c r="R52" s="1640">
        <v>0</v>
      </c>
      <c r="S52" s="1640">
        <v>0</v>
      </c>
      <c r="T52" s="1640">
        <v>0</v>
      </c>
      <c r="U52" s="1640">
        <v>0</v>
      </c>
      <c r="V52" s="1640">
        <v>0</v>
      </c>
      <c r="W52" s="1640">
        <v>0</v>
      </c>
    </row>
    <row r="53" spans="1:24">
      <c r="A53" s="1650">
        <f t="shared" si="1"/>
        <v>49</v>
      </c>
      <c r="B53" s="1656">
        <v>24</v>
      </c>
      <c r="C53" s="1646" t="s">
        <v>1005</v>
      </c>
      <c r="D53" s="1646" t="s">
        <v>1006</v>
      </c>
      <c r="E53" s="1646" t="s">
        <v>1007</v>
      </c>
      <c r="F53" s="1652" t="s">
        <v>2927</v>
      </c>
      <c r="G53" s="1646" t="s">
        <v>2931</v>
      </c>
      <c r="H53" s="1633">
        <f t="shared" si="0"/>
        <v>1</v>
      </c>
      <c r="I53" s="1634">
        <f t="shared" si="0"/>
        <v>1</v>
      </c>
      <c r="J53" s="1713">
        <f t="shared" si="2"/>
        <v>49</v>
      </c>
      <c r="K53" s="1635">
        <f t="shared" si="3"/>
        <v>91.766666666666666</v>
      </c>
      <c r="L53" s="1640">
        <f>1</f>
        <v>1</v>
      </c>
      <c r="M53" s="1640">
        <f>1</f>
        <v>1</v>
      </c>
      <c r="N53" s="1640">
        <v>0</v>
      </c>
      <c r="O53" s="1640">
        <v>0</v>
      </c>
      <c r="P53" s="1640">
        <v>0</v>
      </c>
      <c r="Q53" s="1640">
        <v>0</v>
      </c>
      <c r="R53" s="1640">
        <v>0</v>
      </c>
      <c r="S53" s="1640">
        <v>0</v>
      </c>
      <c r="T53" s="1640">
        <v>0</v>
      </c>
      <c r="U53" s="1640">
        <v>0</v>
      </c>
      <c r="V53" s="1640">
        <v>0</v>
      </c>
      <c r="W53" s="1640">
        <v>0</v>
      </c>
      <c r="X53" s="1663" t="s">
        <v>2937</v>
      </c>
    </row>
    <row r="54" spans="1:24">
      <c r="A54" s="1650">
        <f t="shared" si="1"/>
        <v>50</v>
      </c>
      <c r="B54" s="1656">
        <v>24</v>
      </c>
      <c r="C54" s="1646" t="s">
        <v>626</v>
      </c>
      <c r="D54" s="1646" t="s">
        <v>145</v>
      </c>
      <c r="E54" s="1646" t="s">
        <v>59</v>
      </c>
      <c r="F54" s="1652" t="s">
        <v>2927</v>
      </c>
      <c r="G54" s="1646" t="s">
        <v>31</v>
      </c>
      <c r="H54" s="1633">
        <f t="shared" si="0"/>
        <v>1</v>
      </c>
      <c r="I54" s="1634">
        <f t="shared" si="0"/>
        <v>1</v>
      </c>
      <c r="J54" s="1713">
        <f t="shared" si="2"/>
        <v>50</v>
      </c>
      <c r="K54" s="1635">
        <f t="shared" si="3"/>
        <v>92.766666666666666</v>
      </c>
      <c r="L54" s="1640">
        <f>1</f>
        <v>1</v>
      </c>
      <c r="M54" s="1640">
        <f>1</f>
        <v>1</v>
      </c>
      <c r="N54" s="1640">
        <v>0</v>
      </c>
      <c r="O54" s="1640">
        <v>0</v>
      </c>
      <c r="P54" s="1640">
        <v>0</v>
      </c>
      <c r="Q54" s="1640">
        <v>0</v>
      </c>
      <c r="R54" s="1640">
        <v>0</v>
      </c>
      <c r="S54" s="1640">
        <v>0</v>
      </c>
      <c r="T54" s="1640">
        <v>0</v>
      </c>
      <c r="U54" s="1640">
        <v>0</v>
      </c>
      <c r="V54" s="1640">
        <v>0</v>
      </c>
      <c r="W54" s="1640">
        <v>0</v>
      </c>
    </row>
    <row r="55" spans="1:24">
      <c r="A55" s="1650">
        <f t="shared" si="1"/>
        <v>51</v>
      </c>
      <c r="B55" s="1656">
        <v>24</v>
      </c>
      <c r="C55" s="1646" t="s">
        <v>322</v>
      </c>
      <c r="D55" s="1646" t="s">
        <v>323</v>
      </c>
      <c r="E55" s="1646" t="s">
        <v>59</v>
      </c>
      <c r="F55" s="1652" t="s">
        <v>2927</v>
      </c>
      <c r="G55" s="1646" t="s">
        <v>31</v>
      </c>
      <c r="H55" s="1633">
        <f t="shared" si="0"/>
        <v>2</v>
      </c>
      <c r="I55" s="1634">
        <f t="shared" si="0"/>
        <v>1</v>
      </c>
      <c r="J55" s="1713">
        <f t="shared" si="2"/>
        <v>51</v>
      </c>
      <c r="K55" s="1635">
        <f t="shared" si="3"/>
        <v>93.766666666666666</v>
      </c>
      <c r="L55" s="1640">
        <f>1</f>
        <v>1</v>
      </c>
      <c r="M55" s="1640">
        <v>0.5</v>
      </c>
      <c r="N55" s="1640">
        <v>0</v>
      </c>
      <c r="O55" s="1640">
        <v>0</v>
      </c>
      <c r="P55" s="1640">
        <v>0</v>
      </c>
      <c r="Q55" s="1640">
        <v>0</v>
      </c>
      <c r="R55" s="1640">
        <v>0</v>
      </c>
      <c r="S55" s="1640">
        <v>0</v>
      </c>
      <c r="T55" s="1640">
        <v>0</v>
      </c>
      <c r="U55" s="1640">
        <v>0</v>
      </c>
      <c r="V55" s="1640">
        <f>1</f>
        <v>1</v>
      </c>
      <c r="W55" s="1640">
        <f>1/2</f>
        <v>0.5</v>
      </c>
    </row>
    <row r="56" spans="1:24">
      <c r="A56" s="1650">
        <f t="shared" si="1"/>
        <v>52</v>
      </c>
      <c r="B56" s="1656">
        <v>24</v>
      </c>
      <c r="C56" s="1646" t="s">
        <v>624</v>
      </c>
      <c r="D56" s="1646" t="s">
        <v>481</v>
      </c>
      <c r="E56" s="1646" t="s">
        <v>59</v>
      </c>
      <c r="F56" s="1652" t="s">
        <v>2927</v>
      </c>
      <c r="G56" s="1646" t="s">
        <v>31</v>
      </c>
      <c r="H56" s="1633">
        <f t="shared" si="0"/>
        <v>1</v>
      </c>
      <c r="I56" s="1634">
        <f t="shared" si="0"/>
        <v>1</v>
      </c>
      <c r="J56" s="1713">
        <f t="shared" si="2"/>
        <v>52</v>
      </c>
      <c r="K56" s="1635">
        <f t="shared" si="3"/>
        <v>94.766666666666666</v>
      </c>
      <c r="L56" s="1640">
        <f>1</f>
        <v>1</v>
      </c>
      <c r="M56" s="1640">
        <f>1</f>
        <v>1</v>
      </c>
      <c r="N56" s="1640">
        <v>0</v>
      </c>
      <c r="O56" s="1640">
        <v>0</v>
      </c>
      <c r="P56" s="1640">
        <v>0</v>
      </c>
      <c r="Q56" s="1640">
        <v>0</v>
      </c>
      <c r="R56" s="1640">
        <v>0</v>
      </c>
      <c r="S56" s="1640">
        <v>0</v>
      </c>
      <c r="T56" s="1640">
        <v>0</v>
      </c>
      <c r="U56" s="1640">
        <v>0</v>
      </c>
      <c r="V56" s="1640">
        <v>0</v>
      </c>
      <c r="W56" s="1640">
        <v>0</v>
      </c>
    </row>
    <row r="57" spans="1:24">
      <c r="A57" s="1650">
        <f t="shared" si="1"/>
        <v>53</v>
      </c>
      <c r="B57" s="1656">
        <v>24</v>
      </c>
      <c r="C57" s="1646" t="s">
        <v>222</v>
      </c>
      <c r="D57" s="1646" t="s">
        <v>223</v>
      </c>
      <c r="E57" s="1646" t="s">
        <v>56</v>
      </c>
      <c r="F57" s="1652" t="s">
        <v>2927</v>
      </c>
      <c r="G57" s="1646" t="s">
        <v>31</v>
      </c>
      <c r="H57" s="1633">
        <f t="shared" si="0"/>
        <v>1</v>
      </c>
      <c r="I57" s="1634">
        <f t="shared" si="0"/>
        <v>1</v>
      </c>
      <c r="J57" s="1713">
        <f t="shared" si="2"/>
        <v>53</v>
      </c>
      <c r="K57" s="1635">
        <f t="shared" si="3"/>
        <v>95.766666666666666</v>
      </c>
      <c r="L57" s="1640">
        <f>1</f>
        <v>1</v>
      </c>
      <c r="M57" s="1640">
        <f>1</f>
        <v>1</v>
      </c>
      <c r="N57" s="1640">
        <v>0</v>
      </c>
      <c r="O57" s="1640">
        <v>0</v>
      </c>
      <c r="P57" s="1640">
        <v>0</v>
      </c>
      <c r="Q57" s="1640">
        <v>0</v>
      </c>
      <c r="R57" s="1640">
        <v>0</v>
      </c>
      <c r="S57" s="1640">
        <v>0</v>
      </c>
      <c r="T57" s="1640">
        <v>0</v>
      </c>
      <c r="U57" s="1640">
        <v>0</v>
      </c>
      <c r="V57" s="1640">
        <v>0</v>
      </c>
      <c r="W57" s="1640">
        <v>0</v>
      </c>
    </row>
    <row r="58" spans="1:24">
      <c r="A58" s="1650">
        <f t="shared" si="1"/>
        <v>54</v>
      </c>
      <c r="B58" s="1656">
        <v>24</v>
      </c>
      <c r="C58" s="1646" t="s">
        <v>629</v>
      </c>
      <c r="D58" s="1646" t="s">
        <v>630</v>
      </c>
      <c r="E58" s="1646" t="s">
        <v>56</v>
      </c>
      <c r="F58" s="1652" t="s">
        <v>2927</v>
      </c>
      <c r="G58" s="1646" t="s">
        <v>31</v>
      </c>
      <c r="H58" s="1633">
        <f t="shared" si="0"/>
        <v>1</v>
      </c>
      <c r="I58" s="1634">
        <f t="shared" si="0"/>
        <v>1</v>
      </c>
      <c r="J58" s="1713">
        <f t="shared" si="2"/>
        <v>54</v>
      </c>
      <c r="K58" s="1635">
        <f t="shared" si="3"/>
        <v>96.766666666666666</v>
      </c>
      <c r="L58" s="1640">
        <f>1</f>
        <v>1</v>
      </c>
      <c r="M58" s="1640">
        <f>1</f>
        <v>1</v>
      </c>
      <c r="N58" s="1640">
        <v>0</v>
      </c>
      <c r="O58" s="1640">
        <v>0</v>
      </c>
      <c r="P58" s="1640">
        <v>0</v>
      </c>
      <c r="Q58" s="1640">
        <v>0</v>
      </c>
      <c r="R58" s="1640">
        <v>0</v>
      </c>
      <c r="S58" s="1640">
        <v>0</v>
      </c>
      <c r="T58" s="1640">
        <v>0</v>
      </c>
      <c r="U58" s="1640">
        <v>0</v>
      </c>
      <c r="V58" s="1640">
        <v>0</v>
      </c>
      <c r="W58" s="1640">
        <v>0</v>
      </c>
    </row>
    <row r="59" spans="1:24">
      <c r="A59" s="1650">
        <f t="shared" si="1"/>
        <v>55</v>
      </c>
      <c r="B59" s="1655">
        <v>55</v>
      </c>
      <c r="C59" s="1644" t="s">
        <v>395</v>
      </c>
      <c r="D59" s="1644" t="s">
        <v>396</v>
      </c>
      <c r="E59" s="1644" t="s">
        <v>59</v>
      </c>
      <c r="F59" s="1636" t="s">
        <v>2927</v>
      </c>
      <c r="G59" s="1646" t="s">
        <v>2930</v>
      </c>
      <c r="H59" s="1637">
        <f t="shared" si="0"/>
        <v>1</v>
      </c>
      <c r="I59" s="1634">
        <f t="shared" si="0"/>
        <v>0.5</v>
      </c>
      <c r="J59" s="1713">
        <f t="shared" si="2"/>
        <v>55</v>
      </c>
      <c r="K59" s="1635">
        <f t="shared" si="3"/>
        <v>97.266666666666666</v>
      </c>
      <c r="L59" s="1638">
        <f>1</f>
        <v>1</v>
      </c>
      <c r="M59" s="1638">
        <f>1/2</f>
        <v>0.5</v>
      </c>
      <c r="N59" s="1638">
        <v>0</v>
      </c>
      <c r="O59" s="1638">
        <v>0</v>
      </c>
      <c r="P59" s="1638">
        <v>0</v>
      </c>
      <c r="Q59" s="1638">
        <v>0</v>
      </c>
      <c r="R59" s="1638">
        <v>0</v>
      </c>
      <c r="S59" s="1638">
        <v>0</v>
      </c>
      <c r="T59" s="1638">
        <v>0</v>
      </c>
      <c r="U59" s="1638">
        <v>0</v>
      </c>
      <c r="V59" s="1638">
        <v>0</v>
      </c>
      <c r="W59" s="1638">
        <v>0</v>
      </c>
    </row>
    <row r="60" spans="1:24">
      <c r="A60" s="1650">
        <f t="shared" si="1"/>
        <v>56</v>
      </c>
      <c r="B60" s="1655">
        <v>55</v>
      </c>
      <c r="C60" s="1644" t="s">
        <v>228</v>
      </c>
      <c r="D60" s="1644" t="s">
        <v>229</v>
      </c>
      <c r="E60" s="1644" t="s">
        <v>56</v>
      </c>
      <c r="F60" s="1636" t="s">
        <v>2927</v>
      </c>
      <c r="G60" s="1646" t="s">
        <v>2930</v>
      </c>
      <c r="H60" s="1637">
        <f t="shared" si="0"/>
        <v>1</v>
      </c>
      <c r="I60" s="1634">
        <f t="shared" si="0"/>
        <v>0.5</v>
      </c>
      <c r="J60" s="1713">
        <f t="shared" si="2"/>
        <v>56</v>
      </c>
      <c r="K60" s="1635">
        <f t="shared" si="3"/>
        <v>97.766666666666666</v>
      </c>
      <c r="L60" s="1638">
        <f>1</f>
        <v>1</v>
      </c>
      <c r="M60" s="1638">
        <f>1/2</f>
        <v>0.5</v>
      </c>
      <c r="N60" s="1638">
        <v>0</v>
      </c>
      <c r="O60" s="1638">
        <v>0</v>
      </c>
      <c r="P60" s="1638">
        <v>0</v>
      </c>
      <c r="Q60" s="1638">
        <v>0</v>
      </c>
      <c r="R60" s="1638">
        <v>0</v>
      </c>
      <c r="S60" s="1638">
        <v>0</v>
      </c>
      <c r="T60" s="1638">
        <v>0</v>
      </c>
      <c r="U60" s="1638">
        <v>0</v>
      </c>
      <c r="V60" s="1638">
        <v>0</v>
      </c>
      <c r="W60" s="1638">
        <v>0</v>
      </c>
    </row>
    <row r="61" spans="1:24">
      <c r="A61" s="1650">
        <f t="shared" si="1"/>
        <v>57</v>
      </c>
      <c r="B61" s="1655">
        <v>55</v>
      </c>
      <c r="C61" s="1644" t="s">
        <v>1069</v>
      </c>
      <c r="D61" s="1644" t="s">
        <v>1070</v>
      </c>
      <c r="E61" s="1644" t="s">
        <v>1071</v>
      </c>
      <c r="F61" s="1636" t="s">
        <v>2927</v>
      </c>
      <c r="G61" s="1646" t="s">
        <v>2930</v>
      </c>
      <c r="H61" s="1637">
        <f t="shared" si="0"/>
        <v>1</v>
      </c>
      <c r="I61" s="1634">
        <f t="shared" si="0"/>
        <v>0.5</v>
      </c>
      <c r="J61" s="1713">
        <f t="shared" si="2"/>
        <v>57</v>
      </c>
      <c r="K61" s="1635">
        <f t="shared" si="3"/>
        <v>98.266666666666666</v>
      </c>
      <c r="L61" s="1638">
        <f>1</f>
        <v>1</v>
      </c>
      <c r="M61" s="1638">
        <f>1/2</f>
        <v>0.5</v>
      </c>
      <c r="N61" s="1638">
        <v>0</v>
      </c>
      <c r="O61" s="1638">
        <v>0</v>
      </c>
      <c r="P61" s="1638">
        <v>0</v>
      </c>
      <c r="Q61" s="1638">
        <v>0</v>
      </c>
      <c r="R61" s="1638">
        <v>0</v>
      </c>
      <c r="S61" s="1638">
        <v>0</v>
      </c>
      <c r="T61" s="1638">
        <v>0</v>
      </c>
      <c r="U61" s="1638">
        <v>0</v>
      </c>
      <c r="V61" s="1638">
        <v>0</v>
      </c>
      <c r="W61" s="1638">
        <v>0</v>
      </c>
    </row>
    <row r="62" spans="1:24">
      <c r="A62" s="1650">
        <f t="shared" si="1"/>
        <v>58</v>
      </c>
      <c r="B62" s="1655">
        <v>55</v>
      </c>
      <c r="C62" s="1646" t="s">
        <v>1084</v>
      </c>
      <c r="D62" s="1646" t="s">
        <v>131</v>
      </c>
      <c r="E62" s="1646" t="s">
        <v>67</v>
      </c>
      <c r="F62" s="1652" t="s">
        <v>2927</v>
      </c>
      <c r="G62" s="1646" t="s">
        <v>2931</v>
      </c>
      <c r="H62" s="1633">
        <f t="shared" si="0"/>
        <v>1</v>
      </c>
      <c r="I62" s="1634">
        <f t="shared" si="0"/>
        <v>0.5</v>
      </c>
      <c r="J62" s="1713">
        <f t="shared" si="2"/>
        <v>58</v>
      </c>
      <c r="K62" s="1635">
        <f t="shared" si="3"/>
        <v>98.766666666666666</v>
      </c>
      <c r="L62" s="1640">
        <f>1</f>
        <v>1</v>
      </c>
      <c r="M62" s="1640">
        <f>1/2</f>
        <v>0.5</v>
      </c>
      <c r="N62" s="1640">
        <v>0</v>
      </c>
      <c r="O62" s="1640">
        <v>0</v>
      </c>
      <c r="P62" s="1640">
        <v>0</v>
      </c>
      <c r="Q62" s="1640">
        <v>0</v>
      </c>
      <c r="R62" s="1640">
        <v>0</v>
      </c>
      <c r="S62" s="1640">
        <v>0</v>
      </c>
      <c r="T62" s="1640">
        <v>0</v>
      </c>
      <c r="U62" s="1640">
        <v>0</v>
      </c>
      <c r="V62" s="1640">
        <v>0</v>
      </c>
      <c r="W62" s="1640">
        <v>0</v>
      </c>
    </row>
    <row r="63" spans="1:24">
      <c r="A63" s="1650">
        <f t="shared" si="1"/>
        <v>59</v>
      </c>
      <c r="B63" s="1655">
        <v>55</v>
      </c>
      <c r="C63" s="1646" t="s">
        <v>587</v>
      </c>
      <c r="D63" s="1646" t="s">
        <v>588</v>
      </c>
      <c r="E63" s="1646" t="s">
        <v>67</v>
      </c>
      <c r="F63" s="1652" t="s">
        <v>2927</v>
      </c>
      <c r="G63" s="1646" t="s">
        <v>2931</v>
      </c>
      <c r="H63" s="1633">
        <f t="shared" si="0"/>
        <v>1</v>
      </c>
      <c r="I63" s="1634">
        <f t="shared" si="0"/>
        <v>0.5</v>
      </c>
      <c r="J63" s="1713">
        <f t="shared" si="2"/>
        <v>59</v>
      </c>
      <c r="K63" s="1635">
        <f t="shared" si="3"/>
        <v>99.266666666666666</v>
      </c>
      <c r="L63" s="1640">
        <v>0</v>
      </c>
      <c r="M63" s="1640">
        <v>0</v>
      </c>
      <c r="N63" s="1640">
        <f>1</f>
        <v>1</v>
      </c>
      <c r="O63" s="1640">
        <f>1/2</f>
        <v>0.5</v>
      </c>
      <c r="P63" s="1640">
        <v>0</v>
      </c>
      <c r="Q63" s="1640">
        <v>0</v>
      </c>
      <c r="R63" s="1640">
        <v>0</v>
      </c>
      <c r="S63" s="1640">
        <v>0</v>
      </c>
      <c r="T63" s="1640">
        <v>0</v>
      </c>
      <c r="U63" s="1640">
        <v>0</v>
      </c>
      <c r="V63" s="1640">
        <v>0</v>
      </c>
      <c r="W63" s="1640">
        <v>0</v>
      </c>
    </row>
    <row r="64" spans="1:24">
      <c r="A64" s="1650">
        <f t="shared" si="1"/>
        <v>60</v>
      </c>
      <c r="B64" s="1655">
        <v>55</v>
      </c>
      <c r="C64" s="1646" t="s">
        <v>199</v>
      </c>
      <c r="D64" s="1646" t="s">
        <v>343</v>
      </c>
      <c r="E64" s="1646" t="s">
        <v>67</v>
      </c>
      <c r="F64" s="1652" t="s">
        <v>2927</v>
      </c>
      <c r="G64" s="1646" t="s">
        <v>31</v>
      </c>
      <c r="H64" s="1633">
        <f t="shared" si="0"/>
        <v>1</v>
      </c>
      <c r="I64" s="1634">
        <f t="shared" si="0"/>
        <v>0.5</v>
      </c>
      <c r="J64" s="1713">
        <f t="shared" si="2"/>
        <v>60</v>
      </c>
      <c r="K64" s="1635">
        <f t="shared" si="3"/>
        <v>99.766666666666666</v>
      </c>
      <c r="L64" s="1640">
        <f>1</f>
        <v>1</v>
      </c>
      <c r="M64" s="1640">
        <v>0.5</v>
      </c>
      <c r="N64" s="1640">
        <v>0</v>
      </c>
      <c r="O64" s="1640">
        <v>0</v>
      </c>
      <c r="P64" s="1640">
        <v>0</v>
      </c>
      <c r="Q64" s="1640">
        <v>0</v>
      </c>
      <c r="R64" s="1640">
        <v>0</v>
      </c>
      <c r="S64" s="1640">
        <v>0</v>
      </c>
      <c r="T64" s="1640">
        <v>0</v>
      </c>
      <c r="U64" s="1640">
        <v>0</v>
      </c>
      <c r="V64" s="1640">
        <v>0</v>
      </c>
      <c r="W64" s="1640">
        <v>0</v>
      </c>
    </row>
    <row r="65" spans="1:24">
      <c r="A65" s="1650">
        <f t="shared" si="1"/>
        <v>61</v>
      </c>
      <c r="B65" s="1655">
        <v>61</v>
      </c>
      <c r="C65" s="1644" t="s">
        <v>502</v>
      </c>
      <c r="D65" s="1644" t="s">
        <v>503</v>
      </c>
      <c r="E65" s="1644" t="s">
        <v>59</v>
      </c>
      <c r="F65" s="1636" t="s">
        <v>2927</v>
      </c>
      <c r="G65" s="1646" t="s">
        <v>2930</v>
      </c>
      <c r="H65" s="1637">
        <f t="shared" si="0"/>
        <v>1</v>
      </c>
      <c r="I65" s="1634">
        <f t="shared" si="0"/>
        <v>0.33333333333333331</v>
      </c>
      <c r="J65" s="1713">
        <f t="shared" si="2"/>
        <v>61</v>
      </c>
      <c r="K65" s="1635">
        <f t="shared" si="3"/>
        <v>100.1</v>
      </c>
      <c r="L65" s="1638">
        <f>1</f>
        <v>1</v>
      </c>
      <c r="M65" s="1638">
        <f>1/3</f>
        <v>0.33333333333333331</v>
      </c>
      <c r="N65" s="1638">
        <v>0</v>
      </c>
      <c r="O65" s="1638">
        <v>0</v>
      </c>
      <c r="P65" s="1638">
        <v>0</v>
      </c>
      <c r="Q65" s="1638">
        <v>0</v>
      </c>
      <c r="R65" s="1638">
        <v>0</v>
      </c>
      <c r="S65" s="1638">
        <v>0</v>
      </c>
      <c r="T65" s="1638">
        <v>0</v>
      </c>
      <c r="U65" s="1638">
        <v>0</v>
      </c>
      <c r="V65" s="1638">
        <v>0</v>
      </c>
      <c r="W65" s="1638">
        <v>0</v>
      </c>
    </row>
    <row r="66" spans="1:24">
      <c r="A66" s="1650">
        <f t="shared" si="1"/>
        <v>62</v>
      </c>
      <c r="B66" s="1655">
        <v>61</v>
      </c>
      <c r="C66" s="1644" t="s">
        <v>814</v>
      </c>
      <c r="D66" s="1644" t="s">
        <v>2544</v>
      </c>
      <c r="E66" s="1644" t="s">
        <v>912</v>
      </c>
      <c r="F66" s="1636" t="s">
        <v>2927</v>
      </c>
      <c r="G66" s="1646" t="s">
        <v>2930</v>
      </c>
      <c r="H66" s="1637">
        <f t="shared" si="0"/>
        <v>1</v>
      </c>
      <c r="I66" s="1634">
        <f t="shared" si="0"/>
        <v>0.33333333333333331</v>
      </c>
      <c r="J66" s="1713">
        <f t="shared" si="2"/>
        <v>62</v>
      </c>
      <c r="K66" s="1635">
        <f t="shared" si="3"/>
        <v>100.43333333333332</v>
      </c>
      <c r="L66" s="1638">
        <f>1</f>
        <v>1</v>
      </c>
      <c r="M66" s="1638">
        <f>1/3</f>
        <v>0.33333333333333331</v>
      </c>
      <c r="N66" s="1638">
        <v>0</v>
      </c>
      <c r="O66" s="1638">
        <v>0</v>
      </c>
      <c r="P66" s="1638">
        <v>0</v>
      </c>
      <c r="Q66" s="1638">
        <v>0</v>
      </c>
      <c r="R66" s="1638">
        <v>0</v>
      </c>
      <c r="S66" s="1638">
        <v>0</v>
      </c>
      <c r="T66" s="1638">
        <v>0</v>
      </c>
      <c r="U66" s="1638">
        <v>0</v>
      </c>
      <c r="V66" s="1638">
        <v>0</v>
      </c>
      <c r="W66" s="1638">
        <v>0</v>
      </c>
    </row>
    <row r="67" spans="1:24">
      <c r="A67" s="1650">
        <f t="shared" si="1"/>
        <v>63</v>
      </c>
      <c r="B67" s="1655">
        <v>61</v>
      </c>
      <c r="C67" s="1646" t="s">
        <v>167</v>
      </c>
      <c r="D67" s="1646" t="s">
        <v>637</v>
      </c>
      <c r="E67" s="1646" t="s">
        <v>157</v>
      </c>
      <c r="F67" s="1652" t="s">
        <v>2927</v>
      </c>
      <c r="G67" s="1646" t="s">
        <v>31</v>
      </c>
      <c r="H67" s="1633">
        <f t="shared" si="0"/>
        <v>1</v>
      </c>
      <c r="I67" s="1634">
        <f t="shared" si="0"/>
        <v>0.33333333333333331</v>
      </c>
      <c r="J67" s="1713">
        <f t="shared" si="2"/>
        <v>63</v>
      </c>
      <c r="K67" s="1635">
        <f t="shared" si="3"/>
        <v>100.76666666666665</v>
      </c>
      <c r="L67" s="1640">
        <f>1</f>
        <v>1</v>
      </c>
      <c r="M67" s="1640">
        <f>1/3</f>
        <v>0.33333333333333331</v>
      </c>
      <c r="N67" s="1640">
        <v>0</v>
      </c>
      <c r="O67" s="1640">
        <v>0</v>
      </c>
      <c r="P67" s="1640">
        <v>0</v>
      </c>
      <c r="Q67" s="1640">
        <v>0</v>
      </c>
      <c r="R67" s="1640">
        <v>0</v>
      </c>
      <c r="S67" s="1640">
        <v>0</v>
      </c>
      <c r="T67" s="1640">
        <v>0</v>
      </c>
      <c r="U67" s="1640">
        <v>0</v>
      </c>
      <c r="V67" s="1640">
        <v>0</v>
      </c>
      <c r="W67" s="1640">
        <v>0</v>
      </c>
    </row>
    <row r="68" spans="1:24">
      <c r="A68" s="1650">
        <f t="shared" si="1"/>
        <v>64</v>
      </c>
      <c r="B68" s="1655">
        <v>64</v>
      </c>
      <c r="C68" s="1644" t="s">
        <v>2584</v>
      </c>
      <c r="D68" s="1644" t="s">
        <v>2585</v>
      </c>
      <c r="E68" s="1644" t="s">
        <v>912</v>
      </c>
      <c r="F68" s="1636" t="s">
        <v>2927</v>
      </c>
      <c r="G68" s="1646" t="s">
        <v>2930</v>
      </c>
      <c r="H68" s="1637">
        <f t="shared" si="0"/>
        <v>1</v>
      </c>
      <c r="I68" s="1634">
        <f t="shared" si="0"/>
        <v>0.2</v>
      </c>
      <c r="J68" s="1713">
        <f t="shared" si="2"/>
        <v>64</v>
      </c>
      <c r="K68" s="1635">
        <f t="shared" si="3"/>
        <v>100.96666666666665</v>
      </c>
      <c r="L68" s="1638">
        <v>0</v>
      </c>
      <c r="M68" s="1638">
        <v>0</v>
      </c>
      <c r="N68" s="1638">
        <v>0</v>
      </c>
      <c r="O68" s="1638">
        <v>0</v>
      </c>
      <c r="P68" s="1638">
        <v>0</v>
      </c>
      <c r="Q68" s="1638">
        <v>0</v>
      </c>
      <c r="R68" s="1638">
        <v>0</v>
      </c>
      <c r="S68" s="1638">
        <v>0</v>
      </c>
      <c r="T68" s="1638">
        <v>0</v>
      </c>
      <c r="U68" s="1638">
        <v>0</v>
      </c>
      <c r="V68" s="1638">
        <f>1</f>
        <v>1</v>
      </c>
      <c r="W68" s="1638">
        <f>1/5</f>
        <v>0.2</v>
      </c>
    </row>
    <row r="69" spans="1:24">
      <c r="A69" s="1650">
        <f t="shared" si="1"/>
        <v>65</v>
      </c>
      <c r="B69" s="1655">
        <v>64</v>
      </c>
      <c r="C69" s="1644" t="s">
        <v>2586</v>
      </c>
      <c r="D69" s="1644" t="s">
        <v>2587</v>
      </c>
      <c r="E69" s="1644" t="s">
        <v>912</v>
      </c>
      <c r="F69" s="1636" t="s">
        <v>2927</v>
      </c>
      <c r="G69" s="1646" t="s">
        <v>2930</v>
      </c>
      <c r="H69" s="1637">
        <f t="shared" ref="H69:I132" si="4">L69+N69+P69+R69+T69+V69</f>
        <v>1</v>
      </c>
      <c r="I69" s="1634">
        <f t="shared" si="4"/>
        <v>0.2</v>
      </c>
      <c r="J69" s="1713">
        <f t="shared" si="2"/>
        <v>65</v>
      </c>
      <c r="K69" s="1635">
        <f t="shared" si="3"/>
        <v>101.16666666666666</v>
      </c>
      <c r="L69" s="1638">
        <v>0</v>
      </c>
      <c r="M69" s="1638">
        <v>0</v>
      </c>
      <c r="N69" s="1638">
        <v>0</v>
      </c>
      <c r="O69" s="1638">
        <v>0</v>
      </c>
      <c r="P69" s="1638">
        <v>0</v>
      </c>
      <c r="Q69" s="1638">
        <v>0</v>
      </c>
      <c r="R69" s="1638">
        <v>0</v>
      </c>
      <c r="S69" s="1638">
        <v>0</v>
      </c>
      <c r="T69" s="1638">
        <v>0</v>
      </c>
      <c r="U69" s="1638">
        <v>0</v>
      </c>
      <c r="V69" s="1638">
        <f>1</f>
        <v>1</v>
      </c>
      <c r="W69" s="1638">
        <f>1/5</f>
        <v>0.2</v>
      </c>
    </row>
    <row r="70" spans="1:24">
      <c r="A70" s="1650">
        <f t="shared" si="1"/>
        <v>66</v>
      </c>
      <c r="B70" s="1655">
        <v>64</v>
      </c>
      <c r="C70" s="1644" t="s">
        <v>2582</v>
      </c>
      <c r="D70" s="1644" t="s">
        <v>2583</v>
      </c>
      <c r="E70" s="1644" t="s">
        <v>912</v>
      </c>
      <c r="F70" s="1636" t="s">
        <v>2927</v>
      </c>
      <c r="G70" s="1646" t="s">
        <v>2930</v>
      </c>
      <c r="H70" s="1637">
        <f t="shared" si="4"/>
        <v>1</v>
      </c>
      <c r="I70" s="1634">
        <f t="shared" si="4"/>
        <v>0.2</v>
      </c>
      <c r="J70" s="1713">
        <f t="shared" si="2"/>
        <v>66</v>
      </c>
      <c r="K70" s="1635">
        <f t="shared" si="3"/>
        <v>101.36666666666666</v>
      </c>
      <c r="L70" s="1638">
        <v>0</v>
      </c>
      <c r="M70" s="1638">
        <v>0</v>
      </c>
      <c r="N70" s="1638">
        <v>0</v>
      </c>
      <c r="O70" s="1638">
        <v>0</v>
      </c>
      <c r="P70" s="1638">
        <v>0</v>
      </c>
      <c r="Q70" s="1638">
        <v>0</v>
      </c>
      <c r="R70" s="1638">
        <v>0</v>
      </c>
      <c r="S70" s="1638">
        <v>0</v>
      </c>
      <c r="T70" s="1638">
        <v>0</v>
      </c>
      <c r="U70" s="1638">
        <v>0</v>
      </c>
      <c r="V70" s="1638">
        <f>1</f>
        <v>1</v>
      </c>
      <c r="W70" s="1638">
        <f>1/5</f>
        <v>0.2</v>
      </c>
    </row>
    <row r="71" spans="1:24">
      <c r="A71" s="1650">
        <f t="shared" ref="A71:A134" si="5">A70+1</f>
        <v>67</v>
      </c>
      <c r="B71" s="1655">
        <v>64</v>
      </c>
      <c r="C71" s="1646" t="s">
        <v>633</v>
      </c>
      <c r="D71" s="1646" t="s">
        <v>634</v>
      </c>
      <c r="E71" s="1646" t="s">
        <v>183</v>
      </c>
      <c r="F71" s="1652" t="s">
        <v>2927</v>
      </c>
      <c r="G71" s="1646" t="s">
        <v>31</v>
      </c>
      <c r="H71" s="1633">
        <f t="shared" si="4"/>
        <v>1</v>
      </c>
      <c r="I71" s="1634">
        <f t="shared" si="4"/>
        <v>0.2</v>
      </c>
      <c r="J71" s="1713">
        <f t="shared" ref="J71" si="6">J70+1</f>
        <v>67</v>
      </c>
      <c r="K71" s="1635">
        <f>K70+I71</f>
        <v>101.56666666666666</v>
      </c>
      <c r="L71" s="1640">
        <f>1</f>
        <v>1</v>
      </c>
      <c r="M71" s="1640">
        <f>1/5</f>
        <v>0.2</v>
      </c>
      <c r="N71" s="1640">
        <v>0</v>
      </c>
      <c r="O71" s="1640">
        <v>0</v>
      </c>
      <c r="P71" s="1640">
        <v>0</v>
      </c>
      <c r="Q71" s="1640">
        <v>0</v>
      </c>
      <c r="R71" s="1640">
        <v>0</v>
      </c>
      <c r="S71" s="1640">
        <v>0</v>
      </c>
      <c r="T71" s="1640">
        <v>0</v>
      </c>
      <c r="U71" s="1640">
        <v>0</v>
      </c>
      <c r="V71" s="1640">
        <v>0</v>
      </c>
      <c r="W71" s="1640">
        <v>0</v>
      </c>
      <c r="X71" s="1663" t="s">
        <v>2938</v>
      </c>
    </row>
    <row r="72" spans="1:24">
      <c r="A72" s="1650">
        <f t="shared" si="5"/>
        <v>68</v>
      </c>
      <c r="B72" s="1656"/>
      <c r="C72" s="1643" t="s">
        <v>474</v>
      </c>
      <c r="D72" s="1643" t="s">
        <v>140</v>
      </c>
      <c r="E72" s="1643" t="s">
        <v>67</v>
      </c>
      <c r="F72" s="1636" t="s">
        <v>2927</v>
      </c>
      <c r="G72" s="1643" t="s">
        <v>2928</v>
      </c>
      <c r="H72" s="1633">
        <f t="shared" si="4"/>
        <v>0</v>
      </c>
      <c r="I72" s="1634">
        <f t="shared" si="4"/>
        <v>0</v>
      </c>
      <c r="J72" s="1634"/>
      <c r="K72" s="1635">
        <f t="shared" ref="K72:K135" si="7">K71+I72</f>
        <v>101.56666666666666</v>
      </c>
      <c r="L72" s="1636">
        <v>0</v>
      </c>
      <c r="M72" s="1636">
        <v>0</v>
      </c>
      <c r="N72" s="1636">
        <v>0</v>
      </c>
      <c r="O72" s="1636">
        <v>0</v>
      </c>
      <c r="P72" s="1636">
        <v>0</v>
      </c>
      <c r="Q72" s="1636">
        <v>0</v>
      </c>
      <c r="R72" s="1636">
        <v>0</v>
      </c>
      <c r="S72" s="1636">
        <v>0</v>
      </c>
      <c r="T72" s="1636">
        <v>0</v>
      </c>
      <c r="U72" s="1636">
        <v>0</v>
      </c>
      <c r="V72" s="1636">
        <v>0</v>
      </c>
      <c r="W72" s="1636">
        <v>0</v>
      </c>
    </row>
    <row r="73" spans="1:24">
      <c r="A73" s="1650">
        <f t="shared" si="5"/>
        <v>69</v>
      </c>
      <c r="B73" s="1655"/>
      <c r="C73" s="1643" t="s">
        <v>476</v>
      </c>
      <c r="D73" s="1643" t="s">
        <v>477</v>
      </c>
      <c r="E73" s="1643" t="s">
        <v>1083</v>
      </c>
      <c r="F73" s="1636" t="s">
        <v>2927</v>
      </c>
      <c r="G73" s="1643" t="s">
        <v>2928</v>
      </c>
      <c r="H73" s="1633">
        <f t="shared" si="4"/>
        <v>0</v>
      </c>
      <c r="I73" s="1634">
        <f t="shared" si="4"/>
        <v>0</v>
      </c>
      <c r="J73" s="1634"/>
      <c r="K73" s="1635">
        <f t="shared" si="7"/>
        <v>101.56666666666666</v>
      </c>
      <c r="L73" s="1636">
        <v>0</v>
      </c>
      <c r="M73" s="1636">
        <v>0</v>
      </c>
      <c r="N73" s="1636">
        <v>0</v>
      </c>
      <c r="O73" s="1636">
        <v>0</v>
      </c>
      <c r="P73" s="1636">
        <v>0</v>
      </c>
      <c r="Q73" s="1636">
        <v>0</v>
      </c>
      <c r="R73" s="1636">
        <v>0</v>
      </c>
      <c r="S73" s="1636">
        <v>0</v>
      </c>
      <c r="T73" s="1636">
        <v>0</v>
      </c>
      <c r="U73" s="1636">
        <v>0</v>
      </c>
      <c r="V73" s="1636">
        <v>0</v>
      </c>
      <c r="W73" s="1636">
        <v>0</v>
      </c>
    </row>
    <row r="74" spans="1:24">
      <c r="A74" s="1650">
        <f t="shared" si="5"/>
        <v>70</v>
      </c>
      <c r="B74" s="1655"/>
      <c r="C74" s="1643" t="s">
        <v>475</v>
      </c>
      <c r="D74" s="1643" t="s">
        <v>78</v>
      </c>
      <c r="E74" s="1643" t="s">
        <v>67</v>
      </c>
      <c r="F74" s="1636" t="s">
        <v>2927</v>
      </c>
      <c r="G74" s="1643" t="s">
        <v>2928</v>
      </c>
      <c r="H74" s="1633">
        <f t="shared" si="4"/>
        <v>0</v>
      </c>
      <c r="I74" s="1634">
        <f t="shared" si="4"/>
        <v>0</v>
      </c>
      <c r="J74" s="1634"/>
      <c r="K74" s="1635">
        <f t="shared" si="7"/>
        <v>101.56666666666666</v>
      </c>
      <c r="L74" s="1636">
        <v>0</v>
      </c>
      <c r="M74" s="1636">
        <v>0</v>
      </c>
      <c r="N74" s="1636">
        <v>0</v>
      </c>
      <c r="O74" s="1636">
        <v>0</v>
      </c>
      <c r="P74" s="1636">
        <v>0</v>
      </c>
      <c r="Q74" s="1636">
        <v>0</v>
      </c>
      <c r="R74" s="1636">
        <v>0</v>
      </c>
      <c r="S74" s="1636">
        <v>0</v>
      </c>
      <c r="T74" s="1636">
        <v>0</v>
      </c>
      <c r="U74" s="1636">
        <v>0</v>
      </c>
      <c r="V74" s="1636">
        <v>0</v>
      </c>
      <c r="W74" s="1636">
        <v>0</v>
      </c>
    </row>
    <row r="75" spans="1:24">
      <c r="A75" s="1650">
        <f t="shared" si="5"/>
        <v>71</v>
      </c>
      <c r="B75" s="1655"/>
      <c r="C75" s="1643" t="s">
        <v>131</v>
      </c>
      <c r="D75" s="1643" t="s">
        <v>138</v>
      </c>
      <c r="E75" s="1643" t="s">
        <v>59</v>
      </c>
      <c r="F75" s="1636" t="s">
        <v>2927</v>
      </c>
      <c r="G75" s="1643" t="s">
        <v>2928</v>
      </c>
      <c r="H75" s="1633">
        <f t="shared" si="4"/>
        <v>0</v>
      </c>
      <c r="I75" s="1634">
        <f t="shared" si="4"/>
        <v>0</v>
      </c>
      <c r="J75" s="1634"/>
      <c r="K75" s="1635">
        <f t="shared" si="7"/>
        <v>101.56666666666666</v>
      </c>
      <c r="L75" s="1636">
        <v>0</v>
      </c>
      <c r="M75" s="1636">
        <v>0</v>
      </c>
      <c r="N75" s="1636">
        <v>0</v>
      </c>
      <c r="O75" s="1636">
        <v>0</v>
      </c>
      <c r="P75" s="1636">
        <v>0</v>
      </c>
      <c r="Q75" s="1636">
        <v>0</v>
      </c>
      <c r="R75" s="1636">
        <v>0</v>
      </c>
      <c r="S75" s="1636">
        <v>0</v>
      </c>
      <c r="T75" s="1636">
        <v>0</v>
      </c>
      <c r="U75" s="1636">
        <v>0</v>
      </c>
      <c r="V75" s="1636">
        <v>0</v>
      </c>
      <c r="W75" s="1636">
        <v>0</v>
      </c>
    </row>
    <row r="76" spans="1:24">
      <c r="A76" s="1650">
        <f t="shared" si="5"/>
        <v>72</v>
      </c>
      <c r="B76" s="1655"/>
      <c r="C76" s="1643" t="s">
        <v>491</v>
      </c>
      <c r="D76" s="1643" t="s">
        <v>492</v>
      </c>
      <c r="E76" s="1643" t="s">
        <v>59</v>
      </c>
      <c r="F76" s="1636" t="s">
        <v>2927</v>
      </c>
      <c r="G76" s="1643" t="s">
        <v>2928</v>
      </c>
      <c r="H76" s="1633">
        <f t="shared" si="4"/>
        <v>0</v>
      </c>
      <c r="I76" s="1634">
        <f t="shared" si="4"/>
        <v>0</v>
      </c>
      <c r="J76" s="1634"/>
      <c r="K76" s="1635">
        <f t="shared" si="7"/>
        <v>101.56666666666666</v>
      </c>
      <c r="L76" s="1636">
        <v>0</v>
      </c>
      <c r="M76" s="1636">
        <v>0</v>
      </c>
      <c r="N76" s="1636">
        <v>0</v>
      </c>
      <c r="O76" s="1636">
        <v>0</v>
      </c>
      <c r="P76" s="1636">
        <v>0</v>
      </c>
      <c r="Q76" s="1636">
        <v>0</v>
      </c>
      <c r="R76" s="1636">
        <v>0</v>
      </c>
      <c r="S76" s="1636">
        <v>0</v>
      </c>
      <c r="T76" s="1636">
        <v>0</v>
      </c>
      <c r="U76" s="1636">
        <v>0</v>
      </c>
      <c r="V76" s="1636">
        <v>0</v>
      </c>
      <c r="W76" s="1636">
        <v>0</v>
      </c>
    </row>
    <row r="77" spans="1:24">
      <c r="A77" s="1650">
        <f t="shared" si="5"/>
        <v>73</v>
      </c>
      <c r="B77" s="1655"/>
      <c r="C77" s="1643" t="s">
        <v>76</v>
      </c>
      <c r="D77" s="1643" t="s">
        <v>75</v>
      </c>
      <c r="E77" s="1643" t="s">
        <v>59</v>
      </c>
      <c r="F77" s="1636" t="s">
        <v>2927</v>
      </c>
      <c r="G77" s="1643" t="s">
        <v>2928</v>
      </c>
      <c r="H77" s="1633">
        <f t="shared" si="4"/>
        <v>0</v>
      </c>
      <c r="I77" s="1634">
        <f t="shared" si="4"/>
        <v>0</v>
      </c>
      <c r="J77" s="1634"/>
      <c r="K77" s="1635">
        <f t="shared" si="7"/>
        <v>101.56666666666666</v>
      </c>
      <c r="L77" s="1636">
        <v>0</v>
      </c>
      <c r="M77" s="1636">
        <v>0</v>
      </c>
      <c r="N77" s="1636">
        <v>0</v>
      </c>
      <c r="O77" s="1636">
        <v>0</v>
      </c>
      <c r="P77" s="1636">
        <v>0</v>
      </c>
      <c r="Q77" s="1636">
        <v>0</v>
      </c>
      <c r="R77" s="1636">
        <v>0</v>
      </c>
      <c r="S77" s="1636">
        <v>0</v>
      </c>
      <c r="T77" s="1636">
        <v>0</v>
      </c>
      <c r="U77" s="1636">
        <v>0</v>
      </c>
      <c r="V77" s="1636">
        <v>0</v>
      </c>
      <c r="W77" s="1636">
        <v>0</v>
      </c>
    </row>
    <row r="78" spans="1:24">
      <c r="A78" s="1650">
        <f t="shared" si="5"/>
        <v>74</v>
      </c>
      <c r="B78" s="1655"/>
      <c r="C78" s="1643" t="s">
        <v>482</v>
      </c>
      <c r="D78" s="1643" t="s">
        <v>73</v>
      </c>
      <c r="E78" s="1643" t="s">
        <v>2650</v>
      </c>
      <c r="F78" s="1636" t="s">
        <v>2927</v>
      </c>
      <c r="G78" s="1643" t="s">
        <v>2928</v>
      </c>
      <c r="H78" s="1633">
        <f t="shared" si="4"/>
        <v>0</v>
      </c>
      <c r="I78" s="1634">
        <f t="shared" si="4"/>
        <v>0</v>
      </c>
      <c r="J78" s="1634"/>
      <c r="K78" s="1635">
        <f t="shared" si="7"/>
        <v>101.56666666666666</v>
      </c>
      <c r="L78" s="1636">
        <v>0</v>
      </c>
      <c r="M78" s="1636">
        <v>0</v>
      </c>
      <c r="N78" s="1636">
        <v>0</v>
      </c>
      <c r="O78" s="1636">
        <v>0</v>
      </c>
      <c r="P78" s="1636">
        <v>0</v>
      </c>
      <c r="Q78" s="1636">
        <v>0</v>
      </c>
      <c r="R78" s="1636">
        <v>0</v>
      </c>
      <c r="S78" s="1636">
        <v>0</v>
      </c>
      <c r="T78" s="1636">
        <v>0</v>
      </c>
      <c r="U78" s="1636">
        <v>0</v>
      </c>
      <c r="V78" s="1636">
        <v>0</v>
      </c>
      <c r="W78" s="1636">
        <v>0</v>
      </c>
    </row>
    <row r="79" spans="1:24">
      <c r="A79" s="1650">
        <f t="shared" si="5"/>
        <v>75</v>
      </c>
      <c r="B79" s="1655"/>
      <c r="C79" s="1643" t="s">
        <v>102</v>
      </c>
      <c r="D79" s="1643" t="s">
        <v>488</v>
      </c>
      <c r="E79" s="1643" t="s">
        <v>59</v>
      </c>
      <c r="F79" s="1636" t="s">
        <v>2927</v>
      </c>
      <c r="G79" s="1643" t="s">
        <v>2928</v>
      </c>
      <c r="H79" s="1633">
        <f t="shared" si="4"/>
        <v>0</v>
      </c>
      <c r="I79" s="1634">
        <f t="shared" si="4"/>
        <v>0</v>
      </c>
      <c r="J79" s="1634"/>
      <c r="K79" s="1635">
        <f t="shared" si="7"/>
        <v>101.56666666666666</v>
      </c>
      <c r="L79" s="1636">
        <v>0</v>
      </c>
      <c r="M79" s="1636">
        <v>0</v>
      </c>
      <c r="N79" s="1636">
        <v>0</v>
      </c>
      <c r="O79" s="1636">
        <v>0</v>
      </c>
      <c r="P79" s="1636">
        <v>0</v>
      </c>
      <c r="Q79" s="1636">
        <v>0</v>
      </c>
      <c r="R79" s="1636">
        <v>0</v>
      </c>
      <c r="S79" s="1636">
        <v>0</v>
      </c>
      <c r="T79" s="1636">
        <v>0</v>
      </c>
      <c r="U79" s="1636">
        <v>0</v>
      </c>
      <c r="V79" s="1636">
        <v>0</v>
      </c>
      <c r="W79" s="1636">
        <v>0</v>
      </c>
    </row>
    <row r="80" spans="1:24">
      <c r="A80" s="1650">
        <f t="shared" si="5"/>
        <v>76</v>
      </c>
      <c r="B80" s="1655"/>
      <c r="C80" s="1643" t="s">
        <v>489</v>
      </c>
      <c r="D80" s="1643" t="s">
        <v>490</v>
      </c>
      <c r="E80" s="1643" t="s">
        <v>56</v>
      </c>
      <c r="F80" s="1636" t="s">
        <v>2927</v>
      </c>
      <c r="G80" s="1643" t="s">
        <v>2928</v>
      </c>
      <c r="H80" s="1633">
        <f t="shared" si="4"/>
        <v>0</v>
      </c>
      <c r="I80" s="1634">
        <f t="shared" si="4"/>
        <v>0</v>
      </c>
      <c r="J80" s="1634"/>
      <c r="K80" s="1635">
        <f t="shared" si="7"/>
        <v>101.56666666666666</v>
      </c>
      <c r="L80" s="1636">
        <v>0</v>
      </c>
      <c r="M80" s="1636">
        <v>0</v>
      </c>
      <c r="N80" s="1636">
        <v>0</v>
      </c>
      <c r="O80" s="1636">
        <v>0</v>
      </c>
      <c r="P80" s="1636">
        <v>0</v>
      </c>
      <c r="Q80" s="1636">
        <v>0</v>
      </c>
      <c r="R80" s="1636">
        <v>0</v>
      </c>
      <c r="S80" s="1636">
        <v>0</v>
      </c>
      <c r="T80" s="1636">
        <v>0</v>
      </c>
      <c r="U80" s="1636">
        <v>0</v>
      </c>
      <c r="V80" s="1636">
        <v>0</v>
      </c>
      <c r="W80" s="1636">
        <v>0</v>
      </c>
    </row>
    <row r="81" spans="1:23">
      <c r="A81" s="1650">
        <f t="shared" si="5"/>
        <v>77</v>
      </c>
      <c r="B81" s="1655"/>
      <c r="C81" s="1643" t="s">
        <v>493</v>
      </c>
      <c r="D81" s="1643" t="s">
        <v>494</v>
      </c>
      <c r="E81" s="1643" t="s">
        <v>56</v>
      </c>
      <c r="F81" s="1636" t="s">
        <v>2927</v>
      </c>
      <c r="G81" s="1643" t="s">
        <v>2928</v>
      </c>
      <c r="H81" s="1633">
        <f t="shared" si="4"/>
        <v>0</v>
      </c>
      <c r="I81" s="1634">
        <f t="shared" si="4"/>
        <v>0</v>
      </c>
      <c r="J81" s="1634"/>
      <c r="K81" s="1635">
        <f t="shared" si="7"/>
        <v>101.56666666666666</v>
      </c>
      <c r="L81" s="1636">
        <v>0</v>
      </c>
      <c r="M81" s="1636">
        <v>0</v>
      </c>
      <c r="N81" s="1636">
        <v>0</v>
      </c>
      <c r="O81" s="1636">
        <v>0</v>
      </c>
      <c r="P81" s="1636">
        <v>0</v>
      </c>
      <c r="Q81" s="1636">
        <v>0</v>
      </c>
      <c r="R81" s="1636">
        <v>0</v>
      </c>
      <c r="S81" s="1636">
        <v>0</v>
      </c>
      <c r="T81" s="1636">
        <v>0</v>
      </c>
      <c r="U81" s="1636">
        <v>0</v>
      </c>
      <c r="V81" s="1636">
        <v>0</v>
      </c>
      <c r="W81" s="1636">
        <v>0</v>
      </c>
    </row>
    <row r="82" spans="1:23">
      <c r="A82" s="1650">
        <f t="shared" si="5"/>
        <v>78</v>
      </c>
      <c r="B82" s="1655"/>
      <c r="C82" s="1643" t="s">
        <v>487</v>
      </c>
      <c r="D82" s="1643" t="s">
        <v>437</v>
      </c>
      <c r="E82" s="1643" t="s">
        <v>1762</v>
      </c>
      <c r="F82" s="1636" t="s">
        <v>2927</v>
      </c>
      <c r="G82" s="1643" t="s">
        <v>2928</v>
      </c>
      <c r="H82" s="1633">
        <f t="shared" si="4"/>
        <v>0</v>
      </c>
      <c r="I82" s="1634">
        <f t="shared" si="4"/>
        <v>0</v>
      </c>
      <c r="J82" s="1634"/>
      <c r="K82" s="1635">
        <f t="shared" si="7"/>
        <v>101.56666666666666</v>
      </c>
      <c r="L82" s="1636">
        <v>0</v>
      </c>
      <c r="M82" s="1636">
        <v>0</v>
      </c>
      <c r="N82" s="1636">
        <v>0</v>
      </c>
      <c r="O82" s="1636">
        <v>0</v>
      </c>
      <c r="P82" s="1636">
        <v>0</v>
      </c>
      <c r="Q82" s="1636">
        <v>0</v>
      </c>
      <c r="R82" s="1636">
        <v>0</v>
      </c>
      <c r="S82" s="1636">
        <v>0</v>
      </c>
      <c r="T82" s="1636">
        <v>0</v>
      </c>
      <c r="U82" s="1636">
        <v>0</v>
      </c>
      <c r="V82" s="1636">
        <v>0</v>
      </c>
      <c r="W82" s="1636">
        <v>0</v>
      </c>
    </row>
    <row r="83" spans="1:23">
      <c r="A83" s="1650">
        <f t="shared" si="5"/>
        <v>79</v>
      </c>
      <c r="B83" s="1655"/>
      <c r="C83" s="1643" t="s">
        <v>485</v>
      </c>
      <c r="D83" s="1643" t="s">
        <v>486</v>
      </c>
      <c r="E83" s="1643" t="s">
        <v>56</v>
      </c>
      <c r="F83" s="1636" t="s">
        <v>2927</v>
      </c>
      <c r="G83" s="1643" t="s">
        <v>2928</v>
      </c>
      <c r="H83" s="1633">
        <f t="shared" si="4"/>
        <v>0</v>
      </c>
      <c r="I83" s="1634">
        <f t="shared" si="4"/>
        <v>0</v>
      </c>
      <c r="J83" s="1634"/>
      <c r="K83" s="1635">
        <f t="shared" si="7"/>
        <v>101.56666666666666</v>
      </c>
      <c r="L83" s="1636">
        <v>0</v>
      </c>
      <c r="M83" s="1636">
        <v>0</v>
      </c>
      <c r="N83" s="1636">
        <v>0</v>
      </c>
      <c r="O83" s="1636">
        <v>0</v>
      </c>
      <c r="P83" s="1636">
        <v>0</v>
      </c>
      <c r="Q83" s="1636">
        <v>0</v>
      </c>
      <c r="R83" s="1636">
        <v>0</v>
      </c>
      <c r="S83" s="1636">
        <v>0</v>
      </c>
      <c r="T83" s="1636">
        <v>0</v>
      </c>
      <c r="U83" s="1636">
        <v>0</v>
      </c>
      <c r="V83" s="1636">
        <v>0</v>
      </c>
      <c r="W83" s="1636">
        <v>0</v>
      </c>
    </row>
    <row r="84" spans="1:23">
      <c r="A84" s="1650">
        <f t="shared" si="5"/>
        <v>80</v>
      </c>
      <c r="B84" s="1655"/>
      <c r="C84" s="1643" t="s">
        <v>64</v>
      </c>
      <c r="D84" s="1643" t="s">
        <v>61</v>
      </c>
      <c r="E84" s="1643" t="s">
        <v>505</v>
      </c>
      <c r="F84" s="1636" t="s">
        <v>2927</v>
      </c>
      <c r="G84" s="1643" t="s">
        <v>2928</v>
      </c>
      <c r="H84" s="1633">
        <f t="shared" si="4"/>
        <v>0</v>
      </c>
      <c r="I84" s="1634">
        <f t="shared" si="4"/>
        <v>0</v>
      </c>
      <c r="J84" s="1634"/>
      <c r="K84" s="1635">
        <f t="shared" si="7"/>
        <v>101.56666666666666</v>
      </c>
      <c r="L84" s="1636">
        <v>0</v>
      </c>
      <c r="M84" s="1636">
        <v>0</v>
      </c>
      <c r="N84" s="1636">
        <v>0</v>
      </c>
      <c r="O84" s="1636">
        <v>0</v>
      </c>
      <c r="P84" s="1636">
        <v>0</v>
      </c>
      <c r="Q84" s="1636">
        <v>0</v>
      </c>
      <c r="R84" s="1636">
        <v>0</v>
      </c>
      <c r="S84" s="1636">
        <v>0</v>
      </c>
      <c r="T84" s="1636">
        <v>0</v>
      </c>
      <c r="U84" s="1636">
        <v>0</v>
      </c>
      <c r="V84" s="1636">
        <v>0</v>
      </c>
      <c r="W84" s="1636">
        <v>0</v>
      </c>
    </row>
    <row r="85" spans="1:23">
      <c r="A85" s="1650">
        <f t="shared" si="5"/>
        <v>81</v>
      </c>
      <c r="B85" s="1655"/>
      <c r="C85" s="1643" t="s">
        <v>495</v>
      </c>
      <c r="D85" s="1643" t="s">
        <v>496</v>
      </c>
      <c r="E85" s="1643" t="s">
        <v>283</v>
      </c>
      <c r="F85" s="1636" t="s">
        <v>2927</v>
      </c>
      <c r="G85" s="1643" t="s">
        <v>2928</v>
      </c>
      <c r="H85" s="1633">
        <f t="shared" si="4"/>
        <v>0</v>
      </c>
      <c r="I85" s="1634">
        <f t="shared" si="4"/>
        <v>0</v>
      </c>
      <c r="J85" s="1634"/>
      <c r="K85" s="1635">
        <f t="shared" si="7"/>
        <v>101.56666666666666</v>
      </c>
      <c r="L85" s="1636">
        <v>0</v>
      </c>
      <c r="M85" s="1636">
        <v>0</v>
      </c>
      <c r="N85" s="1636">
        <v>0</v>
      </c>
      <c r="O85" s="1636">
        <v>0</v>
      </c>
      <c r="P85" s="1636">
        <v>0</v>
      </c>
      <c r="Q85" s="1636">
        <v>0</v>
      </c>
      <c r="R85" s="1636">
        <v>0</v>
      </c>
      <c r="S85" s="1636">
        <v>0</v>
      </c>
      <c r="T85" s="1636">
        <v>0</v>
      </c>
      <c r="U85" s="1636">
        <v>0</v>
      </c>
      <c r="V85" s="1636">
        <v>0</v>
      </c>
      <c r="W85" s="1636">
        <v>0</v>
      </c>
    </row>
    <row r="86" spans="1:23">
      <c r="A86" s="1650">
        <f t="shared" si="5"/>
        <v>82</v>
      </c>
      <c r="B86" s="1655"/>
      <c r="C86" s="1644" t="s">
        <v>68</v>
      </c>
      <c r="D86" s="1644" t="s">
        <v>1055</v>
      </c>
      <c r="E86" s="1644" t="s">
        <v>67</v>
      </c>
      <c r="F86" s="1636" t="s">
        <v>2927</v>
      </c>
      <c r="G86" s="1646" t="s">
        <v>2930</v>
      </c>
      <c r="H86" s="1637">
        <f t="shared" si="4"/>
        <v>0</v>
      </c>
      <c r="I86" s="1634">
        <f t="shared" si="4"/>
        <v>0</v>
      </c>
      <c r="J86" s="1634"/>
      <c r="K86" s="1635">
        <f t="shared" si="7"/>
        <v>101.56666666666666</v>
      </c>
      <c r="L86" s="1638">
        <v>0</v>
      </c>
      <c r="M86" s="1638">
        <v>0</v>
      </c>
      <c r="N86" s="1638">
        <v>0</v>
      </c>
      <c r="O86" s="1638">
        <v>0</v>
      </c>
      <c r="P86" s="1638">
        <v>0</v>
      </c>
      <c r="Q86" s="1638">
        <v>0</v>
      </c>
      <c r="R86" s="1638">
        <v>0</v>
      </c>
      <c r="S86" s="1638">
        <v>0</v>
      </c>
      <c r="T86" s="1638">
        <v>0</v>
      </c>
      <c r="U86" s="1638">
        <v>0</v>
      </c>
      <c r="V86" s="1638">
        <v>0</v>
      </c>
      <c r="W86" s="1638">
        <v>0</v>
      </c>
    </row>
    <row r="87" spans="1:23">
      <c r="A87" s="1650">
        <f t="shared" si="5"/>
        <v>83</v>
      </c>
      <c r="B87" s="1655"/>
      <c r="C87" s="1644" t="s">
        <v>498</v>
      </c>
      <c r="D87" s="1644" t="s">
        <v>499</v>
      </c>
      <c r="E87" s="1644" t="s">
        <v>1083</v>
      </c>
      <c r="F87" s="1636" t="s">
        <v>2927</v>
      </c>
      <c r="G87" s="1646" t="s">
        <v>2930</v>
      </c>
      <c r="H87" s="1637">
        <f t="shared" si="4"/>
        <v>0</v>
      </c>
      <c r="I87" s="1634">
        <f t="shared" si="4"/>
        <v>0</v>
      </c>
      <c r="J87" s="1634"/>
      <c r="K87" s="1635">
        <f t="shared" si="7"/>
        <v>101.56666666666666</v>
      </c>
      <c r="L87" s="1638">
        <v>0</v>
      </c>
      <c r="M87" s="1638">
        <v>0</v>
      </c>
      <c r="N87" s="1638">
        <v>0</v>
      </c>
      <c r="O87" s="1638">
        <v>0</v>
      </c>
      <c r="P87" s="1638">
        <v>0</v>
      </c>
      <c r="Q87" s="1638">
        <v>0</v>
      </c>
      <c r="R87" s="1638">
        <v>0</v>
      </c>
      <c r="S87" s="1638">
        <v>0</v>
      </c>
      <c r="T87" s="1638">
        <v>0</v>
      </c>
      <c r="U87" s="1638">
        <v>0</v>
      </c>
      <c r="V87" s="1638">
        <v>0</v>
      </c>
      <c r="W87" s="1638">
        <v>0</v>
      </c>
    </row>
    <row r="88" spans="1:23">
      <c r="A88" s="1650">
        <f t="shared" si="5"/>
        <v>84</v>
      </c>
      <c r="B88" s="1655"/>
      <c r="C88" s="1644" t="s">
        <v>390</v>
      </c>
      <c r="D88" s="1644" t="s">
        <v>391</v>
      </c>
      <c r="E88" s="1644" t="s">
        <v>392</v>
      </c>
      <c r="F88" s="1636" t="s">
        <v>2927</v>
      </c>
      <c r="G88" s="1646" t="s">
        <v>2930</v>
      </c>
      <c r="H88" s="1637">
        <f t="shared" si="4"/>
        <v>0</v>
      </c>
      <c r="I88" s="1634">
        <f t="shared" si="4"/>
        <v>0</v>
      </c>
      <c r="J88" s="1634"/>
      <c r="K88" s="1635">
        <f t="shared" si="7"/>
        <v>101.56666666666666</v>
      </c>
      <c r="L88" s="1638">
        <v>0</v>
      </c>
      <c r="M88" s="1638">
        <v>0</v>
      </c>
      <c r="N88" s="1638">
        <v>0</v>
      </c>
      <c r="O88" s="1638">
        <v>0</v>
      </c>
      <c r="P88" s="1638">
        <v>0</v>
      </c>
      <c r="Q88" s="1638">
        <v>0</v>
      </c>
      <c r="R88" s="1638">
        <v>0</v>
      </c>
      <c r="S88" s="1638">
        <v>0</v>
      </c>
      <c r="T88" s="1638">
        <v>0</v>
      </c>
      <c r="U88" s="1638">
        <v>0</v>
      </c>
      <c r="V88" s="1638">
        <v>0</v>
      </c>
      <c r="W88" s="1638">
        <v>0</v>
      </c>
    </row>
    <row r="89" spans="1:23">
      <c r="A89" s="1650">
        <f t="shared" si="5"/>
        <v>85</v>
      </c>
      <c r="B89" s="1655"/>
      <c r="C89" s="1644" t="s">
        <v>160</v>
      </c>
      <c r="D89" s="1644" t="s">
        <v>1051</v>
      </c>
      <c r="E89" s="1644" t="s">
        <v>2743</v>
      </c>
      <c r="F89" s="1636" t="s">
        <v>2927</v>
      </c>
      <c r="G89" s="1646" t="s">
        <v>2930</v>
      </c>
      <c r="H89" s="1637">
        <f t="shared" si="4"/>
        <v>0</v>
      </c>
      <c r="I89" s="1634">
        <f t="shared" si="4"/>
        <v>0</v>
      </c>
      <c r="J89" s="1634"/>
      <c r="K89" s="1635">
        <f t="shared" si="7"/>
        <v>101.56666666666666</v>
      </c>
      <c r="L89" s="1638">
        <v>0</v>
      </c>
      <c r="M89" s="1638">
        <v>0</v>
      </c>
      <c r="N89" s="1638">
        <v>0</v>
      </c>
      <c r="O89" s="1638">
        <v>0</v>
      </c>
      <c r="P89" s="1638">
        <v>0</v>
      </c>
      <c r="Q89" s="1638">
        <v>0</v>
      </c>
      <c r="R89" s="1638">
        <v>0</v>
      </c>
      <c r="S89" s="1638">
        <v>0</v>
      </c>
      <c r="T89" s="1638">
        <v>0</v>
      </c>
      <c r="U89" s="1638">
        <v>0</v>
      </c>
      <c r="V89" s="1638">
        <v>0</v>
      </c>
      <c r="W89" s="1638">
        <v>0</v>
      </c>
    </row>
    <row r="90" spans="1:23">
      <c r="A90" s="1650">
        <f t="shared" si="5"/>
        <v>86</v>
      </c>
      <c r="B90" s="1655"/>
      <c r="C90" s="1644" t="s">
        <v>245</v>
      </c>
      <c r="D90" s="1644" t="s">
        <v>246</v>
      </c>
      <c r="E90" s="1644" t="s">
        <v>59</v>
      </c>
      <c r="F90" s="1636" t="s">
        <v>2927</v>
      </c>
      <c r="G90" s="1646" t="s">
        <v>2930</v>
      </c>
      <c r="H90" s="1637">
        <f t="shared" si="4"/>
        <v>0</v>
      </c>
      <c r="I90" s="1634">
        <f t="shared" si="4"/>
        <v>0</v>
      </c>
      <c r="J90" s="1634"/>
      <c r="K90" s="1635">
        <f t="shared" si="7"/>
        <v>101.56666666666666</v>
      </c>
      <c r="L90" s="1638">
        <v>0</v>
      </c>
      <c r="M90" s="1638">
        <v>0</v>
      </c>
      <c r="N90" s="1638">
        <v>0</v>
      </c>
      <c r="O90" s="1638">
        <v>0</v>
      </c>
      <c r="P90" s="1638">
        <v>0</v>
      </c>
      <c r="Q90" s="1638">
        <v>0</v>
      </c>
      <c r="R90" s="1638">
        <v>0</v>
      </c>
      <c r="S90" s="1638">
        <v>0</v>
      </c>
      <c r="T90" s="1638">
        <v>0</v>
      </c>
      <c r="U90" s="1638">
        <v>0</v>
      </c>
      <c r="V90" s="1638">
        <v>0</v>
      </c>
      <c r="W90" s="1638">
        <v>0</v>
      </c>
    </row>
    <row r="91" spans="1:23">
      <c r="A91" s="1650">
        <f t="shared" si="5"/>
        <v>87</v>
      </c>
      <c r="B91" s="1655"/>
      <c r="C91" s="1644" t="s">
        <v>1383</v>
      </c>
      <c r="D91" s="1644" t="s">
        <v>1384</v>
      </c>
      <c r="E91" s="1644" t="s">
        <v>1922</v>
      </c>
      <c r="F91" s="1636" t="s">
        <v>2927</v>
      </c>
      <c r="G91" s="1646" t="s">
        <v>2930</v>
      </c>
      <c r="H91" s="1637">
        <f t="shared" si="4"/>
        <v>0</v>
      </c>
      <c r="I91" s="1634">
        <f t="shared" si="4"/>
        <v>0</v>
      </c>
      <c r="J91" s="1634"/>
      <c r="K91" s="1635">
        <f t="shared" si="7"/>
        <v>101.56666666666666</v>
      </c>
      <c r="L91" s="1638">
        <v>0</v>
      </c>
      <c r="M91" s="1638">
        <v>0</v>
      </c>
      <c r="N91" s="1638">
        <v>0</v>
      </c>
      <c r="O91" s="1638">
        <v>0</v>
      </c>
      <c r="P91" s="1638">
        <v>0</v>
      </c>
      <c r="Q91" s="1638">
        <v>0</v>
      </c>
      <c r="R91" s="1638">
        <v>0</v>
      </c>
      <c r="S91" s="1638">
        <v>0</v>
      </c>
      <c r="T91" s="1638">
        <v>0</v>
      </c>
      <c r="U91" s="1638">
        <v>0</v>
      </c>
      <c r="V91" s="1638">
        <v>0</v>
      </c>
      <c r="W91" s="1638">
        <v>0</v>
      </c>
    </row>
    <row r="92" spans="1:23">
      <c r="A92" s="1650">
        <f t="shared" si="5"/>
        <v>88</v>
      </c>
      <c r="B92" s="1655"/>
      <c r="C92" s="1644" t="s">
        <v>2648</v>
      </c>
      <c r="D92" s="1644" t="s">
        <v>2649</v>
      </c>
      <c r="E92" s="1644" t="s">
        <v>368</v>
      </c>
      <c r="F92" s="1636" t="s">
        <v>2927</v>
      </c>
      <c r="G92" s="1646" t="s">
        <v>2930</v>
      </c>
      <c r="H92" s="1637">
        <f t="shared" si="4"/>
        <v>0</v>
      </c>
      <c r="I92" s="1634">
        <f t="shared" si="4"/>
        <v>0</v>
      </c>
      <c r="J92" s="1634"/>
      <c r="K92" s="1635">
        <f t="shared" si="7"/>
        <v>101.56666666666666</v>
      </c>
      <c r="L92" s="1638">
        <v>0</v>
      </c>
      <c r="M92" s="1638">
        <v>0</v>
      </c>
      <c r="N92" s="1638">
        <v>0</v>
      </c>
      <c r="O92" s="1638">
        <v>0</v>
      </c>
      <c r="P92" s="1638">
        <v>0</v>
      </c>
      <c r="Q92" s="1638">
        <v>0</v>
      </c>
      <c r="R92" s="1638">
        <v>0</v>
      </c>
      <c r="S92" s="1638">
        <v>0</v>
      </c>
      <c r="T92" s="1638">
        <v>0</v>
      </c>
      <c r="U92" s="1638">
        <v>0</v>
      </c>
      <c r="V92" s="1638">
        <v>0</v>
      </c>
      <c r="W92" s="1638">
        <v>0</v>
      </c>
    </row>
    <row r="93" spans="1:23">
      <c r="A93" s="1650">
        <f t="shared" si="5"/>
        <v>89</v>
      </c>
      <c r="B93" s="1655"/>
      <c r="C93" s="1644" t="s">
        <v>2660</v>
      </c>
      <c r="D93" s="1644" t="s">
        <v>2661</v>
      </c>
      <c r="E93" s="1644" t="s">
        <v>912</v>
      </c>
      <c r="F93" s="1636" t="s">
        <v>2927</v>
      </c>
      <c r="G93" s="1646" t="s">
        <v>2930</v>
      </c>
      <c r="H93" s="1637">
        <f t="shared" si="4"/>
        <v>0</v>
      </c>
      <c r="I93" s="1634">
        <f t="shared" si="4"/>
        <v>0</v>
      </c>
      <c r="J93" s="1634"/>
      <c r="K93" s="1635">
        <f t="shared" si="7"/>
        <v>101.56666666666666</v>
      </c>
      <c r="L93" s="1638">
        <v>0</v>
      </c>
      <c r="M93" s="1638">
        <v>0</v>
      </c>
      <c r="N93" s="1638">
        <v>0</v>
      </c>
      <c r="O93" s="1638">
        <v>0</v>
      </c>
      <c r="P93" s="1638">
        <v>0</v>
      </c>
      <c r="Q93" s="1638">
        <v>0</v>
      </c>
      <c r="R93" s="1638">
        <v>0</v>
      </c>
      <c r="S93" s="1638">
        <v>0</v>
      </c>
      <c r="T93" s="1638">
        <v>0</v>
      </c>
      <c r="U93" s="1638">
        <v>0</v>
      </c>
      <c r="V93" s="1638">
        <v>0</v>
      </c>
      <c r="W93" s="1638">
        <v>0</v>
      </c>
    </row>
    <row r="94" spans="1:23">
      <c r="A94" s="1650">
        <f t="shared" si="5"/>
        <v>90</v>
      </c>
      <c r="B94" s="1655"/>
      <c r="C94" s="1644" t="s">
        <v>1060</v>
      </c>
      <c r="D94" s="1644" t="s">
        <v>1061</v>
      </c>
      <c r="E94" s="1644" t="s">
        <v>1062</v>
      </c>
      <c r="F94" s="1636" t="s">
        <v>2927</v>
      </c>
      <c r="G94" s="1646" t="s">
        <v>2930</v>
      </c>
      <c r="H94" s="1637">
        <f t="shared" si="4"/>
        <v>0</v>
      </c>
      <c r="I94" s="1634">
        <f t="shared" si="4"/>
        <v>0</v>
      </c>
      <c r="J94" s="1634"/>
      <c r="K94" s="1635">
        <f t="shared" si="7"/>
        <v>101.56666666666666</v>
      </c>
      <c r="L94" s="1638">
        <v>0</v>
      </c>
      <c r="M94" s="1638">
        <v>0</v>
      </c>
      <c r="N94" s="1638">
        <v>0</v>
      </c>
      <c r="O94" s="1638">
        <v>0</v>
      </c>
      <c r="P94" s="1638">
        <v>0</v>
      </c>
      <c r="Q94" s="1638">
        <v>0</v>
      </c>
      <c r="R94" s="1638">
        <v>0</v>
      </c>
      <c r="S94" s="1638">
        <v>0</v>
      </c>
      <c r="T94" s="1638">
        <v>0</v>
      </c>
      <c r="U94" s="1638">
        <v>0</v>
      </c>
      <c r="V94" s="1638">
        <v>0</v>
      </c>
      <c r="W94" s="1638">
        <v>0</v>
      </c>
    </row>
    <row r="95" spans="1:23">
      <c r="A95" s="1650">
        <f t="shared" si="5"/>
        <v>91</v>
      </c>
      <c r="B95" s="1655"/>
      <c r="C95" s="1644" t="s">
        <v>1063</v>
      </c>
      <c r="D95" s="1644" t="s">
        <v>89</v>
      </c>
      <c r="E95" s="1644" t="s">
        <v>1062</v>
      </c>
      <c r="F95" s="1636" t="s">
        <v>2927</v>
      </c>
      <c r="G95" s="1646" t="s">
        <v>2930</v>
      </c>
      <c r="H95" s="1637">
        <f t="shared" si="4"/>
        <v>0</v>
      </c>
      <c r="I95" s="1634">
        <f t="shared" si="4"/>
        <v>0</v>
      </c>
      <c r="J95" s="1634"/>
      <c r="K95" s="1635">
        <f t="shared" si="7"/>
        <v>101.56666666666666</v>
      </c>
      <c r="L95" s="1638">
        <v>0</v>
      </c>
      <c r="M95" s="1638">
        <v>0</v>
      </c>
      <c r="N95" s="1638">
        <v>0</v>
      </c>
      <c r="O95" s="1638">
        <v>0</v>
      </c>
      <c r="P95" s="1638">
        <v>0</v>
      </c>
      <c r="Q95" s="1638">
        <v>0</v>
      </c>
      <c r="R95" s="1638">
        <v>0</v>
      </c>
      <c r="S95" s="1638">
        <v>0</v>
      </c>
      <c r="T95" s="1638">
        <v>0</v>
      </c>
      <c r="U95" s="1638">
        <v>0</v>
      </c>
      <c r="V95" s="1638">
        <v>0</v>
      </c>
      <c r="W95" s="1638">
        <v>0</v>
      </c>
    </row>
    <row r="96" spans="1:23">
      <c r="A96" s="1650">
        <f t="shared" si="5"/>
        <v>92</v>
      </c>
      <c r="B96" s="1655"/>
      <c r="C96" s="1644" t="s">
        <v>355</v>
      </c>
      <c r="D96" s="1644" t="s">
        <v>1088</v>
      </c>
      <c r="E96" s="1644" t="s">
        <v>1071</v>
      </c>
      <c r="F96" s="1636" t="s">
        <v>2927</v>
      </c>
      <c r="G96" s="1646" t="s">
        <v>2930</v>
      </c>
      <c r="H96" s="1637">
        <f t="shared" si="4"/>
        <v>0</v>
      </c>
      <c r="I96" s="1634">
        <f t="shared" si="4"/>
        <v>0</v>
      </c>
      <c r="J96" s="1634"/>
      <c r="K96" s="1635">
        <f t="shared" si="7"/>
        <v>101.56666666666666</v>
      </c>
      <c r="L96" s="1638">
        <v>0</v>
      </c>
      <c r="M96" s="1638">
        <v>0</v>
      </c>
      <c r="N96" s="1638">
        <v>0</v>
      </c>
      <c r="O96" s="1638">
        <v>0</v>
      </c>
      <c r="P96" s="1638">
        <v>0</v>
      </c>
      <c r="Q96" s="1638">
        <v>0</v>
      </c>
      <c r="R96" s="1638">
        <v>0</v>
      </c>
      <c r="S96" s="1638">
        <v>0</v>
      </c>
      <c r="T96" s="1638">
        <v>0</v>
      </c>
      <c r="U96" s="1638">
        <v>0</v>
      </c>
      <c r="V96" s="1638">
        <v>0</v>
      </c>
      <c r="W96" s="1638">
        <v>0</v>
      </c>
    </row>
    <row r="97" spans="1:23">
      <c r="A97" s="1650">
        <f t="shared" si="5"/>
        <v>93</v>
      </c>
      <c r="B97" s="1655"/>
      <c r="C97" s="1644" t="s">
        <v>1072</v>
      </c>
      <c r="D97" s="1644" t="s">
        <v>1073</v>
      </c>
      <c r="E97" s="1644" t="s">
        <v>507</v>
      </c>
      <c r="F97" s="1636" t="s">
        <v>2927</v>
      </c>
      <c r="G97" s="1646" t="s">
        <v>2930</v>
      </c>
      <c r="H97" s="1637">
        <f t="shared" si="4"/>
        <v>0</v>
      </c>
      <c r="I97" s="1634">
        <f t="shared" si="4"/>
        <v>0</v>
      </c>
      <c r="J97" s="1634"/>
      <c r="K97" s="1635">
        <f t="shared" si="7"/>
        <v>101.56666666666666</v>
      </c>
      <c r="L97" s="1638">
        <v>0</v>
      </c>
      <c r="M97" s="1638">
        <v>0</v>
      </c>
      <c r="N97" s="1638">
        <v>0</v>
      </c>
      <c r="O97" s="1638">
        <v>0</v>
      </c>
      <c r="P97" s="1638">
        <v>0</v>
      </c>
      <c r="Q97" s="1638">
        <v>0</v>
      </c>
      <c r="R97" s="1638">
        <v>0</v>
      </c>
      <c r="S97" s="1638">
        <v>0</v>
      </c>
      <c r="T97" s="1638">
        <v>0</v>
      </c>
      <c r="U97" s="1638">
        <v>0</v>
      </c>
      <c r="V97" s="1638">
        <v>0</v>
      </c>
      <c r="W97" s="1638">
        <v>0</v>
      </c>
    </row>
    <row r="98" spans="1:23">
      <c r="A98" s="1650">
        <f t="shared" si="5"/>
        <v>94</v>
      </c>
      <c r="B98" s="1655"/>
      <c r="C98" s="1644" t="s">
        <v>1064</v>
      </c>
      <c r="D98" s="1644" t="s">
        <v>1065</v>
      </c>
      <c r="E98" s="1644" t="s">
        <v>157</v>
      </c>
      <c r="F98" s="1636" t="s">
        <v>2927</v>
      </c>
      <c r="G98" s="1646" t="s">
        <v>2930</v>
      </c>
      <c r="H98" s="1637">
        <f t="shared" si="4"/>
        <v>0</v>
      </c>
      <c r="I98" s="1634">
        <f t="shared" si="4"/>
        <v>0</v>
      </c>
      <c r="J98" s="1634"/>
      <c r="K98" s="1635">
        <f t="shared" si="7"/>
        <v>101.56666666666666</v>
      </c>
      <c r="L98" s="1638">
        <v>0</v>
      </c>
      <c r="M98" s="1638">
        <v>0</v>
      </c>
      <c r="N98" s="1638">
        <v>0</v>
      </c>
      <c r="O98" s="1638">
        <v>0</v>
      </c>
      <c r="P98" s="1638">
        <v>0</v>
      </c>
      <c r="Q98" s="1638">
        <v>0</v>
      </c>
      <c r="R98" s="1638">
        <v>0</v>
      </c>
      <c r="S98" s="1638">
        <v>0</v>
      </c>
      <c r="T98" s="1638">
        <v>0</v>
      </c>
      <c r="U98" s="1638">
        <v>0</v>
      </c>
      <c r="V98" s="1638">
        <v>0</v>
      </c>
      <c r="W98" s="1638">
        <v>0</v>
      </c>
    </row>
    <row r="99" spans="1:23">
      <c r="A99" s="1650">
        <f t="shared" si="5"/>
        <v>95</v>
      </c>
      <c r="B99" s="1655"/>
      <c r="C99" s="1644" t="s">
        <v>1066</v>
      </c>
      <c r="D99" s="1644" t="s">
        <v>506</v>
      </c>
      <c r="E99" s="1644" t="s">
        <v>157</v>
      </c>
      <c r="F99" s="1636" t="s">
        <v>2927</v>
      </c>
      <c r="G99" s="1646" t="s">
        <v>2930</v>
      </c>
      <c r="H99" s="1637">
        <f t="shared" si="4"/>
        <v>0</v>
      </c>
      <c r="I99" s="1634">
        <f t="shared" si="4"/>
        <v>0</v>
      </c>
      <c r="J99" s="1634"/>
      <c r="K99" s="1635">
        <f t="shared" si="7"/>
        <v>101.56666666666666</v>
      </c>
      <c r="L99" s="1638">
        <v>0</v>
      </c>
      <c r="M99" s="1638">
        <v>0</v>
      </c>
      <c r="N99" s="1638">
        <v>0</v>
      </c>
      <c r="O99" s="1638">
        <v>0</v>
      </c>
      <c r="P99" s="1638">
        <v>0</v>
      </c>
      <c r="Q99" s="1638">
        <v>0</v>
      </c>
      <c r="R99" s="1638">
        <v>0</v>
      </c>
      <c r="S99" s="1638">
        <v>0</v>
      </c>
      <c r="T99" s="1638">
        <v>0</v>
      </c>
      <c r="U99" s="1638">
        <v>0</v>
      </c>
      <c r="V99" s="1638">
        <v>0</v>
      </c>
      <c r="W99" s="1638">
        <v>0</v>
      </c>
    </row>
    <row r="100" spans="1:23">
      <c r="A100" s="1650">
        <f t="shared" si="5"/>
        <v>96</v>
      </c>
      <c r="B100" s="1655"/>
      <c r="C100" s="1644" t="s">
        <v>1074</v>
      </c>
      <c r="D100" s="1644" t="s">
        <v>1075</v>
      </c>
      <c r="E100" s="1644" t="s">
        <v>507</v>
      </c>
      <c r="F100" s="1636" t="s">
        <v>2927</v>
      </c>
      <c r="G100" s="1646" t="s">
        <v>2930</v>
      </c>
      <c r="H100" s="1637">
        <f t="shared" si="4"/>
        <v>0</v>
      </c>
      <c r="I100" s="1634">
        <f t="shared" si="4"/>
        <v>0</v>
      </c>
      <c r="J100" s="1634"/>
      <c r="K100" s="1635">
        <f t="shared" si="7"/>
        <v>101.56666666666666</v>
      </c>
      <c r="L100" s="1638">
        <v>0</v>
      </c>
      <c r="M100" s="1638">
        <v>0</v>
      </c>
      <c r="N100" s="1638">
        <v>0</v>
      </c>
      <c r="O100" s="1638">
        <v>0</v>
      </c>
      <c r="P100" s="1638">
        <v>0</v>
      </c>
      <c r="Q100" s="1638">
        <v>0</v>
      </c>
      <c r="R100" s="1638">
        <v>0</v>
      </c>
      <c r="S100" s="1638">
        <v>0</v>
      </c>
      <c r="T100" s="1638">
        <v>0</v>
      </c>
      <c r="U100" s="1638">
        <v>0</v>
      </c>
      <c r="V100" s="1638">
        <v>0</v>
      </c>
      <c r="W100" s="1638">
        <v>0</v>
      </c>
    </row>
    <row r="101" spans="1:23">
      <c r="A101" s="1650">
        <f t="shared" si="5"/>
        <v>97</v>
      </c>
      <c r="B101" s="1655"/>
      <c r="C101" s="1644" t="s">
        <v>1067</v>
      </c>
      <c r="D101" s="1644" t="s">
        <v>111</v>
      </c>
      <c r="E101" s="1644" t="s">
        <v>157</v>
      </c>
      <c r="F101" s="1636" t="s">
        <v>2927</v>
      </c>
      <c r="G101" s="1646" t="s">
        <v>2930</v>
      </c>
      <c r="H101" s="1637">
        <f t="shared" si="4"/>
        <v>0</v>
      </c>
      <c r="I101" s="1634">
        <f t="shared" si="4"/>
        <v>0</v>
      </c>
      <c r="J101" s="1634"/>
      <c r="K101" s="1635">
        <f t="shared" si="7"/>
        <v>101.56666666666666</v>
      </c>
      <c r="L101" s="1638">
        <v>0</v>
      </c>
      <c r="M101" s="1638">
        <v>0</v>
      </c>
      <c r="N101" s="1638">
        <v>0</v>
      </c>
      <c r="O101" s="1638">
        <v>0</v>
      </c>
      <c r="P101" s="1638">
        <v>0</v>
      </c>
      <c r="Q101" s="1638">
        <v>0</v>
      </c>
      <c r="R101" s="1638">
        <v>0</v>
      </c>
      <c r="S101" s="1638">
        <v>0</v>
      </c>
      <c r="T101" s="1638">
        <v>0</v>
      </c>
      <c r="U101" s="1638">
        <v>0</v>
      </c>
      <c r="V101" s="1638">
        <v>0</v>
      </c>
      <c r="W101" s="1638">
        <v>0</v>
      </c>
    </row>
    <row r="102" spans="1:23">
      <c r="A102" s="1650">
        <f t="shared" si="5"/>
        <v>98</v>
      </c>
      <c r="B102" s="1655"/>
      <c r="C102" s="1644" t="s">
        <v>1068</v>
      </c>
      <c r="D102" s="1644" t="s">
        <v>100</v>
      </c>
      <c r="E102" s="1644" t="s">
        <v>157</v>
      </c>
      <c r="F102" s="1636" t="s">
        <v>2927</v>
      </c>
      <c r="G102" s="1646" t="s">
        <v>2930</v>
      </c>
      <c r="H102" s="1637">
        <f t="shared" si="4"/>
        <v>0</v>
      </c>
      <c r="I102" s="1634">
        <f t="shared" si="4"/>
        <v>0</v>
      </c>
      <c r="J102" s="1634"/>
      <c r="K102" s="1635">
        <f t="shared" si="7"/>
        <v>101.56666666666666</v>
      </c>
      <c r="L102" s="1638">
        <v>0</v>
      </c>
      <c r="M102" s="1638">
        <v>0</v>
      </c>
      <c r="N102" s="1638">
        <v>0</v>
      </c>
      <c r="O102" s="1638">
        <v>0</v>
      </c>
      <c r="P102" s="1638">
        <v>0</v>
      </c>
      <c r="Q102" s="1638">
        <v>0</v>
      </c>
      <c r="R102" s="1638">
        <v>0</v>
      </c>
      <c r="S102" s="1638">
        <v>0</v>
      </c>
      <c r="T102" s="1638">
        <v>0</v>
      </c>
      <c r="U102" s="1638">
        <v>0</v>
      </c>
      <c r="V102" s="1638">
        <v>0</v>
      </c>
      <c r="W102" s="1638">
        <v>0</v>
      </c>
    </row>
    <row r="103" spans="1:23">
      <c r="A103" s="1650">
        <f t="shared" si="5"/>
        <v>99</v>
      </c>
      <c r="B103" s="1655"/>
      <c r="C103" s="1644" t="s">
        <v>1076</v>
      </c>
      <c r="D103" s="1644" t="s">
        <v>1077</v>
      </c>
      <c r="E103" s="1644" t="s">
        <v>504</v>
      </c>
      <c r="F103" s="1636" t="s">
        <v>2927</v>
      </c>
      <c r="G103" s="1646" t="s">
        <v>2930</v>
      </c>
      <c r="H103" s="1637">
        <f t="shared" si="4"/>
        <v>0</v>
      </c>
      <c r="I103" s="1634">
        <f t="shared" si="4"/>
        <v>0</v>
      </c>
      <c r="J103" s="1634"/>
      <c r="K103" s="1635">
        <f t="shared" si="7"/>
        <v>101.56666666666666</v>
      </c>
      <c r="L103" s="1638">
        <v>0</v>
      </c>
      <c r="M103" s="1638">
        <v>0</v>
      </c>
      <c r="N103" s="1638">
        <v>0</v>
      </c>
      <c r="O103" s="1638">
        <v>0</v>
      </c>
      <c r="P103" s="1638">
        <v>0</v>
      </c>
      <c r="Q103" s="1638">
        <v>0</v>
      </c>
      <c r="R103" s="1638">
        <v>0</v>
      </c>
      <c r="S103" s="1638">
        <v>0</v>
      </c>
      <c r="T103" s="1638">
        <v>0</v>
      </c>
      <c r="U103" s="1638">
        <v>0</v>
      </c>
      <c r="V103" s="1638">
        <v>0</v>
      </c>
      <c r="W103" s="1638">
        <v>0</v>
      </c>
    </row>
    <row r="104" spans="1:23">
      <c r="A104" s="1650">
        <f t="shared" si="5"/>
        <v>100</v>
      </c>
      <c r="B104" s="1655"/>
      <c r="C104" s="1644" t="s">
        <v>1063</v>
      </c>
      <c r="D104" s="1644" t="s">
        <v>1078</v>
      </c>
      <c r="E104" s="1644" t="s">
        <v>504</v>
      </c>
      <c r="F104" s="1636" t="s">
        <v>2927</v>
      </c>
      <c r="G104" s="1646" t="s">
        <v>2930</v>
      </c>
      <c r="H104" s="1637">
        <f t="shared" si="4"/>
        <v>0</v>
      </c>
      <c r="I104" s="1634">
        <f t="shared" si="4"/>
        <v>0</v>
      </c>
      <c r="J104" s="1634"/>
      <c r="K104" s="1635">
        <f t="shared" si="7"/>
        <v>101.56666666666666</v>
      </c>
      <c r="L104" s="1638">
        <v>0</v>
      </c>
      <c r="M104" s="1638">
        <v>0</v>
      </c>
      <c r="N104" s="1638">
        <v>0</v>
      </c>
      <c r="O104" s="1638">
        <v>0</v>
      </c>
      <c r="P104" s="1638">
        <v>0</v>
      </c>
      <c r="Q104" s="1638">
        <v>0</v>
      </c>
      <c r="R104" s="1638">
        <v>0</v>
      </c>
      <c r="S104" s="1638">
        <v>0</v>
      </c>
      <c r="T104" s="1638">
        <v>0</v>
      </c>
      <c r="U104" s="1638">
        <v>0</v>
      </c>
      <c r="V104" s="1638">
        <v>0</v>
      </c>
      <c r="W104" s="1638">
        <v>0</v>
      </c>
    </row>
    <row r="105" spans="1:23">
      <c r="A105" s="1650">
        <f t="shared" si="5"/>
        <v>101</v>
      </c>
      <c r="B105" s="1655"/>
      <c r="C105" s="1644" t="s">
        <v>884</v>
      </c>
      <c r="D105" s="1644" t="s">
        <v>1726</v>
      </c>
      <c r="E105" s="1644" t="s">
        <v>231</v>
      </c>
      <c r="F105" s="1636" t="s">
        <v>2927</v>
      </c>
      <c r="G105" s="1646" t="s">
        <v>2930</v>
      </c>
      <c r="H105" s="1637">
        <f t="shared" si="4"/>
        <v>1</v>
      </c>
      <c r="I105" s="1634">
        <f t="shared" si="4"/>
        <v>0</v>
      </c>
      <c r="J105" s="1634"/>
      <c r="K105" s="1635">
        <f t="shared" si="7"/>
        <v>101.56666666666666</v>
      </c>
      <c r="L105" s="1638">
        <v>1</v>
      </c>
      <c r="M105" s="1638">
        <v>0</v>
      </c>
      <c r="N105" s="1638">
        <v>0</v>
      </c>
      <c r="O105" s="1638">
        <v>0</v>
      </c>
      <c r="P105" s="1638">
        <v>0</v>
      </c>
      <c r="Q105" s="1638">
        <v>0</v>
      </c>
      <c r="R105" s="1638">
        <v>0</v>
      </c>
      <c r="S105" s="1638">
        <v>0</v>
      </c>
      <c r="T105" s="1638">
        <v>0</v>
      </c>
      <c r="U105" s="1638">
        <v>0</v>
      </c>
      <c r="V105" s="1638">
        <v>0</v>
      </c>
      <c r="W105" s="1638">
        <v>0</v>
      </c>
    </row>
    <row r="106" spans="1:23">
      <c r="A106" s="1650">
        <f t="shared" si="5"/>
        <v>102</v>
      </c>
      <c r="B106" s="1655"/>
      <c r="C106" s="1645" t="s">
        <v>946</v>
      </c>
      <c r="D106" s="1645" t="s">
        <v>1053</v>
      </c>
      <c r="E106" s="1644" t="s">
        <v>231</v>
      </c>
      <c r="F106" s="1636" t="s">
        <v>2927</v>
      </c>
      <c r="G106" s="1646" t="s">
        <v>2930</v>
      </c>
      <c r="H106" s="1637">
        <f t="shared" si="4"/>
        <v>3</v>
      </c>
      <c r="I106" s="1634">
        <f t="shared" si="4"/>
        <v>0</v>
      </c>
      <c r="J106" s="1634"/>
      <c r="K106" s="1635">
        <f t="shared" si="7"/>
        <v>101.56666666666666</v>
      </c>
      <c r="L106" s="1638">
        <f>1+1+1</f>
        <v>3</v>
      </c>
      <c r="M106" s="1638">
        <v>0</v>
      </c>
      <c r="N106" s="1638">
        <v>0</v>
      </c>
      <c r="O106" s="1638">
        <v>0</v>
      </c>
      <c r="P106" s="1638">
        <v>0</v>
      </c>
      <c r="Q106" s="1638">
        <v>0</v>
      </c>
      <c r="R106" s="1638">
        <v>0</v>
      </c>
      <c r="S106" s="1638">
        <v>0</v>
      </c>
      <c r="T106" s="1638">
        <v>0</v>
      </c>
      <c r="U106" s="1638">
        <v>0</v>
      </c>
      <c r="V106" s="1638">
        <v>0</v>
      </c>
      <c r="W106" s="1638">
        <v>0</v>
      </c>
    </row>
    <row r="107" spans="1:23">
      <c r="A107" s="1650">
        <f t="shared" si="5"/>
        <v>103</v>
      </c>
      <c r="B107" s="1655"/>
      <c r="C107" s="1645" t="s">
        <v>874</v>
      </c>
      <c r="D107" s="1645" t="s">
        <v>875</v>
      </c>
      <c r="E107" s="1644" t="s">
        <v>835</v>
      </c>
      <c r="F107" s="1636" t="s">
        <v>2927</v>
      </c>
      <c r="G107" s="1646" t="s">
        <v>2930</v>
      </c>
      <c r="H107" s="1637">
        <f t="shared" si="4"/>
        <v>0</v>
      </c>
      <c r="I107" s="1634">
        <f t="shared" si="4"/>
        <v>0</v>
      </c>
      <c r="J107" s="1634"/>
      <c r="K107" s="1635">
        <f t="shared" si="7"/>
        <v>101.56666666666666</v>
      </c>
      <c r="L107" s="1638">
        <v>0</v>
      </c>
      <c r="M107" s="1638">
        <v>0</v>
      </c>
      <c r="N107" s="1638">
        <v>0</v>
      </c>
      <c r="O107" s="1638">
        <v>0</v>
      </c>
      <c r="P107" s="1638">
        <v>0</v>
      </c>
      <c r="Q107" s="1638">
        <v>0</v>
      </c>
      <c r="R107" s="1638">
        <v>0</v>
      </c>
      <c r="S107" s="1638">
        <v>0</v>
      </c>
      <c r="T107" s="1638">
        <v>0</v>
      </c>
      <c r="U107" s="1638">
        <v>0</v>
      </c>
      <c r="V107" s="1638">
        <v>0</v>
      </c>
      <c r="W107" s="1638">
        <v>0</v>
      </c>
    </row>
    <row r="108" spans="1:23">
      <c r="A108" s="1650">
        <f t="shared" si="5"/>
        <v>104</v>
      </c>
      <c r="B108" s="1655"/>
      <c r="C108" s="1645" t="s">
        <v>2075</v>
      </c>
      <c r="D108" s="1645" t="s">
        <v>1796</v>
      </c>
      <c r="E108" s="1644" t="s">
        <v>835</v>
      </c>
      <c r="F108" s="1636" t="s">
        <v>2927</v>
      </c>
      <c r="G108" s="1646" t="s">
        <v>2930</v>
      </c>
      <c r="H108" s="1637">
        <f t="shared" si="4"/>
        <v>1</v>
      </c>
      <c r="I108" s="1634">
        <f t="shared" si="4"/>
        <v>0</v>
      </c>
      <c r="J108" s="1634"/>
      <c r="K108" s="1635">
        <f t="shared" si="7"/>
        <v>101.56666666666666</v>
      </c>
      <c r="L108" s="1638">
        <f>1</f>
        <v>1</v>
      </c>
      <c r="M108" s="1638">
        <v>0</v>
      </c>
      <c r="N108" s="1638">
        <v>0</v>
      </c>
      <c r="O108" s="1638">
        <v>0</v>
      </c>
      <c r="P108" s="1638">
        <v>0</v>
      </c>
      <c r="Q108" s="1638">
        <v>0</v>
      </c>
      <c r="R108" s="1638">
        <v>0</v>
      </c>
      <c r="S108" s="1638">
        <v>0</v>
      </c>
      <c r="T108" s="1638">
        <v>0</v>
      </c>
      <c r="U108" s="1638">
        <v>0</v>
      </c>
      <c r="V108" s="1638">
        <v>0</v>
      </c>
      <c r="W108" s="1638">
        <v>0</v>
      </c>
    </row>
    <row r="109" spans="1:23">
      <c r="A109" s="1650">
        <f t="shared" si="5"/>
        <v>105</v>
      </c>
      <c r="B109" s="1655"/>
      <c r="C109" s="1645" t="s">
        <v>888</v>
      </c>
      <c r="D109" s="1645" t="s">
        <v>887</v>
      </c>
      <c r="E109" s="1644" t="s">
        <v>835</v>
      </c>
      <c r="F109" s="1636" t="s">
        <v>2927</v>
      </c>
      <c r="G109" s="1646" t="s">
        <v>2930</v>
      </c>
      <c r="H109" s="1637">
        <f t="shared" si="4"/>
        <v>0</v>
      </c>
      <c r="I109" s="1634">
        <f t="shared" si="4"/>
        <v>0</v>
      </c>
      <c r="J109" s="1634"/>
      <c r="K109" s="1635">
        <f t="shared" si="7"/>
        <v>101.56666666666666</v>
      </c>
      <c r="L109" s="1638">
        <v>0</v>
      </c>
      <c r="M109" s="1638">
        <v>0</v>
      </c>
      <c r="N109" s="1638">
        <v>0</v>
      </c>
      <c r="O109" s="1638">
        <v>0</v>
      </c>
      <c r="P109" s="1638">
        <v>0</v>
      </c>
      <c r="Q109" s="1638">
        <v>0</v>
      </c>
      <c r="R109" s="1638">
        <v>0</v>
      </c>
      <c r="S109" s="1638">
        <v>0</v>
      </c>
      <c r="T109" s="1638">
        <v>0</v>
      </c>
      <c r="U109" s="1638">
        <v>0</v>
      </c>
      <c r="V109" s="1638">
        <v>0</v>
      </c>
      <c r="W109" s="1638">
        <v>0</v>
      </c>
    </row>
    <row r="110" spans="1:23">
      <c r="A110" s="1650">
        <f t="shared" si="5"/>
        <v>106</v>
      </c>
      <c r="B110" s="1655"/>
      <c r="C110" s="1644" t="s">
        <v>2816</v>
      </c>
      <c r="D110" s="1644" t="s">
        <v>2817</v>
      </c>
      <c r="E110" s="1644" t="s">
        <v>835</v>
      </c>
      <c r="F110" s="1636" t="s">
        <v>2927</v>
      </c>
      <c r="G110" s="1646" t="s">
        <v>2930</v>
      </c>
      <c r="H110" s="1637">
        <f t="shared" si="4"/>
        <v>1</v>
      </c>
      <c r="I110" s="1634">
        <f t="shared" si="4"/>
        <v>0</v>
      </c>
      <c r="J110" s="1634"/>
      <c r="K110" s="1635">
        <f t="shared" si="7"/>
        <v>101.56666666666666</v>
      </c>
      <c r="L110" s="1638">
        <f>1</f>
        <v>1</v>
      </c>
      <c r="M110" s="1638">
        <v>0</v>
      </c>
      <c r="N110" s="1638">
        <v>0</v>
      </c>
      <c r="O110" s="1638">
        <v>0</v>
      </c>
      <c r="P110" s="1638">
        <v>0</v>
      </c>
      <c r="Q110" s="1638">
        <v>0</v>
      </c>
      <c r="R110" s="1638">
        <v>0</v>
      </c>
      <c r="S110" s="1638">
        <v>0</v>
      </c>
      <c r="T110" s="1638">
        <v>0</v>
      </c>
      <c r="U110" s="1638">
        <v>0</v>
      </c>
      <c r="V110" s="1638">
        <v>0</v>
      </c>
      <c r="W110" s="1638">
        <v>0</v>
      </c>
    </row>
    <row r="111" spans="1:23">
      <c r="A111" s="1650">
        <f t="shared" si="5"/>
        <v>107</v>
      </c>
      <c r="B111" s="1655"/>
      <c r="C111" s="1645" t="s">
        <v>873</v>
      </c>
      <c r="D111" s="1645" t="s">
        <v>872</v>
      </c>
      <c r="E111" s="1644" t="s">
        <v>835</v>
      </c>
      <c r="F111" s="1636" t="s">
        <v>2927</v>
      </c>
      <c r="G111" s="1646" t="s">
        <v>2930</v>
      </c>
      <c r="H111" s="1633">
        <f t="shared" si="4"/>
        <v>0</v>
      </c>
      <c r="I111" s="1634">
        <f t="shared" si="4"/>
        <v>0</v>
      </c>
      <c r="J111" s="1634"/>
      <c r="K111" s="1635">
        <f t="shared" si="7"/>
        <v>101.56666666666666</v>
      </c>
      <c r="L111" s="1638">
        <v>0</v>
      </c>
      <c r="M111" s="1638">
        <v>0</v>
      </c>
      <c r="N111" s="1638">
        <v>0</v>
      </c>
      <c r="O111" s="1638">
        <v>0</v>
      </c>
      <c r="P111" s="1638">
        <v>0</v>
      </c>
      <c r="Q111" s="1638">
        <v>0</v>
      </c>
      <c r="R111" s="1638">
        <v>0</v>
      </c>
      <c r="S111" s="1638">
        <v>0</v>
      </c>
      <c r="T111" s="1638">
        <v>0</v>
      </c>
      <c r="U111" s="1638">
        <v>0</v>
      </c>
      <c r="V111" s="1638">
        <v>0</v>
      </c>
      <c r="W111" s="1638">
        <v>0</v>
      </c>
    </row>
    <row r="112" spans="1:23">
      <c r="A112" s="1650">
        <f t="shared" si="5"/>
        <v>108</v>
      </c>
      <c r="B112" s="1655"/>
      <c r="C112" s="1645" t="s">
        <v>876</v>
      </c>
      <c r="D112" s="1645" t="s">
        <v>877</v>
      </c>
      <c r="E112" s="1644" t="s">
        <v>835</v>
      </c>
      <c r="F112" s="1636" t="s">
        <v>2927</v>
      </c>
      <c r="G112" s="1646" t="s">
        <v>2930</v>
      </c>
      <c r="H112" s="1633">
        <f t="shared" si="4"/>
        <v>0</v>
      </c>
      <c r="I112" s="1634">
        <f t="shared" si="4"/>
        <v>0</v>
      </c>
      <c r="J112" s="1634"/>
      <c r="K112" s="1635">
        <f t="shared" si="7"/>
        <v>101.56666666666666</v>
      </c>
      <c r="L112" s="1638">
        <v>0</v>
      </c>
      <c r="M112" s="1638">
        <v>0</v>
      </c>
      <c r="N112" s="1638">
        <v>0</v>
      </c>
      <c r="O112" s="1638">
        <v>0</v>
      </c>
      <c r="P112" s="1638">
        <v>0</v>
      </c>
      <c r="Q112" s="1638">
        <v>0</v>
      </c>
      <c r="R112" s="1638">
        <v>0</v>
      </c>
      <c r="S112" s="1638">
        <v>0</v>
      </c>
      <c r="T112" s="1638">
        <v>0</v>
      </c>
      <c r="U112" s="1638">
        <v>0</v>
      </c>
      <c r="V112" s="1638">
        <v>0</v>
      </c>
      <c r="W112" s="1638">
        <v>0</v>
      </c>
    </row>
    <row r="113" spans="1:23">
      <c r="A113" s="1650">
        <f t="shared" si="5"/>
        <v>109</v>
      </c>
      <c r="B113" s="1655"/>
      <c r="C113" s="1645" t="s">
        <v>878</v>
      </c>
      <c r="D113" s="1645" t="s">
        <v>879</v>
      </c>
      <c r="E113" s="1644" t="s">
        <v>922</v>
      </c>
      <c r="F113" s="1636" t="s">
        <v>2927</v>
      </c>
      <c r="G113" s="1646" t="s">
        <v>2930</v>
      </c>
      <c r="H113" s="1633">
        <f t="shared" si="4"/>
        <v>0</v>
      </c>
      <c r="I113" s="1634">
        <f t="shared" si="4"/>
        <v>0</v>
      </c>
      <c r="J113" s="1634"/>
      <c r="K113" s="1635">
        <f t="shared" si="7"/>
        <v>101.56666666666666</v>
      </c>
      <c r="L113" s="1639">
        <v>0</v>
      </c>
      <c r="M113" s="1639">
        <v>0</v>
      </c>
      <c r="N113" s="1639">
        <v>0</v>
      </c>
      <c r="O113" s="1639">
        <v>0</v>
      </c>
      <c r="P113" s="1639">
        <v>0</v>
      </c>
      <c r="Q113" s="1639">
        <v>0</v>
      </c>
      <c r="R113" s="1639">
        <v>0</v>
      </c>
      <c r="S113" s="1639">
        <v>0</v>
      </c>
      <c r="T113" s="1639">
        <v>0</v>
      </c>
      <c r="U113" s="1639">
        <v>0</v>
      </c>
      <c r="V113" s="1639">
        <v>0</v>
      </c>
      <c r="W113" s="1639">
        <v>0</v>
      </c>
    </row>
    <row r="114" spans="1:23">
      <c r="A114" s="1650">
        <f t="shared" si="5"/>
        <v>110</v>
      </c>
      <c r="B114" s="1655"/>
      <c r="C114" s="1646" t="s">
        <v>93</v>
      </c>
      <c r="D114" s="1646" t="s">
        <v>90</v>
      </c>
      <c r="E114" s="1644" t="s">
        <v>67</v>
      </c>
      <c r="F114" s="1652" t="s">
        <v>2927</v>
      </c>
      <c r="G114" s="1646" t="s">
        <v>26</v>
      </c>
      <c r="H114" s="1633">
        <f t="shared" si="4"/>
        <v>0</v>
      </c>
      <c r="I114" s="1634">
        <f t="shared" si="4"/>
        <v>0</v>
      </c>
      <c r="J114" s="1634"/>
      <c r="K114" s="1635">
        <f t="shared" si="7"/>
        <v>101.56666666666666</v>
      </c>
      <c r="L114" s="1636">
        <v>0</v>
      </c>
      <c r="M114" s="1636">
        <v>0</v>
      </c>
      <c r="N114" s="1636">
        <v>0</v>
      </c>
      <c r="O114" s="1636">
        <v>0</v>
      </c>
      <c r="P114" s="1636">
        <v>0</v>
      </c>
      <c r="Q114" s="1636">
        <v>0</v>
      </c>
      <c r="R114" s="1636">
        <v>0</v>
      </c>
      <c r="S114" s="1636">
        <v>0</v>
      </c>
      <c r="T114" s="1636">
        <v>0</v>
      </c>
      <c r="U114" s="1636">
        <v>0</v>
      </c>
      <c r="V114" s="1636">
        <v>0</v>
      </c>
      <c r="W114" s="1636">
        <v>0</v>
      </c>
    </row>
    <row r="115" spans="1:23">
      <c r="A115" s="1650">
        <f t="shared" si="5"/>
        <v>111</v>
      </c>
      <c r="B115" s="1655"/>
      <c r="C115" s="1646" t="s">
        <v>511</v>
      </c>
      <c r="D115" s="1646" t="s">
        <v>512</v>
      </c>
      <c r="E115" s="1646" t="s">
        <v>67</v>
      </c>
      <c r="F115" s="1652" t="s">
        <v>2927</v>
      </c>
      <c r="G115" s="1646" t="s">
        <v>26</v>
      </c>
      <c r="H115" s="1633">
        <f t="shared" si="4"/>
        <v>0</v>
      </c>
      <c r="I115" s="1634">
        <f t="shared" si="4"/>
        <v>0</v>
      </c>
      <c r="J115" s="1634"/>
      <c r="K115" s="1635">
        <f t="shared" si="7"/>
        <v>101.56666666666666</v>
      </c>
      <c r="L115" s="1636">
        <v>0</v>
      </c>
      <c r="M115" s="1636">
        <v>0</v>
      </c>
      <c r="N115" s="1636">
        <v>0</v>
      </c>
      <c r="O115" s="1636">
        <v>0</v>
      </c>
      <c r="P115" s="1636">
        <v>0</v>
      </c>
      <c r="Q115" s="1636">
        <v>0</v>
      </c>
      <c r="R115" s="1636">
        <v>0</v>
      </c>
      <c r="S115" s="1636">
        <v>0</v>
      </c>
      <c r="T115" s="1636">
        <v>0</v>
      </c>
      <c r="U115" s="1636">
        <v>0</v>
      </c>
      <c r="V115" s="1636">
        <v>0</v>
      </c>
      <c r="W115" s="1636">
        <v>0</v>
      </c>
    </row>
    <row r="116" spans="1:23">
      <c r="A116" s="1650">
        <f t="shared" si="5"/>
        <v>112</v>
      </c>
      <c r="B116" s="1655"/>
      <c r="C116" s="1646" t="s">
        <v>513</v>
      </c>
      <c r="D116" s="1646" t="s">
        <v>514</v>
      </c>
      <c r="E116" s="1646" t="s">
        <v>67</v>
      </c>
      <c r="F116" s="1652" t="s">
        <v>2927</v>
      </c>
      <c r="G116" s="1646" t="s">
        <v>26</v>
      </c>
      <c r="H116" s="1633">
        <f t="shared" si="4"/>
        <v>0</v>
      </c>
      <c r="I116" s="1634">
        <f t="shared" si="4"/>
        <v>0</v>
      </c>
      <c r="J116" s="1634"/>
      <c r="K116" s="1635">
        <f t="shared" si="7"/>
        <v>101.56666666666666</v>
      </c>
      <c r="L116" s="1636">
        <v>0</v>
      </c>
      <c r="M116" s="1636">
        <v>0</v>
      </c>
      <c r="N116" s="1636">
        <v>0</v>
      </c>
      <c r="O116" s="1636">
        <v>0</v>
      </c>
      <c r="P116" s="1636">
        <v>0</v>
      </c>
      <c r="Q116" s="1636">
        <v>0</v>
      </c>
      <c r="R116" s="1636">
        <v>0</v>
      </c>
      <c r="S116" s="1636">
        <v>0</v>
      </c>
      <c r="T116" s="1636">
        <v>0</v>
      </c>
      <c r="U116" s="1636">
        <v>0</v>
      </c>
      <c r="V116" s="1636">
        <v>0</v>
      </c>
      <c r="W116" s="1636">
        <v>0</v>
      </c>
    </row>
    <row r="117" spans="1:23">
      <c r="A117" s="1650">
        <f t="shared" si="5"/>
        <v>113</v>
      </c>
      <c r="B117" s="1655"/>
      <c r="C117" s="1646" t="s">
        <v>509</v>
      </c>
      <c r="D117" s="1646" t="s">
        <v>510</v>
      </c>
      <c r="E117" s="1646" t="s">
        <v>1083</v>
      </c>
      <c r="F117" s="1652" t="s">
        <v>2927</v>
      </c>
      <c r="G117" s="1646" t="s">
        <v>26</v>
      </c>
      <c r="H117" s="1633">
        <f t="shared" si="4"/>
        <v>0</v>
      </c>
      <c r="I117" s="1634">
        <f t="shared" si="4"/>
        <v>0</v>
      </c>
      <c r="J117" s="1634"/>
      <c r="K117" s="1635">
        <f t="shared" si="7"/>
        <v>101.56666666666666</v>
      </c>
      <c r="L117" s="1636">
        <v>0</v>
      </c>
      <c r="M117" s="1636">
        <v>0</v>
      </c>
      <c r="N117" s="1636">
        <v>0</v>
      </c>
      <c r="O117" s="1636">
        <v>0</v>
      </c>
      <c r="P117" s="1636">
        <v>0</v>
      </c>
      <c r="Q117" s="1636">
        <v>0</v>
      </c>
      <c r="R117" s="1636">
        <v>0</v>
      </c>
      <c r="S117" s="1636">
        <v>0</v>
      </c>
      <c r="T117" s="1636">
        <v>0</v>
      </c>
      <c r="U117" s="1636">
        <v>0</v>
      </c>
      <c r="V117" s="1636">
        <v>0</v>
      </c>
      <c r="W117" s="1636">
        <v>0</v>
      </c>
    </row>
    <row r="118" spans="1:23">
      <c r="A118" s="1650">
        <f t="shared" si="5"/>
        <v>114</v>
      </c>
      <c r="B118" s="1655"/>
      <c r="C118" s="1646" t="s">
        <v>516</v>
      </c>
      <c r="D118" s="1646" t="s">
        <v>236</v>
      </c>
      <c r="E118" s="1646" t="s">
        <v>59</v>
      </c>
      <c r="F118" s="1652" t="s">
        <v>2927</v>
      </c>
      <c r="G118" s="1646" t="s">
        <v>26</v>
      </c>
      <c r="H118" s="1633">
        <f t="shared" si="4"/>
        <v>0</v>
      </c>
      <c r="I118" s="1634">
        <f t="shared" si="4"/>
        <v>0</v>
      </c>
      <c r="J118" s="1634"/>
      <c r="K118" s="1635">
        <f t="shared" si="7"/>
        <v>101.56666666666666</v>
      </c>
      <c r="L118" s="1636">
        <v>0</v>
      </c>
      <c r="M118" s="1636">
        <v>0</v>
      </c>
      <c r="N118" s="1636">
        <v>0</v>
      </c>
      <c r="O118" s="1636">
        <v>0</v>
      </c>
      <c r="P118" s="1636">
        <v>0</v>
      </c>
      <c r="Q118" s="1636">
        <v>0</v>
      </c>
      <c r="R118" s="1636">
        <v>0</v>
      </c>
      <c r="S118" s="1636">
        <v>0</v>
      </c>
      <c r="T118" s="1636">
        <v>0</v>
      </c>
      <c r="U118" s="1636">
        <v>0</v>
      </c>
      <c r="V118" s="1636">
        <v>0</v>
      </c>
      <c r="W118" s="1636">
        <v>0</v>
      </c>
    </row>
    <row r="119" spans="1:23">
      <c r="A119" s="1650">
        <f t="shared" si="5"/>
        <v>115</v>
      </c>
      <c r="B119" s="1655"/>
      <c r="C119" s="1646" t="s">
        <v>114</v>
      </c>
      <c r="D119" s="1646" t="s">
        <v>113</v>
      </c>
      <c r="E119" s="1646" t="s">
        <v>2650</v>
      </c>
      <c r="F119" s="1652" t="s">
        <v>2927</v>
      </c>
      <c r="G119" s="1646" t="s">
        <v>26</v>
      </c>
      <c r="H119" s="1633">
        <f t="shared" si="4"/>
        <v>0</v>
      </c>
      <c r="I119" s="1634">
        <f t="shared" si="4"/>
        <v>0</v>
      </c>
      <c r="J119" s="1634"/>
      <c r="K119" s="1635">
        <f t="shared" si="7"/>
        <v>101.56666666666666</v>
      </c>
      <c r="L119" s="1636">
        <v>0</v>
      </c>
      <c r="M119" s="1636">
        <v>0</v>
      </c>
      <c r="N119" s="1636">
        <v>0</v>
      </c>
      <c r="O119" s="1636">
        <v>0</v>
      </c>
      <c r="P119" s="1636">
        <v>0</v>
      </c>
      <c r="Q119" s="1636">
        <v>0</v>
      </c>
      <c r="R119" s="1636">
        <v>0</v>
      </c>
      <c r="S119" s="1636">
        <v>0</v>
      </c>
      <c r="T119" s="1636">
        <v>0</v>
      </c>
      <c r="U119" s="1636">
        <v>0</v>
      </c>
      <c r="V119" s="1636">
        <v>0</v>
      </c>
      <c r="W119" s="1636">
        <v>0</v>
      </c>
    </row>
    <row r="120" spans="1:23">
      <c r="A120" s="1650">
        <f t="shared" si="5"/>
        <v>116</v>
      </c>
      <c r="B120" s="1655"/>
      <c r="C120" s="1648" t="s">
        <v>105</v>
      </c>
      <c r="D120" s="1648" t="s">
        <v>106</v>
      </c>
      <c r="E120" s="1646" t="s">
        <v>2650</v>
      </c>
      <c r="F120" s="1652" t="s">
        <v>2927</v>
      </c>
      <c r="G120" s="1646" t="s">
        <v>26</v>
      </c>
      <c r="H120" s="1633">
        <f t="shared" si="4"/>
        <v>0</v>
      </c>
      <c r="I120" s="1634">
        <f t="shared" si="4"/>
        <v>0</v>
      </c>
      <c r="J120" s="1634"/>
      <c r="K120" s="1635">
        <f t="shared" si="7"/>
        <v>101.56666666666666</v>
      </c>
      <c r="L120" s="1639">
        <v>0</v>
      </c>
      <c r="M120" s="1639">
        <v>0</v>
      </c>
      <c r="N120" s="1639">
        <v>0</v>
      </c>
      <c r="O120" s="1639">
        <v>0</v>
      </c>
      <c r="P120" s="1639">
        <v>0</v>
      </c>
      <c r="Q120" s="1639">
        <v>0</v>
      </c>
      <c r="R120" s="1639">
        <v>0</v>
      </c>
      <c r="S120" s="1639">
        <v>0</v>
      </c>
      <c r="T120" s="1639">
        <v>0</v>
      </c>
      <c r="U120" s="1639">
        <v>0</v>
      </c>
      <c r="V120" s="1639">
        <v>0</v>
      </c>
      <c r="W120" s="1639">
        <v>0</v>
      </c>
    </row>
    <row r="121" spans="1:23">
      <c r="A121" s="1650">
        <f t="shared" si="5"/>
        <v>117</v>
      </c>
      <c r="B121" s="1655"/>
      <c r="C121" s="1648" t="s">
        <v>77</v>
      </c>
      <c r="D121" s="1648" t="s">
        <v>78</v>
      </c>
      <c r="E121" s="1646" t="s">
        <v>2650</v>
      </c>
      <c r="F121" s="1652" t="s">
        <v>2927</v>
      </c>
      <c r="G121" s="1646" t="s">
        <v>26</v>
      </c>
      <c r="H121" s="1633">
        <f t="shared" si="4"/>
        <v>0</v>
      </c>
      <c r="I121" s="1634">
        <f t="shared" si="4"/>
        <v>0</v>
      </c>
      <c r="J121" s="1634"/>
      <c r="K121" s="1635">
        <f t="shared" si="7"/>
        <v>101.56666666666666</v>
      </c>
      <c r="L121" s="1636">
        <v>0</v>
      </c>
      <c r="M121" s="1636">
        <v>0</v>
      </c>
      <c r="N121" s="1636">
        <v>0</v>
      </c>
      <c r="O121" s="1636">
        <v>0</v>
      </c>
      <c r="P121" s="1636">
        <v>0</v>
      </c>
      <c r="Q121" s="1636">
        <v>0</v>
      </c>
      <c r="R121" s="1636">
        <v>0</v>
      </c>
      <c r="S121" s="1636">
        <v>0</v>
      </c>
      <c r="T121" s="1636">
        <v>0</v>
      </c>
      <c r="U121" s="1636">
        <v>0</v>
      </c>
      <c r="V121" s="1636">
        <v>0</v>
      </c>
      <c r="W121" s="1636">
        <v>0</v>
      </c>
    </row>
    <row r="122" spans="1:23">
      <c r="A122" s="1650">
        <f t="shared" si="5"/>
        <v>118</v>
      </c>
      <c r="B122" s="1655"/>
      <c r="C122" s="1646" t="s">
        <v>529</v>
      </c>
      <c r="D122" s="1646" t="s">
        <v>530</v>
      </c>
      <c r="E122" s="1646" t="s">
        <v>56</v>
      </c>
      <c r="F122" s="1652" t="s">
        <v>2927</v>
      </c>
      <c r="G122" s="1646" t="s">
        <v>26</v>
      </c>
      <c r="H122" s="1633">
        <f t="shared" si="4"/>
        <v>0</v>
      </c>
      <c r="I122" s="1634">
        <f t="shared" si="4"/>
        <v>0</v>
      </c>
      <c r="J122" s="1634"/>
      <c r="K122" s="1635">
        <f t="shared" si="7"/>
        <v>101.56666666666666</v>
      </c>
      <c r="L122" s="1636">
        <v>0</v>
      </c>
      <c r="M122" s="1636">
        <v>0</v>
      </c>
      <c r="N122" s="1636">
        <v>0</v>
      </c>
      <c r="O122" s="1636">
        <v>0</v>
      </c>
      <c r="P122" s="1636">
        <v>0</v>
      </c>
      <c r="Q122" s="1636">
        <v>0</v>
      </c>
      <c r="R122" s="1636">
        <v>0</v>
      </c>
      <c r="S122" s="1636">
        <v>0</v>
      </c>
      <c r="T122" s="1636">
        <v>0</v>
      </c>
      <c r="U122" s="1636">
        <v>0</v>
      </c>
      <c r="V122" s="1636">
        <v>0</v>
      </c>
      <c r="W122" s="1636">
        <v>0</v>
      </c>
    </row>
    <row r="123" spans="1:23">
      <c r="A123" s="1650">
        <f t="shared" si="5"/>
        <v>119</v>
      </c>
      <c r="B123" s="1655"/>
      <c r="C123" s="1646" t="s">
        <v>519</v>
      </c>
      <c r="D123" s="1646" t="s">
        <v>520</v>
      </c>
      <c r="E123" s="1646" t="s">
        <v>56</v>
      </c>
      <c r="F123" s="1652" t="s">
        <v>2927</v>
      </c>
      <c r="G123" s="1646" t="s">
        <v>26</v>
      </c>
      <c r="H123" s="1633">
        <f t="shared" si="4"/>
        <v>0</v>
      </c>
      <c r="I123" s="1634">
        <f t="shared" si="4"/>
        <v>0</v>
      </c>
      <c r="J123" s="1634"/>
      <c r="K123" s="1635">
        <f t="shared" si="7"/>
        <v>101.56666666666666</v>
      </c>
      <c r="L123" s="1636">
        <v>0</v>
      </c>
      <c r="M123" s="1636">
        <v>0</v>
      </c>
      <c r="N123" s="1636">
        <v>0</v>
      </c>
      <c r="O123" s="1636">
        <v>0</v>
      </c>
      <c r="P123" s="1636">
        <v>0</v>
      </c>
      <c r="Q123" s="1636">
        <v>0</v>
      </c>
      <c r="R123" s="1636">
        <v>0</v>
      </c>
      <c r="S123" s="1636">
        <v>0</v>
      </c>
      <c r="T123" s="1636">
        <v>0</v>
      </c>
      <c r="U123" s="1636">
        <v>0</v>
      </c>
      <c r="V123" s="1636">
        <v>0</v>
      </c>
      <c r="W123" s="1636">
        <v>0</v>
      </c>
    </row>
    <row r="124" spans="1:23">
      <c r="A124" s="1650">
        <f t="shared" si="5"/>
        <v>120</v>
      </c>
      <c r="B124" s="1655"/>
      <c r="C124" s="1646" t="s">
        <v>521</v>
      </c>
      <c r="D124" s="1646" t="s">
        <v>522</v>
      </c>
      <c r="E124" s="1646" t="s">
        <v>56</v>
      </c>
      <c r="F124" s="1652" t="s">
        <v>2927</v>
      </c>
      <c r="G124" s="1646" t="s">
        <v>26</v>
      </c>
      <c r="H124" s="1633">
        <f t="shared" si="4"/>
        <v>0</v>
      </c>
      <c r="I124" s="1634">
        <f t="shared" si="4"/>
        <v>0</v>
      </c>
      <c r="J124" s="1634"/>
      <c r="K124" s="1635">
        <f t="shared" si="7"/>
        <v>101.56666666666666</v>
      </c>
      <c r="L124" s="1636">
        <v>0</v>
      </c>
      <c r="M124" s="1636">
        <v>0</v>
      </c>
      <c r="N124" s="1636">
        <v>0</v>
      </c>
      <c r="O124" s="1636">
        <v>0</v>
      </c>
      <c r="P124" s="1636">
        <v>0</v>
      </c>
      <c r="Q124" s="1636">
        <v>0</v>
      </c>
      <c r="R124" s="1636">
        <v>0</v>
      </c>
      <c r="S124" s="1636">
        <v>0</v>
      </c>
      <c r="T124" s="1636">
        <v>0</v>
      </c>
      <c r="U124" s="1636">
        <v>0</v>
      </c>
      <c r="V124" s="1636">
        <v>0</v>
      </c>
      <c r="W124" s="1636">
        <v>0</v>
      </c>
    </row>
    <row r="125" spans="1:23">
      <c r="A125" s="1650">
        <f t="shared" si="5"/>
        <v>121</v>
      </c>
      <c r="B125" s="1655"/>
      <c r="C125" s="1646" t="s">
        <v>531</v>
      </c>
      <c r="D125" s="1646" t="s">
        <v>532</v>
      </c>
      <c r="E125" s="1646" t="s">
        <v>56</v>
      </c>
      <c r="F125" s="1652" t="s">
        <v>2927</v>
      </c>
      <c r="G125" s="1646" t="s">
        <v>26</v>
      </c>
      <c r="H125" s="1633">
        <f t="shared" si="4"/>
        <v>0</v>
      </c>
      <c r="I125" s="1634">
        <f t="shared" si="4"/>
        <v>0</v>
      </c>
      <c r="J125" s="1634"/>
      <c r="K125" s="1635">
        <f t="shared" si="7"/>
        <v>101.56666666666666</v>
      </c>
      <c r="L125" s="1636">
        <v>0</v>
      </c>
      <c r="M125" s="1636">
        <v>0</v>
      </c>
      <c r="N125" s="1636">
        <v>0</v>
      </c>
      <c r="O125" s="1636">
        <v>0</v>
      </c>
      <c r="P125" s="1636">
        <v>0</v>
      </c>
      <c r="Q125" s="1636">
        <v>0</v>
      </c>
      <c r="R125" s="1636">
        <v>0</v>
      </c>
      <c r="S125" s="1636">
        <v>0</v>
      </c>
      <c r="T125" s="1636">
        <v>0</v>
      </c>
      <c r="U125" s="1636">
        <v>0</v>
      </c>
      <c r="V125" s="1636">
        <v>0</v>
      </c>
      <c r="W125" s="1636">
        <v>0</v>
      </c>
    </row>
    <row r="126" spans="1:23">
      <c r="A126" s="1650">
        <f t="shared" si="5"/>
        <v>122</v>
      </c>
      <c r="B126" s="1655"/>
      <c r="C126" s="1646" t="s">
        <v>517</v>
      </c>
      <c r="D126" s="1646" t="s">
        <v>518</v>
      </c>
      <c r="E126" s="1646" t="s">
        <v>1762</v>
      </c>
      <c r="F126" s="1652" t="s">
        <v>2927</v>
      </c>
      <c r="G126" s="1646" t="s">
        <v>26</v>
      </c>
      <c r="H126" s="1633">
        <f t="shared" si="4"/>
        <v>0</v>
      </c>
      <c r="I126" s="1634">
        <f t="shared" si="4"/>
        <v>0</v>
      </c>
      <c r="J126" s="1634"/>
      <c r="K126" s="1635">
        <f t="shared" si="7"/>
        <v>101.56666666666666</v>
      </c>
      <c r="L126" s="1636">
        <v>0</v>
      </c>
      <c r="M126" s="1636">
        <v>0</v>
      </c>
      <c r="N126" s="1636">
        <v>0</v>
      </c>
      <c r="O126" s="1636">
        <v>0</v>
      </c>
      <c r="P126" s="1636">
        <v>0</v>
      </c>
      <c r="Q126" s="1636">
        <v>0</v>
      </c>
      <c r="R126" s="1636">
        <v>0</v>
      </c>
      <c r="S126" s="1636">
        <v>0</v>
      </c>
      <c r="T126" s="1636">
        <v>0</v>
      </c>
      <c r="U126" s="1636">
        <v>0</v>
      </c>
      <c r="V126" s="1636">
        <v>0</v>
      </c>
      <c r="W126" s="1636">
        <v>0</v>
      </c>
    </row>
    <row r="127" spans="1:23">
      <c r="A127" s="1650">
        <f t="shared" si="5"/>
        <v>123</v>
      </c>
      <c r="B127" s="1655"/>
      <c r="C127" s="1646" t="s">
        <v>525</v>
      </c>
      <c r="D127" s="1646" t="s">
        <v>526</v>
      </c>
      <c r="E127" s="1646" t="s">
        <v>56</v>
      </c>
      <c r="F127" s="1652" t="s">
        <v>2927</v>
      </c>
      <c r="G127" s="1646" t="s">
        <v>26</v>
      </c>
      <c r="H127" s="1633">
        <f t="shared" si="4"/>
        <v>0</v>
      </c>
      <c r="I127" s="1634">
        <f t="shared" si="4"/>
        <v>0</v>
      </c>
      <c r="J127" s="1634"/>
      <c r="K127" s="1635">
        <f t="shared" si="7"/>
        <v>101.56666666666666</v>
      </c>
      <c r="L127" s="1636">
        <v>0</v>
      </c>
      <c r="M127" s="1636">
        <v>0</v>
      </c>
      <c r="N127" s="1636">
        <v>0</v>
      </c>
      <c r="O127" s="1636">
        <v>0</v>
      </c>
      <c r="P127" s="1636">
        <v>0</v>
      </c>
      <c r="Q127" s="1636">
        <v>0</v>
      </c>
      <c r="R127" s="1636">
        <v>0</v>
      </c>
      <c r="S127" s="1636">
        <v>0</v>
      </c>
      <c r="T127" s="1636">
        <v>0</v>
      </c>
      <c r="U127" s="1636">
        <v>0</v>
      </c>
      <c r="V127" s="1636">
        <v>0</v>
      </c>
      <c r="W127" s="1636">
        <v>0</v>
      </c>
    </row>
    <row r="128" spans="1:23">
      <c r="A128" s="1650">
        <f t="shared" si="5"/>
        <v>124</v>
      </c>
      <c r="B128" s="1655"/>
      <c r="C128" s="1646" t="s">
        <v>527</v>
      </c>
      <c r="D128" s="1646" t="s">
        <v>528</v>
      </c>
      <c r="E128" s="1646" t="s">
        <v>56</v>
      </c>
      <c r="F128" s="1652" t="s">
        <v>2927</v>
      </c>
      <c r="G128" s="1646" t="s">
        <v>26</v>
      </c>
      <c r="H128" s="1633">
        <f t="shared" si="4"/>
        <v>0</v>
      </c>
      <c r="I128" s="1634">
        <f t="shared" si="4"/>
        <v>0</v>
      </c>
      <c r="J128" s="1634"/>
      <c r="K128" s="1635">
        <f t="shared" si="7"/>
        <v>101.56666666666666</v>
      </c>
      <c r="L128" s="1636">
        <v>0</v>
      </c>
      <c r="M128" s="1636">
        <v>0</v>
      </c>
      <c r="N128" s="1636">
        <v>0</v>
      </c>
      <c r="O128" s="1636">
        <v>0</v>
      </c>
      <c r="P128" s="1636">
        <v>0</v>
      </c>
      <c r="Q128" s="1636">
        <v>0</v>
      </c>
      <c r="R128" s="1636">
        <v>0</v>
      </c>
      <c r="S128" s="1636">
        <v>0</v>
      </c>
      <c r="T128" s="1636">
        <v>0</v>
      </c>
      <c r="U128" s="1636">
        <v>0</v>
      </c>
      <c r="V128" s="1636">
        <v>0</v>
      </c>
      <c r="W128" s="1636">
        <v>0</v>
      </c>
    </row>
    <row r="129" spans="1:23">
      <c r="A129" s="1650">
        <f t="shared" si="5"/>
        <v>125</v>
      </c>
      <c r="B129" s="1655"/>
      <c r="C129" s="1646" t="s">
        <v>487</v>
      </c>
      <c r="D129" s="1646" t="s">
        <v>89</v>
      </c>
      <c r="E129" s="1646" t="s">
        <v>1762</v>
      </c>
      <c r="F129" s="1652" t="s">
        <v>2927</v>
      </c>
      <c r="G129" s="1646" t="s">
        <v>26</v>
      </c>
      <c r="H129" s="1633">
        <f t="shared" si="4"/>
        <v>0</v>
      </c>
      <c r="I129" s="1634">
        <f t="shared" si="4"/>
        <v>0</v>
      </c>
      <c r="J129" s="1634"/>
      <c r="K129" s="1635">
        <f t="shared" si="7"/>
        <v>101.56666666666666</v>
      </c>
      <c r="L129" s="1636">
        <v>0</v>
      </c>
      <c r="M129" s="1636">
        <v>0</v>
      </c>
      <c r="N129" s="1636">
        <v>0</v>
      </c>
      <c r="O129" s="1636">
        <v>0</v>
      </c>
      <c r="P129" s="1636">
        <v>0</v>
      </c>
      <c r="Q129" s="1636">
        <v>0</v>
      </c>
      <c r="R129" s="1636">
        <v>0</v>
      </c>
      <c r="S129" s="1636">
        <v>0</v>
      </c>
      <c r="T129" s="1636">
        <v>0</v>
      </c>
      <c r="U129" s="1636">
        <v>0</v>
      </c>
      <c r="V129" s="1636">
        <v>0</v>
      </c>
      <c r="W129" s="1636">
        <v>0</v>
      </c>
    </row>
    <row r="130" spans="1:23">
      <c r="A130" s="1650">
        <f t="shared" si="5"/>
        <v>126</v>
      </c>
      <c r="B130" s="1655"/>
      <c r="C130" s="1646" t="s">
        <v>523</v>
      </c>
      <c r="D130" s="1646" t="s">
        <v>524</v>
      </c>
      <c r="E130" s="1646" t="s">
        <v>1762</v>
      </c>
      <c r="F130" s="1652" t="s">
        <v>2927</v>
      </c>
      <c r="G130" s="1646" t="s">
        <v>26</v>
      </c>
      <c r="H130" s="1633">
        <f t="shared" si="4"/>
        <v>0</v>
      </c>
      <c r="I130" s="1634">
        <f t="shared" si="4"/>
        <v>0</v>
      </c>
      <c r="J130" s="1634"/>
      <c r="K130" s="1635">
        <f t="shared" si="7"/>
        <v>101.56666666666666</v>
      </c>
      <c r="L130" s="1636">
        <v>0</v>
      </c>
      <c r="M130" s="1636">
        <v>0</v>
      </c>
      <c r="N130" s="1636">
        <v>0</v>
      </c>
      <c r="O130" s="1636">
        <v>0</v>
      </c>
      <c r="P130" s="1636">
        <v>0</v>
      </c>
      <c r="Q130" s="1636">
        <v>0</v>
      </c>
      <c r="R130" s="1636">
        <v>0</v>
      </c>
      <c r="S130" s="1636">
        <v>0</v>
      </c>
      <c r="T130" s="1636">
        <v>0</v>
      </c>
      <c r="U130" s="1636">
        <v>0</v>
      </c>
      <c r="V130" s="1636">
        <v>0</v>
      </c>
      <c r="W130" s="1636">
        <v>0</v>
      </c>
    </row>
    <row r="131" spans="1:23">
      <c r="A131" s="1650">
        <f t="shared" si="5"/>
        <v>127</v>
      </c>
      <c r="B131" s="1655"/>
      <c r="C131" s="1646" t="s">
        <v>983</v>
      </c>
      <c r="D131" s="1646" t="s">
        <v>414</v>
      </c>
      <c r="E131" s="1646" t="s">
        <v>56</v>
      </c>
      <c r="F131" s="1652" t="s">
        <v>2927</v>
      </c>
      <c r="G131" s="1646" t="s">
        <v>26</v>
      </c>
      <c r="H131" s="1633">
        <f t="shared" si="4"/>
        <v>0</v>
      </c>
      <c r="I131" s="1634">
        <f t="shared" si="4"/>
        <v>0</v>
      </c>
      <c r="J131" s="1634"/>
      <c r="K131" s="1635">
        <f t="shared" si="7"/>
        <v>101.56666666666666</v>
      </c>
      <c r="L131" s="1636">
        <v>0</v>
      </c>
      <c r="M131" s="1636">
        <v>0</v>
      </c>
      <c r="N131" s="1636">
        <v>0</v>
      </c>
      <c r="O131" s="1636">
        <v>0</v>
      </c>
      <c r="P131" s="1636">
        <v>0</v>
      </c>
      <c r="Q131" s="1636">
        <v>0</v>
      </c>
      <c r="R131" s="1636">
        <v>0</v>
      </c>
      <c r="S131" s="1636">
        <v>0</v>
      </c>
      <c r="T131" s="1636">
        <v>0</v>
      </c>
      <c r="U131" s="1636">
        <v>0</v>
      </c>
      <c r="V131" s="1636">
        <v>0</v>
      </c>
      <c r="W131" s="1636">
        <v>0</v>
      </c>
    </row>
    <row r="132" spans="1:23">
      <c r="A132" s="1650">
        <f t="shared" si="5"/>
        <v>128</v>
      </c>
      <c r="B132" s="1655"/>
      <c r="C132" s="1646" t="s">
        <v>984</v>
      </c>
      <c r="D132" s="1646" t="s">
        <v>469</v>
      </c>
      <c r="E132" s="1646" t="s">
        <v>56</v>
      </c>
      <c r="F132" s="1652" t="s">
        <v>2927</v>
      </c>
      <c r="G132" s="1646" t="s">
        <v>26</v>
      </c>
      <c r="H132" s="1633">
        <f t="shared" si="4"/>
        <v>0</v>
      </c>
      <c r="I132" s="1634">
        <f t="shared" si="4"/>
        <v>0</v>
      </c>
      <c r="J132" s="1634"/>
      <c r="K132" s="1635">
        <f t="shared" si="7"/>
        <v>101.56666666666666</v>
      </c>
      <c r="L132" s="1636">
        <v>0</v>
      </c>
      <c r="M132" s="1636">
        <v>0</v>
      </c>
      <c r="N132" s="1636">
        <v>0</v>
      </c>
      <c r="O132" s="1636">
        <v>0</v>
      </c>
      <c r="P132" s="1636">
        <v>0</v>
      </c>
      <c r="Q132" s="1636">
        <v>0</v>
      </c>
      <c r="R132" s="1636">
        <v>0</v>
      </c>
      <c r="S132" s="1636">
        <v>0</v>
      </c>
      <c r="T132" s="1636">
        <v>0</v>
      </c>
      <c r="U132" s="1636">
        <v>0</v>
      </c>
      <c r="V132" s="1636">
        <v>0</v>
      </c>
      <c r="W132" s="1636">
        <v>0</v>
      </c>
    </row>
    <row r="133" spans="1:23">
      <c r="A133" s="1650">
        <f t="shared" si="5"/>
        <v>129</v>
      </c>
      <c r="B133" s="1655"/>
      <c r="C133" s="1646" t="s">
        <v>281</v>
      </c>
      <c r="D133" s="1646" t="s">
        <v>282</v>
      </c>
      <c r="E133" s="1646" t="s">
        <v>56</v>
      </c>
      <c r="F133" s="1652" t="s">
        <v>2927</v>
      </c>
      <c r="G133" s="1646" t="s">
        <v>26</v>
      </c>
      <c r="H133" s="1633">
        <f t="shared" ref="H133:I196" si="8">L133+N133+P133+R133+T133+V133</f>
        <v>0</v>
      </c>
      <c r="I133" s="1634">
        <f t="shared" si="8"/>
        <v>0</v>
      </c>
      <c r="J133" s="1634"/>
      <c r="K133" s="1635">
        <f t="shared" si="7"/>
        <v>101.56666666666666</v>
      </c>
      <c r="L133" s="1636">
        <v>0</v>
      </c>
      <c r="M133" s="1636">
        <v>0</v>
      </c>
      <c r="N133" s="1636">
        <v>0</v>
      </c>
      <c r="O133" s="1636">
        <v>0</v>
      </c>
      <c r="P133" s="1636">
        <v>0</v>
      </c>
      <c r="Q133" s="1636">
        <v>0</v>
      </c>
      <c r="R133" s="1636">
        <v>0</v>
      </c>
      <c r="S133" s="1636">
        <v>0</v>
      </c>
      <c r="T133" s="1636">
        <v>0</v>
      </c>
      <c r="U133" s="1636">
        <v>0</v>
      </c>
      <c r="V133" s="1636">
        <v>0</v>
      </c>
      <c r="W133" s="1636">
        <v>0</v>
      </c>
    </row>
    <row r="134" spans="1:23">
      <c r="A134" s="1650">
        <f t="shared" si="5"/>
        <v>130</v>
      </c>
      <c r="B134" s="1655"/>
      <c r="C134" s="1646" t="s">
        <v>987</v>
      </c>
      <c r="D134" s="1646" t="s">
        <v>988</v>
      </c>
      <c r="E134" s="1646" t="s">
        <v>56</v>
      </c>
      <c r="F134" s="1652" t="s">
        <v>2927</v>
      </c>
      <c r="G134" s="1646" t="s">
        <v>26</v>
      </c>
      <c r="H134" s="1633">
        <f t="shared" si="8"/>
        <v>0</v>
      </c>
      <c r="I134" s="1634">
        <f t="shared" si="8"/>
        <v>0</v>
      </c>
      <c r="J134" s="1634"/>
      <c r="K134" s="1635">
        <f t="shared" si="7"/>
        <v>101.56666666666666</v>
      </c>
      <c r="L134" s="1636">
        <v>0</v>
      </c>
      <c r="M134" s="1636">
        <v>0</v>
      </c>
      <c r="N134" s="1636">
        <v>0</v>
      </c>
      <c r="O134" s="1636">
        <v>0</v>
      </c>
      <c r="P134" s="1636">
        <v>0</v>
      </c>
      <c r="Q134" s="1636">
        <v>0</v>
      </c>
      <c r="R134" s="1636">
        <v>0</v>
      </c>
      <c r="S134" s="1636">
        <v>0</v>
      </c>
      <c r="T134" s="1636">
        <v>0</v>
      </c>
      <c r="U134" s="1636">
        <v>0</v>
      </c>
      <c r="V134" s="1636">
        <v>0</v>
      </c>
      <c r="W134" s="1636">
        <v>0</v>
      </c>
    </row>
    <row r="135" spans="1:23">
      <c r="A135" s="1650">
        <f t="shared" ref="A135:A198" si="9">A134+1</f>
        <v>131</v>
      </c>
      <c r="B135" s="1655"/>
      <c r="C135" s="1646" t="s">
        <v>533</v>
      </c>
      <c r="D135" s="1646" t="s">
        <v>534</v>
      </c>
      <c r="E135" s="1646" t="s">
        <v>56</v>
      </c>
      <c r="F135" s="1652" t="s">
        <v>2927</v>
      </c>
      <c r="G135" s="1646" t="s">
        <v>26</v>
      </c>
      <c r="H135" s="1633">
        <f t="shared" si="8"/>
        <v>0</v>
      </c>
      <c r="I135" s="1634">
        <f t="shared" si="8"/>
        <v>0</v>
      </c>
      <c r="J135" s="1634"/>
      <c r="K135" s="1635">
        <f t="shared" si="7"/>
        <v>101.56666666666666</v>
      </c>
      <c r="L135" s="1636">
        <v>0</v>
      </c>
      <c r="M135" s="1636">
        <v>0</v>
      </c>
      <c r="N135" s="1636">
        <v>0</v>
      </c>
      <c r="O135" s="1636">
        <v>0</v>
      </c>
      <c r="P135" s="1636">
        <v>0</v>
      </c>
      <c r="Q135" s="1636">
        <v>0</v>
      </c>
      <c r="R135" s="1636">
        <v>0</v>
      </c>
      <c r="S135" s="1636">
        <v>0</v>
      </c>
      <c r="T135" s="1636">
        <v>0</v>
      </c>
      <c r="U135" s="1636">
        <v>0</v>
      </c>
      <c r="V135" s="1636">
        <v>0</v>
      </c>
      <c r="W135" s="1636">
        <v>0</v>
      </c>
    </row>
    <row r="136" spans="1:23">
      <c r="A136" s="1650">
        <f t="shared" si="9"/>
        <v>132</v>
      </c>
      <c r="B136" s="1655"/>
      <c r="C136" s="1646" t="s">
        <v>539</v>
      </c>
      <c r="D136" s="1646" t="s">
        <v>540</v>
      </c>
      <c r="E136" s="1646" t="s">
        <v>358</v>
      </c>
      <c r="F136" s="1652" t="s">
        <v>2927</v>
      </c>
      <c r="G136" s="1646" t="s">
        <v>26</v>
      </c>
      <c r="H136" s="1633">
        <f t="shared" si="8"/>
        <v>0</v>
      </c>
      <c r="I136" s="1634">
        <f t="shared" si="8"/>
        <v>0</v>
      </c>
      <c r="J136" s="1634"/>
      <c r="K136" s="1635">
        <f t="shared" ref="K136:K199" si="10">K135+I136</f>
        <v>101.56666666666666</v>
      </c>
      <c r="L136" s="1636">
        <v>0</v>
      </c>
      <c r="M136" s="1636">
        <v>0</v>
      </c>
      <c r="N136" s="1636">
        <v>0</v>
      </c>
      <c r="O136" s="1636">
        <v>0</v>
      </c>
      <c r="P136" s="1636">
        <v>0</v>
      </c>
      <c r="Q136" s="1636">
        <v>0</v>
      </c>
      <c r="R136" s="1636">
        <v>0</v>
      </c>
      <c r="S136" s="1636">
        <v>0</v>
      </c>
      <c r="T136" s="1636">
        <v>0</v>
      </c>
      <c r="U136" s="1636">
        <v>0</v>
      </c>
      <c r="V136" s="1636">
        <v>0</v>
      </c>
      <c r="W136" s="1636">
        <v>0</v>
      </c>
    </row>
    <row r="137" spans="1:23">
      <c r="A137" s="1650">
        <f t="shared" si="9"/>
        <v>133</v>
      </c>
      <c r="B137" s="1655"/>
      <c r="C137" s="1646" t="s">
        <v>2665</v>
      </c>
      <c r="D137" s="1646" t="s">
        <v>2666</v>
      </c>
      <c r="E137" s="1646" t="s">
        <v>311</v>
      </c>
      <c r="F137" s="1652" t="s">
        <v>2927</v>
      </c>
      <c r="G137" s="1646" t="s">
        <v>26</v>
      </c>
      <c r="H137" s="1633">
        <f t="shared" si="8"/>
        <v>0</v>
      </c>
      <c r="I137" s="1634">
        <f t="shared" si="8"/>
        <v>0</v>
      </c>
      <c r="J137" s="1634"/>
      <c r="K137" s="1635">
        <f t="shared" si="10"/>
        <v>101.56666666666666</v>
      </c>
      <c r="L137" s="1636">
        <v>0</v>
      </c>
      <c r="M137" s="1636">
        <v>0</v>
      </c>
      <c r="N137" s="1636">
        <v>0</v>
      </c>
      <c r="O137" s="1636">
        <v>0</v>
      </c>
      <c r="P137" s="1636">
        <v>0</v>
      </c>
      <c r="Q137" s="1636">
        <v>0</v>
      </c>
      <c r="R137" s="1636">
        <v>0</v>
      </c>
      <c r="S137" s="1636">
        <v>0</v>
      </c>
      <c r="T137" s="1636">
        <v>0</v>
      </c>
      <c r="U137" s="1636">
        <v>0</v>
      </c>
      <c r="V137" s="1636">
        <v>0</v>
      </c>
      <c r="W137" s="1636">
        <v>0</v>
      </c>
    </row>
    <row r="138" spans="1:23">
      <c r="A138" s="1650">
        <f t="shared" si="9"/>
        <v>134</v>
      </c>
      <c r="B138" s="1655"/>
      <c r="C138" s="1646" t="s">
        <v>535</v>
      </c>
      <c r="D138" s="1646" t="s">
        <v>536</v>
      </c>
      <c r="E138" s="1646" t="s">
        <v>311</v>
      </c>
      <c r="F138" s="1652" t="s">
        <v>2927</v>
      </c>
      <c r="G138" s="1646" t="s">
        <v>26</v>
      </c>
      <c r="H138" s="1633">
        <f t="shared" si="8"/>
        <v>0</v>
      </c>
      <c r="I138" s="1634">
        <f t="shared" si="8"/>
        <v>0</v>
      </c>
      <c r="J138" s="1634"/>
      <c r="K138" s="1635">
        <f t="shared" si="10"/>
        <v>101.56666666666666</v>
      </c>
      <c r="L138" s="1636">
        <v>0</v>
      </c>
      <c r="M138" s="1636">
        <v>0</v>
      </c>
      <c r="N138" s="1636">
        <v>0</v>
      </c>
      <c r="O138" s="1636">
        <v>0</v>
      </c>
      <c r="P138" s="1636">
        <v>0</v>
      </c>
      <c r="Q138" s="1636">
        <v>0</v>
      </c>
      <c r="R138" s="1636">
        <v>0</v>
      </c>
      <c r="S138" s="1636">
        <v>0</v>
      </c>
      <c r="T138" s="1636">
        <v>0</v>
      </c>
      <c r="U138" s="1636">
        <v>0</v>
      </c>
      <c r="V138" s="1636">
        <v>0</v>
      </c>
      <c r="W138" s="1636">
        <v>0</v>
      </c>
    </row>
    <row r="139" spans="1:23">
      <c r="A139" s="1650">
        <f t="shared" si="9"/>
        <v>135</v>
      </c>
      <c r="B139" s="1655"/>
      <c r="C139" s="1646" t="s">
        <v>537</v>
      </c>
      <c r="D139" s="1646" t="s">
        <v>538</v>
      </c>
      <c r="E139" s="1646" t="s">
        <v>311</v>
      </c>
      <c r="F139" s="1652" t="s">
        <v>2927</v>
      </c>
      <c r="G139" s="1646" t="s">
        <v>26</v>
      </c>
      <c r="H139" s="1633">
        <f t="shared" si="8"/>
        <v>0</v>
      </c>
      <c r="I139" s="1634">
        <f t="shared" si="8"/>
        <v>0</v>
      </c>
      <c r="J139" s="1634"/>
      <c r="K139" s="1635">
        <f t="shared" si="10"/>
        <v>101.56666666666666</v>
      </c>
      <c r="L139" s="1636">
        <v>0</v>
      </c>
      <c r="M139" s="1636">
        <v>0</v>
      </c>
      <c r="N139" s="1636">
        <v>0</v>
      </c>
      <c r="O139" s="1636">
        <v>0</v>
      </c>
      <c r="P139" s="1636">
        <v>0</v>
      </c>
      <c r="Q139" s="1636">
        <v>0</v>
      </c>
      <c r="R139" s="1636">
        <v>0</v>
      </c>
      <c r="S139" s="1636">
        <v>0</v>
      </c>
      <c r="T139" s="1636">
        <v>0</v>
      </c>
      <c r="U139" s="1636">
        <v>0</v>
      </c>
      <c r="V139" s="1636">
        <v>0</v>
      </c>
      <c r="W139" s="1636">
        <v>0</v>
      </c>
    </row>
    <row r="140" spans="1:23">
      <c r="A140" s="1650">
        <f t="shared" si="9"/>
        <v>136</v>
      </c>
      <c r="B140" s="1655"/>
      <c r="C140" s="1646" t="s">
        <v>542</v>
      </c>
      <c r="D140" s="1646" t="s">
        <v>543</v>
      </c>
      <c r="E140" s="1646" t="s">
        <v>67</v>
      </c>
      <c r="F140" s="1652" t="s">
        <v>2927</v>
      </c>
      <c r="G140" s="1646" t="s">
        <v>1888</v>
      </c>
      <c r="H140" s="1633">
        <f t="shared" si="8"/>
        <v>0</v>
      </c>
      <c r="I140" s="1634">
        <f t="shared" si="8"/>
        <v>0</v>
      </c>
      <c r="J140" s="1634"/>
      <c r="K140" s="1635">
        <f t="shared" si="10"/>
        <v>101.56666666666666</v>
      </c>
      <c r="L140" s="1636">
        <v>0</v>
      </c>
      <c r="M140" s="1636">
        <v>0</v>
      </c>
      <c r="N140" s="1636">
        <v>0</v>
      </c>
      <c r="O140" s="1636">
        <v>0</v>
      </c>
      <c r="P140" s="1636">
        <v>0</v>
      </c>
      <c r="Q140" s="1636">
        <v>0</v>
      </c>
      <c r="R140" s="1636">
        <v>0</v>
      </c>
      <c r="S140" s="1636">
        <v>0</v>
      </c>
      <c r="T140" s="1636">
        <v>0</v>
      </c>
      <c r="U140" s="1636">
        <v>0</v>
      </c>
      <c r="V140" s="1636">
        <v>0</v>
      </c>
      <c r="W140" s="1636">
        <v>0</v>
      </c>
    </row>
    <row r="141" spans="1:23">
      <c r="A141" s="1650">
        <f t="shared" si="9"/>
        <v>137</v>
      </c>
      <c r="B141" s="1655"/>
      <c r="C141" s="1646" t="s">
        <v>541</v>
      </c>
      <c r="D141" s="1646" t="s">
        <v>499</v>
      </c>
      <c r="E141" s="1646" t="s">
        <v>1083</v>
      </c>
      <c r="F141" s="1652" t="s">
        <v>2927</v>
      </c>
      <c r="G141" s="1646" t="s">
        <v>1888</v>
      </c>
      <c r="H141" s="1633">
        <f t="shared" si="8"/>
        <v>0</v>
      </c>
      <c r="I141" s="1634">
        <f t="shared" si="8"/>
        <v>0</v>
      </c>
      <c r="J141" s="1634"/>
      <c r="K141" s="1635">
        <f t="shared" si="10"/>
        <v>101.56666666666666</v>
      </c>
      <c r="L141" s="1636">
        <v>0</v>
      </c>
      <c r="M141" s="1636">
        <v>0</v>
      </c>
      <c r="N141" s="1636">
        <v>0</v>
      </c>
      <c r="O141" s="1636">
        <v>0</v>
      </c>
      <c r="P141" s="1636">
        <v>0</v>
      </c>
      <c r="Q141" s="1636">
        <v>0</v>
      </c>
      <c r="R141" s="1636">
        <v>0</v>
      </c>
      <c r="S141" s="1636">
        <v>0</v>
      </c>
      <c r="T141" s="1636">
        <v>0</v>
      </c>
      <c r="U141" s="1636">
        <v>0</v>
      </c>
      <c r="V141" s="1636">
        <v>0</v>
      </c>
      <c r="W141" s="1636">
        <v>0</v>
      </c>
    </row>
    <row r="142" spans="1:23">
      <c r="A142" s="1650">
        <f t="shared" si="9"/>
        <v>138</v>
      </c>
      <c r="B142" s="1655"/>
      <c r="C142" s="1646" t="s">
        <v>546</v>
      </c>
      <c r="D142" s="1646" t="s">
        <v>547</v>
      </c>
      <c r="E142" s="1646" t="s">
        <v>59</v>
      </c>
      <c r="F142" s="1652" t="s">
        <v>2927</v>
      </c>
      <c r="G142" s="1646" t="s">
        <v>1888</v>
      </c>
      <c r="H142" s="1633">
        <f t="shared" si="8"/>
        <v>0</v>
      </c>
      <c r="I142" s="1634">
        <f t="shared" si="8"/>
        <v>0</v>
      </c>
      <c r="J142" s="1634"/>
      <c r="K142" s="1635">
        <f t="shared" si="10"/>
        <v>101.56666666666666</v>
      </c>
      <c r="L142" s="1636">
        <v>0</v>
      </c>
      <c r="M142" s="1636">
        <v>0</v>
      </c>
      <c r="N142" s="1636">
        <v>0</v>
      </c>
      <c r="O142" s="1636">
        <v>0</v>
      </c>
      <c r="P142" s="1636">
        <v>0</v>
      </c>
      <c r="Q142" s="1636">
        <v>0</v>
      </c>
      <c r="R142" s="1636">
        <v>0</v>
      </c>
      <c r="S142" s="1636">
        <v>0</v>
      </c>
      <c r="T142" s="1636">
        <v>0</v>
      </c>
      <c r="U142" s="1636">
        <v>0</v>
      </c>
      <c r="V142" s="1636">
        <v>0</v>
      </c>
      <c r="W142" s="1636">
        <v>0</v>
      </c>
    </row>
    <row r="143" spans="1:23">
      <c r="A143" s="1650">
        <f t="shared" si="9"/>
        <v>139</v>
      </c>
      <c r="B143" s="1655"/>
      <c r="C143" s="1646" t="s">
        <v>2669</v>
      </c>
      <c r="D143" s="1646" t="s">
        <v>2670</v>
      </c>
      <c r="E143" s="1646" t="s">
        <v>59</v>
      </c>
      <c r="F143" s="1652" t="s">
        <v>2927</v>
      </c>
      <c r="G143" s="1646" t="s">
        <v>1888</v>
      </c>
      <c r="H143" s="1633">
        <f t="shared" si="8"/>
        <v>0</v>
      </c>
      <c r="I143" s="1634">
        <f t="shared" si="8"/>
        <v>0</v>
      </c>
      <c r="J143" s="1634"/>
      <c r="K143" s="1635">
        <f t="shared" si="10"/>
        <v>101.56666666666666</v>
      </c>
      <c r="L143" s="1640">
        <v>0</v>
      </c>
      <c r="M143" s="1640">
        <v>0</v>
      </c>
      <c r="N143" s="1640">
        <v>0</v>
      </c>
      <c r="O143" s="1640">
        <v>0</v>
      </c>
      <c r="P143" s="1640">
        <v>0</v>
      </c>
      <c r="Q143" s="1640">
        <v>0</v>
      </c>
      <c r="R143" s="1640">
        <v>0</v>
      </c>
      <c r="S143" s="1636">
        <v>0</v>
      </c>
      <c r="T143" s="1636">
        <v>0</v>
      </c>
      <c r="U143" s="1636">
        <v>0</v>
      </c>
      <c r="V143" s="1636">
        <v>0</v>
      </c>
      <c r="W143" s="1636">
        <v>0</v>
      </c>
    </row>
    <row r="144" spans="1:23">
      <c r="A144" s="1650">
        <f t="shared" si="9"/>
        <v>140</v>
      </c>
      <c r="B144" s="1655"/>
      <c r="C144" s="1646" t="s">
        <v>991</v>
      </c>
      <c r="D144" s="1646" t="s">
        <v>992</v>
      </c>
      <c r="E144" s="1646" t="s">
        <v>59</v>
      </c>
      <c r="F144" s="1652" t="s">
        <v>2927</v>
      </c>
      <c r="G144" s="1646" t="s">
        <v>1888</v>
      </c>
      <c r="H144" s="1633">
        <f t="shared" si="8"/>
        <v>0</v>
      </c>
      <c r="I144" s="1634">
        <f t="shared" si="8"/>
        <v>0</v>
      </c>
      <c r="J144" s="1634"/>
      <c r="K144" s="1635">
        <f t="shared" si="10"/>
        <v>101.56666666666666</v>
      </c>
      <c r="L144" s="1640">
        <v>0</v>
      </c>
      <c r="M144" s="1640">
        <v>0</v>
      </c>
      <c r="N144" s="1640">
        <v>0</v>
      </c>
      <c r="O144" s="1640">
        <v>0</v>
      </c>
      <c r="P144" s="1640">
        <v>0</v>
      </c>
      <c r="Q144" s="1640">
        <v>0</v>
      </c>
      <c r="R144" s="1640">
        <v>0</v>
      </c>
      <c r="S144" s="1636">
        <v>0</v>
      </c>
      <c r="T144" s="1636">
        <v>0</v>
      </c>
      <c r="U144" s="1636">
        <v>0</v>
      </c>
      <c r="V144" s="1636">
        <v>0</v>
      </c>
      <c r="W144" s="1636">
        <v>0</v>
      </c>
    </row>
    <row r="145" spans="1:23">
      <c r="A145" s="1650">
        <f t="shared" si="9"/>
        <v>141</v>
      </c>
      <c r="B145" s="1655"/>
      <c r="C145" s="1646" t="s">
        <v>544</v>
      </c>
      <c r="D145" s="1646" t="s">
        <v>545</v>
      </c>
      <c r="E145" s="1646" t="s">
        <v>59</v>
      </c>
      <c r="F145" s="1652" t="s">
        <v>2927</v>
      </c>
      <c r="G145" s="1646" t="s">
        <v>1888</v>
      </c>
      <c r="H145" s="1633">
        <f t="shared" si="8"/>
        <v>0</v>
      </c>
      <c r="I145" s="1634">
        <f t="shared" si="8"/>
        <v>0</v>
      </c>
      <c r="J145" s="1634"/>
      <c r="K145" s="1635">
        <f t="shared" si="10"/>
        <v>101.56666666666666</v>
      </c>
      <c r="L145" s="1640">
        <v>0</v>
      </c>
      <c r="M145" s="1640">
        <v>0</v>
      </c>
      <c r="N145" s="1640">
        <v>0</v>
      </c>
      <c r="O145" s="1640">
        <v>0</v>
      </c>
      <c r="P145" s="1640">
        <v>0</v>
      </c>
      <c r="Q145" s="1640">
        <v>0</v>
      </c>
      <c r="R145" s="1640">
        <v>0</v>
      </c>
      <c r="S145" s="1636">
        <v>0</v>
      </c>
      <c r="T145" s="1636">
        <v>0</v>
      </c>
      <c r="U145" s="1636">
        <v>0</v>
      </c>
      <c r="V145" s="1636">
        <v>0</v>
      </c>
      <c r="W145" s="1636">
        <v>0</v>
      </c>
    </row>
    <row r="146" spans="1:23">
      <c r="A146" s="1650">
        <f t="shared" si="9"/>
        <v>142</v>
      </c>
      <c r="B146" s="1655"/>
      <c r="C146" s="1646" t="s">
        <v>124</v>
      </c>
      <c r="D146" s="1646" t="s">
        <v>276</v>
      </c>
      <c r="E146" s="1646" t="s">
        <v>2650</v>
      </c>
      <c r="F146" s="1652" t="s">
        <v>2927</v>
      </c>
      <c r="G146" s="1646" t="s">
        <v>1888</v>
      </c>
      <c r="H146" s="1633">
        <f t="shared" si="8"/>
        <v>0</v>
      </c>
      <c r="I146" s="1634">
        <f t="shared" si="8"/>
        <v>0</v>
      </c>
      <c r="J146" s="1634"/>
      <c r="K146" s="1635">
        <f t="shared" si="10"/>
        <v>101.56666666666666</v>
      </c>
      <c r="L146" s="1640">
        <v>0</v>
      </c>
      <c r="M146" s="1640">
        <v>0</v>
      </c>
      <c r="N146" s="1640">
        <v>0</v>
      </c>
      <c r="O146" s="1640">
        <v>0</v>
      </c>
      <c r="P146" s="1640">
        <v>0</v>
      </c>
      <c r="Q146" s="1640">
        <v>0</v>
      </c>
      <c r="R146" s="1640">
        <v>0</v>
      </c>
      <c r="S146" s="1636">
        <v>0</v>
      </c>
      <c r="T146" s="1636">
        <v>0</v>
      </c>
      <c r="U146" s="1636">
        <v>0</v>
      </c>
      <c r="V146" s="1636">
        <v>0</v>
      </c>
      <c r="W146" s="1636">
        <v>0</v>
      </c>
    </row>
    <row r="147" spans="1:23">
      <c r="A147" s="1650">
        <f t="shared" si="9"/>
        <v>143</v>
      </c>
      <c r="B147" s="1655"/>
      <c r="C147" s="1646" t="s">
        <v>173</v>
      </c>
      <c r="D147" s="1646" t="s">
        <v>174</v>
      </c>
      <c r="E147" s="1646" t="s">
        <v>59</v>
      </c>
      <c r="F147" s="1652" t="s">
        <v>2927</v>
      </c>
      <c r="G147" s="1646" t="s">
        <v>1888</v>
      </c>
      <c r="H147" s="1633">
        <f t="shared" si="8"/>
        <v>0</v>
      </c>
      <c r="I147" s="1634">
        <f t="shared" si="8"/>
        <v>0</v>
      </c>
      <c r="J147" s="1634"/>
      <c r="K147" s="1635">
        <f t="shared" si="10"/>
        <v>101.56666666666666</v>
      </c>
      <c r="L147" s="1640">
        <v>0</v>
      </c>
      <c r="M147" s="1640">
        <v>0</v>
      </c>
      <c r="N147" s="1640">
        <v>0</v>
      </c>
      <c r="O147" s="1640">
        <v>0</v>
      </c>
      <c r="P147" s="1640">
        <v>0</v>
      </c>
      <c r="Q147" s="1640">
        <v>0</v>
      </c>
      <c r="R147" s="1640">
        <v>0</v>
      </c>
      <c r="S147" s="1636">
        <v>0</v>
      </c>
      <c r="T147" s="1636">
        <v>0</v>
      </c>
      <c r="U147" s="1636">
        <v>0</v>
      </c>
      <c r="V147" s="1636">
        <v>0</v>
      </c>
      <c r="W147" s="1636">
        <v>0</v>
      </c>
    </row>
    <row r="148" spans="1:23">
      <c r="A148" s="1650">
        <f t="shared" si="9"/>
        <v>144</v>
      </c>
      <c r="B148" s="1655"/>
      <c r="C148" s="1644" t="s">
        <v>60</v>
      </c>
      <c r="D148" s="1644" t="s">
        <v>324</v>
      </c>
      <c r="E148" s="1644" t="s">
        <v>59</v>
      </c>
      <c r="F148" s="1652" t="s">
        <v>2927</v>
      </c>
      <c r="G148" s="1646" t="s">
        <v>1888</v>
      </c>
      <c r="H148" s="1633">
        <f t="shared" si="8"/>
        <v>0</v>
      </c>
      <c r="I148" s="1634">
        <f t="shared" si="8"/>
        <v>0</v>
      </c>
      <c r="J148" s="1634"/>
      <c r="K148" s="1635">
        <f t="shared" si="10"/>
        <v>101.56666666666666</v>
      </c>
      <c r="L148" s="1640">
        <v>0</v>
      </c>
      <c r="M148" s="1640">
        <v>0</v>
      </c>
      <c r="N148" s="1640">
        <v>0</v>
      </c>
      <c r="O148" s="1640">
        <v>0</v>
      </c>
      <c r="P148" s="1640">
        <v>0</v>
      </c>
      <c r="Q148" s="1640">
        <v>0</v>
      </c>
      <c r="R148" s="1640">
        <v>0</v>
      </c>
      <c r="S148" s="1636">
        <v>0</v>
      </c>
      <c r="T148" s="1636">
        <v>0</v>
      </c>
      <c r="U148" s="1636">
        <v>0</v>
      </c>
      <c r="V148" s="1636">
        <v>0</v>
      </c>
      <c r="W148" s="1636">
        <v>0</v>
      </c>
    </row>
    <row r="149" spans="1:23">
      <c r="A149" s="1650">
        <f t="shared" si="9"/>
        <v>145</v>
      </c>
      <c r="B149" s="1655"/>
      <c r="C149" s="1644" t="s">
        <v>57</v>
      </c>
      <c r="D149" s="1644" t="s">
        <v>58</v>
      </c>
      <c r="E149" s="1644" t="s">
        <v>59</v>
      </c>
      <c r="F149" s="1652" t="s">
        <v>2927</v>
      </c>
      <c r="G149" s="1646" t="s">
        <v>1888</v>
      </c>
      <c r="H149" s="1633">
        <f t="shared" si="8"/>
        <v>0</v>
      </c>
      <c r="I149" s="1634">
        <f t="shared" si="8"/>
        <v>0</v>
      </c>
      <c r="J149" s="1634"/>
      <c r="K149" s="1635">
        <f t="shared" si="10"/>
        <v>101.56666666666666</v>
      </c>
      <c r="L149" s="1640">
        <v>0</v>
      </c>
      <c r="M149" s="1640">
        <v>0</v>
      </c>
      <c r="N149" s="1640">
        <v>0</v>
      </c>
      <c r="O149" s="1640">
        <v>0</v>
      </c>
      <c r="P149" s="1640">
        <v>0</v>
      </c>
      <c r="Q149" s="1640">
        <v>0</v>
      </c>
      <c r="R149" s="1640">
        <v>0</v>
      </c>
      <c r="S149" s="1636">
        <v>0</v>
      </c>
      <c r="T149" s="1636">
        <v>0</v>
      </c>
      <c r="U149" s="1636">
        <v>0</v>
      </c>
      <c r="V149" s="1636">
        <v>0</v>
      </c>
      <c r="W149" s="1636">
        <v>0</v>
      </c>
    </row>
    <row r="150" spans="1:23">
      <c r="A150" s="1650">
        <f t="shared" si="9"/>
        <v>146</v>
      </c>
      <c r="B150" s="1655"/>
      <c r="C150" s="1644" t="s">
        <v>558</v>
      </c>
      <c r="D150" s="1644" t="s">
        <v>559</v>
      </c>
      <c r="E150" s="1644" t="s">
        <v>56</v>
      </c>
      <c r="F150" s="1652" t="s">
        <v>2927</v>
      </c>
      <c r="G150" s="1646" t="s">
        <v>1888</v>
      </c>
      <c r="H150" s="1633">
        <f t="shared" si="8"/>
        <v>0</v>
      </c>
      <c r="I150" s="1634">
        <f t="shared" si="8"/>
        <v>0</v>
      </c>
      <c r="J150" s="1634"/>
      <c r="K150" s="1635">
        <f t="shared" si="10"/>
        <v>101.56666666666666</v>
      </c>
      <c r="L150" s="1640">
        <v>0</v>
      </c>
      <c r="M150" s="1640">
        <v>0</v>
      </c>
      <c r="N150" s="1640">
        <v>0</v>
      </c>
      <c r="O150" s="1640">
        <v>0</v>
      </c>
      <c r="P150" s="1640">
        <v>0</v>
      </c>
      <c r="Q150" s="1640">
        <v>0</v>
      </c>
      <c r="R150" s="1640">
        <v>0</v>
      </c>
      <c r="S150" s="1636">
        <v>0</v>
      </c>
      <c r="T150" s="1636">
        <v>0</v>
      </c>
      <c r="U150" s="1636">
        <v>0</v>
      </c>
      <c r="V150" s="1636">
        <v>0</v>
      </c>
      <c r="W150" s="1636">
        <v>0</v>
      </c>
    </row>
    <row r="151" spans="1:23">
      <c r="A151" s="1650">
        <f t="shared" si="9"/>
        <v>147</v>
      </c>
      <c r="B151" s="1655"/>
      <c r="C151" s="1644" t="s">
        <v>548</v>
      </c>
      <c r="D151" s="1644" t="s">
        <v>497</v>
      </c>
      <c r="E151" s="1644" t="s">
        <v>1762</v>
      </c>
      <c r="F151" s="1652" t="s">
        <v>2927</v>
      </c>
      <c r="G151" s="1646" t="s">
        <v>1888</v>
      </c>
      <c r="H151" s="1633">
        <f t="shared" si="8"/>
        <v>0</v>
      </c>
      <c r="I151" s="1634">
        <f t="shared" si="8"/>
        <v>0</v>
      </c>
      <c r="J151" s="1634"/>
      <c r="K151" s="1635">
        <f t="shared" si="10"/>
        <v>101.56666666666666</v>
      </c>
      <c r="L151" s="1636">
        <v>0</v>
      </c>
      <c r="M151" s="1636">
        <v>0</v>
      </c>
      <c r="N151" s="1636">
        <v>0</v>
      </c>
      <c r="O151" s="1636">
        <v>0</v>
      </c>
      <c r="P151" s="1636">
        <v>0</v>
      </c>
      <c r="Q151" s="1636">
        <v>0</v>
      </c>
      <c r="R151" s="1636">
        <v>0</v>
      </c>
      <c r="S151" s="1636">
        <v>0</v>
      </c>
      <c r="T151" s="1636">
        <v>0</v>
      </c>
      <c r="U151" s="1636">
        <v>0</v>
      </c>
      <c r="V151" s="1636">
        <v>0</v>
      </c>
      <c r="W151" s="1636">
        <v>0</v>
      </c>
    </row>
    <row r="152" spans="1:23">
      <c r="A152" s="1650">
        <f t="shared" si="9"/>
        <v>148</v>
      </c>
      <c r="B152" s="1655"/>
      <c r="C152" s="1646" t="s">
        <v>2673</v>
      </c>
      <c r="D152" s="1646" t="s">
        <v>1088</v>
      </c>
      <c r="E152" s="1644" t="s">
        <v>56</v>
      </c>
      <c r="F152" s="1652" t="s">
        <v>2927</v>
      </c>
      <c r="G152" s="1646" t="s">
        <v>1888</v>
      </c>
      <c r="H152" s="1633">
        <f t="shared" si="8"/>
        <v>0</v>
      </c>
      <c r="I152" s="1634">
        <f t="shared" si="8"/>
        <v>0</v>
      </c>
      <c r="J152" s="1634"/>
      <c r="K152" s="1635">
        <f t="shared" si="10"/>
        <v>101.56666666666666</v>
      </c>
      <c r="L152" s="1636">
        <v>0</v>
      </c>
      <c r="M152" s="1636">
        <v>0</v>
      </c>
      <c r="N152" s="1636">
        <v>0</v>
      </c>
      <c r="O152" s="1636">
        <v>0</v>
      </c>
      <c r="P152" s="1636">
        <v>0</v>
      </c>
      <c r="Q152" s="1636">
        <v>0</v>
      </c>
      <c r="R152" s="1636">
        <v>0</v>
      </c>
      <c r="S152" s="1636">
        <v>0</v>
      </c>
      <c r="T152" s="1636">
        <v>0</v>
      </c>
      <c r="U152" s="1636">
        <v>0</v>
      </c>
      <c r="V152" s="1636">
        <v>0</v>
      </c>
      <c r="W152" s="1636">
        <v>0</v>
      </c>
    </row>
    <row r="153" spans="1:23">
      <c r="A153" s="1650">
        <f t="shared" si="9"/>
        <v>149</v>
      </c>
      <c r="B153" s="1655"/>
      <c r="C153" s="1644" t="s">
        <v>549</v>
      </c>
      <c r="D153" s="1644" t="s">
        <v>550</v>
      </c>
      <c r="E153" s="1644" t="s">
        <v>1762</v>
      </c>
      <c r="F153" s="1652" t="s">
        <v>2927</v>
      </c>
      <c r="G153" s="1646" t="s">
        <v>1888</v>
      </c>
      <c r="H153" s="1633">
        <f t="shared" si="8"/>
        <v>0</v>
      </c>
      <c r="I153" s="1634">
        <f t="shared" si="8"/>
        <v>0</v>
      </c>
      <c r="J153" s="1634"/>
      <c r="K153" s="1635">
        <f t="shared" si="10"/>
        <v>101.56666666666666</v>
      </c>
      <c r="L153" s="1636">
        <v>0</v>
      </c>
      <c r="M153" s="1636">
        <v>0</v>
      </c>
      <c r="N153" s="1636">
        <v>0</v>
      </c>
      <c r="O153" s="1636">
        <v>0</v>
      </c>
      <c r="P153" s="1636">
        <v>0</v>
      </c>
      <c r="Q153" s="1636">
        <v>0</v>
      </c>
      <c r="R153" s="1636">
        <v>0</v>
      </c>
      <c r="S153" s="1636">
        <v>0</v>
      </c>
      <c r="T153" s="1636">
        <v>0</v>
      </c>
      <c r="U153" s="1636">
        <v>0</v>
      </c>
      <c r="V153" s="1636">
        <v>0</v>
      </c>
      <c r="W153" s="1636">
        <v>0</v>
      </c>
    </row>
    <row r="154" spans="1:23">
      <c r="A154" s="1650">
        <f t="shared" si="9"/>
        <v>150</v>
      </c>
      <c r="B154" s="1655"/>
      <c r="C154" s="1644" t="s">
        <v>553</v>
      </c>
      <c r="D154" s="1644" t="s">
        <v>554</v>
      </c>
      <c r="E154" s="1644" t="s">
        <v>56</v>
      </c>
      <c r="F154" s="1652" t="s">
        <v>2927</v>
      </c>
      <c r="G154" s="1646" t="s">
        <v>1888</v>
      </c>
      <c r="H154" s="1633">
        <f t="shared" si="8"/>
        <v>0</v>
      </c>
      <c r="I154" s="1634">
        <f t="shared" si="8"/>
        <v>0</v>
      </c>
      <c r="J154" s="1634"/>
      <c r="K154" s="1635">
        <f t="shared" si="10"/>
        <v>101.56666666666666</v>
      </c>
      <c r="L154" s="1636">
        <v>0</v>
      </c>
      <c r="M154" s="1636">
        <v>0</v>
      </c>
      <c r="N154" s="1636">
        <v>0</v>
      </c>
      <c r="O154" s="1636">
        <v>0</v>
      </c>
      <c r="P154" s="1636">
        <v>0</v>
      </c>
      <c r="Q154" s="1636">
        <v>0</v>
      </c>
      <c r="R154" s="1636">
        <v>0</v>
      </c>
      <c r="S154" s="1636">
        <v>0</v>
      </c>
      <c r="T154" s="1636">
        <v>0</v>
      </c>
      <c r="U154" s="1636">
        <v>0</v>
      </c>
      <c r="V154" s="1636">
        <v>0</v>
      </c>
      <c r="W154" s="1636">
        <v>0</v>
      </c>
    </row>
    <row r="155" spans="1:23">
      <c r="A155" s="1650">
        <f t="shared" si="9"/>
        <v>151</v>
      </c>
      <c r="B155" s="1655"/>
      <c r="C155" s="1644" t="s">
        <v>107</v>
      </c>
      <c r="D155" s="1644" t="s">
        <v>108</v>
      </c>
      <c r="E155" s="1644" t="s">
        <v>56</v>
      </c>
      <c r="F155" s="1652" t="s">
        <v>2927</v>
      </c>
      <c r="G155" s="1646" t="s">
        <v>1888</v>
      </c>
      <c r="H155" s="1633">
        <f t="shared" si="8"/>
        <v>0</v>
      </c>
      <c r="I155" s="1634">
        <f t="shared" si="8"/>
        <v>0</v>
      </c>
      <c r="J155" s="1634"/>
      <c r="K155" s="1635">
        <f t="shared" si="10"/>
        <v>101.56666666666666</v>
      </c>
      <c r="L155" s="1636">
        <v>0</v>
      </c>
      <c r="M155" s="1636">
        <v>0</v>
      </c>
      <c r="N155" s="1636">
        <v>0</v>
      </c>
      <c r="O155" s="1636">
        <v>0</v>
      </c>
      <c r="P155" s="1636">
        <v>0</v>
      </c>
      <c r="Q155" s="1636">
        <v>0</v>
      </c>
      <c r="R155" s="1636">
        <v>0</v>
      </c>
      <c r="S155" s="1636">
        <v>0</v>
      </c>
      <c r="T155" s="1636">
        <v>0</v>
      </c>
      <c r="U155" s="1636">
        <v>0</v>
      </c>
      <c r="V155" s="1636">
        <v>0</v>
      </c>
      <c r="W155" s="1636">
        <v>0</v>
      </c>
    </row>
    <row r="156" spans="1:23">
      <c r="A156" s="1650">
        <f t="shared" si="9"/>
        <v>152</v>
      </c>
      <c r="B156" s="1655"/>
      <c r="C156" s="1644" t="s">
        <v>993</v>
      </c>
      <c r="D156" s="1644" t="s">
        <v>994</v>
      </c>
      <c r="E156" s="1644" t="s">
        <v>56</v>
      </c>
      <c r="F156" s="1652" t="s">
        <v>2927</v>
      </c>
      <c r="G156" s="1646" t="s">
        <v>1888</v>
      </c>
      <c r="H156" s="1633">
        <f t="shared" si="8"/>
        <v>0</v>
      </c>
      <c r="I156" s="1634">
        <f t="shared" si="8"/>
        <v>0</v>
      </c>
      <c r="J156" s="1634"/>
      <c r="K156" s="1635">
        <f t="shared" si="10"/>
        <v>101.56666666666666</v>
      </c>
      <c r="L156" s="1636">
        <v>0</v>
      </c>
      <c r="M156" s="1636">
        <v>0</v>
      </c>
      <c r="N156" s="1636">
        <v>0</v>
      </c>
      <c r="O156" s="1636">
        <v>0</v>
      </c>
      <c r="P156" s="1636">
        <v>0</v>
      </c>
      <c r="Q156" s="1636">
        <v>0</v>
      </c>
      <c r="R156" s="1636">
        <v>0</v>
      </c>
      <c r="S156" s="1636">
        <v>0</v>
      </c>
      <c r="T156" s="1636">
        <v>0</v>
      </c>
      <c r="U156" s="1636">
        <v>0</v>
      </c>
      <c r="V156" s="1636">
        <v>0</v>
      </c>
      <c r="W156" s="1636">
        <v>0</v>
      </c>
    </row>
    <row r="157" spans="1:23">
      <c r="A157" s="1650">
        <f t="shared" si="9"/>
        <v>153</v>
      </c>
      <c r="B157" s="1655"/>
      <c r="C157" s="1644" t="s">
        <v>2671</v>
      </c>
      <c r="D157" s="1644" t="s">
        <v>2672</v>
      </c>
      <c r="E157" s="1644" t="s">
        <v>56</v>
      </c>
      <c r="F157" s="1652" t="s">
        <v>2927</v>
      </c>
      <c r="G157" s="1646" t="s">
        <v>1888</v>
      </c>
      <c r="H157" s="1633">
        <f t="shared" si="8"/>
        <v>0</v>
      </c>
      <c r="I157" s="1634">
        <f t="shared" si="8"/>
        <v>0</v>
      </c>
      <c r="J157" s="1634"/>
      <c r="K157" s="1635">
        <f t="shared" si="10"/>
        <v>101.56666666666666</v>
      </c>
      <c r="L157" s="1636">
        <v>0</v>
      </c>
      <c r="M157" s="1636">
        <v>0</v>
      </c>
      <c r="N157" s="1636">
        <v>0</v>
      </c>
      <c r="O157" s="1636">
        <v>0</v>
      </c>
      <c r="P157" s="1636">
        <v>0</v>
      </c>
      <c r="Q157" s="1636">
        <v>0</v>
      </c>
      <c r="R157" s="1636">
        <v>0</v>
      </c>
      <c r="S157" s="1636">
        <v>0</v>
      </c>
      <c r="T157" s="1636">
        <v>0</v>
      </c>
      <c r="U157" s="1636">
        <v>0</v>
      </c>
      <c r="V157" s="1636">
        <v>0</v>
      </c>
      <c r="W157" s="1636">
        <v>0</v>
      </c>
    </row>
    <row r="158" spans="1:23">
      <c r="A158" s="1650">
        <f t="shared" si="9"/>
        <v>154</v>
      </c>
      <c r="B158" s="1655"/>
      <c r="C158" s="1644" t="s">
        <v>995</v>
      </c>
      <c r="D158" s="1644" t="s">
        <v>503</v>
      </c>
      <c r="E158" s="1644" t="s">
        <v>56</v>
      </c>
      <c r="F158" s="1652" t="s">
        <v>2927</v>
      </c>
      <c r="G158" s="1646" t="s">
        <v>1888</v>
      </c>
      <c r="H158" s="1633">
        <f t="shared" si="8"/>
        <v>0</v>
      </c>
      <c r="I158" s="1634">
        <f t="shared" si="8"/>
        <v>0</v>
      </c>
      <c r="J158" s="1634"/>
      <c r="K158" s="1635">
        <f t="shared" si="10"/>
        <v>101.56666666666666</v>
      </c>
      <c r="L158" s="1636">
        <v>0</v>
      </c>
      <c r="M158" s="1636">
        <v>0</v>
      </c>
      <c r="N158" s="1636">
        <v>0</v>
      </c>
      <c r="O158" s="1636">
        <v>0</v>
      </c>
      <c r="P158" s="1636">
        <v>0</v>
      </c>
      <c r="Q158" s="1636">
        <v>0</v>
      </c>
      <c r="R158" s="1636">
        <v>0</v>
      </c>
      <c r="S158" s="1636">
        <v>0</v>
      </c>
      <c r="T158" s="1636">
        <v>0</v>
      </c>
      <c r="U158" s="1636">
        <v>0</v>
      </c>
      <c r="V158" s="1636">
        <v>0</v>
      </c>
      <c r="W158" s="1636">
        <v>0</v>
      </c>
    </row>
    <row r="159" spans="1:23">
      <c r="A159" s="1650">
        <f t="shared" si="9"/>
        <v>155</v>
      </c>
      <c r="B159" s="1655"/>
      <c r="C159" s="1644" t="s">
        <v>893</v>
      </c>
      <c r="D159" s="1644" t="s">
        <v>894</v>
      </c>
      <c r="E159" s="1644" t="s">
        <v>1762</v>
      </c>
      <c r="F159" s="1652" t="s">
        <v>2927</v>
      </c>
      <c r="G159" s="1646" t="s">
        <v>1888</v>
      </c>
      <c r="H159" s="1633">
        <f t="shared" si="8"/>
        <v>0</v>
      </c>
      <c r="I159" s="1634">
        <f t="shared" si="8"/>
        <v>0</v>
      </c>
      <c r="J159" s="1634"/>
      <c r="K159" s="1635">
        <f t="shared" si="10"/>
        <v>101.56666666666666</v>
      </c>
      <c r="L159" s="1636">
        <v>0</v>
      </c>
      <c r="M159" s="1636">
        <v>0</v>
      </c>
      <c r="N159" s="1636">
        <v>0</v>
      </c>
      <c r="O159" s="1636">
        <v>0</v>
      </c>
      <c r="P159" s="1636">
        <v>0</v>
      </c>
      <c r="Q159" s="1636">
        <v>0</v>
      </c>
      <c r="R159" s="1636">
        <v>0</v>
      </c>
      <c r="S159" s="1636">
        <v>0</v>
      </c>
      <c r="T159" s="1636">
        <v>0</v>
      </c>
      <c r="U159" s="1636">
        <v>0</v>
      </c>
      <c r="V159" s="1636">
        <v>0</v>
      </c>
      <c r="W159" s="1636">
        <v>0</v>
      </c>
    </row>
    <row r="160" spans="1:23">
      <c r="A160" s="1650">
        <f t="shared" si="9"/>
        <v>156</v>
      </c>
      <c r="B160" s="1655"/>
      <c r="C160" s="1646" t="s">
        <v>125</v>
      </c>
      <c r="D160" s="1646" t="s">
        <v>126</v>
      </c>
      <c r="E160" s="1646" t="s">
        <v>56</v>
      </c>
      <c r="F160" s="1652" t="s">
        <v>2927</v>
      </c>
      <c r="G160" s="1646" t="s">
        <v>1888</v>
      </c>
      <c r="H160" s="1633">
        <f t="shared" si="8"/>
        <v>0</v>
      </c>
      <c r="I160" s="1634">
        <f t="shared" si="8"/>
        <v>0</v>
      </c>
      <c r="J160" s="1634"/>
      <c r="K160" s="1635">
        <f t="shared" si="10"/>
        <v>101.56666666666666</v>
      </c>
      <c r="L160" s="1636">
        <v>0</v>
      </c>
      <c r="M160" s="1636">
        <v>0</v>
      </c>
      <c r="N160" s="1636">
        <v>0</v>
      </c>
      <c r="O160" s="1636">
        <v>0</v>
      </c>
      <c r="P160" s="1636">
        <v>0</v>
      </c>
      <c r="Q160" s="1636">
        <v>0</v>
      </c>
      <c r="R160" s="1636">
        <v>0</v>
      </c>
      <c r="S160" s="1636">
        <v>0</v>
      </c>
      <c r="T160" s="1636">
        <v>0</v>
      </c>
      <c r="U160" s="1636">
        <v>0</v>
      </c>
      <c r="V160" s="1636">
        <v>0</v>
      </c>
      <c r="W160" s="1636">
        <v>0</v>
      </c>
    </row>
    <row r="161" spans="1:23">
      <c r="A161" s="1650">
        <f t="shared" si="9"/>
        <v>157</v>
      </c>
      <c r="B161" s="1655"/>
      <c r="C161" s="1646" t="s">
        <v>555</v>
      </c>
      <c r="D161" s="1646" t="s">
        <v>443</v>
      </c>
      <c r="E161" s="1646" t="s">
        <v>56</v>
      </c>
      <c r="F161" s="1652" t="s">
        <v>2927</v>
      </c>
      <c r="G161" s="1646" t="s">
        <v>1888</v>
      </c>
      <c r="H161" s="1633">
        <f t="shared" si="8"/>
        <v>0</v>
      </c>
      <c r="I161" s="1634">
        <f t="shared" si="8"/>
        <v>0</v>
      </c>
      <c r="J161" s="1634"/>
      <c r="K161" s="1635">
        <f t="shared" si="10"/>
        <v>101.56666666666666</v>
      </c>
      <c r="L161" s="1636">
        <v>0</v>
      </c>
      <c r="M161" s="1636">
        <v>0</v>
      </c>
      <c r="N161" s="1636">
        <v>0</v>
      </c>
      <c r="O161" s="1636">
        <v>0</v>
      </c>
      <c r="P161" s="1636">
        <v>0</v>
      </c>
      <c r="Q161" s="1636">
        <v>0</v>
      </c>
      <c r="R161" s="1636">
        <v>0</v>
      </c>
      <c r="S161" s="1636">
        <v>0</v>
      </c>
      <c r="T161" s="1636">
        <v>0</v>
      </c>
      <c r="U161" s="1636">
        <v>0</v>
      </c>
      <c r="V161" s="1636">
        <v>0</v>
      </c>
      <c r="W161" s="1636">
        <v>0</v>
      </c>
    </row>
    <row r="162" spans="1:23">
      <c r="A162" s="1650">
        <f t="shared" si="9"/>
        <v>158</v>
      </c>
      <c r="B162" s="1655"/>
      <c r="C162" s="1646" t="s">
        <v>551</v>
      </c>
      <c r="D162" s="1646" t="s">
        <v>552</v>
      </c>
      <c r="E162" s="1646" t="s">
        <v>56</v>
      </c>
      <c r="F162" s="1652" t="s">
        <v>2927</v>
      </c>
      <c r="G162" s="1646" t="s">
        <v>1888</v>
      </c>
      <c r="H162" s="1633">
        <f t="shared" si="8"/>
        <v>0</v>
      </c>
      <c r="I162" s="1634">
        <f t="shared" si="8"/>
        <v>0</v>
      </c>
      <c r="J162" s="1634"/>
      <c r="K162" s="1635">
        <f t="shared" si="10"/>
        <v>101.56666666666666</v>
      </c>
      <c r="L162" s="1636">
        <v>0</v>
      </c>
      <c r="M162" s="1636">
        <v>0</v>
      </c>
      <c r="N162" s="1636">
        <v>0</v>
      </c>
      <c r="O162" s="1636">
        <v>0</v>
      </c>
      <c r="P162" s="1636">
        <v>0</v>
      </c>
      <c r="Q162" s="1636">
        <v>0</v>
      </c>
      <c r="R162" s="1636">
        <v>0</v>
      </c>
      <c r="S162" s="1636">
        <v>0</v>
      </c>
      <c r="T162" s="1636">
        <v>0</v>
      </c>
      <c r="U162" s="1636">
        <v>0</v>
      </c>
      <c r="V162" s="1636">
        <v>0</v>
      </c>
      <c r="W162" s="1636">
        <v>0</v>
      </c>
    </row>
    <row r="163" spans="1:23">
      <c r="A163" s="1650">
        <f t="shared" si="9"/>
        <v>159</v>
      </c>
      <c r="B163" s="1655"/>
      <c r="C163" s="1646" t="s">
        <v>563</v>
      </c>
      <c r="D163" s="1646" t="s">
        <v>564</v>
      </c>
      <c r="E163" s="1646" t="s">
        <v>283</v>
      </c>
      <c r="F163" s="1652" t="s">
        <v>2927</v>
      </c>
      <c r="G163" s="1646" t="s">
        <v>1888</v>
      </c>
      <c r="H163" s="1633">
        <f t="shared" si="8"/>
        <v>0</v>
      </c>
      <c r="I163" s="1634">
        <f t="shared" si="8"/>
        <v>0</v>
      </c>
      <c r="J163" s="1634"/>
      <c r="K163" s="1635">
        <f t="shared" si="10"/>
        <v>101.56666666666666</v>
      </c>
      <c r="L163" s="1636">
        <v>0</v>
      </c>
      <c r="M163" s="1636">
        <v>0</v>
      </c>
      <c r="N163" s="1636">
        <v>0</v>
      </c>
      <c r="O163" s="1636">
        <v>0</v>
      </c>
      <c r="P163" s="1636">
        <v>0</v>
      </c>
      <c r="Q163" s="1636">
        <v>0</v>
      </c>
      <c r="R163" s="1636">
        <v>0</v>
      </c>
      <c r="S163" s="1636">
        <v>0</v>
      </c>
      <c r="T163" s="1636">
        <v>0</v>
      </c>
      <c r="U163" s="1636">
        <v>0</v>
      </c>
      <c r="V163" s="1636">
        <v>0</v>
      </c>
      <c r="W163" s="1636">
        <v>0</v>
      </c>
    </row>
    <row r="164" spans="1:23">
      <c r="A164" s="1650">
        <f t="shared" si="9"/>
        <v>160</v>
      </c>
      <c r="B164" s="1655"/>
      <c r="C164" s="1646" t="s">
        <v>561</v>
      </c>
      <c r="D164" s="1646" t="s">
        <v>562</v>
      </c>
      <c r="E164" s="1646" t="s">
        <v>504</v>
      </c>
      <c r="F164" s="1652" t="s">
        <v>2927</v>
      </c>
      <c r="G164" s="1646" t="s">
        <v>1888</v>
      </c>
      <c r="H164" s="1633">
        <f t="shared" si="8"/>
        <v>0</v>
      </c>
      <c r="I164" s="1634">
        <f t="shared" si="8"/>
        <v>0</v>
      </c>
      <c r="J164" s="1634"/>
      <c r="K164" s="1635">
        <f t="shared" si="10"/>
        <v>101.56666666666666</v>
      </c>
      <c r="L164" s="1636">
        <v>0</v>
      </c>
      <c r="M164" s="1636">
        <v>0</v>
      </c>
      <c r="N164" s="1636">
        <v>0</v>
      </c>
      <c r="O164" s="1636">
        <v>0</v>
      </c>
      <c r="P164" s="1636">
        <v>0</v>
      </c>
      <c r="Q164" s="1636">
        <v>0</v>
      </c>
      <c r="R164" s="1636">
        <v>0</v>
      </c>
      <c r="S164" s="1636">
        <v>0</v>
      </c>
      <c r="T164" s="1636">
        <v>0</v>
      </c>
      <c r="U164" s="1636">
        <v>0</v>
      </c>
      <c r="V164" s="1636">
        <v>0</v>
      </c>
      <c r="W164" s="1636">
        <v>0</v>
      </c>
    </row>
    <row r="165" spans="1:23">
      <c r="A165" s="1650">
        <f t="shared" si="9"/>
        <v>161</v>
      </c>
      <c r="B165" s="1655"/>
      <c r="C165" s="1646" t="s">
        <v>90</v>
      </c>
      <c r="D165" s="1646" t="s">
        <v>208</v>
      </c>
      <c r="E165" s="1646" t="s">
        <v>231</v>
      </c>
      <c r="F165" s="1652" t="s">
        <v>2927</v>
      </c>
      <c r="G165" s="1646" t="s">
        <v>1888</v>
      </c>
      <c r="H165" s="1633">
        <f t="shared" si="8"/>
        <v>0</v>
      </c>
      <c r="I165" s="1634">
        <f t="shared" si="8"/>
        <v>0</v>
      </c>
      <c r="J165" s="1634"/>
      <c r="K165" s="1635">
        <f t="shared" si="10"/>
        <v>101.56666666666666</v>
      </c>
      <c r="L165" s="1636">
        <v>0</v>
      </c>
      <c r="M165" s="1636">
        <v>0</v>
      </c>
      <c r="N165" s="1636">
        <v>0</v>
      </c>
      <c r="O165" s="1636">
        <v>0</v>
      </c>
      <c r="P165" s="1636">
        <v>0</v>
      </c>
      <c r="Q165" s="1636">
        <v>0</v>
      </c>
      <c r="R165" s="1636">
        <v>0</v>
      </c>
      <c r="S165" s="1636">
        <v>0</v>
      </c>
      <c r="T165" s="1636">
        <v>0</v>
      </c>
      <c r="U165" s="1636">
        <v>0</v>
      </c>
      <c r="V165" s="1636">
        <v>0</v>
      </c>
      <c r="W165" s="1636">
        <v>0</v>
      </c>
    </row>
    <row r="166" spans="1:23">
      <c r="A166" s="1650">
        <f t="shared" si="9"/>
        <v>162</v>
      </c>
      <c r="B166" s="1655"/>
      <c r="C166" s="1646" t="s">
        <v>998</v>
      </c>
      <c r="D166" s="1646" t="s">
        <v>999</v>
      </c>
      <c r="E166" s="1646" t="s">
        <v>311</v>
      </c>
      <c r="F166" s="1652" t="s">
        <v>2927</v>
      </c>
      <c r="G166" s="1646" t="s">
        <v>1888</v>
      </c>
      <c r="H166" s="1633">
        <f t="shared" si="8"/>
        <v>0</v>
      </c>
      <c r="I166" s="1634">
        <f t="shared" si="8"/>
        <v>0</v>
      </c>
      <c r="J166" s="1634"/>
      <c r="K166" s="1635">
        <f t="shared" si="10"/>
        <v>101.56666666666666</v>
      </c>
      <c r="L166" s="1636">
        <v>0</v>
      </c>
      <c r="M166" s="1636">
        <v>0</v>
      </c>
      <c r="N166" s="1636">
        <v>0</v>
      </c>
      <c r="O166" s="1636">
        <v>0</v>
      </c>
      <c r="P166" s="1636">
        <v>0</v>
      </c>
      <c r="Q166" s="1636">
        <v>0</v>
      </c>
      <c r="R166" s="1636">
        <v>0</v>
      </c>
      <c r="S166" s="1636">
        <v>0</v>
      </c>
      <c r="T166" s="1636">
        <v>0</v>
      </c>
      <c r="U166" s="1636">
        <v>0</v>
      </c>
      <c r="V166" s="1636">
        <v>0</v>
      </c>
      <c r="W166" s="1636">
        <v>0</v>
      </c>
    </row>
    <row r="167" spans="1:23">
      <c r="A167" s="1650">
        <f t="shared" si="9"/>
        <v>163</v>
      </c>
      <c r="B167" s="1655"/>
      <c r="C167" s="1646" t="s">
        <v>2674</v>
      </c>
      <c r="D167" s="1646" t="s">
        <v>2675</v>
      </c>
      <c r="E167" s="1646" t="s">
        <v>311</v>
      </c>
      <c r="F167" s="1652" t="s">
        <v>2927</v>
      </c>
      <c r="G167" s="1646" t="s">
        <v>1888</v>
      </c>
      <c r="H167" s="1633">
        <f t="shared" si="8"/>
        <v>0</v>
      </c>
      <c r="I167" s="1634">
        <f t="shared" si="8"/>
        <v>0</v>
      </c>
      <c r="J167" s="1634"/>
      <c r="K167" s="1635">
        <f t="shared" si="10"/>
        <v>101.56666666666666</v>
      </c>
      <c r="L167" s="1636">
        <v>0</v>
      </c>
      <c r="M167" s="1636">
        <v>0</v>
      </c>
      <c r="N167" s="1636">
        <v>0</v>
      </c>
      <c r="O167" s="1636">
        <v>0</v>
      </c>
      <c r="P167" s="1636">
        <v>0</v>
      </c>
      <c r="Q167" s="1636">
        <v>0</v>
      </c>
      <c r="R167" s="1636">
        <v>0</v>
      </c>
      <c r="S167" s="1636">
        <v>0</v>
      </c>
      <c r="T167" s="1636">
        <v>0</v>
      </c>
      <c r="U167" s="1636">
        <v>0</v>
      </c>
      <c r="V167" s="1636">
        <v>0</v>
      </c>
      <c r="W167" s="1636">
        <v>0</v>
      </c>
    </row>
    <row r="168" spans="1:23">
      <c r="A168" s="1650">
        <f t="shared" si="9"/>
        <v>164</v>
      </c>
      <c r="B168" s="1655"/>
      <c r="C168" s="1646" t="s">
        <v>989</v>
      </c>
      <c r="D168" s="1646" t="s">
        <v>990</v>
      </c>
      <c r="E168" s="1646" t="s">
        <v>368</v>
      </c>
      <c r="F168" s="1652" t="s">
        <v>2927</v>
      </c>
      <c r="G168" s="1646" t="s">
        <v>1888</v>
      </c>
      <c r="H168" s="1633">
        <f t="shared" si="8"/>
        <v>0</v>
      </c>
      <c r="I168" s="1634">
        <f t="shared" si="8"/>
        <v>0</v>
      </c>
      <c r="J168" s="1634"/>
      <c r="K168" s="1635">
        <f t="shared" si="10"/>
        <v>101.56666666666666</v>
      </c>
      <c r="L168" s="1636">
        <v>0</v>
      </c>
      <c r="M168" s="1636">
        <v>0</v>
      </c>
      <c r="N168" s="1636">
        <v>0</v>
      </c>
      <c r="O168" s="1636">
        <v>0</v>
      </c>
      <c r="P168" s="1636">
        <v>0</v>
      </c>
      <c r="Q168" s="1636">
        <v>0</v>
      </c>
      <c r="R168" s="1636">
        <v>0</v>
      </c>
      <c r="S168" s="1636">
        <v>0</v>
      </c>
      <c r="T168" s="1636">
        <v>0</v>
      </c>
      <c r="U168" s="1636">
        <v>0</v>
      </c>
      <c r="V168" s="1636">
        <v>0</v>
      </c>
      <c r="W168" s="1636">
        <v>0</v>
      </c>
    </row>
    <row r="169" spans="1:23">
      <c r="A169" s="1650">
        <f t="shared" si="9"/>
        <v>165</v>
      </c>
      <c r="B169" s="1655"/>
      <c r="C169" s="1646" t="s">
        <v>996</v>
      </c>
      <c r="D169" s="1646" t="s">
        <v>997</v>
      </c>
      <c r="E169" s="1646" t="s">
        <v>311</v>
      </c>
      <c r="F169" s="1652" t="s">
        <v>2927</v>
      </c>
      <c r="G169" s="1646" t="s">
        <v>1888</v>
      </c>
      <c r="H169" s="1633">
        <f t="shared" si="8"/>
        <v>0</v>
      </c>
      <c r="I169" s="1634">
        <f t="shared" si="8"/>
        <v>0</v>
      </c>
      <c r="J169" s="1634"/>
      <c r="K169" s="1635">
        <f t="shared" si="10"/>
        <v>101.56666666666666</v>
      </c>
      <c r="L169" s="1636">
        <v>0</v>
      </c>
      <c r="M169" s="1636">
        <v>0</v>
      </c>
      <c r="N169" s="1636">
        <v>0</v>
      </c>
      <c r="O169" s="1636">
        <v>0</v>
      </c>
      <c r="P169" s="1636">
        <v>0</v>
      </c>
      <c r="Q169" s="1636">
        <v>0</v>
      </c>
      <c r="R169" s="1636">
        <v>0</v>
      </c>
      <c r="S169" s="1636">
        <v>0</v>
      </c>
      <c r="T169" s="1636">
        <v>0</v>
      </c>
      <c r="U169" s="1636">
        <v>0</v>
      </c>
      <c r="V169" s="1636">
        <v>0</v>
      </c>
      <c r="W169" s="1636">
        <v>0</v>
      </c>
    </row>
    <row r="170" spans="1:23">
      <c r="A170" s="1650">
        <f t="shared" si="9"/>
        <v>166</v>
      </c>
      <c r="B170" s="1655"/>
      <c r="C170" s="1646" t="s">
        <v>566</v>
      </c>
      <c r="D170" s="1646" t="s">
        <v>100</v>
      </c>
      <c r="E170" s="1646" t="s">
        <v>67</v>
      </c>
      <c r="F170" s="1652" t="s">
        <v>2927</v>
      </c>
      <c r="G170" s="1646" t="s">
        <v>28</v>
      </c>
      <c r="H170" s="1633">
        <f t="shared" si="8"/>
        <v>0</v>
      </c>
      <c r="I170" s="1634">
        <f t="shared" si="8"/>
        <v>0</v>
      </c>
      <c r="J170" s="1634"/>
      <c r="K170" s="1635">
        <f t="shared" si="10"/>
        <v>101.56666666666666</v>
      </c>
      <c r="L170" s="1636">
        <v>0</v>
      </c>
      <c r="M170" s="1636">
        <v>0</v>
      </c>
      <c r="N170" s="1636">
        <v>0</v>
      </c>
      <c r="O170" s="1636">
        <v>0</v>
      </c>
      <c r="P170" s="1636">
        <v>0</v>
      </c>
      <c r="Q170" s="1636">
        <v>0</v>
      </c>
      <c r="R170" s="1636">
        <v>0</v>
      </c>
      <c r="S170" s="1636">
        <v>0</v>
      </c>
      <c r="T170" s="1636">
        <v>0</v>
      </c>
      <c r="U170" s="1636">
        <v>0</v>
      </c>
      <c r="V170" s="1636">
        <v>0</v>
      </c>
      <c r="W170" s="1636">
        <v>0</v>
      </c>
    </row>
    <row r="171" spans="1:23">
      <c r="A171" s="1650">
        <f t="shared" si="9"/>
        <v>167</v>
      </c>
      <c r="B171" s="1655"/>
      <c r="C171" s="1646" t="s">
        <v>72</v>
      </c>
      <c r="D171" s="1646" t="s">
        <v>71</v>
      </c>
      <c r="E171" s="1646" t="s">
        <v>1083</v>
      </c>
      <c r="F171" s="1652" t="s">
        <v>2927</v>
      </c>
      <c r="G171" s="1646" t="s">
        <v>28</v>
      </c>
      <c r="H171" s="1633">
        <f t="shared" si="8"/>
        <v>0</v>
      </c>
      <c r="I171" s="1634">
        <f t="shared" si="8"/>
        <v>0</v>
      </c>
      <c r="J171" s="1634"/>
      <c r="K171" s="1635">
        <f t="shared" si="10"/>
        <v>101.56666666666666</v>
      </c>
      <c r="L171" s="1636">
        <v>0</v>
      </c>
      <c r="M171" s="1636">
        <v>0</v>
      </c>
      <c r="N171" s="1636">
        <v>0</v>
      </c>
      <c r="O171" s="1636">
        <v>0</v>
      </c>
      <c r="P171" s="1636">
        <v>0</v>
      </c>
      <c r="Q171" s="1636">
        <v>0</v>
      </c>
      <c r="R171" s="1636">
        <v>0</v>
      </c>
      <c r="S171" s="1636">
        <v>0</v>
      </c>
      <c r="T171" s="1636">
        <v>0</v>
      </c>
      <c r="U171" s="1636">
        <v>0</v>
      </c>
      <c r="V171" s="1636">
        <v>0</v>
      </c>
      <c r="W171" s="1636">
        <v>0</v>
      </c>
    </row>
    <row r="172" spans="1:23">
      <c r="A172" s="1650">
        <f t="shared" si="9"/>
        <v>168</v>
      </c>
      <c r="B172" s="1655"/>
      <c r="C172" s="1646" t="s">
        <v>553</v>
      </c>
      <c r="D172" s="1646" t="s">
        <v>431</v>
      </c>
      <c r="E172" s="1646" t="s">
        <v>67</v>
      </c>
      <c r="F172" s="1652" t="s">
        <v>2927</v>
      </c>
      <c r="G172" s="1646" t="s">
        <v>28</v>
      </c>
      <c r="H172" s="1633">
        <f t="shared" si="8"/>
        <v>0</v>
      </c>
      <c r="I172" s="1634">
        <f t="shared" si="8"/>
        <v>0</v>
      </c>
      <c r="J172" s="1634"/>
      <c r="K172" s="1635">
        <f t="shared" si="10"/>
        <v>101.56666666666666</v>
      </c>
      <c r="L172" s="1636">
        <v>0</v>
      </c>
      <c r="M172" s="1636">
        <v>0</v>
      </c>
      <c r="N172" s="1636">
        <v>0</v>
      </c>
      <c r="O172" s="1636">
        <v>0</v>
      </c>
      <c r="P172" s="1636">
        <v>0</v>
      </c>
      <c r="Q172" s="1636">
        <v>0</v>
      </c>
      <c r="R172" s="1636">
        <v>0</v>
      </c>
      <c r="S172" s="1636">
        <v>0</v>
      </c>
      <c r="T172" s="1636">
        <v>0</v>
      </c>
      <c r="U172" s="1636">
        <v>0</v>
      </c>
      <c r="V172" s="1636">
        <v>0</v>
      </c>
      <c r="W172" s="1636">
        <v>0</v>
      </c>
    </row>
    <row r="173" spans="1:23">
      <c r="A173" s="1650">
        <f t="shared" si="9"/>
        <v>169</v>
      </c>
      <c r="B173" s="1655"/>
      <c r="C173" s="1646" t="s">
        <v>897</v>
      </c>
      <c r="D173" s="1646" t="s">
        <v>919</v>
      </c>
      <c r="E173" s="1646" t="s">
        <v>2650</v>
      </c>
      <c r="F173" s="1652" t="s">
        <v>2927</v>
      </c>
      <c r="G173" s="1646" t="s">
        <v>28</v>
      </c>
      <c r="H173" s="1633">
        <f t="shared" si="8"/>
        <v>0</v>
      </c>
      <c r="I173" s="1634">
        <f t="shared" si="8"/>
        <v>0</v>
      </c>
      <c r="J173" s="1634"/>
      <c r="K173" s="1635">
        <f t="shared" si="10"/>
        <v>101.56666666666666</v>
      </c>
      <c r="L173" s="1636">
        <v>0</v>
      </c>
      <c r="M173" s="1636">
        <v>0</v>
      </c>
      <c r="N173" s="1636">
        <v>0</v>
      </c>
      <c r="O173" s="1636">
        <v>0</v>
      </c>
      <c r="P173" s="1636">
        <v>0</v>
      </c>
      <c r="Q173" s="1636">
        <v>0</v>
      </c>
      <c r="R173" s="1636">
        <v>0</v>
      </c>
      <c r="S173" s="1636">
        <v>0</v>
      </c>
      <c r="T173" s="1636">
        <v>0</v>
      </c>
      <c r="U173" s="1636">
        <v>0</v>
      </c>
      <c r="V173" s="1636">
        <v>0</v>
      </c>
      <c r="W173" s="1636">
        <v>0</v>
      </c>
    </row>
    <row r="174" spans="1:23">
      <c r="A174" s="1650">
        <f t="shared" si="9"/>
        <v>170</v>
      </c>
      <c r="B174" s="1655"/>
      <c r="C174" s="1646" t="s">
        <v>568</v>
      </c>
      <c r="D174" s="1646" t="s">
        <v>518</v>
      </c>
      <c r="E174" s="1646" t="s">
        <v>59</v>
      </c>
      <c r="F174" s="1652" t="s">
        <v>2927</v>
      </c>
      <c r="G174" s="1646" t="s">
        <v>28</v>
      </c>
      <c r="H174" s="1633">
        <f t="shared" si="8"/>
        <v>0</v>
      </c>
      <c r="I174" s="1634">
        <f t="shared" si="8"/>
        <v>0</v>
      </c>
      <c r="J174" s="1634"/>
      <c r="K174" s="1635">
        <f t="shared" si="10"/>
        <v>101.56666666666666</v>
      </c>
      <c r="L174" s="1636">
        <v>0</v>
      </c>
      <c r="M174" s="1636">
        <v>0</v>
      </c>
      <c r="N174" s="1636">
        <v>0</v>
      </c>
      <c r="O174" s="1636">
        <v>0</v>
      </c>
      <c r="P174" s="1636">
        <v>0</v>
      </c>
      <c r="Q174" s="1636">
        <v>0</v>
      </c>
      <c r="R174" s="1636">
        <v>0</v>
      </c>
      <c r="S174" s="1636">
        <v>0</v>
      </c>
      <c r="T174" s="1636">
        <v>0</v>
      </c>
      <c r="U174" s="1636">
        <v>0</v>
      </c>
      <c r="V174" s="1636">
        <v>0</v>
      </c>
      <c r="W174" s="1636">
        <v>0</v>
      </c>
    </row>
    <row r="175" spans="1:23">
      <c r="A175" s="1650">
        <f t="shared" si="9"/>
        <v>171</v>
      </c>
      <c r="B175" s="1655"/>
      <c r="C175" s="1646" t="s">
        <v>570</v>
      </c>
      <c r="D175" s="1646" t="s">
        <v>571</v>
      </c>
      <c r="E175" s="1646" t="s">
        <v>59</v>
      </c>
      <c r="F175" s="1652" t="s">
        <v>2927</v>
      </c>
      <c r="G175" s="1646" t="s">
        <v>28</v>
      </c>
      <c r="H175" s="1633">
        <f t="shared" si="8"/>
        <v>0</v>
      </c>
      <c r="I175" s="1634">
        <f t="shared" si="8"/>
        <v>0</v>
      </c>
      <c r="J175" s="1634"/>
      <c r="K175" s="1635">
        <f t="shared" si="10"/>
        <v>101.56666666666666</v>
      </c>
      <c r="L175" s="1636">
        <v>0</v>
      </c>
      <c r="M175" s="1636">
        <v>0</v>
      </c>
      <c r="N175" s="1636">
        <v>0</v>
      </c>
      <c r="O175" s="1636">
        <v>0</v>
      </c>
      <c r="P175" s="1636">
        <v>0</v>
      </c>
      <c r="Q175" s="1636">
        <v>0</v>
      </c>
      <c r="R175" s="1636">
        <v>0</v>
      </c>
      <c r="S175" s="1636">
        <v>0</v>
      </c>
      <c r="T175" s="1636">
        <v>0</v>
      </c>
      <c r="U175" s="1636">
        <v>0</v>
      </c>
      <c r="V175" s="1636">
        <v>0</v>
      </c>
      <c r="W175" s="1636">
        <v>0</v>
      </c>
    </row>
    <row r="176" spans="1:23">
      <c r="A176" s="1650">
        <f t="shared" si="9"/>
        <v>172</v>
      </c>
      <c r="B176" s="1655"/>
      <c r="C176" s="1646" t="s">
        <v>572</v>
      </c>
      <c r="D176" s="1646" t="s">
        <v>111</v>
      </c>
      <c r="E176" s="1646" t="s">
        <v>59</v>
      </c>
      <c r="F176" s="1652" t="s">
        <v>2927</v>
      </c>
      <c r="G176" s="1646" t="s">
        <v>28</v>
      </c>
      <c r="H176" s="1633">
        <f t="shared" si="8"/>
        <v>0</v>
      </c>
      <c r="I176" s="1634">
        <f t="shared" si="8"/>
        <v>0</v>
      </c>
      <c r="J176" s="1634"/>
      <c r="K176" s="1635">
        <f t="shared" si="10"/>
        <v>101.56666666666666</v>
      </c>
      <c r="L176" s="1636">
        <v>0</v>
      </c>
      <c r="M176" s="1636">
        <v>0</v>
      </c>
      <c r="N176" s="1636">
        <v>0</v>
      </c>
      <c r="O176" s="1636">
        <v>0</v>
      </c>
      <c r="P176" s="1636">
        <v>0</v>
      </c>
      <c r="Q176" s="1636">
        <v>0</v>
      </c>
      <c r="R176" s="1636">
        <v>0</v>
      </c>
      <c r="S176" s="1636">
        <v>0</v>
      </c>
      <c r="T176" s="1636">
        <v>0</v>
      </c>
      <c r="U176" s="1636">
        <v>0</v>
      </c>
      <c r="V176" s="1636">
        <v>0</v>
      </c>
      <c r="W176" s="1636">
        <v>0</v>
      </c>
    </row>
    <row r="177" spans="1:23">
      <c r="A177" s="1650">
        <f t="shared" si="9"/>
        <v>173</v>
      </c>
      <c r="B177" s="1655"/>
      <c r="C177" s="1646" t="s">
        <v>63</v>
      </c>
      <c r="D177" s="1646" t="s">
        <v>569</v>
      </c>
      <c r="E177" s="1646" t="s">
        <v>59</v>
      </c>
      <c r="F177" s="1652" t="s">
        <v>2927</v>
      </c>
      <c r="G177" s="1646" t="s">
        <v>28</v>
      </c>
      <c r="H177" s="1633">
        <f t="shared" si="8"/>
        <v>0</v>
      </c>
      <c r="I177" s="1634">
        <f t="shared" si="8"/>
        <v>0</v>
      </c>
      <c r="J177" s="1634"/>
      <c r="K177" s="1635">
        <f t="shared" si="10"/>
        <v>101.56666666666666</v>
      </c>
      <c r="L177" s="1636">
        <v>0</v>
      </c>
      <c r="M177" s="1636">
        <v>0</v>
      </c>
      <c r="N177" s="1636">
        <v>0</v>
      </c>
      <c r="O177" s="1636">
        <v>0</v>
      </c>
      <c r="P177" s="1636">
        <v>0</v>
      </c>
      <c r="Q177" s="1636">
        <v>0</v>
      </c>
      <c r="R177" s="1636">
        <v>0</v>
      </c>
      <c r="S177" s="1636">
        <v>0</v>
      </c>
      <c r="T177" s="1636">
        <v>0</v>
      </c>
      <c r="U177" s="1636">
        <v>0</v>
      </c>
      <c r="V177" s="1636">
        <v>0</v>
      </c>
      <c r="W177" s="1636">
        <v>0</v>
      </c>
    </row>
    <row r="178" spans="1:23">
      <c r="A178" s="1650">
        <f t="shared" si="9"/>
        <v>174</v>
      </c>
      <c r="B178" s="1655"/>
      <c r="C178" s="1646" t="s">
        <v>573</v>
      </c>
      <c r="D178" s="1646" t="s">
        <v>574</v>
      </c>
      <c r="E178" s="1646" t="s">
        <v>59</v>
      </c>
      <c r="F178" s="1652" t="s">
        <v>2927</v>
      </c>
      <c r="G178" s="1646" t="s">
        <v>28</v>
      </c>
      <c r="H178" s="1633">
        <f t="shared" si="8"/>
        <v>0</v>
      </c>
      <c r="I178" s="1634">
        <f t="shared" si="8"/>
        <v>0</v>
      </c>
      <c r="J178" s="1634"/>
      <c r="K178" s="1635">
        <f t="shared" si="10"/>
        <v>101.56666666666666</v>
      </c>
      <c r="L178" s="1636">
        <v>0</v>
      </c>
      <c r="M178" s="1636">
        <v>0</v>
      </c>
      <c r="N178" s="1636">
        <v>0</v>
      </c>
      <c r="O178" s="1636">
        <v>0</v>
      </c>
      <c r="P178" s="1636">
        <v>0</v>
      </c>
      <c r="Q178" s="1636">
        <v>0</v>
      </c>
      <c r="R178" s="1636">
        <v>0</v>
      </c>
      <c r="S178" s="1636">
        <v>0</v>
      </c>
      <c r="T178" s="1636">
        <v>0</v>
      </c>
      <c r="U178" s="1636">
        <v>0</v>
      </c>
      <c r="V178" s="1636">
        <v>0</v>
      </c>
      <c r="W178" s="1636">
        <v>0</v>
      </c>
    </row>
    <row r="179" spans="1:23">
      <c r="A179" s="1650">
        <f t="shared" si="9"/>
        <v>175</v>
      </c>
      <c r="B179" s="1655"/>
      <c r="C179" s="1646" t="s">
        <v>284</v>
      </c>
      <c r="D179" s="1646" t="s">
        <v>397</v>
      </c>
      <c r="E179" s="1646" t="s">
        <v>59</v>
      </c>
      <c r="F179" s="1652" t="s">
        <v>2927</v>
      </c>
      <c r="G179" s="1646" t="s">
        <v>28</v>
      </c>
      <c r="H179" s="1633">
        <f t="shared" si="8"/>
        <v>0</v>
      </c>
      <c r="I179" s="1634">
        <f t="shared" si="8"/>
        <v>0</v>
      </c>
      <c r="J179" s="1634"/>
      <c r="K179" s="1635">
        <f t="shared" si="10"/>
        <v>101.56666666666666</v>
      </c>
      <c r="L179" s="1636">
        <v>0</v>
      </c>
      <c r="M179" s="1636">
        <v>0</v>
      </c>
      <c r="N179" s="1636">
        <v>0</v>
      </c>
      <c r="O179" s="1636">
        <v>0</v>
      </c>
      <c r="P179" s="1636">
        <v>0</v>
      </c>
      <c r="Q179" s="1636">
        <v>0</v>
      </c>
      <c r="R179" s="1636">
        <v>0</v>
      </c>
      <c r="S179" s="1636">
        <v>0</v>
      </c>
      <c r="T179" s="1636">
        <v>0</v>
      </c>
      <c r="U179" s="1636">
        <v>0</v>
      </c>
      <c r="V179" s="1636">
        <v>0</v>
      </c>
      <c r="W179" s="1636">
        <v>0</v>
      </c>
    </row>
    <row r="180" spans="1:23">
      <c r="A180" s="1650">
        <f t="shared" si="9"/>
        <v>176</v>
      </c>
      <c r="B180" s="1655"/>
      <c r="C180" s="1646" t="s">
        <v>582</v>
      </c>
      <c r="D180" s="1646" t="s">
        <v>583</v>
      </c>
      <c r="E180" s="1646" t="s">
        <v>56</v>
      </c>
      <c r="F180" s="1652" t="s">
        <v>2927</v>
      </c>
      <c r="G180" s="1646" t="s">
        <v>28</v>
      </c>
      <c r="H180" s="1633">
        <f t="shared" si="8"/>
        <v>0</v>
      </c>
      <c r="I180" s="1634">
        <f t="shared" si="8"/>
        <v>0</v>
      </c>
      <c r="J180" s="1634"/>
      <c r="K180" s="1635">
        <f t="shared" si="10"/>
        <v>101.56666666666666</v>
      </c>
      <c r="L180" s="1636">
        <v>0</v>
      </c>
      <c r="M180" s="1636">
        <v>0</v>
      </c>
      <c r="N180" s="1636">
        <v>0</v>
      </c>
      <c r="O180" s="1636">
        <v>0</v>
      </c>
      <c r="P180" s="1636">
        <v>0</v>
      </c>
      <c r="Q180" s="1636">
        <v>0</v>
      </c>
      <c r="R180" s="1636">
        <v>0</v>
      </c>
      <c r="S180" s="1636">
        <v>0</v>
      </c>
      <c r="T180" s="1636">
        <v>0</v>
      </c>
      <c r="U180" s="1636">
        <v>0</v>
      </c>
      <c r="V180" s="1636">
        <v>0</v>
      </c>
      <c r="W180" s="1636">
        <v>0</v>
      </c>
    </row>
    <row r="181" spans="1:23">
      <c r="A181" s="1650">
        <f t="shared" si="9"/>
        <v>177</v>
      </c>
      <c r="B181" s="1655"/>
      <c r="C181" s="1646" t="s">
        <v>584</v>
      </c>
      <c r="D181" s="1646" t="s">
        <v>585</v>
      </c>
      <c r="E181" s="1646" t="s">
        <v>358</v>
      </c>
      <c r="F181" s="1652" t="s">
        <v>2927</v>
      </c>
      <c r="G181" s="1646" t="s">
        <v>28</v>
      </c>
      <c r="H181" s="1633">
        <f t="shared" si="8"/>
        <v>0</v>
      </c>
      <c r="I181" s="1634">
        <f t="shared" si="8"/>
        <v>0</v>
      </c>
      <c r="J181" s="1634"/>
      <c r="K181" s="1635">
        <f t="shared" si="10"/>
        <v>101.56666666666666</v>
      </c>
      <c r="L181" s="1636">
        <v>0</v>
      </c>
      <c r="M181" s="1636">
        <v>0</v>
      </c>
      <c r="N181" s="1636">
        <v>0</v>
      </c>
      <c r="O181" s="1636">
        <v>0</v>
      </c>
      <c r="P181" s="1636">
        <v>0</v>
      </c>
      <c r="Q181" s="1636">
        <v>0</v>
      </c>
      <c r="R181" s="1636">
        <v>0</v>
      </c>
      <c r="S181" s="1636">
        <v>0</v>
      </c>
      <c r="T181" s="1636">
        <v>0</v>
      </c>
      <c r="U181" s="1636">
        <v>0</v>
      </c>
      <c r="V181" s="1636">
        <v>0</v>
      </c>
      <c r="W181" s="1636">
        <v>0</v>
      </c>
    </row>
    <row r="182" spans="1:23">
      <c r="A182" s="1650">
        <f t="shared" si="9"/>
        <v>178</v>
      </c>
      <c r="B182" s="1655"/>
      <c r="C182" s="1646" t="s">
        <v>575</v>
      </c>
      <c r="D182" s="1646" t="s">
        <v>576</v>
      </c>
      <c r="E182" s="1646" t="s">
        <v>577</v>
      </c>
      <c r="F182" s="1652" t="s">
        <v>2927</v>
      </c>
      <c r="G182" s="1646" t="s">
        <v>28</v>
      </c>
      <c r="H182" s="1633">
        <f t="shared" si="8"/>
        <v>0</v>
      </c>
      <c r="I182" s="1634">
        <f t="shared" si="8"/>
        <v>0</v>
      </c>
      <c r="J182" s="1634"/>
      <c r="K182" s="1635">
        <f t="shared" si="10"/>
        <v>101.56666666666666</v>
      </c>
      <c r="L182" s="1636">
        <v>0</v>
      </c>
      <c r="M182" s="1636">
        <v>0</v>
      </c>
      <c r="N182" s="1636">
        <v>0</v>
      </c>
      <c r="O182" s="1636">
        <v>0</v>
      </c>
      <c r="P182" s="1636">
        <v>0</v>
      </c>
      <c r="Q182" s="1636">
        <v>0</v>
      </c>
      <c r="R182" s="1636">
        <v>0</v>
      </c>
      <c r="S182" s="1636">
        <v>0</v>
      </c>
      <c r="T182" s="1636">
        <v>0</v>
      </c>
      <c r="U182" s="1636">
        <v>0</v>
      </c>
      <c r="V182" s="1636">
        <v>0</v>
      </c>
      <c r="W182" s="1636">
        <v>0</v>
      </c>
    </row>
    <row r="183" spans="1:23">
      <c r="A183" s="1650">
        <f t="shared" si="9"/>
        <v>179</v>
      </c>
      <c r="B183" s="1655"/>
      <c r="C183" s="1646" t="s">
        <v>591</v>
      </c>
      <c r="D183" s="1646" t="s">
        <v>592</v>
      </c>
      <c r="E183" s="1646" t="s">
        <v>67</v>
      </c>
      <c r="F183" s="1652" t="s">
        <v>2927</v>
      </c>
      <c r="G183" s="1646" t="s">
        <v>2931</v>
      </c>
      <c r="H183" s="1633">
        <f t="shared" si="8"/>
        <v>0</v>
      </c>
      <c r="I183" s="1634">
        <f t="shared" si="8"/>
        <v>0</v>
      </c>
      <c r="J183" s="1634"/>
      <c r="K183" s="1635">
        <f t="shared" si="10"/>
        <v>101.56666666666666</v>
      </c>
      <c r="L183" s="1640">
        <v>0</v>
      </c>
      <c r="M183" s="1640">
        <v>0</v>
      </c>
      <c r="N183" s="1640">
        <v>0</v>
      </c>
      <c r="O183" s="1640">
        <v>0</v>
      </c>
      <c r="P183" s="1640">
        <v>0</v>
      </c>
      <c r="Q183" s="1640">
        <v>0</v>
      </c>
      <c r="R183" s="1640">
        <v>0</v>
      </c>
      <c r="S183" s="1640">
        <v>0</v>
      </c>
      <c r="T183" s="1640">
        <v>0</v>
      </c>
      <c r="U183" s="1640">
        <v>0</v>
      </c>
      <c r="V183" s="1640">
        <v>0</v>
      </c>
      <c r="W183" s="1640">
        <v>0</v>
      </c>
    </row>
    <row r="184" spans="1:23">
      <c r="A184" s="1650">
        <f t="shared" si="9"/>
        <v>180</v>
      </c>
      <c r="B184" s="1655"/>
      <c r="C184" s="1646" t="s">
        <v>931</v>
      </c>
      <c r="D184" s="1646" t="s">
        <v>153</v>
      </c>
      <c r="E184" s="1646" t="s">
        <v>935</v>
      </c>
      <c r="F184" s="1652" t="s">
        <v>2927</v>
      </c>
      <c r="G184" s="1646" t="s">
        <v>2931</v>
      </c>
      <c r="H184" s="1633">
        <f t="shared" si="8"/>
        <v>0</v>
      </c>
      <c r="I184" s="1634">
        <f t="shared" si="8"/>
        <v>0</v>
      </c>
      <c r="J184" s="1634"/>
      <c r="K184" s="1635">
        <f t="shared" si="10"/>
        <v>101.56666666666666</v>
      </c>
      <c r="L184" s="1640">
        <v>0</v>
      </c>
      <c r="M184" s="1640">
        <v>0</v>
      </c>
      <c r="N184" s="1640">
        <v>0</v>
      </c>
      <c r="O184" s="1640">
        <v>0</v>
      </c>
      <c r="P184" s="1640">
        <v>0</v>
      </c>
      <c r="Q184" s="1640">
        <v>0</v>
      </c>
      <c r="R184" s="1640">
        <v>0</v>
      </c>
      <c r="S184" s="1640">
        <v>0</v>
      </c>
      <c r="T184" s="1640">
        <v>0</v>
      </c>
      <c r="U184" s="1640">
        <v>0</v>
      </c>
      <c r="V184" s="1640">
        <v>0</v>
      </c>
      <c r="W184" s="1640">
        <v>0</v>
      </c>
    </row>
    <row r="185" spans="1:23">
      <c r="A185" s="1650">
        <f t="shared" si="9"/>
        <v>181</v>
      </c>
      <c r="B185" s="1655"/>
      <c r="C185" s="1646" t="s">
        <v>1028</v>
      </c>
      <c r="D185" s="1646" t="s">
        <v>586</v>
      </c>
      <c r="E185" s="1646" t="s">
        <v>67</v>
      </c>
      <c r="F185" s="1652" t="s">
        <v>2927</v>
      </c>
      <c r="G185" s="1646" t="s">
        <v>2931</v>
      </c>
      <c r="H185" s="1633">
        <f t="shared" si="8"/>
        <v>0</v>
      </c>
      <c r="I185" s="1634">
        <f t="shared" si="8"/>
        <v>0</v>
      </c>
      <c r="J185" s="1634"/>
      <c r="K185" s="1635">
        <f t="shared" si="10"/>
        <v>101.56666666666666</v>
      </c>
      <c r="L185" s="1640">
        <v>0</v>
      </c>
      <c r="M185" s="1640">
        <v>0</v>
      </c>
      <c r="N185" s="1640">
        <v>0</v>
      </c>
      <c r="O185" s="1640">
        <v>0</v>
      </c>
      <c r="P185" s="1640">
        <v>0</v>
      </c>
      <c r="Q185" s="1640">
        <v>0</v>
      </c>
      <c r="R185" s="1640">
        <v>0</v>
      </c>
      <c r="S185" s="1640">
        <v>0</v>
      </c>
      <c r="T185" s="1640">
        <v>0</v>
      </c>
      <c r="U185" s="1640">
        <v>0</v>
      </c>
      <c r="V185" s="1640">
        <v>0</v>
      </c>
      <c r="W185" s="1640">
        <v>0</v>
      </c>
    </row>
    <row r="186" spans="1:23">
      <c r="A186" s="1650">
        <f t="shared" si="9"/>
        <v>182</v>
      </c>
      <c r="B186" s="1655"/>
      <c r="C186" s="1646" t="s">
        <v>141</v>
      </c>
      <c r="D186" s="1646" t="s">
        <v>142</v>
      </c>
      <c r="E186" s="1646" t="s">
        <v>59</v>
      </c>
      <c r="F186" s="1652" t="s">
        <v>2927</v>
      </c>
      <c r="G186" s="1646" t="s">
        <v>2931</v>
      </c>
      <c r="H186" s="1633">
        <f t="shared" si="8"/>
        <v>0</v>
      </c>
      <c r="I186" s="1634">
        <f t="shared" si="8"/>
        <v>0</v>
      </c>
      <c r="J186" s="1634"/>
      <c r="K186" s="1635">
        <f t="shared" si="10"/>
        <v>101.56666666666666</v>
      </c>
      <c r="L186" s="1640">
        <v>0</v>
      </c>
      <c r="M186" s="1640">
        <v>0</v>
      </c>
      <c r="N186" s="1640">
        <v>0</v>
      </c>
      <c r="O186" s="1640">
        <v>0</v>
      </c>
      <c r="P186" s="1640">
        <v>0</v>
      </c>
      <c r="Q186" s="1640">
        <v>0</v>
      </c>
      <c r="R186" s="1640">
        <v>0</v>
      </c>
      <c r="S186" s="1640">
        <v>0</v>
      </c>
      <c r="T186" s="1640">
        <v>0</v>
      </c>
      <c r="U186" s="1640">
        <v>0</v>
      </c>
      <c r="V186" s="1640">
        <v>0</v>
      </c>
      <c r="W186" s="1640">
        <v>0</v>
      </c>
    </row>
    <row r="187" spans="1:23">
      <c r="A187" s="1650">
        <f t="shared" si="9"/>
        <v>183</v>
      </c>
      <c r="B187" s="1655"/>
      <c r="C187" s="1646" t="s">
        <v>128</v>
      </c>
      <c r="D187" s="1646" t="s">
        <v>127</v>
      </c>
      <c r="E187" s="1646" t="s">
        <v>59</v>
      </c>
      <c r="F187" s="1652" t="s">
        <v>2927</v>
      </c>
      <c r="G187" s="1646" t="s">
        <v>2931</v>
      </c>
      <c r="H187" s="1641">
        <f t="shared" si="8"/>
        <v>0</v>
      </c>
      <c r="I187" s="1642">
        <f t="shared" si="8"/>
        <v>0</v>
      </c>
      <c r="J187" s="1642"/>
      <c r="K187" s="1635">
        <f t="shared" si="10"/>
        <v>101.56666666666666</v>
      </c>
      <c r="L187" s="1640">
        <v>0</v>
      </c>
      <c r="M187" s="1640">
        <v>0</v>
      </c>
      <c r="N187" s="1640">
        <v>0</v>
      </c>
      <c r="O187" s="1640">
        <v>0</v>
      </c>
      <c r="P187" s="1640">
        <v>0</v>
      </c>
      <c r="Q187" s="1640">
        <v>0</v>
      </c>
      <c r="R187" s="1640">
        <v>0</v>
      </c>
      <c r="S187" s="1640">
        <v>0</v>
      </c>
      <c r="T187" s="1640">
        <v>0</v>
      </c>
      <c r="U187" s="1640">
        <v>0</v>
      </c>
      <c r="V187" s="1640">
        <v>0</v>
      </c>
      <c r="W187" s="1640">
        <v>0</v>
      </c>
    </row>
    <row r="188" spans="1:23">
      <c r="A188" s="1650">
        <f t="shared" si="9"/>
        <v>184</v>
      </c>
      <c r="B188" s="1655"/>
      <c r="C188" s="1646" t="s">
        <v>593</v>
      </c>
      <c r="D188" s="1646" t="s">
        <v>1085</v>
      </c>
      <c r="E188" s="1646" t="s">
        <v>59</v>
      </c>
      <c r="F188" s="1652" t="s">
        <v>2927</v>
      </c>
      <c r="G188" s="1646" t="s">
        <v>2931</v>
      </c>
      <c r="H188" s="1641">
        <f t="shared" si="8"/>
        <v>0</v>
      </c>
      <c r="I188" s="1642">
        <f t="shared" si="8"/>
        <v>0</v>
      </c>
      <c r="J188" s="1642"/>
      <c r="K188" s="1635">
        <f t="shared" si="10"/>
        <v>101.56666666666666</v>
      </c>
      <c r="L188" s="1640">
        <v>0</v>
      </c>
      <c r="M188" s="1640">
        <v>0</v>
      </c>
      <c r="N188" s="1640">
        <v>0</v>
      </c>
      <c r="O188" s="1640">
        <v>0</v>
      </c>
      <c r="P188" s="1640">
        <v>0</v>
      </c>
      <c r="Q188" s="1640">
        <v>0</v>
      </c>
      <c r="R188" s="1640">
        <v>0</v>
      </c>
      <c r="S188" s="1640">
        <v>0</v>
      </c>
      <c r="T188" s="1640">
        <v>0</v>
      </c>
      <c r="U188" s="1640">
        <v>0</v>
      </c>
      <c r="V188" s="1640">
        <v>0</v>
      </c>
      <c r="W188" s="1640">
        <v>0</v>
      </c>
    </row>
    <row r="189" spans="1:23">
      <c r="A189" s="1650">
        <f t="shared" si="9"/>
        <v>185</v>
      </c>
      <c r="B189" s="1655"/>
      <c r="C189" s="1646" t="s">
        <v>165</v>
      </c>
      <c r="D189" s="1646" t="s">
        <v>166</v>
      </c>
      <c r="E189" s="1646" t="s">
        <v>59</v>
      </c>
      <c r="F189" s="1652" t="s">
        <v>2927</v>
      </c>
      <c r="G189" s="1646" t="s">
        <v>2931</v>
      </c>
      <c r="H189" s="1641">
        <f t="shared" si="8"/>
        <v>0</v>
      </c>
      <c r="I189" s="1642">
        <f t="shared" si="8"/>
        <v>0</v>
      </c>
      <c r="J189" s="1642"/>
      <c r="K189" s="1635">
        <f t="shared" si="10"/>
        <v>101.56666666666666</v>
      </c>
      <c r="L189" s="1640">
        <v>0</v>
      </c>
      <c r="M189" s="1640">
        <v>0</v>
      </c>
      <c r="N189" s="1640">
        <v>0</v>
      </c>
      <c r="O189" s="1640">
        <v>0</v>
      </c>
      <c r="P189" s="1640">
        <v>0</v>
      </c>
      <c r="Q189" s="1640">
        <v>0</v>
      </c>
      <c r="R189" s="1640">
        <v>0</v>
      </c>
      <c r="S189" s="1640">
        <v>0</v>
      </c>
      <c r="T189" s="1640">
        <v>0</v>
      </c>
      <c r="U189" s="1640">
        <v>0</v>
      </c>
      <c r="V189" s="1640">
        <v>0</v>
      </c>
      <c r="W189" s="1640">
        <v>0</v>
      </c>
    </row>
    <row r="190" spans="1:23">
      <c r="A190" s="1650">
        <f t="shared" si="9"/>
        <v>186</v>
      </c>
      <c r="B190" s="1655"/>
      <c r="C190" s="1646" t="s">
        <v>596</v>
      </c>
      <c r="D190" s="1646" t="s">
        <v>597</v>
      </c>
      <c r="E190" s="1646" t="s">
        <v>56</v>
      </c>
      <c r="F190" s="1652" t="s">
        <v>2927</v>
      </c>
      <c r="G190" s="1646" t="s">
        <v>2931</v>
      </c>
      <c r="H190" s="1641">
        <f t="shared" si="8"/>
        <v>0</v>
      </c>
      <c r="I190" s="1642">
        <f t="shared" si="8"/>
        <v>0</v>
      </c>
      <c r="J190" s="1642"/>
      <c r="K190" s="1635">
        <f t="shared" si="10"/>
        <v>101.56666666666666</v>
      </c>
      <c r="L190" s="1640">
        <v>0</v>
      </c>
      <c r="M190" s="1640">
        <v>0</v>
      </c>
      <c r="N190" s="1640">
        <v>0</v>
      </c>
      <c r="O190" s="1640">
        <v>0</v>
      </c>
      <c r="P190" s="1640">
        <v>0</v>
      </c>
      <c r="Q190" s="1640">
        <v>0</v>
      </c>
      <c r="R190" s="1640">
        <v>0</v>
      </c>
      <c r="S190" s="1640">
        <v>0</v>
      </c>
      <c r="T190" s="1640">
        <v>0</v>
      </c>
      <c r="U190" s="1640">
        <v>0</v>
      </c>
      <c r="V190" s="1640">
        <v>0</v>
      </c>
      <c r="W190" s="1640">
        <v>0</v>
      </c>
    </row>
    <row r="191" spans="1:23">
      <c r="A191" s="1650">
        <f t="shared" si="9"/>
        <v>187</v>
      </c>
      <c r="B191" s="1655"/>
      <c r="C191" s="1646" t="s">
        <v>373</v>
      </c>
      <c r="D191" s="1646" t="s">
        <v>374</v>
      </c>
      <c r="E191" s="1646" t="s">
        <v>56</v>
      </c>
      <c r="F191" s="1652" t="s">
        <v>2927</v>
      </c>
      <c r="G191" s="1646" t="s">
        <v>2931</v>
      </c>
      <c r="H191" s="1641">
        <f t="shared" si="8"/>
        <v>0</v>
      </c>
      <c r="I191" s="1642">
        <f t="shared" si="8"/>
        <v>0</v>
      </c>
      <c r="J191" s="1642"/>
      <c r="K191" s="1635">
        <f t="shared" si="10"/>
        <v>101.56666666666666</v>
      </c>
      <c r="L191" s="1640">
        <v>0</v>
      </c>
      <c r="M191" s="1640">
        <v>0</v>
      </c>
      <c r="N191" s="1640">
        <v>0</v>
      </c>
      <c r="O191" s="1640">
        <v>0</v>
      </c>
      <c r="P191" s="1640">
        <v>0</v>
      </c>
      <c r="Q191" s="1640">
        <v>0</v>
      </c>
      <c r="R191" s="1640">
        <v>0</v>
      </c>
      <c r="S191" s="1640">
        <v>0</v>
      </c>
      <c r="T191" s="1640">
        <v>0</v>
      </c>
      <c r="U191" s="1640">
        <v>0</v>
      </c>
      <c r="V191" s="1640">
        <v>0</v>
      </c>
      <c r="W191" s="1640">
        <v>0</v>
      </c>
    </row>
    <row r="192" spans="1:23">
      <c r="A192" s="1650">
        <f t="shared" si="9"/>
        <v>188</v>
      </c>
      <c r="B192" s="1655"/>
      <c r="C192" s="1646" t="s">
        <v>356</v>
      </c>
      <c r="D192" s="1646" t="s">
        <v>357</v>
      </c>
      <c r="E192" s="1646" t="s">
        <v>358</v>
      </c>
      <c r="F192" s="1652" t="s">
        <v>2927</v>
      </c>
      <c r="G192" s="1646" t="s">
        <v>2931</v>
      </c>
      <c r="H192" s="1641">
        <f t="shared" si="8"/>
        <v>0</v>
      </c>
      <c r="I192" s="1642">
        <f t="shared" si="8"/>
        <v>0</v>
      </c>
      <c r="J192" s="1642"/>
      <c r="K192" s="1635">
        <f t="shared" si="10"/>
        <v>101.56666666666666</v>
      </c>
      <c r="L192" s="1640">
        <v>0</v>
      </c>
      <c r="M192" s="1640">
        <v>0</v>
      </c>
      <c r="N192" s="1640">
        <v>0</v>
      </c>
      <c r="O192" s="1640">
        <v>0</v>
      </c>
      <c r="P192" s="1640">
        <v>0</v>
      </c>
      <c r="Q192" s="1640">
        <v>0</v>
      </c>
      <c r="R192" s="1640">
        <v>0</v>
      </c>
      <c r="S192" s="1640">
        <v>0</v>
      </c>
      <c r="T192" s="1640">
        <v>0</v>
      </c>
      <c r="U192" s="1640">
        <v>0</v>
      </c>
      <c r="V192" s="1640">
        <v>0</v>
      </c>
      <c r="W192" s="1640">
        <v>0</v>
      </c>
    </row>
    <row r="193" spans="1:23">
      <c r="A193" s="1650">
        <f t="shared" si="9"/>
        <v>189</v>
      </c>
      <c r="B193" s="1655"/>
      <c r="C193" s="1646" t="s">
        <v>605</v>
      </c>
      <c r="D193" s="1646" t="s">
        <v>606</v>
      </c>
      <c r="E193" s="1646" t="s">
        <v>358</v>
      </c>
      <c r="F193" s="1652" t="s">
        <v>2927</v>
      </c>
      <c r="G193" s="1646" t="s">
        <v>2931</v>
      </c>
      <c r="H193" s="1633">
        <f t="shared" si="8"/>
        <v>0</v>
      </c>
      <c r="I193" s="1634">
        <f t="shared" si="8"/>
        <v>0</v>
      </c>
      <c r="J193" s="1634"/>
      <c r="K193" s="1635">
        <f t="shared" si="10"/>
        <v>101.56666666666666</v>
      </c>
      <c r="L193" s="1640">
        <v>0</v>
      </c>
      <c r="M193" s="1640">
        <v>0</v>
      </c>
      <c r="N193" s="1640">
        <v>0</v>
      </c>
      <c r="O193" s="1640">
        <v>0</v>
      </c>
      <c r="P193" s="1640">
        <v>0</v>
      </c>
      <c r="Q193" s="1640">
        <v>0</v>
      </c>
      <c r="R193" s="1640">
        <v>0</v>
      </c>
      <c r="S193" s="1640">
        <v>0</v>
      </c>
      <c r="T193" s="1640">
        <v>0</v>
      </c>
      <c r="U193" s="1640">
        <v>0</v>
      </c>
      <c r="V193" s="1640">
        <v>0</v>
      </c>
      <c r="W193" s="1640">
        <v>0</v>
      </c>
    </row>
    <row r="194" spans="1:23">
      <c r="A194" s="1650">
        <f t="shared" si="9"/>
        <v>190</v>
      </c>
      <c r="B194" s="1655"/>
      <c r="C194" s="1646" t="s">
        <v>604</v>
      </c>
      <c r="D194" s="1646" t="s">
        <v>1086</v>
      </c>
      <c r="E194" s="1646" t="s">
        <v>358</v>
      </c>
      <c r="F194" s="1652" t="s">
        <v>2927</v>
      </c>
      <c r="G194" s="1646" t="s">
        <v>2931</v>
      </c>
      <c r="H194" s="1633">
        <f t="shared" si="8"/>
        <v>0</v>
      </c>
      <c r="I194" s="1634">
        <f t="shared" si="8"/>
        <v>0</v>
      </c>
      <c r="J194" s="1634"/>
      <c r="K194" s="1635">
        <f t="shared" si="10"/>
        <v>101.56666666666666</v>
      </c>
      <c r="L194" s="1640">
        <v>0</v>
      </c>
      <c r="M194" s="1640">
        <v>0</v>
      </c>
      <c r="N194" s="1640">
        <v>0</v>
      </c>
      <c r="O194" s="1640">
        <v>0</v>
      </c>
      <c r="P194" s="1640">
        <v>0</v>
      </c>
      <c r="Q194" s="1640">
        <v>0</v>
      </c>
      <c r="R194" s="1640">
        <v>0</v>
      </c>
      <c r="S194" s="1640">
        <v>0</v>
      </c>
      <c r="T194" s="1640">
        <v>0</v>
      </c>
      <c r="U194" s="1640">
        <v>0</v>
      </c>
      <c r="V194" s="1640">
        <v>0</v>
      </c>
      <c r="W194" s="1640">
        <v>0</v>
      </c>
    </row>
    <row r="195" spans="1:23">
      <c r="A195" s="1650">
        <f t="shared" si="9"/>
        <v>191</v>
      </c>
      <c r="B195" s="1655"/>
      <c r="C195" s="1646" t="s">
        <v>1533</v>
      </c>
      <c r="D195" s="1646" t="s">
        <v>2679</v>
      </c>
      <c r="E195" s="1646" t="s">
        <v>577</v>
      </c>
      <c r="F195" s="1652" t="s">
        <v>2927</v>
      </c>
      <c r="G195" s="1646" t="s">
        <v>2931</v>
      </c>
      <c r="H195" s="1633">
        <f t="shared" si="8"/>
        <v>0</v>
      </c>
      <c r="I195" s="1634">
        <f t="shared" si="8"/>
        <v>0</v>
      </c>
      <c r="J195" s="1634"/>
      <c r="K195" s="1635">
        <f t="shared" si="10"/>
        <v>101.56666666666666</v>
      </c>
      <c r="L195" s="1640">
        <v>0</v>
      </c>
      <c r="M195" s="1640">
        <v>0</v>
      </c>
      <c r="N195" s="1640">
        <v>0</v>
      </c>
      <c r="O195" s="1640">
        <v>0</v>
      </c>
      <c r="P195" s="1640">
        <v>0</v>
      </c>
      <c r="Q195" s="1640">
        <v>0</v>
      </c>
      <c r="R195" s="1640">
        <v>0</v>
      </c>
      <c r="S195" s="1640">
        <v>0</v>
      </c>
      <c r="T195" s="1640">
        <v>0</v>
      </c>
      <c r="U195" s="1640">
        <v>0</v>
      </c>
      <c r="V195" s="1640">
        <v>0</v>
      </c>
      <c r="W195" s="1640">
        <v>0</v>
      </c>
    </row>
    <row r="196" spans="1:23">
      <c r="A196" s="1650">
        <f t="shared" si="9"/>
        <v>192</v>
      </c>
      <c r="B196" s="1655"/>
      <c r="C196" s="1646" t="s">
        <v>602</v>
      </c>
      <c r="D196" s="1646" t="s">
        <v>603</v>
      </c>
      <c r="E196" s="1646" t="s">
        <v>504</v>
      </c>
      <c r="F196" s="1652" t="s">
        <v>2927</v>
      </c>
      <c r="G196" s="1646" t="s">
        <v>2931</v>
      </c>
      <c r="H196" s="1633">
        <f t="shared" si="8"/>
        <v>0</v>
      </c>
      <c r="I196" s="1634">
        <f t="shared" si="8"/>
        <v>0</v>
      </c>
      <c r="J196" s="1634"/>
      <c r="K196" s="1635">
        <f t="shared" si="10"/>
        <v>101.56666666666666</v>
      </c>
      <c r="L196" s="1640">
        <v>0</v>
      </c>
      <c r="M196" s="1640">
        <v>0</v>
      </c>
      <c r="N196" s="1640">
        <v>0</v>
      </c>
      <c r="O196" s="1640">
        <v>0</v>
      </c>
      <c r="P196" s="1640">
        <v>0</v>
      </c>
      <c r="Q196" s="1640">
        <v>0</v>
      </c>
      <c r="R196" s="1640">
        <v>0</v>
      </c>
      <c r="S196" s="1640">
        <v>0</v>
      </c>
      <c r="T196" s="1640">
        <v>0</v>
      </c>
      <c r="U196" s="1640">
        <v>0</v>
      </c>
      <c r="V196" s="1640">
        <v>0</v>
      </c>
      <c r="W196" s="1640">
        <v>0</v>
      </c>
    </row>
    <row r="197" spans="1:23">
      <c r="A197" s="1650">
        <f t="shared" si="9"/>
        <v>193</v>
      </c>
      <c r="B197" s="1655"/>
      <c r="C197" s="1646" t="s">
        <v>242</v>
      </c>
      <c r="D197" s="1646" t="s">
        <v>601</v>
      </c>
      <c r="E197" s="1646" t="s">
        <v>504</v>
      </c>
      <c r="F197" s="1652" t="s">
        <v>2927</v>
      </c>
      <c r="G197" s="1646" t="s">
        <v>2931</v>
      </c>
      <c r="H197" s="1633">
        <f t="shared" ref="H197:I246" si="11">L197+N197+P197+R197+T197+V197</f>
        <v>0</v>
      </c>
      <c r="I197" s="1634">
        <f t="shared" si="11"/>
        <v>0</v>
      </c>
      <c r="J197" s="1634"/>
      <c r="K197" s="1635">
        <f t="shared" si="10"/>
        <v>101.56666666666666</v>
      </c>
      <c r="L197" s="1640">
        <v>0</v>
      </c>
      <c r="M197" s="1640">
        <v>0</v>
      </c>
      <c r="N197" s="1640">
        <v>0</v>
      </c>
      <c r="O197" s="1640">
        <v>0</v>
      </c>
      <c r="P197" s="1640">
        <v>0</v>
      </c>
      <c r="Q197" s="1640">
        <v>0</v>
      </c>
      <c r="R197" s="1640">
        <v>0</v>
      </c>
      <c r="S197" s="1640">
        <v>0</v>
      </c>
      <c r="T197" s="1640">
        <v>0</v>
      </c>
      <c r="U197" s="1636">
        <v>0</v>
      </c>
      <c r="V197" s="1636">
        <v>0</v>
      </c>
      <c r="W197" s="1636">
        <v>0</v>
      </c>
    </row>
    <row r="198" spans="1:23">
      <c r="A198" s="1650">
        <f t="shared" si="9"/>
        <v>194</v>
      </c>
      <c r="B198" s="1655"/>
      <c r="C198" s="1644" t="s">
        <v>165</v>
      </c>
      <c r="D198" s="1644" t="s">
        <v>1036</v>
      </c>
      <c r="E198" s="1646" t="s">
        <v>504</v>
      </c>
      <c r="F198" s="1652" t="s">
        <v>2927</v>
      </c>
      <c r="G198" s="1646" t="s">
        <v>2931</v>
      </c>
      <c r="H198" s="1633">
        <f t="shared" si="11"/>
        <v>0</v>
      </c>
      <c r="I198" s="1634">
        <f t="shared" si="11"/>
        <v>0</v>
      </c>
      <c r="J198" s="1634"/>
      <c r="K198" s="1635">
        <f t="shared" si="10"/>
        <v>101.56666666666666</v>
      </c>
      <c r="L198" s="1640">
        <v>0</v>
      </c>
      <c r="M198" s="1638">
        <v>0</v>
      </c>
      <c r="N198" s="1638">
        <v>0</v>
      </c>
      <c r="O198" s="1638">
        <v>0</v>
      </c>
      <c r="P198" s="1638">
        <v>0</v>
      </c>
      <c r="Q198" s="1638">
        <v>0</v>
      </c>
      <c r="R198" s="1638">
        <v>0</v>
      </c>
      <c r="S198" s="1638">
        <v>0</v>
      </c>
      <c r="T198" s="1638">
        <v>0</v>
      </c>
      <c r="U198" s="1638">
        <v>0</v>
      </c>
      <c r="V198" s="1638">
        <v>0</v>
      </c>
      <c r="W198" s="1638">
        <v>0</v>
      </c>
    </row>
    <row r="199" spans="1:23">
      <c r="A199" s="1650">
        <f t="shared" ref="A199:A246" si="12">A198+1</f>
        <v>195</v>
      </c>
      <c r="B199" s="1655"/>
      <c r="C199" s="1646" t="s">
        <v>1038</v>
      </c>
      <c r="D199" s="1646" t="s">
        <v>72</v>
      </c>
      <c r="E199" s="1646" t="s">
        <v>231</v>
      </c>
      <c r="F199" s="1652" t="s">
        <v>2927</v>
      </c>
      <c r="G199" s="1646" t="s">
        <v>2931</v>
      </c>
      <c r="H199" s="1633">
        <f t="shared" si="11"/>
        <v>0</v>
      </c>
      <c r="I199" s="1634">
        <f t="shared" si="11"/>
        <v>0</v>
      </c>
      <c r="J199" s="1634"/>
      <c r="K199" s="1635">
        <f t="shared" si="10"/>
        <v>101.56666666666666</v>
      </c>
      <c r="L199" s="1640">
        <v>0</v>
      </c>
      <c r="M199" s="1640">
        <v>0</v>
      </c>
      <c r="N199" s="1640">
        <v>0</v>
      </c>
      <c r="O199" s="1640">
        <v>0</v>
      </c>
      <c r="P199" s="1640">
        <v>0</v>
      </c>
      <c r="Q199" s="1640">
        <v>0</v>
      </c>
      <c r="R199" s="1640">
        <v>0</v>
      </c>
      <c r="S199" s="1640">
        <v>0</v>
      </c>
      <c r="T199" s="1640">
        <v>0</v>
      </c>
      <c r="U199" s="1636">
        <v>0</v>
      </c>
      <c r="V199" s="1636">
        <v>0</v>
      </c>
      <c r="W199" s="1636">
        <v>0</v>
      </c>
    </row>
    <row r="200" spans="1:23">
      <c r="A200" s="1650">
        <f t="shared" si="12"/>
        <v>196</v>
      </c>
      <c r="B200" s="1655"/>
      <c r="C200" s="1646" t="s">
        <v>2917</v>
      </c>
      <c r="D200" s="1646" t="s">
        <v>2918</v>
      </c>
      <c r="E200" s="1646" t="s">
        <v>231</v>
      </c>
      <c r="F200" s="1652" t="s">
        <v>2927</v>
      </c>
      <c r="G200" s="1646" t="s">
        <v>2931</v>
      </c>
      <c r="H200" s="1633">
        <f t="shared" si="11"/>
        <v>1</v>
      </c>
      <c r="I200" s="1634">
        <f t="shared" si="11"/>
        <v>0</v>
      </c>
      <c r="J200" s="1634"/>
      <c r="K200" s="1635">
        <f t="shared" ref="K200:K246" si="13">K199+I200</f>
        <v>101.56666666666666</v>
      </c>
      <c r="L200" s="1640">
        <f>1</f>
        <v>1</v>
      </c>
      <c r="M200" s="1640">
        <v>0</v>
      </c>
      <c r="N200" s="1640">
        <v>0</v>
      </c>
      <c r="O200" s="1640">
        <v>0</v>
      </c>
      <c r="P200" s="1640">
        <v>0</v>
      </c>
      <c r="Q200" s="1640">
        <v>0</v>
      </c>
      <c r="R200" s="1640">
        <v>0</v>
      </c>
      <c r="S200" s="1640">
        <v>0</v>
      </c>
      <c r="T200" s="1640">
        <v>0</v>
      </c>
      <c r="U200" s="1636">
        <v>0</v>
      </c>
      <c r="V200" s="1636">
        <v>0</v>
      </c>
      <c r="W200" s="1636">
        <v>0</v>
      </c>
    </row>
    <row r="201" spans="1:23">
      <c r="A201" s="1650">
        <f t="shared" si="12"/>
        <v>197</v>
      </c>
      <c r="B201" s="1655"/>
      <c r="C201" s="1646" t="s">
        <v>1033</v>
      </c>
      <c r="D201" s="1646" t="s">
        <v>1034</v>
      </c>
      <c r="E201" s="1646" t="s">
        <v>835</v>
      </c>
      <c r="F201" s="1652" t="s">
        <v>2927</v>
      </c>
      <c r="G201" s="1646" t="s">
        <v>2931</v>
      </c>
      <c r="H201" s="1633">
        <f t="shared" si="11"/>
        <v>0</v>
      </c>
      <c r="I201" s="1634">
        <f t="shared" si="11"/>
        <v>0</v>
      </c>
      <c r="J201" s="1634"/>
      <c r="K201" s="1635">
        <f t="shared" si="13"/>
        <v>101.56666666666666</v>
      </c>
      <c r="L201" s="1640">
        <v>0</v>
      </c>
      <c r="M201" s="1640">
        <v>0</v>
      </c>
      <c r="N201" s="1640">
        <v>0</v>
      </c>
      <c r="O201" s="1640">
        <v>0</v>
      </c>
      <c r="P201" s="1640">
        <v>0</v>
      </c>
      <c r="Q201" s="1640">
        <v>0</v>
      </c>
      <c r="R201" s="1640">
        <v>0</v>
      </c>
      <c r="S201" s="1640">
        <v>0</v>
      </c>
      <c r="T201" s="1640">
        <v>0</v>
      </c>
      <c r="U201" s="1636">
        <v>0</v>
      </c>
      <c r="V201" s="1636">
        <v>0</v>
      </c>
      <c r="W201" s="1636">
        <v>0</v>
      </c>
    </row>
    <row r="202" spans="1:23">
      <c r="A202" s="1650">
        <f t="shared" si="12"/>
        <v>198</v>
      </c>
      <c r="B202" s="1655"/>
      <c r="C202" s="1647" t="s">
        <v>608</v>
      </c>
      <c r="D202" s="1647" t="s">
        <v>609</v>
      </c>
      <c r="E202" s="1647" t="s">
        <v>67</v>
      </c>
      <c r="F202" s="1653" t="s">
        <v>2927</v>
      </c>
      <c r="G202" s="1646" t="s">
        <v>30</v>
      </c>
      <c r="H202" s="1633">
        <f t="shared" si="11"/>
        <v>0</v>
      </c>
      <c r="I202" s="1634">
        <f t="shared" si="11"/>
        <v>0</v>
      </c>
      <c r="J202" s="1634"/>
      <c r="K202" s="1635">
        <f t="shared" si="13"/>
        <v>101.56666666666666</v>
      </c>
      <c r="L202" s="1640">
        <v>0</v>
      </c>
      <c r="M202" s="1640">
        <v>0</v>
      </c>
      <c r="N202" s="1640">
        <v>0</v>
      </c>
      <c r="O202" s="1640">
        <v>0</v>
      </c>
      <c r="P202" s="1636">
        <v>0</v>
      </c>
      <c r="Q202" s="1636">
        <v>0</v>
      </c>
      <c r="R202" s="1636">
        <v>0</v>
      </c>
      <c r="S202" s="1636">
        <v>0</v>
      </c>
      <c r="T202" s="1636">
        <v>0</v>
      </c>
      <c r="U202" s="1636">
        <v>0</v>
      </c>
      <c r="V202" s="1636">
        <v>0</v>
      </c>
      <c r="W202" s="1636">
        <v>0</v>
      </c>
    </row>
    <row r="203" spans="1:23">
      <c r="A203" s="1650">
        <f t="shared" si="12"/>
        <v>199</v>
      </c>
      <c r="B203" s="1655"/>
      <c r="C203" s="1647" t="s">
        <v>610</v>
      </c>
      <c r="D203" s="1647" t="s">
        <v>611</v>
      </c>
      <c r="E203" s="1647" t="s">
        <v>59</v>
      </c>
      <c r="F203" s="1653" t="s">
        <v>2927</v>
      </c>
      <c r="G203" s="1646" t="s">
        <v>30</v>
      </c>
      <c r="H203" s="1633">
        <f t="shared" si="11"/>
        <v>0</v>
      </c>
      <c r="I203" s="1634">
        <f t="shared" si="11"/>
        <v>0</v>
      </c>
      <c r="J203" s="1634"/>
      <c r="K203" s="1635">
        <f t="shared" si="13"/>
        <v>101.56666666666666</v>
      </c>
      <c r="L203" s="1640">
        <v>0</v>
      </c>
      <c r="M203" s="1640">
        <v>0</v>
      </c>
      <c r="N203" s="1640">
        <v>0</v>
      </c>
      <c r="O203" s="1640">
        <v>0</v>
      </c>
      <c r="P203" s="1636">
        <v>0</v>
      </c>
      <c r="Q203" s="1636">
        <v>0</v>
      </c>
      <c r="R203" s="1636">
        <v>0</v>
      </c>
      <c r="S203" s="1636">
        <v>0</v>
      </c>
      <c r="T203" s="1636">
        <v>0</v>
      </c>
      <c r="U203" s="1636">
        <v>0</v>
      </c>
      <c r="V203" s="1636">
        <v>0</v>
      </c>
      <c r="W203" s="1636">
        <v>0</v>
      </c>
    </row>
    <row r="204" spans="1:23">
      <c r="A204" s="1650">
        <f t="shared" si="12"/>
        <v>200</v>
      </c>
      <c r="B204" s="1655"/>
      <c r="C204" s="1647" t="s">
        <v>616</v>
      </c>
      <c r="D204" s="1647" t="s">
        <v>336</v>
      </c>
      <c r="E204" s="1647" t="s">
        <v>1762</v>
      </c>
      <c r="F204" s="1653" t="s">
        <v>2927</v>
      </c>
      <c r="G204" s="1646" t="s">
        <v>30</v>
      </c>
      <c r="H204" s="1633">
        <f t="shared" si="11"/>
        <v>0</v>
      </c>
      <c r="I204" s="1634">
        <f t="shared" si="11"/>
        <v>0</v>
      </c>
      <c r="J204" s="1634"/>
      <c r="K204" s="1635">
        <f t="shared" si="13"/>
        <v>101.56666666666666</v>
      </c>
      <c r="L204" s="1640">
        <v>0</v>
      </c>
      <c r="M204" s="1640">
        <v>0</v>
      </c>
      <c r="N204" s="1640">
        <v>0</v>
      </c>
      <c r="O204" s="1640">
        <v>0</v>
      </c>
      <c r="P204" s="1636">
        <v>0</v>
      </c>
      <c r="Q204" s="1636">
        <v>0</v>
      </c>
      <c r="R204" s="1636">
        <v>0</v>
      </c>
      <c r="S204" s="1636">
        <v>0</v>
      </c>
      <c r="T204" s="1636">
        <v>0</v>
      </c>
      <c r="U204" s="1636">
        <v>0</v>
      </c>
      <c r="V204" s="1636">
        <v>0</v>
      </c>
      <c r="W204" s="1636">
        <v>0</v>
      </c>
    </row>
    <row r="205" spans="1:23">
      <c r="A205" s="1650">
        <f t="shared" si="12"/>
        <v>201</v>
      </c>
      <c r="B205" s="1655"/>
      <c r="C205" s="1647" t="s">
        <v>1008</v>
      </c>
      <c r="D205" s="1647" t="s">
        <v>499</v>
      </c>
      <c r="E205" s="1647" t="s">
        <v>56</v>
      </c>
      <c r="F205" s="1653" t="s">
        <v>2927</v>
      </c>
      <c r="G205" s="1646" t="s">
        <v>30</v>
      </c>
      <c r="H205" s="1633">
        <f t="shared" si="11"/>
        <v>0</v>
      </c>
      <c r="I205" s="1634">
        <f t="shared" si="11"/>
        <v>0</v>
      </c>
      <c r="J205" s="1634"/>
      <c r="K205" s="1635">
        <f t="shared" si="13"/>
        <v>101.56666666666666</v>
      </c>
      <c r="L205" s="1640">
        <v>0</v>
      </c>
      <c r="M205" s="1640">
        <v>0</v>
      </c>
      <c r="N205" s="1640">
        <v>0</v>
      </c>
      <c r="O205" s="1640">
        <v>0</v>
      </c>
      <c r="P205" s="1636">
        <v>0</v>
      </c>
      <c r="Q205" s="1636">
        <v>0</v>
      </c>
      <c r="R205" s="1636">
        <v>0</v>
      </c>
      <c r="S205" s="1636">
        <v>0</v>
      </c>
      <c r="T205" s="1636">
        <v>0</v>
      </c>
      <c r="U205" s="1636">
        <v>0</v>
      </c>
      <c r="V205" s="1636">
        <v>0</v>
      </c>
      <c r="W205" s="1636">
        <v>0</v>
      </c>
    </row>
    <row r="206" spans="1:23">
      <c r="A206" s="1650">
        <f t="shared" si="12"/>
        <v>202</v>
      </c>
      <c r="B206" s="1655"/>
      <c r="C206" s="1647" t="s">
        <v>617</v>
      </c>
      <c r="D206" s="1647" t="s">
        <v>618</v>
      </c>
      <c r="E206" s="1647" t="s">
        <v>56</v>
      </c>
      <c r="F206" s="1653" t="s">
        <v>2927</v>
      </c>
      <c r="G206" s="1646" t="s">
        <v>30</v>
      </c>
      <c r="H206" s="1633">
        <f t="shared" si="11"/>
        <v>0</v>
      </c>
      <c r="I206" s="1634">
        <f t="shared" si="11"/>
        <v>0</v>
      </c>
      <c r="J206" s="1634"/>
      <c r="K206" s="1635">
        <f t="shared" si="13"/>
        <v>101.56666666666666</v>
      </c>
      <c r="L206" s="1640">
        <v>0</v>
      </c>
      <c r="M206" s="1640">
        <v>0</v>
      </c>
      <c r="N206" s="1640">
        <v>0</v>
      </c>
      <c r="O206" s="1640">
        <v>0</v>
      </c>
      <c r="P206" s="1636">
        <v>0</v>
      </c>
      <c r="Q206" s="1636">
        <v>0</v>
      </c>
      <c r="R206" s="1636">
        <v>0</v>
      </c>
      <c r="S206" s="1636">
        <v>0</v>
      </c>
      <c r="T206" s="1636">
        <v>0</v>
      </c>
      <c r="U206" s="1636">
        <v>0</v>
      </c>
      <c r="V206" s="1636">
        <v>0</v>
      </c>
      <c r="W206" s="1636">
        <v>0</v>
      </c>
    </row>
    <row r="207" spans="1:23">
      <c r="A207" s="1650">
        <f t="shared" si="12"/>
        <v>203</v>
      </c>
      <c r="B207" s="1655"/>
      <c r="C207" s="1647" t="s">
        <v>614</v>
      </c>
      <c r="D207" s="1647" t="s">
        <v>615</v>
      </c>
      <c r="E207" s="1647" t="s">
        <v>56</v>
      </c>
      <c r="F207" s="1653" t="s">
        <v>2927</v>
      </c>
      <c r="G207" s="1646" t="s">
        <v>30</v>
      </c>
      <c r="H207" s="1633">
        <f t="shared" si="11"/>
        <v>0</v>
      </c>
      <c r="I207" s="1634">
        <f t="shared" si="11"/>
        <v>0</v>
      </c>
      <c r="J207" s="1634"/>
      <c r="K207" s="1635">
        <f t="shared" si="13"/>
        <v>101.56666666666666</v>
      </c>
      <c r="L207" s="1640">
        <v>0</v>
      </c>
      <c r="M207" s="1640">
        <v>0</v>
      </c>
      <c r="N207" s="1640">
        <v>0</v>
      </c>
      <c r="O207" s="1640">
        <v>0</v>
      </c>
      <c r="P207" s="1636">
        <v>0</v>
      </c>
      <c r="Q207" s="1636">
        <v>0</v>
      </c>
      <c r="R207" s="1636">
        <v>0</v>
      </c>
      <c r="S207" s="1636">
        <v>0</v>
      </c>
      <c r="T207" s="1636">
        <v>0</v>
      </c>
      <c r="U207" s="1636">
        <v>0</v>
      </c>
      <c r="V207" s="1636">
        <v>0</v>
      </c>
      <c r="W207" s="1636">
        <v>0</v>
      </c>
    </row>
    <row r="208" spans="1:23">
      <c r="A208" s="1650">
        <f t="shared" si="12"/>
        <v>204</v>
      </c>
      <c r="B208" s="1655"/>
      <c r="C208" s="1647" t="s">
        <v>619</v>
      </c>
      <c r="D208" s="1647" t="s">
        <v>620</v>
      </c>
      <c r="E208" s="1647" t="s">
        <v>504</v>
      </c>
      <c r="F208" s="1653" t="s">
        <v>2927</v>
      </c>
      <c r="G208" s="1646" t="s">
        <v>30</v>
      </c>
      <c r="H208" s="1633">
        <f t="shared" si="11"/>
        <v>0</v>
      </c>
      <c r="I208" s="1634">
        <f t="shared" si="11"/>
        <v>0</v>
      </c>
      <c r="J208" s="1634"/>
      <c r="K208" s="1635">
        <f t="shared" si="13"/>
        <v>101.56666666666666</v>
      </c>
      <c r="L208" s="1640">
        <v>0</v>
      </c>
      <c r="M208" s="1640">
        <v>0</v>
      </c>
      <c r="N208" s="1640">
        <v>0</v>
      </c>
      <c r="O208" s="1640">
        <v>0</v>
      </c>
      <c r="P208" s="1636">
        <v>0</v>
      </c>
      <c r="Q208" s="1636">
        <v>0</v>
      </c>
      <c r="R208" s="1636">
        <v>0</v>
      </c>
      <c r="S208" s="1636">
        <v>0</v>
      </c>
      <c r="T208" s="1636">
        <v>0</v>
      </c>
      <c r="U208" s="1636">
        <v>0</v>
      </c>
      <c r="V208" s="1636">
        <v>0</v>
      </c>
      <c r="W208" s="1636">
        <v>0</v>
      </c>
    </row>
    <row r="209" spans="1:23">
      <c r="A209" s="1650">
        <f t="shared" si="12"/>
        <v>205</v>
      </c>
      <c r="B209" s="1655"/>
      <c r="C209" s="1647" t="s">
        <v>612</v>
      </c>
      <c r="D209" s="1647" t="s">
        <v>613</v>
      </c>
      <c r="E209" s="1647" t="s">
        <v>577</v>
      </c>
      <c r="F209" s="1653" t="s">
        <v>2927</v>
      </c>
      <c r="G209" s="1646" t="s">
        <v>30</v>
      </c>
      <c r="H209" s="1633">
        <f t="shared" si="11"/>
        <v>0</v>
      </c>
      <c r="I209" s="1634">
        <f t="shared" si="11"/>
        <v>0</v>
      </c>
      <c r="J209" s="1634"/>
      <c r="K209" s="1635">
        <f t="shared" si="13"/>
        <v>101.56666666666666</v>
      </c>
      <c r="L209" s="1640">
        <v>0</v>
      </c>
      <c r="M209" s="1640">
        <v>0</v>
      </c>
      <c r="N209" s="1640">
        <v>0</v>
      </c>
      <c r="O209" s="1640">
        <v>0</v>
      </c>
      <c r="P209" s="1636">
        <v>0</v>
      </c>
      <c r="Q209" s="1636">
        <v>0</v>
      </c>
      <c r="R209" s="1636">
        <v>0</v>
      </c>
      <c r="S209" s="1636">
        <v>0</v>
      </c>
      <c r="T209" s="1636">
        <v>0</v>
      </c>
      <c r="U209" s="1636">
        <v>0</v>
      </c>
      <c r="V209" s="1636">
        <v>0</v>
      </c>
      <c r="W209" s="1636">
        <v>0</v>
      </c>
    </row>
    <row r="210" spans="1:23">
      <c r="A210" s="1650">
        <f t="shared" si="12"/>
        <v>206</v>
      </c>
      <c r="B210" s="1655"/>
      <c r="C210" s="1646" t="s">
        <v>190</v>
      </c>
      <c r="D210" s="1646" t="s">
        <v>621</v>
      </c>
      <c r="E210" s="1646" t="s">
        <v>67</v>
      </c>
      <c r="F210" s="1652" t="s">
        <v>2927</v>
      </c>
      <c r="G210" s="1646" t="s">
        <v>31</v>
      </c>
      <c r="H210" s="1633">
        <f t="shared" si="11"/>
        <v>0</v>
      </c>
      <c r="I210" s="1634">
        <f t="shared" si="11"/>
        <v>0</v>
      </c>
      <c r="J210" s="1634"/>
      <c r="K210" s="1635">
        <f t="shared" si="13"/>
        <v>101.56666666666666</v>
      </c>
      <c r="L210" s="1640">
        <v>0</v>
      </c>
      <c r="M210" s="1640">
        <v>0</v>
      </c>
      <c r="N210" s="1640">
        <v>0</v>
      </c>
      <c r="O210" s="1640">
        <v>0</v>
      </c>
      <c r="P210" s="1640">
        <v>0</v>
      </c>
      <c r="Q210" s="1640">
        <v>0</v>
      </c>
      <c r="R210" s="1640">
        <v>0</v>
      </c>
      <c r="S210" s="1640">
        <v>0</v>
      </c>
      <c r="T210" s="1640">
        <v>0</v>
      </c>
      <c r="U210" s="1640">
        <v>0</v>
      </c>
      <c r="V210" s="1640">
        <v>0</v>
      </c>
      <c r="W210" s="1640">
        <v>0</v>
      </c>
    </row>
    <row r="211" spans="1:23">
      <c r="A211" s="1650">
        <f t="shared" si="12"/>
        <v>207</v>
      </c>
      <c r="B211" s="1655"/>
      <c r="C211" s="1646" t="s">
        <v>627</v>
      </c>
      <c r="D211" s="1646" t="s">
        <v>628</v>
      </c>
      <c r="E211" s="1646" t="s">
        <v>59</v>
      </c>
      <c r="F211" s="1652" t="s">
        <v>2927</v>
      </c>
      <c r="G211" s="1646" t="s">
        <v>31</v>
      </c>
      <c r="H211" s="1633">
        <f t="shared" si="11"/>
        <v>0</v>
      </c>
      <c r="I211" s="1634">
        <f t="shared" si="11"/>
        <v>0</v>
      </c>
      <c r="J211" s="1634"/>
      <c r="K211" s="1635">
        <f t="shared" si="13"/>
        <v>101.56666666666666</v>
      </c>
      <c r="L211" s="1640">
        <v>0</v>
      </c>
      <c r="M211" s="1640">
        <v>0</v>
      </c>
      <c r="N211" s="1640">
        <v>0</v>
      </c>
      <c r="O211" s="1640">
        <v>0</v>
      </c>
      <c r="P211" s="1640">
        <v>0</v>
      </c>
      <c r="Q211" s="1640">
        <v>0</v>
      </c>
      <c r="R211" s="1640">
        <v>0</v>
      </c>
      <c r="S211" s="1640">
        <v>0</v>
      </c>
      <c r="T211" s="1640">
        <v>0</v>
      </c>
      <c r="U211" s="1640">
        <v>0</v>
      </c>
      <c r="V211" s="1640">
        <v>0</v>
      </c>
      <c r="W211" s="1640">
        <v>0</v>
      </c>
    </row>
    <row r="212" spans="1:23">
      <c r="A212" s="1650">
        <f t="shared" si="12"/>
        <v>208</v>
      </c>
      <c r="B212" s="1655"/>
      <c r="C212" s="1646" t="s">
        <v>176</v>
      </c>
      <c r="D212" s="1646" t="s">
        <v>177</v>
      </c>
      <c r="E212" s="1646" t="s">
        <v>56</v>
      </c>
      <c r="F212" s="1652" t="s">
        <v>2927</v>
      </c>
      <c r="G212" s="1646" t="s">
        <v>31</v>
      </c>
      <c r="H212" s="1633">
        <f t="shared" si="11"/>
        <v>0</v>
      </c>
      <c r="I212" s="1634">
        <f t="shared" si="11"/>
        <v>0</v>
      </c>
      <c r="J212" s="1634"/>
      <c r="K212" s="1635">
        <f t="shared" si="13"/>
        <v>101.56666666666666</v>
      </c>
      <c r="L212" s="1640">
        <v>0</v>
      </c>
      <c r="M212" s="1640">
        <v>0</v>
      </c>
      <c r="N212" s="1640">
        <v>0</v>
      </c>
      <c r="O212" s="1640">
        <v>0</v>
      </c>
      <c r="P212" s="1640">
        <v>0</v>
      </c>
      <c r="Q212" s="1640">
        <v>0</v>
      </c>
      <c r="R212" s="1640">
        <v>0</v>
      </c>
      <c r="S212" s="1640">
        <v>0</v>
      </c>
      <c r="T212" s="1640">
        <v>0</v>
      </c>
      <c r="U212" s="1640">
        <v>0</v>
      </c>
      <c r="V212" s="1640">
        <v>0</v>
      </c>
      <c r="W212" s="1640">
        <v>0</v>
      </c>
    </row>
    <row r="213" spans="1:23">
      <c r="A213" s="1650">
        <f t="shared" si="12"/>
        <v>209</v>
      </c>
      <c r="B213" s="1655"/>
      <c r="C213" s="1646" t="s">
        <v>631</v>
      </c>
      <c r="D213" s="1646" t="s">
        <v>632</v>
      </c>
      <c r="E213" s="1646" t="s">
        <v>283</v>
      </c>
      <c r="F213" s="1652" t="s">
        <v>2927</v>
      </c>
      <c r="G213" s="1646" t="s">
        <v>31</v>
      </c>
      <c r="H213" s="1633">
        <f t="shared" si="11"/>
        <v>0</v>
      </c>
      <c r="I213" s="1634">
        <f t="shared" si="11"/>
        <v>0</v>
      </c>
      <c r="J213" s="1634"/>
      <c r="K213" s="1635">
        <f t="shared" si="13"/>
        <v>101.56666666666666</v>
      </c>
      <c r="L213" s="1640">
        <v>0</v>
      </c>
      <c r="M213" s="1640">
        <v>0</v>
      </c>
      <c r="N213" s="1640">
        <v>0</v>
      </c>
      <c r="O213" s="1640">
        <v>0</v>
      </c>
      <c r="P213" s="1640">
        <v>0</v>
      </c>
      <c r="Q213" s="1640">
        <v>0</v>
      </c>
      <c r="R213" s="1640">
        <v>0</v>
      </c>
      <c r="S213" s="1640">
        <v>0</v>
      </c>
      <c r="T213" s="1640">
        <v>0</v>
      </c>
      <c r="U213" s="1640">
        <v>0</v>
      </c>
      <c r="V213" s="1640">
        <v>0</v>
      </c>
      <c r="W213" s="1640">
        <v>0</v>
      </c>
    </row>
    <row r="214" spans="1:23">
      <c r="A214" s="1650">
        <f t="shared" si="12"/>
        <v>210</v>
      </c>
      <c r="B214" s="1655"/>
      <c r="C214" s="1646" t="s">
        <v>1001</v>
      </c>
      <c r="D214" s="1646" t="s">
        <v>204</v>
      </c>
      <c r="E214" s="1646" t="s">
        <v>368</v>
      </c>
      <c r="F214" s="1652" t="s">
        <v>2927</v>
      </c>
      <c r="G214" s="1646" t="s">
        <v>31</v>
      </c>
      <c r="H214" s="1633">
        <f t="shared" si="11"/>
        <v>0</v>
      </c>
      <c r="I214" s="1634">
        <f t="shared" si="11"/>
        <v>0</v>
      </c>
      <c r="J214" s="1634"/>
      <c r="K214" s="1635">
        <f t="shared" si="13"/>
        <v>101.56666666666666</v>
      </c>
      <c r="L214" s="1640">
        <v>0</v>
      </c>
      <c r="M214" s="1640">
        <v>0</v>
      </c>
      <c r="N214" s="1640">
        <v>0</v>
      </c>
      <c r="O214" s="1640">
        <v>0</v>
      </c>
      <c r="P214" s="1640">
        <v>0</v>
      </c>
      <c r="Q214" s="1640">
        <v>0</v>
      </c>
      <c r="R214" s="1640">
        <v>0</v>
      </c>
      <c r="S214" s="1640">
        <v>0</v>
      </c>
      <c r="T214" s="1640">
        <v>0</v>
      </c>
      <c r="U214" s="1640">
        <v>0</v>
      </c>
      <c r="V214" s="1640">
        <v>0</v>
      </c>
      <c r="W214" s="1640">
        <v>0</v>
      </c>
    </row>
    <row r="215" spans="1:23">
      <c r="A215" s="1650">
        <f t="shared" si="12"/>
        <v>211</v>
      </c>
      <c r="B215" s="1655"/>
      <c r="C215" s="1646" t="s">
        <v>340</v>
      </c>
      <c r="D215" s="1646" t="s">
        <v>638</v>
      </c>
      <c r="E215" s="1646" t="s">
        <v>157</v>
      </c>
      <c r="F215" s="1652" t="s">
        <v>2927</v>
      </c>
      <c r="G215" s="1646" t="s">
        <v>31</v>
      </c>
      <c r="H215" s="1633">
        <f t="shared" si="11"/>
        <v>0</v>
      </c>
      <c r="I215" s="1634">
        <f t="shared" si="11"/>
        <v>0</v>
      </c>
      <c r="J215" s="1634"/>
      <c r="K215" s="1635">
        <f t="shared" si="13"/>
        <v>101.56666666666666</v>
      </c>
      <c r="L215" s="1640">
        <v>0</v>
      </c>
      <c r="M215" s="1640">
        <v>0</v>
      </c>
      <c r="N215" s="1640">
        <v>0</v>
      </c>
      <c r="O215" s="1640">
        <v>0</v>
      </c>
      <c r="P215" s="1640">
        <v>0</v>
      </c>
      <c r="Q215" s="1640">
        <v>0</v>
      </c>
      <c r="R215" s="1640">
        <v>0</v>
      </c>
      <c r="S215" s="1640">
        <v>0</v>
      </c>
      <c r="T215" s="1640">
        <v>0</v>
      </c>
      <c r="U215" s="1640">
        <v>0</v>
      </c>
      <c r="V215" s="1640">
        <v>0</v>
      </c>
      <c r="W215" s="1640">
        <v>0</v>
      </c>
    </row>
    <row r="216" spans="1:23">
      <c r="A216" s="1650">
        <f t="shared" si="12"/>
        <v>212</v>
      </c>
      <c r="B216" s="1655"/>
      <c r="C216" s="1646" t="s">
        <v>847</v>
      </c>
      <c r="D216" s="1646" t="s">
        <v>111</v>
      </c>
      <c r="E216" s="1646" t="s">
        <v>157</v>
      </c>
      <c r="F216" s="1652" t="s">
        <v>2927</v>
      </c>
      <c r="G216" s="1646" t="s">
        <v>31</v>
      </c>
      <c r="H216" s="1633">
        <f t="shared" si="11"/>
        <v>0</v>
      </c>
      <c r="I216" s="1634">
        <f t="shared" si="11"/>
        <v>0</v>
      </c>
      <c r="J216" s="1634"/>
      <c r="K216" s="1635">
        <f t="shared" si="13"/>
        <v>101.56666666666666</v>
      </c>
      <c r="L216" s="1640">
        <v>0</v>
      </c>
      <c r="M216" s="1640">
        <v>0</v>
      </c>
      <c r="N216" s="1640">
        <v>0</v>
      </c>
      <c r="O216" s="1640">
        <v>0</v>
      </c>
      <c r="P216" s="1640">
        <v>0</v>
      </c>
      <c r="Q216" s="1640">
        <v>0</v>
      </c>
      <c r="R216" s="1640">
        <v>0</v>
      </c>
      <c r="S216" s="1640">
        <v>0</v>
      </c>
      <c r="T216" s="1640">
        <v>0</v>
      </c>
      <c r="U216" s="1640">
        <v>0</v>
      </c>
      <c r="V216" s="1640">
        <v>0</v>
      </c>
      <c r="W216" s="1640">
        <v>0</v>
      </c>
    </row>
    <row r="217" spans="1:23">
      <c r="A217" s="1650">
        <f t="shared" si="12"/>
        <v>213</v>
      </c>
      <c r="B217" s="1655"/>
      <c r="C217" s="1646" t="s">
        <v>635</v>
      </c>
      <c r="D217" s="1646" t="s">
        <v>636</v>
      </c>
      <c r="E217" s="1646" t="s">
        <v>157</v>
      </c>
      <c r="F217" s="1652" t="s">
        <v>2927</v>
      </c>
      <c r="G217" s="1646" t="s">
        <v>31</v>
      </c>
      <c r="H217" s="1633">
        <f t="shared" si="11"/>
        <v>0</v>
      </c>
      <c r="I217" s="1634">
        <f t="shared" si="11"/>
        <v>0</v>
      </c>
      <c r="J217" s="1634"/>
      <c r="K217" s="1635">
        <f t="shared" si="13"/>
        <v>101.56666666666666</v>
      </c>
      <c r="L217" s="1640">
        <v>0</v>
      </c>
      <c r="M217" s="1640">
        <v>0</v>
      </c>
      <c r="N217" s="1640">
        <v>0</v>
      </c>
      <c r="O217" s="1640">
        <v>0</v>
      </c>
      <c r="P217" s="1640">
        <v>0</v>
      </c>
      <c r="Q217" s="1640">
        <v>0</v>
      </c>
      <c r="R217" s="1640">
        <v>0</v>
      </c>
      <c r="S217" s="1640">
        <v>0</v>
      </c>
      <c r="T217" s="1640">
        <v>0</v>
      </c>
      <c r="U217" s="1640">
        <v>0</v>
      </c>
      <c r="V217" s="1640">
        <v>0</v>
      </c>
      <c r="W217" s="1640">
        <v>0</v>
      </c>
    </row>
    <row r="218" spans="1:23">
      <c r="A218" s="1650">
        <f t="shared" si="12"/>
        <v>214</v>
      </c>
      <c r="B218" s="1655"/>
      <c r="C218" s="1646" t="s">
        <v>639</v>
      </c>
      <c r="D218" s="1646" t="s">
        <v>640</v>
      </c>
      <c r="E218" s="1646" t="s">
        <v>157</v>
      </c>
      <c r="F218" s="1652" t="s">
        <v>2927</v>
      </c>
      <c r="G218" s="1646" t="s">
        <v>31</v>
      </c>
      <c r="H218" s="1633">
        <f t="shared" si="11"/>
        <v>0</v>
      </c>
      <c r="I218" s="1634">
        <f t="shared" si="11"/>
        <v>0</v>
      </c>
      <c r="J218" s="1634"/>
      <c r="K218" s="1635">
        <f t="shared" si="13"/>
        <v>101.56666666666666</v>
      </c>
      <c r="L218" s="1636">
        <v>0</v>
      </c>
      <c r="M218" s="1636">
        <v>0</v>
      </c>
      <c r="N218" s="1636">
        <v>0</v>
      </c>
      <c r="O218" s="1636">
        <v>0</v>
      </c>
      <c r="P218" s="1636">
        <v>0</v>
      </c>
      <c r="Q218" s="1636">
        <v>0</v>
      </c>
      <c r="R218" s="1636">
        <v>0</v>
      </c>
      <c r="S218" s="1636">
        <v>0</v>
      </c>
      <c r="T218" s="1636">
        <v>0</v>
      </c>
      <c r="U218" s="1636">
        <v>0</v>
      </c>
      <c r="V218" s="1636">
        <v>0</v>
      </c>
      <c r="W218" s="1636">
        <v>0</v>
      </c>
    </row>
    <row r="219" spans="1:23">
      <c r="A219" s="1650">
        <f t="shared" si="12"/>
        <v>215</v>
      </c>
      <c r="B219" s="1655"/>
      <c r="C219" s="1646" t="s">
        <v>2900</v>
      </c>
      <c r="D219" s="1646" t="s">
        <v>2901</v>
      </c>
      <c r="E219" s="1646" t="s">
        <v>835</v>
      </c>
      <c r="F219" s="1652" t="s">
        <v>2927</v>
      </c>
      <c r="G219" s="1646" t="s">
        <v>31</v>
      </c>
      <c r="H219" s="1633">
        <f t="shared" si="11"/>
        <v>1</v>
      </c>
      <c r="I219" s="1634">
        <f t="shared" si="11"/>
        <v>0</v>
      </c>
      <c r="J219" s="1634"/>
      <c r="K219" s="1635">
        <f t="shared" si="13"/>
        <v>101.56666666666666</v>
      </c>
      <c r="L219" s="1636">
        <f>1</f>
        <v>1</v>
      </c>
      <c r="M219" s="1636">
        <v>0</v>
      </c>
      <c r="N219" s="1636">
        <v>0</v>
      </c>
      <c r="O219" s="1636">
        <v>0</v>
      </c>
      <c r="P219" s="1636">
        <v>0</v>
      </c>
      <c r="Q219" s="1636">
        <v>0</v>
      </c>
      <c r="R219" s="1636">
        <v>0</v>
      </c>
      <c r="S219" s="1636">
        <v>0</v>
      </c>
      <c r="T219" s="1636">
        <v>0</v>
      </c>
      <c r="U219" s="1636">
        <v>0</v>
      </c>
      <c r="V219" s="1636">
        <v>0</v>
      </c>
      <c r="W219" s="1636">
        <v>0</v>
      </c>
    </row>
    <row r="220" spans="1:23">
      <c r="A220" s="1650">
        <f t="shared" si="12"/>
        <v>216</v>
      </c>
      <c r="B220" s="1655"/>
      <c r="C220" s="1646" t="s">
        <v>2451</v>
      </c>
      <c r="D220" s="1646" t="s">
        <v>80</v>
      </c>
      <c r="E220" s="1646" t="s">
        <v>835</v>
      </c>
      <c r="F220" s="1652" t="s">
        <v>2927</v>
      </c>
      <c r="G220" s="1646" t="s">
        <v>31</v>
      </c>
      <c r="H220" s="1633">
        <f t="shared" si="11"/>
        <v>1</v>
      </c>
      <c r="I220" s="1634">
        <f t="shared" si="11"/>
        <v>0</v>
      </c>
      <c r="J220" s="1634"/>
      <c r="K220" s="1635">
        <f t="shared" si="13"/>
        <v>101.56666666666666</v>
      </c>
      <c r="L220" s="1636">
        <f>1</f>
        <v>1</v>
      </c>
      <c r="M220" s="1636">
        <v>0</v>
      </c>
      <c r="N220" s="1636">
        <v>0</v>
      </c>
      <c r="O220" s="1636">
        <v>0</v>
      </c>
      <c r="P220" s="1636">
        <v>0</v>
      </c>
      <c r="Q220" s="1636">
        <v>0</v>
      </c>
      <c r="R220" s="1636">
        <v>0</v>
      </c>
      <c r="S220" s="1636">
        <v>0</v>
      </c>
      <c r="T220" s="1636">
        <v>0</v>
      </c>
      <c r="U220" s="1636">
        <v>0</v>
      </c>
      <c r="V220" s="1636">
        <v>0</v>
      </c>
      <c r="W220" s="1636">
        <v>0</v>
      </c>
    </row>
    <row r="221" spans="1:23">
      <c r="A221" s="1650">
        <f t="shared" si="12"/>
        <v>217</v>
      </c>
      <c r="B221" s="1655"/>
      <c r="C221" s="1647" t="s">
        <v>858</v>
      </c>
      <c r="D221" s="1647" t="s">
        <v>642</v>
      </c>
      <c r="E221" s="1647" t="s">
        <v>67</v>
      </c>
      <c r="F221" s="1653" t="s">
        <v>2927</v>
      </c>
      <c r="G221" s="1647" t="s">
        <v>32</v>
      </c>
      <c r="H221" s="1633">
        <f t="shared" si="11"/>
        <v>0</v>
      </c>
      <c r="I221" s="1634">
        <f t="shared" si="11"/>
        <v>0</v>
      </c>
      <c r="J221" s="1634"/>
      <c r="K221" s="1635">
        <f t="shared" si="13"/>
        <v>101.56666666666666</v>
      </c>
      <c r="L221" s="1636">
        <v>0</v>
      </c>
      <c r="M221" s="1636">
        <v>0</v>
      </c>
      <c r="N221" s="1636">
        <v>0</v>
      </c>
      <c r="O221" s="1636">
        <v>0</v>
      </c>
      <c r="P221" s="1636">
        <v>0</v>
      </c>
      <c r="Q221" s="1636">
        <v>0</v>
      </c>
      <c r="R221" s="1636">
        <v>0</v>
      </c>
      <c r="S221" s="1636">
        <v>0</v>
      </c>
      <c r="T221" s="1636">
        <v>0</v>
      </c>
      <c r="U221" s="1636">
        <v>0</v>
      </c>
      <c r="V221" s="1640">
        <v>0</v>
      </c>
      <c r="W221" s="1640">
        <v>0</v>
      </c>
    </row>
    <row r="222" spans="1:23">
      <c r="A222" s="1650">
        <f t="shared" si="12"/>
        <v>218</v>
      </c>
      <c r="B222" s="1655"/>
      <c r="C222" s="1647" t="s">
        <v>844</v>
      </c>
      <c r="D222" s="1647" t="s">
        <v>857</v>
      </c>
      <c r="E222" s="1647" t="s">
        <v>59</v>
      </c>
      <c r="F222" s="1653" t="s">
        <v>2927</v>
      </c>
      <c r="G222" s="1647" t="s">
        <v>32</v>
      </c>
      <c r="H222" s="1633">
        <f t="shared" si="11"/>
        <v>0</v>
      </c>
      <c r="I222" s="1634">
        <f t="shared" si="11"/>
        <v>0</v>
      </c>
      <c r="J222" s="1634"/>
      <c r="K222" s="1635">
        <f t="shared" si="13"/>
        <v>101.56666666666666</v>
      </c>
      <c r="L222" s="1636">
        <f>+P222+R222+T222+V222</f>
        <v>0</v>
      </c>
      <c r="M222" s="1636">
        <v>0</v>
      </c>
      <c r="N222" s="1636">
        <v>0</v>
      </c>
      <c r="O222" s="1636">
        <v>0</v>
      </c>
      <c r="P222" s="1636">
        <v>0</v>
      </c>
      <c r="Q222" s="1636">
        <v>0</v>
      </c>
      <c r="R222" s="1636">
        <v>0</v>
      </c>
      <c r="S222" s="1636">
        <v>0</v>
      </c>
      <c r="T222" s="1636">
        <v>0</v>
      </c>
      <c r="U222" s="1636">
        <v>0</v>
      </c>
      <c r="V222" s="1636">
        <v>0</v>
      </c>
      <c r="W222" s="1636">
        <v>0</v>
      </c>
    </row>
    <row r="223" spans="1:23">
      <c r="A223" s="1650">
        <f t="shared" si="12"/>
        <v>219</v>
      </c>
      <c r="B223" s="1655"/>
      <c r="C223" s="1647" t="s">
        <v>851</v>
      </c>
      <c r="D223" s="1647" t="s">
        <v>648</v>
      </c>
      <c r="E223" s="1647" t="s">
        <v>59</v>
      </c>
      <c r="F223" s="1653" t="s">
        <v>2927</v>
      </c>
      <c r="G223" s="1647" t="s">
        <v>32</v>
      </c>
      <c r="H223" s="1633">
        <f t="shared" si="11"/>
        <v>0</v>
      </c>
      <c r="I223" s="1634">
        <f t="shared" si="11"/>
        <v>0</v>
      </c>
      <c r="J223" s="1634"/>
      <c r="K223" s="1635">
        <f t="shared" si="13"/>
        <v>101.56666666666666</v>
      </c>
      <c r="L223" s="1636">
        <v>0</v>
      </c>
      <c r="M223" s="1636">
        <v>0</v>
      </c>
      <c r="N223" s="1636">
        <v>0</v>
      </c>
      <c r="O223" s="1636">
        <v>0</v>
      </c>
      <c r="P223" s="1636">
        <v>0</v>
      </c>
      <c r="Q223" s="1636">
        <v>0</v>
      </c>
      <c r="R223" s="1636">
        <v>0</v>
      </c>
      <c r="S223" s="1636">
        <v>0</v>
      </c>
      <c r="T223" s="1636">
        <v>0</v>
      </c>
      <c r="U223" s="1636">
        <v>0</v>
      </c>
      <c r="V223" s="1636">
        <v>0</v>
      </c>
      <c r="W223" s="1636">
        <v>0</v>
      </c>
    </row>
    <row r="224" spans="1:23">
      <c r="A224" s="1650">
        <f t="shared" si="12"/>
        <v>220</v>
      </c>
      <c r="B224" s="1655"/>
      <c r="C224" s="1647" t="s">
        <v>651</v>
      </c>
      <c r="D224" s="1647" t="s">
        <v>650</v>
      </c>
      <c r="E224" s="1647" t="s">
        <v>56</v>
      </c>
      <c r="F224" s="1653" t="s">
        <v>2927</v>
      </c>
      <c r="G224" s="1647" t="s">
        <v>32</v>
      </c>
      <c r="H224" s="1633">
        <f t="shared" si="11"/>
        <v>0</v>
      </c>
      <c r="I224" s="1634">
        <f t="shared" si="11"/>
        <v>0</v>
      </c>
      <c r="J224" s="1634"/>
      <c r="K224" s="1635">
        <f t="shared" si="13"/>
        <v>101.56666666666666</v>
      </c>
      <c r="L224" s="1636">
        <v>0</v>
      </c>
      <c r="M224" s="1636">
        <v>0</v>
      </c>
      <c r="N224" s="1636">
        <v>0</v>
      </c>
      <c r="O224" s="1636">
        <v>0</v>
      </c>
      <c r="P224" s="1636">
        <v>0</v>
      </c>
      <c r="Q224" s="1636">
        <v>0</v>
      </c>
      <c r="R224" s="1636">
        <v>0</v>
      </c>
      <c r="S224" s="1636">
        <v>0</v>
      </c>
      <c r="T224" s="1636">
        <v>0</v>
      </c>
      <c r="U224" s="1636">
        <v>0</v>
      </c>
      <c r="V224" s="1636">
        <v>0</v>
      </c>
      <c r="W224" s="1636">
        <v>0</v>
      </c>
    </row>
    <row r="225" spans="1:23">
      <c r="A225" s="1650">
        <f t="shared" si="12"/>
        <v>221</v>
      </c>
      <c r="B225" s="1655"/>
      <c r="C225" s="1647" t="s">
        <v>1002</v>
      </c>
      <c r="D225" s="1647" t="s">
        <v>1003</v>
      </c>
      <c r="E225" s="1647" t="s">
        <v>56</v>
      </c>
      <c r="F225" s="1653" t="s">
        <v>2927</v>
      </c>
      <c r="G225" s="1647" t="s">
        <v>32</v>
      </c>
      <c r="H225" s="1633">
        <f t="shared" si="11"/>
        <v>0</v>
      </c>
      <c r="I225" s="1634">
        <f t="shared" si="11"/>
        <v>0</v>
      </c>
      <c r="J225" s="1634"/>
      <c r="K225" s="1635">
        <f t="shared" si="13"/>
        <v>101.56666666666666</v>
      </c>
      <c r="L225" s="1636">
        <v>0</v>
      </c>
      <c r="M225" s="1636">
        <v>0</v>
      </c>
      <c r="N225" s="1636">
        <v>0</v>
      </c>
      <c r="O225" s="1636">
        <v>0</v>
      </c>
      <c r="P225" s="1636">
        <v>0</v>
      </c>
      <c r="Q225" s="1636">
        <v>0</v>
      </c>
      <c r="R225" s="1636">
        <v>0</v>
      </c>
      <c r="S225" s="1636">
        <v>0</v>
      </c>
      <c r="T225" s="1636">
        <v>0</v>
      </c>
      <c r="U225" s="1636">
        <v>0</v>
      </c>
      <c r="V225" s="1636">
        <v>0</v>
      </c>
      <c r="W225" s="1636">
        <v>0</v>
      </c>
    </row>
    <row r="226" spans="1:23">
      <c r="A226" s="1650">
        <f t="shared" si="12"/>
        <v>222</v>
      </c>
      <c r="B226" s="1655"/>
      <c r="C226" s="1647" t="s">
        <v>649</v>
      </c>
      <c r="D226" s="1647" t="s">
        <v>440</v>
      </c>
      <c r="E226" s="1647" t="s">
        <v>56</v>
      </c>
      <c r="F226" s="1653" t="s">
        <v>2927</v>
      </c>
      <c r="G226" s="1647" t="s">
        <v>32</v>
      </c>
      <c r="H226" s="1633">
        <f t="shared" si="11"/>
        <v>0</v>
      </c>
      <c r="I226" s="1634">
        <f t="shared" si="11"/>
        <v>0</v>
      </c>
      <c r="J226" s="1634"/>
      <c r="K226" s="1635">
        <f t="shared" si="13"/>
        <v>101.56666666666666</v>
      </c>
      <c r="L226" s="1636">
        <v>0</v>
      </c>
      <c r="M226" s="1636">
        <v>0</v>
      </c>
      <c r="N226" s="1636">
        <v>0</v>
      </c>
      <c r="O226" s="1636">
        <v>0</v>
      </c>
      <c r="P226" s="1636">
        <v>0</v>
      </c>
      <c r="Q226" s="1636">
        <v>0</v>
      </c>
      <c r="R226" s="1636">
        <v>0</v>
      </c>
      <c r="S226" s="1636">
        <v>0</v>
      </c>
      <c r="T226" s="1636">
        <v>0</v>
      </c>
      <c r="U226" s="1636">
        <v>0</v>
      </c>
      <c r="V226" s="1636">
        <v>0</v>
      </c>
      <c r="W226" s="1636">
        <v>0</v>
      </c>
    </row>
    <row r="227" spans="1:23">
      <c r="A227" s="1650">
        <f t="shared" si="12"/>
        <v>223</v>
      </c>
      <c r="B227" s="1655"/>
      <c r="C227" s="1647" t="s">
        <v>647</v>
      </c>
      <c r="D227" s="1647" t="s">
        <v>89</v>
      </c>
      <c r="E227" s="1647" t="s">
        <v>56</v>
      </c>
      <c r="F227" s="1653" t="s">
        <v>2927</v>
      </c>
      <c r="G227" s="1647" t="s">
        <v>32</v>
      </c>
      <c r="H227" s="1633">
        <f t="shared" si="11"/>
        <v>0</v>
      </c>
      <c r="I227" s="1634">
        <f t="shared" si="11"/>
        <v>0</v>
      </c>
      <c r="J227" s="1634"/>
      <c r="K227" s="1635">
        <f t="shared" si="13"/>
        <v>101.56666666666666</v>
      </c>
      <c r="L227" s="1636">
        <v>0</v>
      </c>
      <c r="M227" s="1636">
        <v>0</v>
      </c>
      <c r="N227" s="1636">
        <v>0</v>
      </c>
      <c r="O227" s="1636">
        <v>0</v>
      </c>
      <c r="P227" s="1636">
        <v>0</v>
      </c>
      <c r="Q227" s="1636">
        <v>0</v>
      </c>
      <c r="R227" s="1636">
        <v>0</v>
      </c>
      <c r="S227" s="1636">
        <v>0</v>
      </c>
      <c r="T227" s="1636">
        <v>0</v>
      </c>
      <c r="U227" s="1636">
        <v>0</v>
      </c>
      <c r="V227" s="1636">
        <v>0</v>
      </c>
      <c r="W227" s="1636">
        <v>0</v>
      </c>
    </row>
    <row r="228" spans="1:23">
      <c r="A228" s="1650">
        <f t="shared" si="12"/>
        <v>224</v>
      </c>
      <c r="B228" s="1655"/>
      <c r="C228" s="1647" t="s">
        <v>646</v>
      </c>
      <c r="D228" s="1647" t="s">
        <v>645</v>
      </c>
      <c r="E228" s="1647" t="s">
        <v>56</v>
      </c>
      <c r="F228" s="1653" t="s">
        <v>2927</v>
      </c>
      <c r="G228" s="1647" t="s">
        <v>32</v>
      </c>
      <c r="H228" s="1633">
        <f t="shared" si="11"/>
        <v>0</v>
      </c>
      <c r="I228" s="1634">
        <f t="shared" si="11"/>
        <v>0</v>
      </c>
      <c r="J228" s="1634"/>
      <c r="K228" s="1635">
        <f t="shared" si="13"/>
        <v>101.56666666666666</v>
      </c>
      <c r="L228" s="1636">
        <v>0</v>
      </c>
      <c r="M228" s="1636">
        <v>0</v>
      </c>
      <c r="N228" s="1636">
        <v>0</v>
      </c>
      <c r="O228" s="1636">
        <v>0</v>
      </c>
      <c r="P228" s="1636">
        <v>0</v>
      </c>
      <c r="Q228" s="1636">
        <v>0</v>
      </c>
      <c r="R228" s="1636">
        <v>0</v>
      </c>
      <c r="S228" s="1636">
        <v>0</v>
      </c>
      <c r="T228" s="1636">
        <v>0</v>
      </c>
      <c r="U228" s="1636">
        <v>0</v>
      </c>
      <c r="V228" s="1636">
        <v>0</v>
      </c>
      <c r="W228" s="1636">
        <v>0</v>
      </c>
    </row>
    <row r="229" spans="1:23">
      <c r="A229" s="1650">
        <f t="shared" si="12"/>
        <v>225</v>
      </c>
      <c r="B229" s="1655"/>
      <c r="C229" s="1647" t="s">
        <v>644</v>
      </c>
      <c r="D229" s="1647" t="s">
        <v>643</v>
      </c>
      <c r="E229" s="1647" t="s">
        <v>56</v>
      </c>
      <c r="F229" s="1653" t="s">
        <v>2927</v>
      </c>
      <c r="G229" s="1647" t="s">
        <v>32</v>
      </c>
      <c r="H229" s="1633">
        <f t="shared" si="11"/>
        <v>0</v>
      </c>
      <c r="I229" s="1634">
        <f t="shared" si="11"/>
        <v>0</v>
      </c>
      <c r="J229" s="1634"/>
      <c r="K229" s="1635">
        <f t="shared" si="13"/>
        <v>101.56666666666666</v>
      </c>
      <c r="L229" s="1636">
        <v>0</v>
      </c>
      <c r="M229" s="1636">
        <v>0</v>
      </c>
      <c r="N229" s="1636">
        <v>0</v>
      </c>
      <c r="O229" s="1636">
        <v>0</v>
      </c>
      <c r="P229" s="1636">
        <v>0</v>
      </c>
      <c r="Q229" s="1636">
        <v>0</v>
      </c>
      <c r="R229" s="1636">
        <v>0</v>
      </c>
      <c r="S229" s="1636">
        <v>0</v>
      </c>
      <c r="T229" s="1636">
        <v>0</v>
      </c>
      <c r="U229" s="1636">
        <v>0</v>
      </c>
      <c r="V229" s="1636">
        <v>0</v>
      </c>
      <c r="W229" s="1636">
        <v>0</v>
      </c>
    </row>
    <row r="230" spans="1:23">
      <c r="A230" s="1650">
        <f t="shared" si="12"/>
        <v>226</v>
      </c>
      <c r="B230" s="1655"/>
      <c r="C230" s="1647" t="s">
        <v>850</v>
      </c>
      <c r="D230" s="1647" t="s">
        <v>574</v>
      </c>
      <c r="E230" s="1647" t="s">
        <v>56</v>
      </c>
      <c r="F230" s="1653" t="s">
        <v>2927</v>
      </c>
      <c r="G230" s="1647" t="s">
        <v>32</v>
      </c>
      <c r="H230" s="1633">
        <f t="shared" si="11"/>
        <v>0</v>
      </c>
      <c r="I230" s="1634">
        <f t="shared" si="11"/>
        <v>0</v>
      </c>
      <c r="J230" s="1634"/>
      <c r="K230" s="1635">
        <f t="shared" si="13"/>
        <v>101.56666666666666</v>
      </c>
      <c r="L230" s="1636">
        <v>0</v>
      </c>
      <c r="M230" s="1636">
        <v>0</v>
      </c>
      <c r="N230" s="1636">
        <v>0</v>
      </c>
      <c r="O230" s="1636">
        <v>0</v>
      </c>
      <c r="P230" s="1636">
        <v>0</v>
      </c>
      <c r="Q230" s="1636">
        <v>0</v>
      </c>
      <c r="R230" s="1636">
        <v>0</v>
      </c>
      <c r="S230" s="1636">
        <v>0</v>
      </c>
      <c r="T230" s="1636">
        <v>0</v>
      </c>
      <c r="U230" s="1636">
        <v>0</v>
      </c>
      <c r="V230" s="1636">
        <v>0</v>
      </c>
      <c r="W230" s="1636">
        <v>0</v>
      </c>
    </row>
    <row r="231" spans="1:23">
      <c r="A231" s="1650">
        <f t="shared" si="12"/>
        <v>227</v>
      </c>
      <c r="B231" s="1655"/>
      <c r="C231" s="1647" t="s">
        <v>385</v>
      </c>
      <c r="D231" s="1647" t="s">
        <v>384</v>
      </c>
      <c r="E231" s="1647" t="s">
        <v>1762</v>
      </c>
      <c r="F231" s="1653" t="s">
        <v>2927</v>
      </c>
      <c r="G231" s="1647" t="s">
        <v>32</v>
      </c>
      <c r="H231" s="1633">
        <f t="shared" si="11"/>
        <v>0</v>
      </c>
      <c r="I231" s="1634">
        <f t="shared" si="11"/>
        <v>0</v>
      </c>
      <c r="J231" s="1634"/>
      <c r="K231" s="1635">
        <f t="shared" si="13"/>
        <v>101.56666666666666</v>
      </c>
      <c r="L231" s="1636">
        <v>0</v>
      </c>
      <c r="M231" s="1636">
        <v>0</v>
      </c>
      <c r="N231" s="1636">
        <v>0</v>
      </c>
      <c r="O231" s="1636">
        <v>0</v>
      </c>
      <c r="P231" s="1636">
        <v>0</v>
      </c>
      <c r="Q231" s="1636">
        <v>0</v>
      </c>
      <c r="R231" s="1636">
        <v>0</v>
      </c>
      <c r="S231" s="1636">
        <v>0</v>
      </c>
      <c r="T231" s="1636">
        <v>0</v>
      </c>
      <c r="U231" s="1636">
        <v>0</v>
      </c>
      <c r="V231" s="1636">
        <v>0</v>
      </c>
      <c r="W231" s="1636">
        <v>0</v>
      </c>
    </row>
    <row r="232" spans="1:23">
      <c r="A232" s="1650">
        <f t="shared" si="12"/>
        <v>228</v>
      </c>
      <c r="B232" s="1655"/>
      <c r="C232" s="1647" t="s">
        <v>657</v>
      </c>
      <c r="D232" s="1647" t="s">
        <v>656</v>
      </c>
      <c r="E232" s="1647" t="s">
        <v>358</v>
      </c>
      <c r="F232" s="1653" t="s">
        <v>2927</v>
      </c>
      <c r="G232" s="1647" t="s">
        <v>32</v>
      </c>
      <c r="H232" s="1633">
        <f t="shared" si="11"/>
        <v>0</v>
      </c>
      <c r="I232" s="1634">
        <f t="shared" si="11"/>
        <v>0</v>
      </c>
      <c r="J232" s="1634"/>
      <c r="K232" s="1635">
        <f t="shared" si="13"/>
        <v>101.56666666666666</v>
      </c>
      <c r="L232" s="1636">
        <v>0</v>
      </c>
      <c r="M232" s="1636">
        <v>0</v>
      </c>
      <c r="N232" s="1636">
        <v>0</v>
      </c>
      <c r="O232" s="1636">
        <v>0</v>
      </c>
      <c r="P232" s="1636">
        <v>0</v>
      </c>
      <c r="Q232" s="1636">
        <v>0</v>
      </c>
      <c r="R232" s="1636">
        <v>0</v>
      </c>
      <c r="S232" s="1636">
        <v>0</v>
      </c>
      <c r="T232" s="1636">
        <v>0</v>
      </c>
      <c r="U232" s="1636">
        <v>0</v>
      </c>
      <c r="V232" s="1636">
        <v>0</v>
      </c>
      <c r="W232" s="1636">
        <v>0</v>
      </c>
    </row>
    <row r="233" spans="1:23">
      <c r="A233" s="1650">
        <f t="shared" si="12"/>
        <v>229</v>
      </c>
      <c r="B233" s="1655"/>
      <c r="C233" s="1647" t="s">
        <v>673</v>
      </c>
      <c r="D233" s="1647" t="s">
        <v>672</v>
      </c>
      <c r="E233" s="1647" t="s">
        <v>358</v>
      </c>
      <c r="F233" s="1653" t="s">
        <v>2927</v>
      </c>
      <c r="G233" s="1647" t="s">
        <v>32</v>
      </c>
      <c r="H233" s="1633">
        <f t="shared" si="11"/>
        <v>0</v>
      </c>
      <c r="I233" s="1634">
        <f t="shared" si="11"/>
        <v>0</v>
      </c>
      <c r="J233" s="1634"/>
      <c r="K233" s="1635">
        <f t="shared" si="13"/>
        <v>101.56666666666666</v>
      </c>
      <c r="L233" s="1636">
        <v>0</v>
      </c>
      <c r="M233" s="1636">
        <v>0</v>
      </c>
      <c r="N233" s="1636">
        <v>0</v>
      </c>
      <c r="O233" s="1636">
        <v>0</v>
      </c>
      <c r="P233" s="1636">
        <v>0</v>
      </c>
      <c r="Q233" s="1636">
        <v>0</v>
      </c>
      <c r="R233" s="1636">
        <v>0</v>
      </c>
      <c r="S233" s="1636">
        <v>0</v>
      </c>
      <c r="T233" s="1636">
        <v>0</v>
      </c>
      <c r="U233" s="1636">
        <v>0</v>
      </c>
      <c r="V233" s="1636">
        <v>0</v>
      </c>
      <c r="W233" s="1636">
        <v>0</v>
      </c>
    </row>
    <row r="234" spans="1:23">
      <c r="A234" s="1650">
        <f t="shared" si="12"/>
        <v>230</v>
      </c>
      <c r="B234" s="1655"/>
      <c r="C234" s="1647" t="s">
        <v>670</v>
      </c>
      <c r="D234" s="1647" t="s">
        <v>669</v>
      </c>
      <c r="E234" s="1647" t="s">
        <v>358</v>
      </c>
      <c r="F234" s="1653" t="s">
        <v>2927</v>
      </c>
      <c r="G234" s="1647" t="s">
        <v>32</v>
      </c>
      <c r="H234" s="1633">
        <f t="shared" si="11"/>
        <v>0</v>
      </c>
      <c r="I234" s="1634">
        <f t="shared" si="11"/>
        <v>0</v>
      </c>
      <c r="J234" s="1634"/>
      <c r="K234" s="1635">
        <f t="shared" si="13"/>
        <v>101.56666666666666</v>
      </c>
      <c r="L234" s="1636">
        <v>0</v>
      </c>
      <c r="M234" s="1636">
        <v>0</v>
      </c>
      <c r="N234" s="1636">
        <v>0</v>
      </c>
      <c r="O234" s="1636">
        <v>0</v>
      </c>
      <c r="P234" s="1636">
        <v>0</v>
      </c>
      <c r="Q234" s="1636">
        <v>0</v>
      </c>
      <c r="R234" s="1636">
        <v>0</v>
      </c>
      <c r="S234" s="1636">
        <v>0</v>
      </c>
      <c r="T234" s="1636">
        <v>0</v>
      </c>
      <c r="U234" s="1636">
        <v>0</v>
      </c>
      <c r="V234" s="1636">
        <v>0</v>
      </c>
      <c r="W234" s="1636">
        <v>0</v>
      </c>
    </row>
    <row r="235" spans="1:23">
      <c r="A235" s="1650">
        <f t="shared" si="12"/>
        <v>231</v>
      </c>
      <c r="B235" s="1655"/>
      <c r="C235" s="1647" t="s">
        <v>665</v>
      </c>
      <c r="D235" s="1647" t="s">
        <v>664</v>
      </c>
      <c r="E235" s="1647" t="s">
        <v>358</v>
      </c>
      <c r="F235" s="1653" t="s">
        <v>2927</v>
      </c>
      <c r="G235" s="1647" t="s">
        <v>32</v>
      </c>
      <c r="H235" s="1633">
        <f t="shared" si="11"/>
        <v>0</v>
      </c>
      <c r="I235" s="1634">
        <f t="shared" si="11"/>
        <v>0</v>
      </c>
      <c r="J235" s="1634"/>
      <c r="K235" s="1635">
        <f t="shared" si="13"/>
        <v>101.56666666666666</v>
      </c>
      <c r="L235" s="1636">
        <v>0</v>
      </c>
      <c r="M235" s="1636">
        <v>0</v>
      </c>
      <c r="N235" s="1636">
        <v>0</v>
      </c>
      <c r="O235" s="1636">
        <v>0</v>
      </c>
      <c r="P235" s="1636">
        <v>0</v>
      </c>
      <c r="Q235" s="1636">
        <v>0</v>
      </c>
      <c r="R235" s="1636">
        <v>0</v>
      </c>
      <c r="S235" s="1636">
        <v>0</v>
      </c>
      <c r="T235" s="1636">
        <v>0</v>
      </c>
      <c r="U235" s="1636">
        <v>0</v>
      </c>
      <c r="V235" s="1636">
        <v>0</v>
      </c>
      <c r="W235" s="1636">
        <v>0</v>
      </c>
    </row>
    <row r="236" spans="1:23">
      <c r="A236" s="1650">
        <f t="shared" si="12"/>
        <v>232</v>
      </c>
      <c r="B236" s="1655"/>
      <c r="C236" s="1647" t="s">
        <v>1004</v>
      </c>
      <c r="D236" s="1647" t="s">
        <v>560</v>
      </c>
      <c r="E236" s="1647" t="s">
        <v>358</v>
      </c>
      <c r="F236" s="1653" t="s">
        <v>2927</v>
      </c>
      <c r="G236" s="1647" t="s">
        <v>32</v>
      </c>
      <c r="H236" s="1633">
        <f t="shared" si="11"/>
        <v>0</v>
      </c>
      <c r="I236" s="1634">
        <f t="shared" si="11"/>
        <v>0</v>
      </c>
      <c r="J236" s="1634"/>
      <c r="K236" s="1635">
        <f t="shared" si="13"/>
        <v>101.56666666666666</v>
      </c>
      <c r="L236" s="1636">
        <v>0</v>
      </c>
      <c r="M236" s="1636">
        <v>0</v>
      </c>
      <c r="N236" s="1636">
        <v>0</v>
      </c>
      <c r="O236" s="1636">
        <v>0</v>
      </c>
      <c r="P236" s="1636">
        <v>0</v>
      </c>
      <c r="Q236" s="1636">
        <v>0</v>
      </c>
      <c r="R236" s="1636">
        <v>0</v>
      </c>
      <c r="S236" s="1636">
        <v>0</v>
      </c>
      <c r="T236" s="1636">
        <v>0</v>
      </c>
      <c r="U236" s="1636">
        <v>0</v>
      </c>
      <c r="V236" s="1636">
        <v>0</v>
      </c>
      <c r="W236" s="1636">
        <v>0</v>
      </c>
    </row>
    <row r="237" spans="1:23">
      <c r="A237" s="1650">
        <f t="shared" si="12"/>
        <v>233</v>
      </c>
      <c r="B237" s="1655"/>
      <c r="C237" s="1647" t="s">
        <v>661</v>
      </c>
      <c r="D237" s="1647" t="s">
        <v>660</v>
      </c>
      <c r="E237" s="1647" t="s">
        <v>2681</v>
      </c>
      <c r="F237" s="1653" t="s">
        <v>2927</v>
      </c>
      <c r="G237" s="1647" t="s">
        <v>32</v>
      </c>
      <c r="H237" s="1633">
        <f t="shared" si="11"/>
        <v>0</v>
      </c>
      <c r="I237" s="1634">
        <f t="shared" si="11"/>
        <v>0</v>
      </c>
      <c r="J237" s="1634"/>
      <c r="K237" s="1635">
        <f t="shared" si="13"/>
        <v>101.56666666666666</v>
      </c>
      <c r="L237" s="1636">
        <v>0</v>
      </c>
      <c r="M237" s="1636">
        <v>0</v>
      </c>
      <c r="N237" s="1636">
        <v>0</v>
      </c>
      <c r="O237" s="1636">
        <v>0</v>
      </c>
      <c r="P237" s="1636">
        <v>0</v>
      </c>
      <c r="Q237" s="1636">
        <v>0</v>
      </c>
      <c r="R237" s="1636">
        <v>0</v>
      </c>
      <c r="S237" s="1636">
        <v>0</v>
      </c>
      <c r="T237" s="1636">
        <v>0</v>
      </c>
      <c r="U237" s="1636">
        <v>0</v>
      </c>
      <c r="V237" s="1636">
        <v>0</v>
      </c>
      <c r="W237" s="1636">
        <v>0</v>
      </c>
    </row>
    <row r="238" spans="1:23">
      <c r="A238" s="1650">
        <f t="shared" si="12"/>
        <v>234</v>
      </c>
      <c r="B238" s="1655"/>
      <c r="C238" s="1647" t="s">
        <v>625</v>
      </c>
      <c r="D238" s="1647" t="s">
        <v>659</v>
      </c>
      <c r="E238" s="1647" t="s">
        <v>358</v>
      </c>
      <c r="F238" s="1653" t="s">
        <v>2927</v>
      </c>
      <c r="G238" s="1647" t="s">
        <v>32</v>
      </c>
      <c r="H238" s="1633">
        <f t="shared" si="11"/>
        <v>0</v>
      </c>
      <c r="I238" s="1634">
        <f t="shared" si="11"/>
        <v>0</v>
      </c>
      <c r="J238" s="1634"/>
      <c r="K238" s="1635">
        <f t="shared" si="13"/>
        <v>101.56666666666666</v>
      </c>
      <c r="L238" s="1636">
        <v>0</v>
      </c>
      <c r="M238" s="1636">
        <v>0</v>
      </c>
      <c r="N238" s="1636">
        <v>0</v>
      </c>
      <c r="O238" s="1636">
        <v>0</v>
      </c>
      <c r="P238" s="1636">
        <v>0</v>
      </c>
      <c r="Q238" s="1636">
        <v>0</v>
      </c>
      <c r="R238" s="1636">
        <v>0</v>
      </c>
      <c r="S238" s="1636">
        <v>0</v>
      </c>
      <c r="T238" s="1636">
        <v>0</v>
      </c>
      <c r="U238" s="1636">
        <v>0</v>
      </c>
      <c r="V238" s="1636">
        <v>0</v>
      </c>
      <c r="W238" s="1636">
        <v>0</v>
      </c>
    </row>
    <row r="239" spans="1:23">
      <c r="A239" s="1650">
        <f t="shared" si="12"/>
        <v>235</v>
      </c>
      <c r="B239" s="1655"/>
      <c r="C239" s="1647" t="s">
        <v>848</v>
      </c>
      <c r="D239" s="1647" t="s">
        <v>658</v>
      </c>
      <c r="E239" s="1647" t="s">
        <v>358</v>
      </c>
      <c r="F239" s="1653" t="s">
        <v>2927</v>
      </c>
      <c r="G239" s="1647" t="s">
        <v>32</v>
      </c>
      <c r="H239" s="1633">
        <f t="shared" si="11"/>
        <v>0</v>
      </c>
      <c r="I239" s="1634">
        <f t="shared" si="11"/>
        <v>0</v>
      </c>
      <c r="J239" s="1634"/>
      <c r="K239" s="1635">
        <f t="shared" si="13"/>
        <v>101.56666666666666</v>
      </c>
      <c r="L239" s="1636">
        <v>0</v>
      </c>
      <c r="M239" s="1636">
        <v>0</v>
      </c>
      <c r="N239" s="1636">
        <v>0</v>
      </c>
      <c r="O239" s="1636">
        <v>0</v>
      </c>
      <c r="P239" s="1636">
        <v>0</v>
      </c>
      <c r="Q239" s="1636">
        <v>0</v>
      </c>
      <c r="R239" s="1636">
        <v>0</v>
      </c>
      <c r="S239" s="1636">
        <v>0</v>
      </c>
      <c r="T239" s="1636">
        <v>0</v>
      </c>
      <c r="U239" s="1636">
        <v>0</v>
      </c>
      <c r="V239" s="1636">
        <v>0</v>
      </c>
      <c r="W239" s="1636">
        <v>0</v>
      </c>
    </row>
    <row r="240" spans="1:23">
      <c r="A240" s="1650">
        <f t="shared" si="12"/>
        <v>236</v>
      </c>
      <c r="B240" s="1655"/>
      <c r="C240" s="1647" t="s">
        <v>666</v>
      </c>
      <c r="D240" s="1647" t="s">
        <v>560</v>
      </c>
      <c r="E240" s="1647" t="s">
        <v>358</v>
      </c>
      <c r="F240" s="1653" t="s">
        <v>2927</v>
      </c>
      <c r="G240" s="1647" t="s">
        <v>32</v>
      </c>
      <c r="H240" s="1633">
        <f t="shared" si="11"/>
        <v>0</v>
      </c>
      <c r="I240" s="1634">
        <f t="shared" si="11"/>
        <v>0</v>
      </c>
      <c r="J240" s="1634"/>
      <c r="K240" s="1635">
        <f t="shared" si="13"/>
        <v>101.56666666666666</v>
      </c>
      <c r="L240" s="1636">
        <v>0</v>
      </c>
      <c r="M240" s="1636">
        <v>0</v>
      </c>
      <c r="N240" s="1636">
        <v>0</v>
      </c>
      <c r="O240" s="1636">
        <v>0</v>
      </c>
      <c r="P240" s="1636">
        <v>0</v>
      </c>
      <c r="Q240" s="1636">
        <v>0</v>
      </c>
      <c r="R240" s="1636">
        <v>0</v>
      </c>
      <c r="S240" s="1636">
        <v>0</v>
      </c>
      <c r="T240" s="1636">
        <v>0</v>
      </c>
      <c r="U240" s="1636">
        <v>0</v>
      </c>
      <c r="V240" s="1636">
        <v>0</v>
      </c>
      <c r="W240" s="1636">
        <v>0</v>
      </c>
    </row>
    <row r="241" spans="1:23">
      <c r="A241" s="1650">
        <f t="shared" si="12"/>
        <v>237</v>
      </c>
      <c r="B241" s="1655"/>
      <c r="C241" s="1647" t="s">
        <v>667</v>
      </c>
      <c r="D241" s="1647" t="s">
        <v>156</v>
      </c>
      <c r="E241" s="1647" t="s">
        <v>283</v>
      </c>
      <c r="F241" s="1653" t="s">
        <v>2927</v>
      </c>
      <c r="G241" s="1647" t="s">
        <v>32</v>
      </c>
      <c r="H241" s="1633">
        <f t="shared" si="11"/>
        <v>0</v>
      </c>
      <c r="I241" s="1634">
        <f t="shared" si="11"/>
        <v>0</v>
      </c>
      <c r="J241" s="1634"/>
      <c r="K241" s="1635">
        <f t="shared" si="13"/>
        <v>101.56666666666666</v>
      </c>
      <c r="L241" s="1636">
        <v>0</v>
      </c>
      <c r="M241" s="1636">
        <v>0</v>
      </c>
      <c r="N241" s="1636">
        <v>0</v>
      </c>
      <c r="O241" s="1636">
        <v>0</v>
      </c>
      <c r="P241" s="1636">
        <v>0</v>
      </c>
      <c r="Q241" s="1636">
        <v>0</v>
      </c>
      <c r="R241" s="1636">
        <v>0</v>
      </c>
      <c r="S241" s="1636">
        <v>0</v>
      </c>
      <c r="T241" s="1636">
        <v>0</v>
      </c>
      <c r="U241" s="1636">
        <v>0</v>
      </c>
      <c r="V241" s="1636">
        <v>0</v>
      </c>
      <c r="W241" s="1636">
        <v>0</v>
      </c>
    </row>
    <row r="242" spans="1:23">
      <c r="A242" s="1650">
        <f t="shared" si="12"/>
        <v>238</v>
      </c>
      <c r="B242" s="1655"/>
      <c r="C242" s="1647" t="s">
        <v>654</v>
      </c>
      <c r="D242" s="1647" t="s">
        <v>655</v>
      </c>
      <c r="E242" s="1647" t="s">
        <v>283</v>
      </c>
      <c r="F242" s="1653" t="s">
        <v>2927</v>
      </c>
      <c r="G242" s="1647" t="s">
        <v>32</v>
      </c>
      <c r="H242" s="1633">
        <f t="shared" si="11"/>
        <v>0</v>
      </c>
      <c r="I242" s="1634">
        <f t="shared" si="11"/>
        <v>0</v>
      </c>
      <c r="J242" s="1634"/>
      <c r="K242" s="1635">
        <f t="shared" si="13"/>
        <v>101.56666666666666</v>
      </c>
      <c r="L242" s="1636">
        <v>0</v>
      </c>
      <c r="M242" s="1636">
        <v>0</v>
      </c>
      <c r="N242" s="1636">
        <v>0</v>
      </c>
      <c r="O242" s="1636">
        <v>0</v>
      </c>
      <c r="P242" s="1636">
        <v>0</v>
      </c>
      <c r="Q242" s="1636">
        <v>0</v>
      </c>
      <c r="R242" s="1636">
        <v>0</v>
      </c>
      <c r="S242" s="1636">
        <v>0</v>
      </c>
      <c r="T242" s="1636">
        <v>0</v>
      </c>
      <c r="U242" s="1636">
        <v>0</v>
      </c>
      <c r="V242" s="1636">
        <v>0</v>
      </c>
      <c r="W242" s="1636">
        <v>0</v>
      </c>
    </row>
    <row r="243" spans="1:23">
      <c r="A243" s="1650">
        <f t="shared" si="12"/>
        <v>239</v>
      </c>
      <c r="B243" s="1655"/>
      <c r="C243" s="1647" t="s">
        <v>852</v>
      </c>
      <c r="D243" s="1647" t="s">
        <v>671</v>
      </c>
      <c r="E243" s="1647" t="s">
        <v>283</v>
      </c>
      <c r="F243" s="1653" t="s">
        <v>2927</v>
      </c>
      <c r="G243" s="1647" t="s">
        <v>32</v>
      </c>
      <c r="H243" s="1633">
        <f t="shared" si="11"/>
        <v>0</v>
      </c>
      <c r="I243" s="1634">
        <f t="shared" si="11"/>
        <v>0</v>
      </c>
      <c r="J243" s="1634"/>
      <c r="K243" s="1635">
        <f t="shared" si="13"/>
        <v>101.56666666666666</v>
      </c>
      <c r="L243" s="1636">
        <v>0</v>
      </c>
      <c r="M243" s="1636">
        <v>0</v>
      </c>
      <c r="N243" s="1636">
        <v>0</v>
      </c>
      <c r="O243" s="1636">
        <v>0</v>
      </c>
      <c r="P243" s="1636">
        <v>0</v>
      </c>
      <c r="Q243" s="1636">
        <v>0</v>
      </c>
      <c r="R243" s="1636">
        <v>0</v>
      </c>
      <c r="S243" s="1636">
        <v>0</v>
      </c>
      <c r="T243" s="1636">
        <v>0</v>
      </c>
      <c r="U243" s="1636">
        <v>0</v>
      </c>
      <c r="V243" s="1636">
        <v>0</v>
      </c>
      <c r="W243" s="1636">
        <v>0</v>
      </c>
    </row>
    <row r="244" spans="1:23">
      <c r="A244" s="1650">
        <f t="shared" si="12"/>
        <v>240</v>
      </c>
      <c r="B244" s="1655"/>
      <c r="C244" s="1647" t="s">
        <v>663</v>
      </c>
      <c r="D244" s="1647" t="s">
        <v>662</v>
      </c>
      <c r="E244" s="1647" t="s">
        <v>283</v>
      </c>
      <c r="F244" s="1653" t="s">
        <v>2927</v>
      </c>
      <c r="G244" s="1647" t="s">
        <v>32</v>
      </c>
      <c r="H244" s="1633">
        <f t="shared" si="11"/>
        <v>0</v>
      </c>
      <c r="I244" s="1634">
        <f t="shared" si="11"/>
        <v>0</v>
      </c>
      <c r="J244" s="1634"/>
      <c r="K244" s="1635">
        <f t="shared" si="13"/>
        <v>101.56666666666666</v>
      </c>
      <c r="L244" s="1636">
        <v>0</v>
      </c>
      <c r="M244" s="1636">
        <v>0</v>
      </c>
      <c r="N244" s="1636">
        <v>0</v>
      </c>
      <c r="O244" s="1636">
        <v>0</v>
      </c>
      <c r="P244" s="1636">
        <v>0</v>
      </c>
      <c r="Q244" s="1636">
        <v>0</v>
      </c>
      <c r="R244" s="1636">
        <v>0</v>
      </c>
      <c r="S244" s="1636">
        <v>0</v>
      </c>
      <c r="T244" s="1636">
        <v>0</v>
      </c>
      <c r="U244" s="1636">
        <v>0</v>
      </c>
      <c r="V244" s="1636">
        <v>0</v>
      </c>
      <c r="W244" s="1636">
        <v>0</v>
      </c>
    </row>
    <row r="245" spans="1:23">
      <c r="A245" s="1650">
        <f t="shared" si="12"/>
        <v>241</v>
      </c>
      <c r="B245" s="1655"/>
      <c r="C245" s="1647" t="s">
        <v>668</v>
      </c>
      <c r="D245" s="1647" t="s">
        <v>402</v>
      </c>
      <c r="E245" s="1647" t="s">
        <v>283</v>
      </c>
      <c r="F245" s="1653" t="s">
        <v>2927</v>
      </c>
      <c r="G245" s="1647" t="s">
        <v>32</v>
      </c>
      <c r="H245" s="1633">
        <f t="shared" si="11"/>
        <v>0</v>
      </c>
      <c r="I245" s="1634">
        <f t="shared" si="11"/>
        <v>0</v>
      </c>
      <c r="J245" s="1634"/>
      <c r="K245" s="1635">
        <f t="shared" si="13"/>
        <v>101.56666666666666</v>
      </c>
      <c r="L245" s="1636">
        <v>0</v>
      </c>
      <c r="M245" s="1636">
        <v>0</v>
      </c>
      <c r="N245" s="1636">
        <v>0</v>
      </c>
      <c r="O245" s="1636">
        <v>0</v>
      </c>
      <c r="P245" s="1636">
        <v>0</v>
      </c>
      <c r="Q245" s="1636">
        <v>0</v>
      </c>
      <c r="R245" s="1636">
        <v>0</v>
      </c>
      <c r="S245" s="1636">
        <v>0</v>
      </c>
      <c r="T245" s="1636">
        <v>0</v>
      </c>
      <c r="U245" s="1636">
        <v>0</v>
      </c>
      <c r="V245" s="1636">
        <v>0</v>
      </c>
      <c r="W245" s="1636">
        <v>0</v>
      </c>
    </row>
    <row r="246" spans="1:23">
      <c r="A246" s="1650">
        <f t="shared" si="12"/>
        <v>242</v>
      </c>
      <c r="B246" s="1655"/>
      <c r="C246" s="1647" t="s">
        <v>652</v>
      </c>
      <c r="D246" s="1647" t="s">
        <v>653</v>
      </c>
      <c r="E246" s="1647" t="s">
        <v>504</v>
      </c>
      <c r="F246" s="1653" t="s">
        <v>2927</v>
      </c>
      <c r="G246" s="1647" t="s">
        <v>32</v>
      </c>
      <c r="H246" s="1633">
        <f t="shared" si="11"/>
        <v>0</v>
      </c>
      <c r="I246" s="1634">
        <f t="shared" si="11"/>
        <v>0</v>
      </c>
      <c r="J246" s="1634"/>
      <c r="K246" s="1635">
        <f t="shared" si="13"/>
        <v>101.56666666666666</v>
      </c>
      <c r="L246" s="1636">
        <v>0</v>
      </c>
      <c r="M246" s="1636">
        <v>0</v>
      </c>
      <c r="N246" s="1636">
        <v>0</v>
      </c>
      <c r="O246" s="1636">
        <v>0</v>
      </c>
      <c r="P246" s="1636">
        <v>0</v>
      </c>
      <c r="Q246" s="1636">
        <v>0</v>
      </c>
      <c r="R246" s="1636">
        <v>0</v>
      </c>
      <c r="S246" s="1636">
        <v>0</v>
      </c>
      <c r="T246" s="1636">
        <v>0</v>
      </c>
      <c r="U246" s="1636">
        <v>0</v>
      </c>
      <c r="V246" s="1636">
        <v>0</v>
      </c>
      <c r="W246" s="1636">
        <v>0</v>
      </c>
    </row>
  </sheetData>
  <autoFilter ref="A4:W4" xr:uid="{00000000-0009-0000-0000-00000D000000}">
    <sortState xmlns:xlrd2="http://schemas.microsoft.com/office/spreadsheetml/2017/richdata2" ref="A5:V246">
      <sortCondition descending="1" ref="I4"/>
    </sortState>
  </autoFilter>
  <mergeCells count="9">
    <mergeCell ref="A1:W1"/>
    <mergeCell ref="A2:W2"/>
    <mergeCell ref="H3:I3"/>
    <mergeCell ref="L3:M3"/>
    <mergeCell ref="N3:O3"/>
    <mergeCell ref="P3:Q3"/>
    <mergeCell ref="R3:S3"/>
    <mergeCell ref="T3:U3"/>
    <mergeCell ref="V3:W3"/>
  </mergeCells>
  <conditionalFormatting sqref="E3:G3 E71:G102 E136:G152 E190:G197 E221:G1048576 E5:G21 F4:G4 F198:G198">
    <cfRule type="containsText" dxfId="63" priority="8" operator="containsText" text="student">
      <formula>NOT(ISERROR(SEARCH("student",E3)))</formula>
    </cfRule>
  </conditionalFormatting>
  <conditionalFormatting sqref="E22:E61 G22:G70">
    <cfRule type="containsText" dxfId="62" priority="7" operator="containsText" text="student">
      <formula>NOT(ISERROR(SEARCH("student",E22)))</formula>
    </cfRule>
  </conditionalFormatting>
  <conditionalFormatting sqref="E132:E135 E103:E104 F103:G135 E115:E130">
    <cfRule type="containsText" dxfId="61" priority="6" operator="containsText" text="student">
      <formula>NOT(ISERROR(SEARCH("student",E103)))</formula>
    </cfRule>
  </conditionalFormatting>
  <conditionalFormatting sqref="E153:E164 F153:G189 E166:E186">
    <cfRule type="containsText" dxfId="60" priority="5" operator="containsText" text="student">
      <formula>NOT(ISERROR(SEARCH("student",E153)))</formula>
    </cfRule>
  </conditionalFormatting>
  <conditionalFormatting sqref="C193:C194">
    <cfRule type="containsText" dxfId="59" priority="4" operator="containsText" text="student">
      <formula>NOT(ISERROR(SEARCH("student",C193)))</formula>
    </cfRule>
  </conditionalFormatting>
  <conditionalFormatting sqref="E202:E218 F199:G220">
    <cfRule type="containsText" dxfId="58" priority="3" operator="containsText" text="student">
      <formula>NOT(ISERROR(SEARCH("student",E199)))</formula>
    </cfRule>
  </conditionalFormatting>
  <conditionalFormatting sqref="F22:F70">
    <cfRule type="containsText" dxfId="57" priority="2" operator="containsText" text="student">
      <formula>NOT(ISERROR(SEARCH("student",F22)))</formula>
    </cfRule>
  </conditionalFormatting>
  <conditionalFormatting sqref="E4">
    <cfRule type="containsText" dxfId="56" priority="1" operator="containsText" text="student">
      <formula>NOT(ISERROR(SEARCH("student",E4)))</formula>
    </cfRule>
  </conditionalFormatting>
  <pageMargins left="0.5" right="0.17" top="0.75" bottom="0.75" header="0.3" footer="0.3"/>
  <pageSetup paperSize="9" scale="80" orientation="landscape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9"/>
  <dimension ref="A1:R27"/>
  <sheetViews>
    <sheetView zoomScale="85" zoomScaleNormal="85" workbookViewId="0">
      <selection sqref="A1:Q22"/>
    </sheetView>
  </sheetViews>
  <sheetFormatPr baseColWidth="10" defaultColWidth="8.83203125" defaultRowHeight="15"/>
  <cols>
    <col min="1" max="1" width="11.6640625" customWidth="1"/>
    <col min="2" max="2" width="11.5" customWidth="1"/>
    <col min="3" max="3" width="28.83203125" bestFit="1" customWidth="1"/>
    <col min="4" max="4" width="10.1640625" customWidth="1"/>
    <col min="5" max="5" width="10.5" customWidth="1"/>
    <col min="6" max="6" width="10" customWidth="1"/>
    <col min="7" max="9" width="10.5" customWidth="1"/>
    <col min="10" max="17" width="10.6640625" customWidth="1"/>
    <col min="19" max="16384" width="8.83203125" style="37"/>
  </cols>
  <sheetData>
    <row r="1" spans="1:18" ht="21" customHeight="1">
      <c r="A1" s="1742" t="s">
        <v>473</v>
      </c>
      <c r="B1" s="1742"/>
      <c r="C1" s="1742"/>
      <c r="D1" s="1742"/>
      <c r="E1" s="1742"/>
      <c r="F1" s="1742"/>
      <c r="G1" s="1742"/>
      <c r="H1" s="1742"/>
      <c r="I1" s="1742"/>
      <c r="J1" s="1742"/>
      <c r="K1" s="1742"/>
      <c r="L1" s="1742"/>
      <c r="M1" s="1742"/>
      <c r="N1" s="1742"/>
      <c r="O1" s="1742"/>
      <c r="P1" s="1742"/>
      <c r="Q1" s="1729"/>
      <c r="R1" s="1426"/>
    </row>
    <row r="2" spans="1:18" ht="19">
      <c r="A2" s="1749" t="s">
        <v>2277</v>
      </c>
      <c r="B2" s="1750"/>
      <c r="C2" s="1750"/>
      <c r="D2" s="1750"/>
      <c r="E2" s="1750"/>
      <c r="F2" s="1750"/>
      <c r="G2" s="1750"/>
      <c r="H2" s="1750"/>
      <c r="I2" s="1750"/>
      <c r="J2" s="1750"/>
      <c r="K2" s="1750"/>
      <c r="L2" s="1750"/>
      <c r="M2" s="1750"/>
      <c r="N2" s="1750"/>
      <c r="O2" s="1750"/>
      <c r="P2" s="1750"/>
      <c r="Q2" s="1750"/>
      <c r="R2" s="38"/>
    </row>
    <row r="3" spans="1:18" ht="18" customHeight="1">
      <c r="A3" s="1757" t="s">
        <v>1</v>
      </c>
      <c r="B3" s="1757" t="s">
        <v>2</v>
      </c>
      <c r="C3" s="1757" t="s">
        <v>861</v>
      </c>
      <c r="D3" s="1765" t="s">
        <v>853</v>
      </c>
      <c r="E3" s="1765"/>
      <c r="F3" s="1766" t="s">
        <v>1039</v>
      </c>
      <c r="G3" s="1765"/>
      <c r="H3" s="1766" t="s">
        <v>1737</v>
      </c>
      <c r="I3" s="1765"/>
      <c r="J3" s="1765" t="s">
        <v>12</v>
      </c>
      <c r="K3" s="1765"/>
      <c r="L3" s="1765" t="s">
        <v>6</v>
      </c>
      <c r="M3" s="1765"/>
      <c r="N3" s="1765" t="s">
        <v>5</v>
      </c>
      <c r="O3" s="1765"/>
      <c r="P3" s="1765" t="s">
        <v>7</v>
      </c>
      <c r="Q3" s="1765"/>
    </row>
    <row r="4" spans="1:18">
      <c r="A4" s="1737"/>
      <c r="B4" s="1737"/>
      <c r="C4" s="1736"/>
      <c r="D4" s="13" t="s">
        <v>14</v>
      </c>
      <c r="E4" s="13" t="s">
        <v>15</v>
      </c>
      <c r="F4" s="62" t="s">
        <v>14</v>
      </c>
      <c r="G4" s="16" t="s">
        <v>15</v>
      </c>
      <c r="H4" s="62" t="s">
        <v>14</v>
      </c>
      <c r="I4" s="16" t="s">
        <v>15</v>
      </c>
      <c r="J4" s="16" t="s">
        <v>14</v>
      </c>
      <c r="K4" s="13" t="s">
        <v>15</v>
      </c>
      <c r="L4" s="13" t="s">
        <v>14</v>
      </c>
      <c r="M4" s="13" t="s">
        <v>15</v>
      </c>
      <c r="N4" s="13" t="s">
        <v>14</v>
      </c>
      <c r="O4" s="13" t="s">
        <v>15</v>
      </c>
      <c r="P4" s="13" t="s">
        <v>14</v>
      </c>
      <c r="Q4" s="13" t="s">
        <v>15</v>
      </c>
    </row>
    <row r="5" spans="1:18" s="41" customFormat="1">
      <c r="A5" s="518" t="s">
        <v>480</v>
      </c>
      <c r="B5" s="512" t="s">
        <v>481</v>
      </c>
      <c r="C5" s="512" t="s">
        <v>67</v>
      </c>
      <c r="D5" s="306">
        <f>F5+H5+J5+L5+N5+P5</f>
        <v>1</v>
      </c>
      <c r="E5" s="306">
        <f>G5+I5+K5+M5+O5+Q5</f>
        <v>1</v>
      </c>
      <c r="F5" s="103">
        <v>0</v>
      </c>
      <c r="G5" s="88">
        <v>0</v>
      </c>
      <c r="H5" s="103">
        <v>0</v>
      </c>
      <c r="I5" s="88">
        <v>0</v>
      </c>
      <c r="J5" s="90">
        <v>0</v>
      </c>
      <c r="K5" s="97">
        <v>0</v>
      </c>
      <c r="L5" s="88">
        <v>0</v>
      </c>
      <c r="M5" s="97">
        <v>0</v>
      </c>
      <c r="N5" s="88">
        <f>1</f>
        <v>1</v>
      </c>
      <c r="O5" s="90">
        <f>1</f>
        <v>1</v>
      </c>
      <c r="P5" s="88">
        <v>0</v>
      </c>
      <c r="Q5" s="90">
        <v>0</v>
      </c>
      <c r="R5" s="8"/>
    </row>
    <row r="6" spans="1:18" s="41" customFormat="1">
      <c r="A6" s="517" t="s">
        <v>474</v>
      </c>
      <c r="B6" s="512" t="s">
        <v>140</v>
      </c>
      <c r="C6" s="512" t="s">
        <v>67</v>
      </c>
      <c r="D6" s="302">
        <f>F6+H6+J6+L6+N6+P6</f>
        <v>0</v>
      </c>
      <c r="E6" s="302">
        <f>G6+I6+K6+M6+O6+Q6</f>
        <v>0</v>
      </c>
      <c r="F6" s="104">
        <v>0</v>
      </c>
      <c r="G6" s="91">
        <v>0</v>
      </c>
      <c r="H6" s="104">
        <v>0</v>
      </c>
      <c r="I6" s="91">
        <v>0</v>
      </c>
      <c r="J6" s="93">
        <v>0</v>
      </c>
      <c r="K6" s="92">
        <v>0</v>
      </c>
      <c r="L6" s="91">
        <v>0</v>
      </c>
      <c r="M6" s="92">
        <v>0</v>
      </c>
      <c r="N6" s="91">
        <v>0</v>
      </c>
      <c r="O6" s="93">
        <v>0</v>
      </c>
      <c r="P6" s="91">
        <v>0</v>
      </c>
      <c r="Q6" s="93">
        <v>0</v>
      </c>
      <c r="R6" s="8"/>
    </row>
    <row r="7" spans="1:18" s="41" customFormat="1">
      <c r="A7" s="517" t="s">
        <v>478</v>
      </c>
      <c r="B7" s="512" t="s">
        <v>479</v>
      </c>
      <c r="C7" s="512" t="s">
        <v>67</v>
      </c>
      <c r="D7" s="302">
        <f t="shared" ref="D7:D21" si="0">F7+H7+J7+L7+N7+P7</f>
        <v>1</v>
      </c>
      <c r="E7" s="302">
        <f t="shared" ref="E7:E21" si="1">G7+I7+K7+M7+O7+Q7</f>
        <v>1</v>
      </c>
      <c r="F7" s="104">
        <v>0</v>
      </c>
      <c r="G7" s="91">
        <v>0</v>
      </c>
      <c r="H7" s="104">
        <v>0</v>
      </c>
      <c r="I7" s="91">
        <v>0</v>
      </c>
      <c r="J7" s="93">
        <v>0</v>
      </c>
      <c r="K7" s="92">
        <v>0</v>
      </c>
      <c r="L7" s="91">
        <v>0</v>
      </c>
      <c r="M7" s="92">
        <v>0</v>
      </c>
      <c r="N7" s="91">
        <v>0</v>
      </c>
      <c r="O7" s="93">
        <v>0</v>
      </c>
      <c r="P7" s="91">
        <f>1</f>
        <v>1</v>
      </c>
      <c r="Q7" s="93">
        <f>1</f>
        <v>1</v>
      </c>
      <c r="R7" s="8"/>
    </row>
    <row r="8" spans="1:18">
      <c r="A8" s="517" t="s">
        <v>476</v>
      </c>
      <c r="B8" s="512" t="s">
        <v>477</v>
      </c>
      <c r="C8" s="512" t="s">
        <v>1083</v>
      </c>
      <c r="D8" s="302">
        <f t="shared" si="0"/>
        <v>0</v>
      </c>
      <c r="E8" s="302">
        <f t="shared" si="1"/>
        <v>0</v>
      </c>
      <c r="F8" s="104">
        <v>0</v>
      </c>
      <c r="G8" s="91">
        <v>0</v>
      </c>
      <c r="H8" s="104">
        <v>0</v>
      </c>
      <c r="I8" s="91">
        <v>0</v>
      </c>
      <c r="J8" s="93">
        <v>0</v>
      </c>
      <c r="K8" s="92">
        <v>0</v>
      </c>
      <c r="L8" s="91">
        <v>0</v>
      </c>
      <c r="M8" s="92">
        <v>0</v>
      </c>
      <c r="N8" s="91">
        <v>0</v>
      </c>
      <c r="O8" s="93">
        <v>0</v>
      </c>
      <c r="P8" s="91">
        <v>0</v>
      </c>
      <c r="Q8" s="93">
        <v>0</v>
      </c>
    </row>
    <row r="9" spans="1:18">
      <c r="A9" s="516" t="s">
        <v>475</v>
      </c>
      <c r="B9" s="516" t="s">
        <v>78</v>
      </c>
      <c r="C9" s="516" t="s">
        <v>67</v>
      </c>
      <c r="D9" s="325">
        <f t="shared" si="0"/>
        <v>0</v>
      </c>
      <c r="E9" s="325">
        <f t="shared" si="1"/>
        <v>0</v>
      </c>
      <c r="F9" s="86">
        <v>0</v>
      </c>
      <c r="G9" s="6">
        <v>0</v>
      </c>
      <c r="H9" s="86">
        <v>0</v>
      </c>
      <c r="I9" s="6">
        <v>0</v>
      </c>
      <c r="J9" s="63">
        <v>0</v>
      </c>
      <c r="K9" s="66">
        <v>0</v>
      </c>
      <c r="L9" s="6">
        <v>0</v>
      </c>
      <c r="M9" s="66">
        <v>0</v>
      </c>
      <c r="N9" s="6">
        <v>0</v>
      </c>
      <c r="O9" s="63">
        <v>0</v>
      </c>
      <c r="P9" s="6">
        <v>0</v>
      </c>
      <c r="Q9" s="63">
        <v>0</v>
      </c>
    </row>
    <row r="10" spans="1:18">
      <c r="A10" s="519" t="s">
        <v>131</v>
      </c>
      <c r="B10" s="514" t="s">
        <v>138</v>
      </c>
      <c r="C10" s="514" t="s">
        <v>59</v>
      </c>
      <c r="D10" s="300">
        <f t="shared" si="0"/>
        <v>0</v>
      </c>
      <c r="E10" s="300">
        <f t="shared" si="1"/>
        <v>0</v>
      </c>
      <c r="F10" s="103">
        <v>0</v>
      </c>
      <c r="G10" s="88">
        <v>0</v>
      </c>
      <c r="H10" s="103">
        <v>0</v>
      </c>
      <c r="I10" s="88">
        <v>0</v>
      </c>
      <c r="J10" s="90">
        <v>0</v>
      </c>
      <c r="K10" s="89">
        <v>0</v>
      </c>
      <c r="L10" s="88">
        <v>0</v>
      </c>
      <c r="M10" s="89">
        <v>0</v>
      </c>
      <c r="N10" s="88">
        <v>0</v>
      </c>
      <c r="O10" s="90">
        <v>0</v>
      </c>
      <c r="P10" s="88">
        <v>0</v>
      </c>
      <c r="Q10" s="90">
        <v>0</v>
      </c>
    </row>
    <row r="11" spans="1:18">
      <c r="A11" s="517" t="s">
        <v>491</v>
      </c>
      <c r="B11" s="512" t="s">
        <v>492</v>
      </c>
      <c r="C11" s="512" t="s">
        <v>59</v>
      </c>
      <c r="D11" s="302">
        <f t="shared" si="0"/>
        <v>0</v>
      </c>
      <c r="E11" s="302">
        <f t="shared" si="1"/>
        <v>0</v>
      </c>
      <c r="F11" s="104">
        <v>0</v>
      </c>
      <c r="G11" s="91">
        <v>0</v>
      </c>
      <c r="H11" s="104">
        <v>0</v>
      </c>
      <c r="I11" s="91">
        <v>0</v>
      </c>
      <c r="J11" s="93">
        <v>0</v>
      </c>
      <c r="K11" s="92">
        <v>0</v>
      </c>
      <c r="L11" s="91">
        <v>0</v>
      </c>
      <c r="M11" s="92">
        <v>0</v>
      </c>
      <c r="N11" s="91">
        <v>0</v>
      </c>
      <c r="O11" s="93">
        <v>0</v>
      </c>
      <c r="P11" s="91">
        <v>0</v>
      </c>
      <c r="Q11" s="93">
        <v>0</v>
      </c>
    </row>
    <row r="12" spans="1:18">
      <c r="A12" s="517" t="s">
        <v>483</v>
      </c>
      <c r="B12" s="512" t="s">
        <v>484</v>
      </c>
      <c r="C12" s="512" t="s">
        <v>59</v>
      </c>
      <c r="D12" s="302">
        <f t="shared" si="0"/>
        <v>1</v>
      </c>
      <c r="E12" s="302">
        <f t="shared" si="1"/>
        <v>1</v>
      </c>
      <c r="F12" s="104">
        <v>0</v>
      </c>
      <c r="G12" s="91">
        <v>0</v>
      </c>
      <c r="H12" s="104">
        <f>1</f>
        <v>1</v>
      </c>
      <c r="I12" s="91">
        <f>1</f>
        <v>1</v>
      </c>
      <c r="J12" s="93">
        <v>0</v>
      </c>
      <c r="K12" s="92">
        <v>0</v>
      </c>
      <c r="L12" s="91">
        <v>0</v>
      </c>
      <c r="M12" s="92">
        <v>0</v>
      </c>
      <c r="N12" s="91">
        <v>0</v>
      </c>
      <c r="O12" s="93">
        <v>0</v>
      </c>
      <c r="P12" s="91">
        <v>0</v>
      </c>
      <c r="Q12" s="93">
        <v>0</v>
      </c>
    </row>
    <row r="13" spans="1:18">
      <c r="A13" s="517" t="s">
        <v>76</v>
      </c>
      <c r="B13" s="512" t="s">
        <v>75</v>
      </c>
      <c r="C13" s="512" t="s">
        <v>59</v>
      </c>
      <c r="D13" s="302">
        <f t="shared" si="0"/>
        <v>0</v>
      </c>
      <c r="E13" s="302">
        <f t="shared" si="1"/>
        <v>0</v>
      </c>
      <c r="F13" s="104">
        <v>0</v>
      </c>
      <c r="G13" s="91">
        <v>0</v>
      </c>
      <c r="H13" s="104">
        <v>0</v>
      </c>
      <c r="I13" s="91">
        <v>0</v>
      </c>
      <c r="J13" s="93">
        <v>0</v>
      </c>
      <c r="K13" s="92">
        <v>0</v>
      </c>
      <c r="L13" s="91">
        <v>0</v>
      </c>
      <c r="M13" s="92">
        <v>0</v>
      </c>
      <c r="N13" s="91">
        <v>0</v>
      </c>
      <c r="O13" s="93">
        <v>0</v>
      </c>
      <c r="P13" s="91">
        <v>0</v>
      </c>
      <c r="Q13" s="93">
        <v>0</v>
      </c>
    </row>
    <row r="14" spans="1:18">
      <c r="A14" s="651" t="s">
        <v>482</v>
      </c>
      <c r="B14" s="652" t="s">
        <v>73</v>
      </c>
      <c r="C14" s="651" t="s">
        <v>2650</v>
      </c>
      <c r="D14" s="302">
        <f t="shared" ref="D14" si="2">F14+H14+J14+L14+N14+P14</f>
        <v>0</v>
      </c>
      <c r="E14" s="302">
        <f t="shared" ref="E14" si="3">G14+I14+K14+M14+O14+Q14</f>
        <v>0</v>
      </c>
      <c r="F14" s="479">
        <v>0</v>
      </c>
      <c r="G14" s="19">
        <v>0</v>
      </c>
      <c r="H14" s="479">
        <v>0</v>
      </c>
      <c r="I14" s="19">
        <v>0</v>
      </c>
      <c r="J14" s="71">
        <v>0</v>
      </c>
      <c r="K14" s="82">
        <v>0</v>
      </c>
      <c r="L14" s="19">
        <v>0</v>
      </c>
      <c r="M14" s="82">
        <v>0</v>
      </c>
      <c r="N14" s="19">
        <v>0</v>
      </c>
      <c r="O14" s="71">
        <v>0</v>
      </c>
      <c r="P14" s="19">
        <v>0</v>
      </c>
      <c r="Q14" s="71">
        <v>0</v>
      </c>
    </row>
    <row r="15" spans="1:18">
      <c r="A15" s="654" t="s">
        <v>102</v>
      </c>
      <c r="B15" s="655" t="s">
        <v>488</v>
      </c>
      <c r="C15" s="654" t="s">
        <v>59</v>
      </c>
      <c r="D15" s="304">
        <f>F15+H15+J15+L15+N15+P15</f>
        <v>0</v>
      </c>
      <c r="E15" s="304">
        <f>G15+I15+K15+M15+O15+Q15</f>
        <v>0</v>
      </c>
      <c r="F15" s="6">
        <v>0</v>
      </c>
      <c r="G15" s="6">
        <v>0</v>
      </c>
      <c r="H15" s="6">
        <v>0</v>
      </c>
      <c r="I15" s="6">
        <v>0</v>
      </c>
      <c r="J15" s="63">
        <v>0</v>
      </c>
      <c r="K15" s="66">
        <v>0</v>
      </c>
      <c r="L15" s="6">
        <v>0</v>
      </c>
      <c r="M15" s="66">
        <v>0</v>
      </c>
      <c r="N15" s="6">
        <v>0</v>
      </c>
      <c r="O15" s="63">
        <v>0</v>
      </c>
      <c r="P15" s="6">
        <v>0</v>
      </c>
      <c r="Q15" s="63">
        <v>0</v>
      </c>
    </row>
    <row r="16" spans="1:18">
      <c r="A16" s="519" t="s">
        <v>489</v>
      </c>
      <c r="B16" s="514" t="s">
        <v>490</v>
      </c>
      <c r="C16" s="514" t="s">
        <v>56</v>
      </c>
      <c r="D16" s="300">
        <f t="shared" si="0"/>
        <v>0</v>
      </c>
      <c r="E16" s="300">
        <f t="shared" si="1"/>
        <v>0</v>
      </c>
      <c r="F16" s="653">
        <v>0</v>
      </c>
      <c r="G16" s="96">
        <v>0</v>
      </c>
      <c r="H16" s="653">
        <v>0</v>
      </c>
      <c r="I16" s="96">
        <v>0</v>
      </c>
      <c r="J16" s="98">
        <v>0</v>
      </c>
      <c r="K16" s="97">
        <v>0</v>
      </c>
      <c r="L16" s="96">
        <v>0</v>
      </c>
      <c r="M16" s="97">
        <v>0</v>
      </c>
      <c r="N16" s="96">
        <v>0</v>
      </c>
      <c r="O16" s="98">
        <v>0</v>
      </c>
      <c r="P16" s="96">
        <v>0</v>
      </c>
      <c r="Q16" s="98">
        <v>0</v>
      </c>
    </row>
    <row r="17" spans="1:17">
      <c r="A17" s="517" t="s">
        <v>493</v>
      </c>
      <c r="B17" s="512" t="s">
        <v>494</v>
      </c>
      <c r="C17" s="512" t="s">
        <v>56</v>
      </c>
      <c r="D17" s="302">
        <f t="shared" si="0"/>
        <v>0</v>
      </c>
      <c r="E17" s="302">
        <f t="shared" si="1"/>
        <v>0</v>
      </c>
      <c r="F17" s="104">
        <v>0</v>
      </c>
      <c r="G17" s="91">
        <v>0</v>
      </c>
      <c r="H17" s="104">
        <v>0</v>
      </c>
      <c r="I17" s="91">
        <v>0</v>
      </c>
      <c r="J17" s="93">
        <v>0</v>
      </c>
      <c r="K17" s="92">
        <v>0</v>
      </c>
      <c r="L17" s="91">
        <v>0</v>
      </c>
      <c r="M17" s="92">
        <v>0</v>
      </c>
      <c r="N17" s="91">
        <v>0</v>
      </c>
      <c r="O17" s="93">
        <v>0</v>
      </c>
      <c r="P17" s="91">
        <v>0</v>
      </c>
      <c r="Q17" s="93">
        <v>0</v>
      </c>
    </row>
    <row r="18" spans="1:17">
      <c r="A18" s="517" t="s">
        <v>487</v>
      </c>
      <c r="B18" s="512" t="s">
        <v>437</v>
      </c>
      <c r="C18" s="512" t="s">
        <v>1762</v>
      </c>
      <c r="D18" s="302">
        <f t="shared" si="0"/>
        <v>0</v>
      </c>
      <c r="E18" s="302">
        <f t="shared" si="1"/>
        <v>0</v>
      </c>
      <c r="F18" s="104">
        <v>0</v>
      </c>
      <c r="G18" s="91">
        <v>0</v>
      </c>
      <c r="H18" s="104">
        <v>0</v>
      </c>
      <c r="I18" s="91">
        <v>0</v>
      </c>
      <c r="J18" s="93">
        <v>0</v>
      </c>
      <c r="K18" s="92">
        <v>0</v>
      </c>
      <c r="L18" s="91">
        <v>0</v>
      </c>
      <c r="M18" s="92">
        <v>0</v>
      </c>
      <c r="N18" s="91">
        <v>0</v>
      </c>
      <c r="O18" s="93">
        <v>0</v>
      </c>
      <c r="P18" s="91">
        <v>0</v>
      </c>
      <c r="Q18" s="93">
        <v>0</v>
      </c>
    </row>
    <row r="19" spans="1:17">
      <c r="A19" s="516" t="s">
        <v>485</v>
      </c>
      <c r="B19" s="515" t="s">
        <v>486</v>
      </c>
      <c r="C19" s="515" t="s">
        <v>56</v>
      </c>
      <c r="D19" s="325">
        <f t="shared" si="0"/>
        <v>0</v>
      </c>
      <c r="E19" s="325">
        <f t="shared" si="1"/>
        <v>0</v>
      </c>
      <c r="F19" s="353">
        <v>0</v>
      </c>
      <c r="G19" s="329">
        <v>0</v>
      </c>
      <c r="H19" s="353">
        <v>0</v>
      </c>
      <c r="I19" s="329">
        <v>0</v>
      </c>
      <c r="J19" s="342">
        <v>0</v>
      </c>
      <c r="K19" s="352">
        <v>0</v>
      </c>
      <c r="L19" s="329">
        <v>0</v>
      </c>
      <c r="M19" s="352">
        <v>0</v>
      </c>
      <c r="N19" s="329">
        <v>0</v>
      </c>
      <c r="O19" s="342">
        <v>0</v>
      </c>
      <c r="P19" s="329">
        <v>0</v>
      </c>
      <c r="Q19" s="342">
        <v>0</v>
      </c>
    </row>
    <row r="20" spans="1:17">
      <c r="A20" s="519" t="s">
        <v>64</v>
      </c>
      <c r="B20" s="514" t="s">
        <v>61</v>
      </c>
      <c r="C20" s="514" t="s">
        <v>505</v>
      </c>
      <c r="D20" s="304">
        <f t="shared" ref="D20" si="4">F20+H20+J20+L20+N20+P20</f>
        <v>0</v>
      </c>
      <c r="E20" s="304">
        <f t="shared" ref="E20" si="5">G20+I20+K20+M20+O20+Q20</f>
        <v>0</v>
      </c>
      <c r="F20" s="86">
        <v>0</v>
      </c>
      <c r="G20" s="6">
        <v>0</v>
      </c>
      <c r="H20" s="86">
        <v>0</v>
      </c>
      <c r="I20" s="6">
        <v>0</v>
      </c>
      <c r="J20" s="63">
        <v>0</v>
      </c>
      <c r="K20" s="97">
        <v>0</v>
      </c>
      <c r="L20" s="96">
        <v>0</v>
      </c>
      <c r="M20" s="97">
        <v>0</v>
      </c>
      <c r="N20" s="96">
        <v>0</v>
      </c>
      <c r="O20" s="98">
        <v>0</v>
      </c>
      <c r="P20" s="96">
        <v>0</v>
      </c>
      <c r="Q20" s="98">
        <v>0</v>
      </c>
    </row>
    <row r="21" spans="1:17" ht="16" thickBot="1">
      <c r="A21" s="513" t="s">
        <v>495</v>
      </c>
      <c r="B21" s="513" t="s">
        <v>496</v>
      </c>
      <c r="C21" s="513" t="s">
        <v>283</v>
      </c>
      <c r="D21" s="309">
        <f t="shared" si="0"/>
        <v>0</v>
      </c>
      <c r="E21" s="309">
        <f t="shared" si="1"/>
        <v>0</v>
      </c>
      <c r="F21" s="126">
        <v>0</v>
      </c>
      <c r="G21" s="73">
        <v>0</v>
      </c>
      <c r="H21" s="126">
        <v>0</v>
      </c>
      <c r="I21" s="73">
        <v>0</v>
      </c>
      <c r="J21" s="75">
        <v>0</v>
      </c>
      <c r="K21" s="65">
        <v>0</v>
      </c>
      <c r="L21" s="4">
        <v>0</v>
      </c>
      <c r="M21" s="65">
        <v>0</v>
      </c>
      <c r="N21" s="4">
        <v>0</v>
      </c>
      <c r="O21" s="64">
        <v>0</v>
      </c>
      <c r="P21" s="4">
        <v>0</v>
      </c>
      <c r="Q21" s="64">
        <v>0</v>
      </c>
    </row>
    <row r="22" spans="1:17" ht="20.25" customHeight="1">
      <c r="A22" s="233" t="s">
        <v>20</v>
      </c>
      <c r="B22" s="234"/>
      <c r="C22" s="234"/>
      <c r="D22" s="237">
        <f t="shared" ref="D22:Q22" si="6">SUM(D5:D21)</f>
        <v>3</v>
      </c>
      <c r="E22" s="235">
        <f t="shared" si="6"/>
        <v>3</v>
      </c>
      <c r="F22" s="218">
        <f t="shared" si="6"/>
        <v>0</v>
      </c>
      <c r="G22" s="235">
        <f t="shared" si="6"/>
        <v>0</v>
      </c>
      <c r="H22" s="218">
        <f t="shared" si="6"/>
        <v>1</v>
      </c>
      <c r="I22" s="235">
        <f t="shared" si="6"/>
        <v>1</v>
      </c>
      <c r="J22" s="237">
        <f t="shared" si="6"/>
        <v>0</v>
      </c>
      <c r="K22" s="235">
        <f t="shared" si="6"/>
        <v>0</v>
      </c>
      <c r="L22" s="237">
        <f t="shared" si="6"/>
        <v>0</v>
      </c>
      <c r="M22" s="235">
        <f t="shared" si="6"/>
        <v>0</v>
      </c>
      <c r="N22" s="237">
        <f t="shared" si="6"/>
        <v>1</v>
      </c>
      <c r="O22" s="235">
        <f t="shared" si="6"/>
        <v>1</v>
      </c>
      <c r="P22" s="237">
        <f t="shared" si="6"/>
        <v>1</v>
      </c>
      <c r="Q22" s="236">
        <f t="shared" si="6"/>
        <v>1</v>
      </c>
    </row>
    <row r="23" spans="1:17">
      <c r="A23" s="17"/>
      <c r="B23" s="17"/>
      <c r="C23" s="17"/>
    </row>
    <row r="24" spans="1:17">
      <c r="A24" s="17"/>
      <c r="B24" s="17"/>
      <c r="C24" s="17"/>
      <c r="P24" s="49"/>
    </row>
    <row r="25" spans="1:17">
      <c r="A25" s="17"/>
      <c r="B25" s="17"/>
      <c r="C25" s="17"/>
    </row>
    <row r="26" spans="1:17">
      <c r="A26" s="17"/>
      <c r="B26" s="17"/>
      <c r="C26" s="17"/>
    </row>
    <row r="27" spans="1:17">
      <c r="A27" s="17"/>
      <c r="B27" s="17"/>
      <c r="C27" s="17"/>
    </row>
  </sheetData>
  <sortState xmlns:xlrd2="http://schemas.microsoft.com/office/spreadsheetml/2017/richdata2" ref="A15:N20">
    <sortCondition ref="A14"/>
  </sortState>
  <mergeCells count="12">
    <mergeCell ref="A1:Q1"/>
    <mergeCell ref="A3:A4"/>
    <mergeCell ref="B3:B4"/>
    <mergeCell ref="C3:C4"/>
    <mergeCell ref="F3:G3"/>
    <mergeCell ref="J3:K3"/>
    <mergeCell ref="L3:M3"/>
    <mergeCell ref="N3:O3"/>
    <mergeCell ref="P3:Q3"/>
    <mergeCell ref="A2:Q2"/>
    <mergeCell ref="D3:E3"/>
    <mergeCell ref="H3:I3"/>
  </mergeCells>
  <phoneticPr fontId="67" type="noConversion"/>
  <conditionalFormatting sqref="C1:C1048576">
    <cfRule type="containsText" dxfId="55" priority="1" operator="containsText" text="student">
      <formula>NOT(ISERROR(SEARCH("student",C1)))</formula>
    </cfRule>
  </conditionalFormatting>
  <pageMargins left="0.5" right="0.17" top="0.75" bottom="0.75" header="0.3" footer="0.3"/>
  <pageSetup paperSize="9" scale="80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0"/>
  <dimension ref="A1:R62"/>
  <sheetViews>
    <sheetView zoomScale="85" zoomScaleNormal="85" workbookViewId="0">
      <selection activeCell="F11" sqref="F11"/>
    </sheetView>
  </sheetViews>
  <sheetFormatPr baseColWidth="10" defaultColWidth="8.83203125" defaultRowHeight="15"/>
  <cols>
    <col min="1" max="1" width="14" customWidth="1"/>
    <col min="2" max="2" width="20.83203125" customWidth="1"/>
    <col min="3" max="3" width="34" customWidth="1"/>
    <col min="4" max="4" width="10.1640625" customWidth="1"/>
    <col min="5" max="5" width="10.5" customWidth="1"/>
    <col min="6" max="6" width="10.1640625" customWidth="1"/>
    <col min="7" max="9" width="10.5" customWidth="1"/>
    <col min="10" max="10" width="10" customWidth="1"/>
    <col min="11" max="11" width="10.1640625" customWidth="1"/>
    <col min="12" max="12" width="10" customWidth="1"/>
    <col min="13" max="13" width="10.5" customWidth="1"/>
    <col min="14" max="14" width="10" customWidth="1"/>
    <col min="15" max="15" width="10.1640625" customWidth="1"/>
    <col min="16" max="17" width="10.6640625" customWidth="1"/>
    <col min="18" max="16384" width="8.83203125" style="37"/>
  </cols>
  <sheetData>
    <row r="1" spans="1:18" ht="21" customHeight="1">
      <c r="A1" s="1742" t="s">
        <v>860</v>
      </c>
      <c r="B1" s="1742"/>
      <c r="C1" s="1742"/>
      <c r="D1" s="1742"/>
      <c r="E1" s="1742"/>
      <c r="F1" s="1742"/>
      <c r="G1" s="1742"/>
      <c r="H1" s="1742"/>
      <c r="I1" s="1742"/>
      <c r="J1" s="1742"/>
      <c r="K1" s="1742"/>
      <c r="L1" s="1742"/>
      <c r="M1" s="1742"/>
      <c r="N1" s="1742"/>
      <c r="O1" s="1742"/>
      <c r="P1" s="1742"/>
      <c r="Q1" s="1729"/>
      <c r="R1" s="38"/>
    </row>
    <row r="2" spans="1:18" ht="19">
      <c r="A2" s="1749" t="s">
        <v>2278</v>
      </c>
      <c r="B2" s="1750"/>
      <c r="C2" s="1750"/>
      <c r="D2" s="1750"/>
      <c r="E2" s="1750"/>
      <c r="F2" s="1750"/>
      <c r="G2" s="1750"/>
      <c r="H2" s="1750"/>
      <c r="I2" s="1750"/>
      <c r="J2" s="1750"/>
      <c r="K2" s="1750"/>
      <c r="L2" s="1750"/>
      <c r="M2" s="1750"/>
      <c r="N2" s="1750"/>
      <c r="O2" s="1750"/>
      <c r="P2" s="1750"/>
      <c r="Q2" s="1750"/>
      <c r="R2" s="38"/>
    </row>
    <row r="3" spans="1:18" ht="18" customHeight="1">
      <c r="A3" s="1755" t="s">
        <v>1</v>
      </c>
      <c r="B3" s="1755" t="s">
        <v>2</v>
      </c>
      <c r="C3" s="1755" t="s">
        <v>861</v>
      </c>
      <c r="D3" s="1751" t="s">
        <v>853</v>
      </c>
      <c r="E3" s="1752"/>
      <c r="F3" s="1751" t="s">
        <v>1732</v>
      </c>
      <c r="G3" s="1752"/>
      <c r="H3" s="1751" t="s">
        <v>1737</v>
      </c>
      <c r="I3" s="1752"/>
      <c r="J3" s="1751" t="s">
        <v>12</v>
      </c>
      <c r="K3" s="1752"/>
      <c r="L3" s="1751" t="s">
        <v>6</v>
      </c>
      <c r="M3" s="1752"/>
      <c r="N3" s="1751" t="s">
        <v>5</v>
      </c>
      <c r="O3" s="1752"/>
      <c r="P3" s="1751" t="s">
        <v>7</v>
      </c>
      <c r="Q3" s="1752"/>
      <c r="R3" s="38"/>
    </row>
    <row r="4" spans="1:18">
      <c r="A4" s="1756"/>
      <c r="B4" s="1756"/>
      <c r="C4" s="1756"/>
      <c r="D4" s="78" t="s">
        <v>14</v>
      </c>
      <c r="E4" s="354" t="s">
        <v>15</v>
      </c>
      <c r="F4" s="78" t="s">
        <v>14</v>
      </c>
      <c r="G4" s="78" t="s">
        <v>15</v>
      </c>
      <c r="H4" s="78" t="s">
        <v>14</v>
      </c>
      <c r="I4" s="78" t="s">
        <v>15</v>
      </c>
      <c r="J4" s="78" t="s">
        <v>14</v>
      </c>
      <c r="K4" s="78" t="s">
        <v>15</v>
      </c>
      <c r="L4" s="78" t="s">
        <v>14</v>
      </c>
      <c r="M4" s="78" t="s">
        <v>15</v>
      </c>
      <c r="N4" s="78" t="s">
        <v>14</v>
      </c>
      <c r="O4" s="78" t="s">
        <v>15</v>
      </c>
      <c r="P4" s="78" t="s">
        <v>14</v>
      </c>
      <c r="Q4" s="78" t="s">
        <v>15</v>
      </c>
      <c r="R4" s="38"/>
    </row>
    <row r="5" spans="1:18" s="102" customFormat="1">
      <c r="A5" s="1427" t="s">
        <v>1046</v>
      </c>
      <c r="B5" s="1427" t="s">
        <v>1047</v>
      </c>
      <c r="C5" s="1427" t="s">
        <v>67</v>
      </c>
      <c r="D5" s="1379">
        <f t="shared" ref="D5:D36" si="0">F5+H5+J5+L5+N5+P5</f>
        <v>2</v>
      </c>
      <c r="E5" s="1379">
        <f t="shared" ref="E5:E36" si="1">G5+I5+K5+M5+O5+Q5</f>
        <v>2</v>
      </c>
      <c r="F5" s="1436">
        <f>1+1</f>
        <v>2</v>
      </c>
      <c r="G5" s="1436">
        <f>1+1</f>
        <v>2</v>
      </c>
      <c r="H5" s="1436">
        <v>0</v>
      </c>
      <c r="I5" s="1436">
        <v>0</v>
      </c>
      <c r="J5" s="1436">
        <v>0</v>
      </c>
      <c r="K5" s="1436">
        <v>0</v>
      </c>
      <c r="L5" s="1436">
        <v>0</v>
      </c>
      <c r="M5" s="1436">
        <v>0</v>
      </c>
      <c r="N5" s="1436">
        <v>0</v>
      </c>
      <c r="O5" s="1436">
        <v>0</v>
      </c>
      <c r="P5" s="1436">
        <v>0</v>
      </c>
      <c r="Q5" s="1437">
        <v>0</v>
      </c>
      <c r="R5" s="101"/>
    </row>
    <row r="6" spans="1:18">
      <c r="A6" s="1427" t="s">
        <v>500</v>
      </c>
      <c r="B6" s="1427" t="s">
        <v>100</v>
      </c>
      <c r="C6" s="1427" t="s">
        <v>67</v>
      </c>
      <c r="D6" s="1379">
        <f t="shared" si="0"/>
        <v>3</v>
      </c>
      <c r="E6" s="1379">
        <f t="shared" si="1"/>
        <v>1.5</v>
      </c>
      <c r="F6" s="1436">
        <f>1+1+1</f>
        <v>3</v>
      </c>
      <c r="G6" s="1436">
        <f>1/4+1+1/4</f>
        <v>1.5</v>
      </c>
      <c r="H6" s="1436">
        <v>0</v>
      </c>
      <c r="I6" s="1436">
        <v>0</v>
      </c>
      <c r="J6" s="1436">
        <v>0</v>
      </c>
      <c r="K6" s="1436">
        <v>0</v>
      </c>
      <c r="L6" s="1436">
        <v>0</v>
      </c>
      <c r="M6" s="1436">
        <v>0</v>
      </c>
      <c r="N6" s="1436">
        <v>0</v>
      </c>
      <c r="O6" s="1436">
        <v>0</v>
      </c>
      <c r="P6" s="1436">
        <v>0</v>
      </c>
      <c r="Q6" s="1438">
        <v>0</v>
      </c>
      <c r="R6" s="38"/>
    </row>
    <row r="7" spans="1:18" s="41" customFormat="1">
      <c r="A7" s="1427" t="s">
        <v>1048</v>
      </c>
      <c r="B7" s="1427" t="s">
        <v>497</v>
      </c>
      <c r="C7" s="1427" t="s">
        <v>67</v>
      </c>
      <c r="D7" s="1379">
        <f t="shared" si="0"/>
        <v>5</v>
      </c>
      <c r="E7" s="1379">
        <f t="shared" si="1"/>
        <v>4.333333333333333</v>
      </c>
      <c r="F7" s="1436">
        <f>1+1+1+1+1</f>
        <v>5</v>
      </c>
      <c r="G7" s="1436">
        <f>1/3+1+1+1+1</f>
        <v>4.333333333333333</v>
      </c>
      <c r="H7" s="1436">
        <v>0</v>
      </c>
      <c r="I7" s="1436">
        <v>0</v>
      </c>
      <c r="J7" s="1436">
        <v>0</v>
      </c>
      <c r="K7" s="1436">
        <v>0</v>
      </c>
      <c r="L7" s="1436">
        <v>0</v>
      </c>
      <c r="M7" s="1436">
        <v>0</v>
      </c>
      <c r="N7" s="1436">
        <v>0</v>
      </c>
      <c r="O7" s="1436">
        <v>0</v>
      </c>
      <c r="P7" s="1436">
        <v>0</v>
      </c>
      <c r="Q7" s="1438">
        <v>0</v>
      </c>
      <c r="R7" s="42"/>
    </row>
    <row r="8" spans="1:18" s="41" customFormat="1">
      <c r="A8" s="1427" t="s">
        <v>68</v>
      </c>
      <c r="B8" s="1427" t="s">
        <v>1055</v>
      </c>
      <c r="C8" s="1427" t="s">
        <v>67</v>
      </c>
      <c r="D8" s="1379">
        <f t="shared" si="0"/>
        <v>0</v>
      </c>
      <c r="E8" s="1379">
        <f t="shared" si="1"/>
        <v>0</v>
      </c>
      <c r="F8" s="1436">
        <v>0</v>
      </c>
      <c r="G8" s="1436">
        <v>0</v>
      </c>
      <c r="H8" s="1436">
        <v>0</v>
      </c>
      <c r="I8" s="1436">
        <v>0</v>
      </c>
      <c r="J8" s="1436">
        <v>0</v>
      </c>
      <c r="K8" s="1436">
        <v>0</v>
      </c>
      <c r="L8" s="1436">
        <v>0</v>
      </c>
      <c r="M8" s="1436">
        <v>0</v>
      </c>
      <c r="N8" s="1436">
        <v>0</v>
      </c>
      <c r="O8" s="1436">
        <v>0</v>
      </c>
      <c r="P8" s="1436">
        <v>0</v>
      </c>
      <c r="Q8" s="1438">
        <v>0</v>
      </c>
      <c r="R8" s="42"/>
    </row>
    <row r="9" spans="1:18">
      <c r="A9" s="1427" t="s">
        <v>498</v>
      </c>
      <c r="B9" s="1427" t="s">
        <v>499</v>
      </c>
      <c r="C9" s="1427" t="s">
        <v>1083</v>
      </c>
      <c r="D9" s="1379">
        <f t="shared" si="0"/>
        <v>0</v>
      </c>
      <c r="E9" s="1379">
        <f t="shared" si="1"/>
        <v>0</v>
      </c>
      <c r="F9" s="1436">
        <v>0</v>
      </c>
      <c r="G9" s="1436">
        <v>0</v>
      </c>
      <c r="H9" s="1436">
        <v>0</v>
      </c>
      <c r="I9" s="1436">
        <v>0</v>
      </c>
      <c r="J9" s="1436">
        <v>0</v>
      </c>
      <c r="K9" s="1436">
        <v>0</v>
      </c>
      <c r="L9" s="1436">
        <v>0</v>
      </c>
      <c r="M9" s="1436">
        <v>0</v>
      </c>
      <c r="N9" s="1436">
        <v>0</v>
      </c>
      <c r="O9" s="1436">
        <v>0</v>
      </c>
      <c r="P9" s="1436">
        <v>0</v>
      </c>
      <c r="Q9" s="1438">
        <v>0</v>
      </c>
      <c r="R9" s="38"/>
    </row>
    <row r="10" spans="1:18" s="100" customFormat="1">
      <c r="A10" s="1427" t="s">
        <v>390</v>
      </c>
      <c r="B10" s="1427" t="s">
        <v>391</v>
      </c>
      <c r="C10" s="1427" t="s">
        <v>392</v>
      </c>
      <c r="D10" s="1379">
        <f t="shared" si="0"/>
        <v>0</v>
      </c>
      <c r="E10" s="1379">
        <f t="shared" si="1"/>
        <v>0</v>
      </c>
      <c r="F10" s="1436">
        <v>0</v>
      </c>
      <c r="G10" s="1436">
        <v>0</v>
      </c>
      <c r="H10" s="1436">
        <v>0</v>
      </c>
      <c r="I10" s="1436">
        <v>0</v>
      </c>
      <c r="J10" s="1436">
        <v>0</v>
      </c>
      <c r="K10" s="1436">
        <v>0</v>
      </c>
      <c r="L10" s="1436">
        <v>0</v>
      </c>
      <c r="M10" s="1436">
        <v>0</v>
      </c>
      <c r="N10" s="1436">
        <v>0</v>
      </c>
      <c r="O10" s="1436">
        <v>0</v>
      </c>
      <c r="P10" s="1436">
        <v>0</v>
      </c>
      <c r="Q10" s="1438">
        <v>0</v>
      </c>
      <c r="R10" s="99"/>
    </row>
    <row r="11" spans="1:18" s="118" customFormat="1">
      <c r="A11" s="1427" t="s">
        <v>167</v>
      </c>
      <c r="B11" s="1427" t="s">
        <v>638</v>
      </c>
      <c r="C11" s="1427" t="s">
        <v>394</v>
      </c>
      <c r="D11" s="1379">
        <f t="shared" si="0"/>
        <v>9</v>
      </c>
      <c r="E11" s="1379">
        <f t="shared" si="1"/>
        <v>4.0333333333333332</v>
      </c>
      <c r="F11" s="1436">
        <f>1+1+1+1+1+1+1+1</f>
        <v>8</v>
      </c>
      <c r="G11" s="1436">
        <f>1/3+1/2+1/2+1/2+1/2+1/2+1/2+1/2</f>
        <v>3.833333333333333</v>
      </c>
      <c r="H11" s="1436">
        <v>0</v>
      </c>
      <c r="I11" s="1436">
        <v>0</v>
      </c>
      <c r="J11" s="1436">
        <v>0</v>
      </c>
      <c r="K11" s="1436">
        <v>0</v>
      </c>
      <c r="L11" s="1436">
        <v>0</v>
      </c>
      <c r="M11" s="1436">
        <v>0</v>
      </c>
      <c r="N11" s="1436">
        <v>0</v>
      </c>
      <c r="O11" s="1436">
        <v>0</v>
      </c>
      <c r="P11" s="1436">
        <f>1</f>
        <v>1</v>
      </c>
      <c r="Q11" s="1438">
        <f>1/5</f>
        <v>0.2</v>
      </c>
      <c r="R11" s="117"/>
    </row>
    <row r="12" spans="1:18">
      <c r="A12" s="1427" t="s">
        <v>501</v>
      </c>
      <c r="B12" s="1427" t="s">
        <v>393</v>
      </c>
      <c r="C12" s="1427" t="s">
        <v>67</v>
      </c>
      <c r="D12" s="1379">
        <f t="shared" si="0"/>
        <v>4</v>
      </c>
      <c r="E12" s="1379">
        <f t="shared" si="1"/>
        <v>2.5</v>
      </c>
      <c r="F12" s="1436">
        <f>1+1+1</f>
        <v>3</v>
      </c>
      <c r="G12" s="1436">
        <f>1+1/2+1/2</f>
        <v>2</v>
      </c>
      <c r="H12" s="1436">
        <v>0</v>
      </c>
      <c r="I12" s="1436">
        <v>0</v>
      </c>
      <c r="J12" s="1436">
        <v>0</v>
      </c>
      <c r="K12" s="1436">
        <v>0</v>
      </c>
      <c r="L12" s="1436">
        <v>0</v>
      </c>
      <c r="M12" s="1436">
        <v>0</v>
      </c>
      <c r="N12" s="1436">
        <v>0</v>
      </c>
      <c r="O12" s="1436">
        <v>0</v>
      </c>
      <c r="P12" s="1436">
        <f>1</f>
        <v>1</v>
      </c>
      <c r="Q12" s="1438">
        <f>1/2</f>
        <v>0.5</v>
      </c>
      <c r="R12" s="38"/>
    </row>
    <row r="13" spans="1:18" s="100" customFormat="1">
      <c r="A13" s="1427" t="s">
        <v>1049</v>
      </c>
      <c r="B13" s="1427" t="s">
        <v>1050</v>
      </c>
      <c r="C13" s="1427" t="s">
        <v>67</v>
      </c>
      <c r="D13" s="1379">
        <f t="shared" si="0"/>
        <v>3</v>
      </c>
      <c r="E13" s="1379">
        <f t="shared" si="1"/>
        <v>1.8333333333333333</v>
      </c>
      <c r="F13" s="1436">
        <f>1+1+1</f>
        <v>3</v>
      </c>
      <c r="G13" s="1436">
        <f>1+1/3+1/2</f>
        <v>1.8333333333333333</v>
      </c>
      <c r="H13" s="1436">
        <v>0</v>
      </c>
      <c r="I13" s="1436">
        <v>0</v>
      </c>
      <c r="J13" s="1436">
        <v>0</v>
      </c>
      <c r="K13" s="1436">
        <v>0</v>
      </c>
      <c r="L13" s="1436">
        <v>0</v>
      </c>
      <c r="M13" s="1436">
        <v>0</v>
      </c>
      <c r="N13" s="1436">
        <v>0</v>
      </c>
      <c r="O13" s="1436">
        <v>0</v>
      </c>
      <c r="P13" s="1436">
        <v>0</v>
      </c>
      <c r="Q13" s="1438">
        <v>0</v>
      </c>
      <c r="R13" s="99"/>
    </row>
    <row r="14" spans="1:18" s="102" customFormat="1">
      <c r="A14" s="1427" t="s">
        <v>160</v>
      </c>
      <c r="B14" s="1427" t="s">
        <v>1051</v>
      </c>
      <c r="C14" s="1427" t="s">
        <v>2743</v>
      </c>
      <c r="D14" s="1379">
        <f t="shared" si="0"/>
        <v>0</v>
      </c>
      <c r="E14" s="1379">
        <f t="shared" si="1"/>
        <v>0</v>
      </c>
      <c r="F14" s="1436">
        <v>0</v>
      </c>
      <c r="G14" s="1436">
        <v>0</v>
      </c>
      <c r="H14" s="1436">
        <v>0</v>
      </c>
      <c r="I14" s="1436">
        <v>0</v>
      </c>
      <c r="J14" s="1436">
        <v>0</v>
      </c>
      <c r="K14" s="1436">
        <v>0</v>
      </c>
      <c r="L14" s="1436">
        <v>0</v>
      </c>
      <c r="M14" s="1436">
        <v>0</v>
      </c>
      <c r="N14" s="1436">
        <v>0</v>
      </c>
      <c r="O14" s="1436">
        <v>0</v>
      </c>
      <c r="P14" s="1436">
        <v>0</v>
      </c>
      <c r="Q14" s="1438">
        <v>0</v>
      </c>
      <c r="R14" s="101"/>
    </row>
    <row r="15" spans="1:18" s="102" customFormat="1">
      <c r="A15" s="1427" t="s">
        <v>198</v>
      </c>
      <c r="B15" s="1427" t="s">
        <v>1052</v>
      </c>
      <c r="C15" s="1427" t="s">
        <v>67</v>
      </c>
      <c r="D15" s="1379">
        <f t="shared" si="0"/>
        <v>1</v>
      </c>
      <c r="E15" s="1379">
        <f t="shared" si="1"/>
        <v>1</v>
      </c>
      <c r="F15" s="1436">
        <f>1</f>
        <v>1</v>
      </c>
      <c r="G15" s="1436">
        <f>1</f>
        <v>1</v>
      </c>
      <c r="H15" s="1436">
        <v>0</v>
      </c>
      <c r="I15" s="1436">
        <v>0</v>
      </c>
      <c r="J15" s="1436">
        <v>0</v>
      </c>
      <c r="K15" s="1436">
        <v>0</v>
      </c>
      <c r="L15" s="1436">
        <v>0</v>
      </c>
      <c r="M15" s="1436">
        <v>0</v>
      </c>
      <c r="N15" s="1436">
        <v>0</v>
      </c>
      <c r="O15" s="1436">
        <v>0</v>
      </c>
      <c r="P15" s="1436">
        <v>0</v>
      </c>
      <c r="Q15" s="1438">
        <v>0</v>
      </c>
      <c r="R15" s="101"/>
    </row>
    <row r="16" spans="1:18" s="102" customFormat="1">
      <c r="A16" s="1428" t="s">
        <v>278</v>
      </c>
      <c r="B16" s="1428" t="s">
        <v>1054</v>
      </c>
      <c r="C16" s="1428" t="s">
        <v>59</v>
      </c>
      <c r="D16" s="1380">
        <f t="shared" si="0"/>
        <v>2</v>
      </c>
      <c r="E16" s="1380">
        <f t="shared" si="1"/>
        <v>1.3333333333333333</v>
      </c>
      <c r="F16" s="1439">
        <f>1+1</f>
        <v>2</v>
      </c>
      <c r="G16" s="1439">
        <f>1+1/3</f>
        <v>1.3333333333333333</v>
      </c>
      <c r="H16" s="1439">
        <v>0</v>
      </c>
      <c r="I16" s="1439">
        <v>0</v>
      </c>
      <c r="J16" s="1439">
        <v>0</v>
      </c>
      <c r="K16" s="1439">
        <v>0</v>
      </c>
      <c r="L16" s="1439">
        <v>0</v>
      </c>
      <c r="M16" s="1439">
        <v>0</v>
      </c>
      <c r="N16" s="1439">
        <v>0</v>
      </c>
      <c r="O16" s="1439">
        <v>0</v>
      </c>
      <c r="P16" s="1439">
        <v>0</v>
      </c>
      <c r="Q16" s="1440">
        <v>0</v>
      </c>
      <c r="R16" s="101"/>
    </row>
    <row r="17" spans="1:18" s="102" customFormat="1">
      <c r="A17" s="1427" t="s">
        <v>502</v>
      </c>
      <c r="B17" s="1427" t="s">
        <v>503</v>
      </c>
      <c r="C17" s="1427" t="s">
        <v>59</v>
      </c>
      <c r="D17" s="1379">
        <f t="shared" si="0"/>
        <v>1</v>
      </c>
      <c r="E17" s="1379">
        <f t="shared" si="1"/>
        <v>0.33333333333333331</v>
      </c>
      <c r="F17" s="1436">
        <f>1</f>
        <v>1</v>
      </c>
      <c r="G17" s="1436">
        <f>1/3</f>
        <v>0.33333333333333331</v>
      </c>
      <c r="H17" s="1436">
        <v>0</v>
      </c>
      <c r="I17" s="1436">
        <v>0</v>
      </c>
      <c r="J17" s="1436">
        <v>0</v>
      </c>
      <c r="K17" s="1436">
        <v>0</v>
      </c>
      <c r="L17" s="1436">
        <v>0</v>
      </c>
      <c r="M17" s="1436">
        <v>0</v>
      </c>
      <c r="N17" s="1436">
        <v>0</v>
      </c>
      <c r="O17" s="1436">
        <v>0</v>
      </c>
      <c r="P17" s="1436">
        <v>0</v>
      </c>
      <c r="Q17" s="1438">
        <v>0</v>
      </c>
      <c r="R17" s="101"/>
    </row>
    <row r="18" spans="1:18" s="145" customFormat="1">
      <c r="A18" s="1427" t="s">
        <v>602</v>
      </c>
      <c r="B18" s="1427" t="s">
        <v>1056</v>
      </c>
      <c r="C18" s="1427" t="s">
        <v>59</v>
      </c>
      <c r="D18" s="1379">
        <f t="shared" si="0"/>
        <v>4</v>
      </c>
      <c r="E18" s="1379">
        <f t="shared" si="1"/>
        <v>2.333333333333333</v>
      </c>
      <c r="F18" s="1436">
        <f>1+1+1</f>
        <v>3</v>
      </c>
      <c r="G18" s="1436">
        <f>1+1/2+1/3</f>
        <v>1.8333333333333333</v>
      </c>
      <c r="H18" s="1436">
        <v>0</v>
      </c>
      <c r="I18" s="1436">
        <v>0</v>
      </c>
      <c r="J18" s="1436">
        <v>0</v>
      </c>
      <c r="K18" s="1436">
        <v>0</v>
      </c>
      <c r="L18" s="1436">
        <v>0</v>
      </c>
      <c r="M18" s="1436">
        <v>0</v>
      </c>
      <c r="N18" s="1436">
        <v>0</v>
      </c>
      <c r="O18" s="1436">
        <v>0</v>
      </c>
      <c r="P18" s="1436">
        <f>1</f>
        <v>1</v>
      </c>
      <c r="Q18" s="1438">
        <f>1/2</f>
        <v>0.5</v>
      </c>
      <c r="R18" s="144"/>
    </row>
    <row r="19" spans="1:18" s="256" customFormat="1">
      <c r="A19" s="1427" t="s">
        <v>245</v>
      </c>
      <c r="B19" s="1427" t="s">
        <v>246</v>
      </c>
      <c r="C19" s="1427" t="s">
        <v>59</v>
      </c>
      <c r="D19" s="1379">
        <f t="shared" si="0"/>
        <v>0</v>
      </c>
      <c r="E19" s="1379">
        <f t="shared" si="1"/>
        <v>0</v>
      </c>
      <c r="F19" s="1436">
        <v>0</v>
      </c>
      <c r="G19" s="1436">
        <v>0</v>
      </c>
      <c r="H19" s="1436">
        <v>0</v>
      </c>
      <c r="I19" s="1436">
        <v>0</v>
      </c>
      <c r="J19" s="1436">
        <v>0</v>
      </c>
      <c r="K19" s="1436">
        <v>0</v>
      </c>
      <c r="L19" s="1436">
        <v>0</v>
      </c>
      <c r="M19" s="1436">
        <v>0</v>
      </c>
      <c r="N19" s="1436">
        <v>0</v>
      </c>
      <c r="O19" s="1436">
        <v>0</v>
      </c>
      <c r="P19" s="1436">
        <v>0</v>
      </c>
      <c r="Q19" s="1438">
        <v>0</v>
      </c>
      <c r="R19" s="255"/>
    </row>
    <row r="20" spans="1:18">
      <c r="A20" s="1427" t="s">
        <v>395</v>
      </c>
      <c r="B20" s="1427" t="s">
        <v>396</v>
      </c>
      <c r="C20" s="1427" t="s">
        <v>59</v>
      </c>
      <c r="D20" s="1379">
        <f t="shared" si="0"/>
        <v>1</v>
      </c>
      <c r="E20" s="1379">
        <f t="shared" si="1"/>
        <v>0.5</v>
      </c>
      <c r="F20" s="1436">
        <f>1</f>
        <v>1</v>
      </c>
      <c r="G20" s="1436">
        <f>1/2</f>
        <v>0.5</v>
      </c>
      <c r="H20" s="1436">
        <v>0</v>
      </c>
      <c r="I20" s="1436">
        <v>0</v>
      </c>
      <c r="J20" s="1436">
        <v>0</v>
      </c>
      <c r="K20" s="1436">
        <v>0</v>
      </c>
      <c r="L20" s="1436">
        <v>0</v>
      </c>
      <c r="M20" s="1436">
        <v>0</v>
      </c>
      <c r="N20" s="1436">
        <v>0</v>
      </c>
      <c r="O20" s="1436">
        <v>0</v>
      </c>
      <c r="P20" s="1436">
        <v>0</v>
      </c>
      <c r="Q20" s="1438">
        <v>0</v>
      </c>
      <c r="R20" s="38"/>
    </row>
    <row r="21" spans="1:18" s="261" customFormat="1">
      <c r="A21" s="1429" t="s">
        <v>228</v>
      </c>
      <c r="B21" s="1429" t="s">
        <v>229</v>
      </c>
      <c r="C21" s="1429" t="s">
        <v>56</v>
      </c>
      <c r="D21" s="1380">
        <f t="shared" si="0"/>
        <v>1</v>
      </c>
      <c r="E21" s="1380">
        <f t="shared" si="1"/>
        <v>0.5</v>
      </c>
      <c r="F21" s="1439">
        <f>1</f>
        <v>1</v>
      </c>
      <c r="G21" s="1439">
        <f>1/2</f>
        <v>0.5</v>
      </c>
      <c r="H21" s="1439">
        <v>0</v>
      </c>
      <c r="I21" s="1439">
        <v>0</v>
      </c>
      <c r="J21" s="1441">
        <v>0</v>
      </c>
      <c r="K21" s="1441">
        <v>0</v>
      </c>
      <c r="L21" s="1441">
        <v>0</v>
      </c>
      <c r="M21" s="1441">
        <v>0</v>
      </c>
      <c r="N21" s="1441">
        <v>0</v>
      </c>
      <c r="O21" s="1441">
        <v>0</v>
      </c>
      <c r="P21" s="1441">
        <v>0</v>
      </c>
      <c r="Q21" s="1442">
        <v>0</v>
      </c>
      <c r="R21" s="260"/>
    </row>
    <row r="22" spans="1:18" s="261" customFormat="1">
      <c r="A22" s="1427" t="s">
        <v>1079</v>
      </c>
      <c r="B22" s="1427" t="s">
        <v>1057</v>
      </c>
      <c r="C22" s="1427" t="s">
        <v>56</v>
      </c>
      <c r="D22" s="1379">
        <f t="shared" si="0"/>
        <v>1</v>
      </c>
      <c r="E22" s="1379">
        <f t="shared" si="1"/>
        <v>1</v>
      </c>
      <c r="F22" s="1436">
        <v>0</v>
      </c>
      <c r="G22" s="1436">
        <v>0</v>
      </c>
      <c r="H22" s="1436">
        <v>0</v>
      </c>
      <c r="I22" s="1436">
        <v>0</v>
      </c>
      <c r="J22" s="1436">
        <v>0</v>
      </c>
      <c r="K22" s="1436">
        <v>0</v>
      </c>
      <c r="L22" s="1436">
        <v>1</v>
      </c>
      <c r="M22" s="1436">
        <v>1</v>
      </c>
      <c r="N22" s="1436">
        <v>0</v>
      </c>
      <c r="O22" s="1436">
        <v>0</v>
      </c>
      <c r="P22" s="1436">
        <v>0</v>
      </c>
      <c r="Q22" s="1438">
        <v>0</v>
      </c>
      <c r="R22" s="260"/>
    </row>
    <row r="23" spans="1:18" s="261" customFormat="1">
      <c r="A23" s="1428" t="s">
        <v>1058</v>
      </c>
      <c r="B23" s="1428" t="s">
        <v>1059</v>
      </c>
      <c r="C23" s="1428" t="s">
        <v>470</v>
      </c>
      <c r="D23" s="1380">
        <f t="shared" si="0"/>
        <v>2</v>
      </c>
      <c r="E23" s="1380">
        <f t="shared" si="1"/>
        <v>1.3333333333333333</v>
      </c>
      <c r="F23" s="1439">
        <f>1+1</f>
        <v>2</v>
      </c>
      <c r="G23" s="1439">
        <f>1+1/3</f>
        <v>1.3333333333333333</v>
      </c>
      <c r="H23" s="1439">
        <v>0</v>
      </c>
      <c r="I23" s="1439">
        <v>0</v>
      </c>
      <c r="J23" s="1439">
        <v>0</v>
      </c>
      <c r="K23" s="1439">
        <v>0</v>
      </c>
      <c r="L23" s="1439">
        <v>0</v>
      </c>
      <c r="M23" s="1439">
        <v>0</v>
      </c>
      <c r="N23" s="1439">
        <v>0</v>
      </c>
      <c r="O23" s="1439">
        <v>0</v>
      </c>
      <c r="P23" s="1439">
        <v>0</v>
      </c>
      <c r="Q23" s="1440">
        <v>0</v>
      </c>
      <c r="R23" s="260"/>
    </row>
    <row r="24" spans="1:18" s="261" customFormat="1">
      <c r="A24" s="1428" t="s">
        <v>1383</v>
      </c>
      <c r="B24" s="1428" t="s">
        <v>1384</v>
      </c>
      <c r="C24" s="1428" t="s">
        <v>1922</v>
      </c>
      <c r="D24" s="1380">
        <f t="shared" si="0"/>
        <v>0</v>
      </c>
      <c r="E24" s="1380">
        <f t="shared" si="1"/>
        <v>0</v>
      </c>
      <c r="F24" s="1439">
        <v>0</v>
      </c>
      <c r="G24" s="1439">
        <v>0</v>
      </c>
      <c r="H24" s="1439">
        <v>0</v>
      </c>
      <c r="I24" s="1439">
        <v>0</v>
      </c>
      <c r="J24" s="1439">
        <v>0</v>
      </c>
      <c r="K24" s="1439">
        <v>0</v>
      </c>
      <c r="L24" s="1439">
        <v>0</v>
      </c>
      <c r="M24" s="1439">
        <v>0</v>
      </c>
      <c r="N24" s="1439">
        <v>0</v>
      </c>
      <c r="O24" s="1439">
        <v>0</v>
      </c>
      <c r="P24" s="1439">
        <v>0</v>
      </c>
      <c r="Q24" s="1440">
        <v>0</v>
      </c>
      <c r="R24" s="260"/>
    </row>
    <row r="25" spans="1:18" s="261" customFormat="1">
      <c r="A25" s="1430" t="s">
        <v>1920</v>
      </c>
      <c r="B25" s="1430" t="s">
        <v>1921</v>
      </c>
      <c r="C25" s="1430" t="s">
        <v>1922</v>
      </c>
      <c r="D25" s="1379">
        <f t="shared" si="0"/>
        <v>1</v>
      </c>
      <c r="E25" s="1379">
        <f t="shared" si="1"/>
        <v>1</v>
      </c>
      <c r="F25" s="1436">
        <v>0</v>
      </c>
      <c r="G25" s="1436">
        <v>0</v>
      </c>
      <c r="H25" s="1436">
        <v>0</v>
      </c>
      <c r="I25" s="1436">
        <v>0</v>
      </c>
      <c r="J25" s="1436">
        <v>0</v>
      </c>
      <c r="K25" s="1436">
        <v>0</v>
      </c>
      <c r="L25" s="1436">
        <v>0</v>
      </c>
      <c r="M25" s="1436">
        <v>0</v>
      </c>
      <c r="N25" s="1436">
        <v>0</v>
      </c>
      <c r="O25" s="1436">
        <v>0</v>
      </c>
      <c r="P25" s="1436">
        <f>1</f>
        <v>1</v>
      </c>
      <c r="Q25" s="1438">
        <f>1</f>
        <v>1</v>
      </c>
      <c r="R25" s="260"/>
    </row>
    <row r="26" spans="1:18" s="261" customFormat="1">
      <c r="A26" s="1430" t="s">
        <v>2545</v>
      </c>
      <c r="B26" s="1430" t="s">
        <v>2546</v>
      </c>
      <c r="C26" s="1430" t="s">
        <v>1922</v>
      </c>
      <c r="D26" s="1379">
        <f t="shared" si="0"/>
        <v>9</v>
      </c>
      <c r="E26" s="1379">
        <f t="shared" si="1"/>
        <v>4.0333333333333332</v>
      </c>
      <c r="F26" s="1443">
        <f>1+1+1+1+1+1+1+1</f>
        <v>8</v>
      </c>
      <c r="G26" s="1443">
        <f>1/3+1/2+1/2+1/2+1/2+1/2+1/2+1/2</f>
        <v>3.833333333333333</v>
      </c>
      <c r="H26" s="1443">
        <v>0</v>
      </c>
      <c r="I26" s="1443">
        <v>0</v>
      </c>
      <c r="J26" s="1443">
        <v>0</v>
      </c>
      <c r="K26" s="1443">
        <v>0</v>
      </c>
      <c r="L26" s="1443">
        <v>0</v>
      </c>
      <c r="M26" s="1443">
        <v>0</v>
      </c>
      <c r="N26" s="1443">
        <v>0</v>
      </c>
      <c r="O26" s="1443">
        <v>0</v>
      </c>
      <c r="P26" s="1443">
        <f>1</f>
        <v>1</v>
      </c>
      <c r="Q26" s="1444">
        <f>1/5</f>
        <v>0.2</v>
      </c>
      <c r="R26" s="260"/>
    </row>
    <row r="27" spans="1:18" s="261" customFormat="1">
      <c r="A27" s="1428" t="s">
        <v>2648</v>
      </c>
      <c r="B27" s="1428" t="s">
        <v>2649</v>
      </c>
      <c r="C27" s="1428" t="s">
        <v>368</v>
      </c>
      <c r="D27" s="1380">
        <f t="shared" si="0"/>
        <v>0</v>
      </c>
      <c r="E27" s="1380">
        <f t="shared" si="1"/>
        <v>0</v>
      </c>
      <c r="F27" s="1441">
        <v>0</v>
      </c>
      <c r="G27" s="1441">
        <v>0</v>
      </c>
      <c r="H27" s="1441">
        <v>0</v>
      </c>
      <c r="I27" s="1441">
        <v>0</v>
      </c>
      <c r="J27" s="1441">
        <v>0</v>
      </c>
      <c r="K27" s="1441">
        <v>0</v>
      </c>
      <c r="L27" s="1441">
        <v>0</v>
      </c>
      <c r="M27" s="1441">
        <v>0</v>
      </c>
      <c r="N27" s="1441">
        <v>0</v>
      </c>
      <c r="O27" s="1441">
        <v>0</v>
      </c>
      <c r="P27" s="1441">
        <v>0</v>
      </c>
      <c r="Q27" s="1442">
        <v>0</v>
      </c>
      <c r="R27" s="260"/>
    </row>
    <row r="28" spans="1:18" s="261" customFormat="1">
      <c r="A28" s="1428" t="s">
        <v>814</v>
      </c>
      <c r="B28" s="1428" t="s">
        <v>2544</v>
      </c>
      <c r="C28" s="1428" t="s">
        <v>912</v>
      </c>
      <c r="D28" s="1380">
        <f t="shared" si="0"/>
        <v>1</v>
      </c>
      <c r="E28" s="1380">
        <f t="shared" si="1"/>
        <v>0.33333333333333331</v>
      </c>
      <c r="F28" s="1439">
        <f>1</f>
        <v>1</v>
      </c>
      <c r="G28" s="1439">
        <f>1/3</f>
        <v>0.33333333333333331</v>
      </c>
      <c r="H28" s="1439">
        <v>0</v>
      </c>
      <c r="I28" s="1439">
        <v>0</v>
      </c>
      <c r="J28" s="1439">
        <v>0</v>
      </c>
      <c r="K28" s="1439">
        <v>0</v>
      </c>
      <c r="L28" s="1439">
        <v>0</v>
      </c>
      <c r="M28" s="1439">
        <v>0</v>
      </c>
      <c r="N28" s="1439">
        <v>0</v>
      </c>
      <c r="O28" s="1439">
        <v>0</v>
      </c>
      <c r="P28" s="1439">
        <v>0</v>
      </c>
      <c r="Q28" s="1440">
        <v>0</v>
      </c>
      <c r="R28" s="260"/>
    </row>
    <row r="29" spans="1:18" s="261" customFormat="1">
      <c r="A29" s="1430" t="s">
        <v>2584</v>
      </c>
      <c r="B29" s="1430" t="s">
        <v>2585</v>
      </c>
      <c r="C29" s="1430" t="s">
        <v>912</v>
      </c>
      <c r="D29" s="1379">
        <f t="shared" si="0"/>
        <v>1</v>
      </c>
      <c r="E29" s="1379">
        <f t="shared" si="1"/>
        <v>0.2</v>
      </c>
      <c r="F29" s="1443">
        <v>0</v>
      </c>
      <c r="G29" s="1443">
        <v>0</v>
      </c>
      <c r="H29" s="1443">
        <v>0</v>
      </c>
      <c r="I29" s="1443">
        <v>0</v>
      </c>
      <c r="J29" s="1443">
        <v>0</v>
      </c>
      <c r="K29" s="1443">
        <v>0</v>
      </c>
      <c r="L29" s="1443">
        <v>0</v>
      </c>
      <c r="M29" s="1443">
        <v>0</v>
      </c>
      <c r="N29" s="1443">
        <v>0</v>
      </c>
      <c r="O29" s="1443">
        <v>0</v>
      </c>
      <c r="P29" s="1443">
        <f>1</f>
        <v>1</v>
      </c>
      <c r="Q29" s="1444">
        <f>1/5</f>
        <v>0.2</v>
      </c>
      <c r="R29" s="260"/>
    </row>
    <row r="30" spans="1:18" s="100" customFormat="1">
      <c r="A30" s="1430" t="s">
        <v>2586</v>
      </c>
      <c r="B30" s="1430" t="s">
        <v>2587</v>
      </c>
      <c r="C30" s="1430" t="s">
        <v>912</v>
      </c>
      <c r="D30" s="1379">
        <f t="shared" si="0"/>
        <v>1</v>
      </c>
      <c r="E30" s="1379">
        <f t="shared" si="1"/>
        <v>0.2</v>
      </c>
      <c r="F30" s="1443">
        <v>0</v>
      </c>
      <c r="G30" s="1443">
        <v>0</v>
      </c>
      <c r="H30" s="1443">
        <v>0</v>
      </c>
      <c r="I30" s="1443">
        <v>0</v>
      </c>
      <c r="J30" s="1443">
        <v>0</v>
      </c>
      <c r="K30" s="1443">
        <v>0</v>
      </c>
      <c r="L30" s="1443">
        <v>0</v>
      </c>
      <c r="M30" s="1443">
        <v>0</v>
      </c>
      <c r="N30" s="1443">
        <v>0</v>
      </c>
      <c r="O30" s="1443">
        <v>0</v>
      </c>
      <c r="P30" s="1443">
        <f>1</f>
        <v>1</v>
      </c>
      <c r="Q30" s="1444">
        <f>1/5</f>
        <v>0.2</v>
      </c>
      <c r="R30" s="99"/>
    </row>
    <row r="31" spans="1:18" s="102" customFormat="1">
      <c r="A31" s="1430" t="s">
        <v>2582</v>
      </c>
      <c r="B31" s="1430" t="s">
        <v>2583</v>
      </c>
      <c r="C31" s="1430" t="s">
        <v>912</v>
      </c>
      <c r="D31" s="1379">
        <f t="shared" si="0"/>
        <v>1</v>
      </c>
      <c r="E31" s="1379">
        <f t="shared" si="1"/>
        <v>0.2</v>
      </c>
      <c r="F31" s="1443">
        <v>0</v>
      </c>
      <c r="G31" s="1443">
        <v>0</v>
      </c>
      <c r="H31" s="1443">
        <v>0</v>
      </c>
      <c r="I31" s="1443">
        <v>0</v>
      </c>
      <c r="J31" s="1443">
        <v>0</v>
      </c>
      <c r="K31" s="1443">
        <v>0</v>
      </c>
      <c r="L31" s="1443">
        <v>0</v>
      </c>
      <c r="M31" s="1443">
        <v>0</v>
      </c>
      <c r="N31" s="1443">
        <v>0</v>
      </c>
      <c r="O31" s="1443">
        <v>0</v>
      </c>
      <c r="P31" s="1443">
        <f>1</f>
        <v>1</v>
      </c>
      <c r="Q31" s="1444">
        <f>1/5</f>
        <v>0.2</v>
      </c>
      <c r="R31" s="101"/>
    </row>
    <row r="32" spans="1:18" s="100" customFormat="1">
      <c r="A32" s="1430" t="s">
        <v>2660</v>
      </c>
      <c r="B32" s="1430" t="s">
        <v>2661</v>
      </c>
      <c r="C32" s="1430" t="s">
        <v>912</v>
      </c>
      <c r="D32" s="1379">
        <f t="shared" si="0"/>
        <v>0</v>
      </c>
      <c r="E32" s="1379">
        <f t="shared" si="1"/>
        <v>0</v>
      </c>
      <c r="F32" s="1443">
        <v>0</v>
      </c>
      <c r="G32" s="1443">
        <v>0</v>
      </c>
      <c r="H32" s="1443">
        <v>0</v>
      </c>
      <c r="I32" s="1443">
        <v>0</v>
      </c>
      <c r="J32" s="1443">
        <v>0</v>
      </c>
      <c r="K32" s="1443">
        <v>0</v>
      </c>
      <c r="L32" s="1443">
        <v>0</v>
      </c>
      <c r="M32" s="1443">
        <v>0</v>
      </c>
      <c r="N32" s="1443">
        <v>0</v>
      </c>
      <c r="O32" s="1443">
        <v>0</v>
      </c>
      <c r="P32" s="1443">
        <v>0</v>
      </c>
      <c r="Q32" s="1444">
        <v>0</v>
      </c>
      <c r="R32" s="99"/>
    </row>
    <row r="33" spans="1:18" s="102" customFormat="1">
      <c r="A33" s="1428" t="s">
        <v>1069</v>
      </c>
      <c r="B33" s="1428" t="s">
        <v>1070</v>
      </c>
      <c r="C33" s="1428" t="s">
        <v>1071</v>
      </c>
      <c r="D33" s="1380">
        <f t="shared" si="0"/>
        <v>1</v>
      </c>
      <c r="E33" s="1380">
        <f t="shared" si="1"/>
        <v>0.5</v>
      </c>
      <c r="F33" s="1439">
        <f>1</f>
        <v>1</v>
      </c>
      <c r="G33" s="1439">
        <f>1/2</f>
        <v>0.5</v>
      </c>
      <c r="H33" s="1439">
        <v>0</v>
      </c>
      <c r="I33" s="1439">
        <v>0</v>
      </c>
      <c r="J33" s="1439">
        <v>0</v>
      </c>
      <c r="K33" s="1439">
        <v>0</v>
      </c>
      <c r="L33" s="1439">
        <v>0</v>
      </c>
      <c r="M33" s="1439">
        <v>0</v>
      </c>
      <c r="N33" s="1439">
        <v>0</v>
      </c>
      <c r="O33" s="1439">
        <v>0</v>
      </c>
      <c r="P33" s="1439">
        <v>0</v>
      </c>
      <c r="Q33" s="1440">
        <v>0</v>
      </c>
      <c r="R33" s="101"/>
    </row>
    <row r="34" spans="1:18" s="102" customFormat="1" ht="15" customHeight="1">
      <c r="A34" s="1430" t="s">
        <v>1060</v>
      </c>
      <c r="B34" s="1430" t="s">
        <v>1061</v>
      </c>
      <c r="C34" s="1430" t="s">
        <v>1062</v>
      </c>
      <c r="D34" s="1381">
        <f t="shared" si="0"/>
        <v>0</v>
      </c>
      <c r="E34" s="1381">
        <f t="shared" si="1"/>
        <v>0</v>
      </c>
      <c r="F34" s="1443">
        <v>0</v>
      </c>
      <c r="G34" s="1443">
        <v>0</v>
      </c>
      <c r="H34" s="1443">
        <v>0</v>
      </c>
      <c r="I34" s="1443">
        <v>0</v>
      </c>
      <c r="J34" s="1443">
        <v>0</v>
      </c>
      <c r="K34" s="1443">
        <v>0</v>
      </c>
      <c r="L34" s="1443">
        <v>0</v>
      </c>
      <c r="M34" s="1443">
        <v>0</v>
      </c>
      <c r="N34" s="1443">
        <v>0</v>
      </c>
      <c r="O34" s="1443">
        <v>0</v>
      </c>
      <c r="P34" s="1443">
        <v>0</v>
      </c>
      <c r="Q34" s="1444">
        <v>0</v>
      </c>
      <c r="R34" s="101"/>
    </row>
    <row r="35" spans="1:18" s="95" customFormat="1" ht="15" customHeight="1">
      <c r="A35" s="1427" t="s">
        <v>1063</v>
      </c>
      <c r="B35" s="1427" t="s">
        <v>89</v>
      </c>
      <c r="C35" s="1427" t="s">
        <v>1062</v>
      </c>
      <c r="D35" s="1379">
        <f t="shared" si="0"/>
        <v>0</v>
      </c>
      <c r="E35" s="1379">
        <f t="shared" si="1"/>
        <v>0</v>
      </c>
      <c r="F35" s="1436">
        <v>0</v>
      </c>
      <c r="G35" s="1436">
        <v>0</v>
      </c>
      <c r="H35" s="1436">
        <v>0</v>
      </c>
      <c r="I35" s="1436">
        <v>0</v>
      </c>
      <c r="J35" s="1436">
        <v>0</v>
      </c>
      <c r="K35" s="1436">
        <v>0</v>
      </c>
      <c r="L35" s="1436">
        <v>0</v>
      </c>
      <c r="M35" s="1436">
        <v>0</v>
      </c>
      <c r="N35" s="1436">
        <v>0</v>
      </c>
      <c r="O35" s="1436">
        <v>0</v>
      </c>
      <c r="P35" s="1436">
        <v>0</v>
      </c>
      <c r="Q35" s="1438">
        <v>0</v>
      </c>
      <c r="R35" s="94"/>
    </row>
    <row r="36" spans="1:18" s="102" customFormat="1" ht="15" customHeight="1">
      <c r="A36" s="1427" t="s">
        <v>355</v>
      </c>
      <c r="B36" s="1427" t="s">
        <v>1088</v>
      </c>
      <c r="C36" s="1427" t="s">
        <v>1071</v>
      </c>
      <c r="D36" s="1379">
        <f t="shared" si="0"/>
        <v>0</v>
      </c>
      <c r="E36" s="1379">
        <f t="shared" si="1"/>
        <v>0</v>
      </c>
      <c r="F36" s="1436">
        <v>0</v>
      </c>
      <c r="G36" s="1436">
        <v>0</v>
      </c>
      <c r="H36" s="1436">
        <v>0</v>
      </c>
      <c r="I36" s="1436">
        <v>0</v>
      </c>
      <c r="J36" s="1436">
        <v>0</v>
      </c>
      <c r="K36" s="1436">
        <v>0</v>
      </c>
      <c r="L36" s="1436">
        <v>0</v>
      </c>
      <c r="M36" s="1436">
        <v>0</v>
      </c>
      <c r="N36" s="1436">
        <v>0</v>
      </c>
      <c r="O36" s="1436">
        <v>0</v>
      </c>
      <c r="P36" s="1436">
        <v>0</v>
      </c>
      <c r="Q36" s="1438">
        <v>0</v>
      </c>
      <c r="R36" s="101"/>
    </row>
    <row r="37" spans="1:18" s="102" customFormat="1" ht="15" customHeight="1">
      <c r="A37" s="1428" t="s">
        <v>1072</v>
      </c>
      <c r="B37" s="1428" t="s">
        <v>1073</v>
      </c>
      <c r="C37" s="1428" t="s">
        <v>507</v>
      </c>
      <c r="D37" s="1380">
        <f t="shared" ref="D37:D53" si="2">F37+H37+J37+L37+N37+P37</f>
        <v>0</v>
      </c>
      <c r="E37" s="1380">
        <f t="shared" ref="E37:E53" si="3">G37+I37+K37+M37+O37+Q37</f>
        <v>0</v>
      </c>
      <c r="F37" s="1439">
        <v>0</v>
      </c>
      <c r="G37" s="1439">
        <v>0</v>
      </c>
      <c r="H37" s="1439">
        <v>0</v>
      </c>
      <c r="I37" s="1439">
        <v>0</v>
      </c>
      <c r="J37" s="1439">
        <v>0</v>
      </c>
      <c r="K37" s="1439">
        <v>0</v>
      </c>
      <c r="L37" s="1439">
        <v>0</v>
      </c>
      <c r="M37" s="1439">
        <v>0</v>
      </c>
      <c r="N37" s="1439">
        <v>0</v>
      </c>
      <c r="O37" s="1439">
        <v>0</v>
      </c>
      <c r="P37" s="1439">
        <v>0</v>
      </c>
      <c r="Q37" s="1440">
        <v>0</v>
      </c>
      <c r="R37" s="101"/>
    </row>
    <row r="38" spans="1:18" s="102" customFormat="1" ht="15" customHeight="1">
      <c r="A38" s="1427" t="s">
        <v>1064</v>
      </c>
      <c r="B38" s="1427" t="s">
        <v>1065</v>
      </c>
      <c r="C38" s="1427" t="s">
        <v>157</v>
      </c>
      <c r="D38" s="1379">
        <f t="shared" si="2"/>
        <v>0</v>
      </c>
      <c r="E38" s="1379">
        <f t="shared" si="3"/>
        <v>0</v>
      </c>
      <c r="F38" s="1436">
        <v>0</v>
      </c>
      <c r="G38" s="1436">
        <v>0</v>
      </c>
      <c r="H38" s="1436">
        <v>0</v>
      </c>
      <c r="I38" s="1436">
        <v>0</v>
      </c>
      <c r="J38" s="1436">
        <v>0</v>
      </c>
      <c r="K38" s="1436">
        <v>0</v>
      </c>
      <c r="L38" s="1436">
        <v>0</v>
      </c>
      <c r="M38" s="1436">
        <v>0</v>
      </c>
      <c r="N38" s="1436">
        <v>0</v>
      </c>
      <c r="O38" s="1436">
        <v>0</v>
      </c>
      <c r="P38" s="1436">
        <v>0</v>
      </c>
      <c r="Q38" s="1438">
        <v>0</v>
      </c>
      <c r="R38" s="101"/>
    </row>
    <row r="39" spans="1:18" s="95" customFormat="1" ht="15" customHeight="1">
      <c r="A39" s="1430" t="s">
        <v>1066</v>
      </c>
      <c r="B39" s="1430" t="s">
        <v>506</v>
      </c>
      <c r="C39" s="1430" t="s">
        <v>157</v>
      </c>
      <c r="D39" s="1379">
        <f t="shared" si="2"/>
        <v>0</v>
      </c>
      <c r="E39" s="1379">
        <f t="shared" si="3"/>
        <v>0</v>
      </c>
      <c r="F39" s="1443">
        <v>0</v>
      </c>
      <c r="G39" s="1443">
        <v>0</v>
      </c>
      <c r="H39" s="1443">
        <v>0</v>
      </c>
      <c r="I39" s="1443">
        <v>0</v>
      </c>
      <c r="J39" s="1443">
        <v>0</v>
      </c>
      <c r="K39" s="1443">
        <v>0</v>
      </c>
      <c r="L39" s="1443">
        <v>0</v>
      </c>
      <c r="M39" s="1443">
        <v>0</v>
      </c>
      <c r="N39" s="1443">
        <v>0</v>
      </c>
      <c r="O39" s="1443">
        <v>0</v>
      </c>
      <c r="P39" s="1443">
        <v>0</v>
      </c>
      <c r="Q39" s="1444">
        <v>0</v>
      </c>
      <c r="R39" s="94"/>
    </row>
    <row r="40" spans="1:18" s="100" customFormat="1" ht="15" customHeight="1">
      <c r="A40" s="1427" t="s">
        <v>1074</v>
      </c>
      <c r="B40" s="1427" t="s">
        <v>1075</v>
      </c>
      <c r="C40" s="1427" t="s">
        <v>507</v>
      </c>
      <c r="D40" s="1379">
        <f t="shared" si="2"/>
        <v>0</v>
      </c>
      <c r="E40" s="1379">
        <f t="shared" si="3"/>
        <v>0</v>
      </c>
      <c r="F40" s="1436">
        <v>0</v>
      </c>
      <c r="G40" s="1436">
        <v>0</v>
      </c>
      <c r="H40" s="1436">
        <v>0</v>
      </c>
      <c r="I40" s="1436">
        <v>0</v>
      </c>
      <c r="J40" s="1436">
        <v>0</v>
      </c>
      <c r="K40" s="1436">
        <v>0</v>
      </c>
      <c r="L40" s="1436">
        <v>0</v>
      </c>
      <c r="M40" s="1436">
        <v>0</v>
      </c>
      <c r="N40" s="1436">
        <v>0</v>
      </c>
      <c r="O40" s="1436">
        <v>0</v>
      </c>
      <c r="P40" s="1436">
        <v>0</v>
      </c>
      <c r="Q40" s="1438">
        <v>0</v>
      </c>
      <c r="R40" s="99"/>
    </row>
    <row r="41" spans="1:18" s="95" customFormat="1" ht="15" customHeight="1">
      <c r="A41" s="1427" t="s">
        <v>1067</v>
      </c>
      <c r="B41" s="1427" t="s">
        <v>111</v>
      </c>
      <c r="C41" s="1427" t="s">
        <v>157</v>
      </c>
      <c r="D41" s="1379">
        <f t="shared" si="2"/>
        <v>0</v>
      </c>
      <c r="E41" s="1379">
        <f t="shared" si="3"/>
        <v>0</v>
      </c>
      <c r="F41" s="1436">
        <v>0</v>
      </c>
      <c r="G41" s="1436">
        <v>0</v>
      </c>
      <c r="H41" s="1436">
        <v>0</v>
      </c>
      <c r="I41" s="1436">
        <v>0</v>
      </c>
      <c r="J41" s="1436">
        <v>0</v>
      </c>
      <c r="K41" s="1436">
        <v>0</v>
      </c>
      <c r="L41" s="1436">
        <v>0</v>
      </c>
      <c r="M41" s="1436">
        <v>0</v>
      </c>
      <c r="N41" s="1436">
        <v>0</v>
      </c>
      <c r="O41" s="1436">
        <v>0</v>
      </c>
      <c r="P41" s="1436">
        <v>0</v>
      </c>
      <c r="Q41" s="1438">
        <v>0</v>
      </c>
      <c r="R41" s="94"/>
    </row>
    <row r="42" spans="1:18" s="256" customFormat="1">
      <c r="A42" s="1427" t="s">
        <v>1068</v>
      </c>
      <c r="B42" s="1427" t="s">
        <v>100</v>
      </c>
      <c r="C42" s="1427" t="s">
        <v>157</v>
      </c>
      <c r="D42" s="1379">
        <f t="shared" si="2"/>
        <v>0</v>
      </c>
      <c r="E42" s="1379">
        <f t="shared" si="3"/>
        <v>0</v>
      </c>
      <c r="F42" s="1436">
        <v>0</v>
      </c>
      <c r="G42" s="1436">
        <v>0</v>
      </c>
      <c r="H42" s="1436">
        <v>0</v>
      </c>
      <c r="I42" s="1436">
        <v>0</v>
      </c>
      <c r="J42" s="1436">
        <v>0</v>
      </c>
      <c r="K42" s="1436">
        <v>0</v>
      </c>
      <c r="L42" s="1436">
        <v>0</v>
      </c>
      <c r="M42" s="1436">
        <v>0</v>
      </c>
      <c r="N42" s="1436">
        <v>0</v>
      </c>
      <c r="O42" s="1436">
        <v>0</v>
      </c>
      <c r="P42" s="1436">
        <v>0</v>
      </c>
      <c r="Q42" s="1438">
        <v>0</v>
      </c>
      <c r="R42" s="255"/>
    </row>
    <row r="43" spans="1:18">
      <c r="A43" s="1428" t="s">
        <v>1076</v>
      </c>
      <c r="B43" s="1428" t="s">
        <v>1077</v>
      </c>
      <c r="C43" s="1428" t="s">
        <v>504</v>
      </c>
      <c r="D43" s="1380">
        <f t="shared" si="2"/>
        <v>0</v>
      </c>
      <c r="E43" s="1380">
        <f t="shared" si="3"/>
        <v>0</v>
      </c>
      <c r="F43" s="1439">
        <v>0</v>
      </c>
      <c r="G43" s="1439">
        <v>0</v>
      </c>
      <c r="H43" s="1439">
        <v>0</v>
      </c>
      <c r="I43" s="1439">
        <v>0</v>
      </c>
      <c r="J43" s="1439">
        <v>0</v>
      </c>
      <c r="K43" s="1439">
        <v>0</v>
      </c>
      <c r="L43" s="1439">
        <v>0</v>
      </c>
      <c r="M43" s="1439">
        <v>0</v>
      </c>
      <c r="N43" s="1439">
        <v>0</v>
      </c>
      <c r="O43" s="1439">
        <v>0</v>
      </c>
      <c r="P43" s="1439">
        <v>0</v>
      </c>
      <c r="Q43" s="1440">
        <v>0</v>
      </c>
      <c r="R43" s="356"/>
    </row>
    <row r="44" spans="1:18" s="145" customFormat="1">
      <c r="A44" s="1427" t="s">
        <v>1063</v>
      </c>
      <c r="B44" s="1427" t="s">
        <v>1078</v>
      </c>
      <c r="C44" s="1427" t="s">
        <v>504</v>
      </c>
      <c r="D44" s="1379">
        <f t="shared" si="2"/>
        <v>0</v>
      </c>
      <c r="E44" s="1379">
        <f t="shared" si="3"/>
        <v>0</v>
      </c>
      <c r="F44" s="1436">
        <v>0</v>
      </c>
      <c r="G44" s="1445">
        <v>0</v>
      </c>
      <c r="H44" s="1436">
        <v>0</v>
      </c>
      <c r="I44" s="1445">
        <v>0</v>
      </c>
      <c r="J44" s="1445">
        <v>0</v>
      </c>
      <c r="K44" s="1445">
        <v>0</v>
      </c>
      <c r="L44" s="1445">
        <v>0</v>
      </c>
      <c r="M44" s="1445">
        <v>0</v>
      </c>
      <c r="N44" s="1445">
        <v>0</v>
      </c>
      <c r="O44" s="1445">
        <v>0</v>
      </c>
      <c r="P44" s="1445">
        <v>0</v>
      </c>
      <c r="Q44" s="1438">
        <v>0</v>
      </c>
      <c r="R44" s="144"/>
    </row>
    <row r="45" spans="1:18" s="145" customFormat="1">
      <c r="A45" s="1429" t="s">
        <v>884</v>
      </c>
      <c r="B45" s="1429" t="s">
        <v>1726</v>
      </c>
      <c r="C45" s="1429" t="s">
        <v>231</v>
      </c>
      <c r="D45" s="1380">
        <f t="shared" si="2"/>
        <v>1</v>
      </c>
      <c r="E45" s="1380">
        <f t="shared" si="3"/>
        <v>0</v>
      </c>
      <c r="F45" s="1441">
        <v>1</v>
      </c>
      <c r="G45" s="1446">
        <v>0</v>
      </c>
      <c r="H45" s="1441">
        <v>0</v>
      </c>
      <c r="I45" s="1446">
        <v>0</v>
      </c>
      <c r="J45" s="1446">
        <v>0</v>
      </c>
      <c r="K45" s="1446">
        <v>0</v>
      </c>
      <c r="L45" s="1446">
        <v>0</v>
      </c>
      <c r="M45" s="1446">
        <v>0</v>
      </c>
      <c r="N45" s="1446">
        <v>0</v>
      </c>
      <c r="O45" s="1446">
        <v>0</v>
      </c>
      <c r="P45" s="1446">
        <v>0</v>
      </c>
      <c r="Q45" s="1442">
        <v>0</v>
      </c>
      <c r="R45" s="144"/>
    </row>
    <row r="46" spans="1:18">
      <c r="A46" s="1431" t="s">
        <v>946</v>
      </c>
      <c r="B46" s="1431" t="s">
        <v>1053</v>
      </c>
      <c r="C46" s="1431" t="s">
        <v>231</v>
      </c>
      <c r="D46" s="1379">
        <f t="shared" si="2"/>
        <v>3</v>
      </c>
      <c r="E46" s="1379">
        <f t="shared" si="3"/>
        <v>0</v>
      </c>
      <c r="F46" s="1436">
        <f>1+1+1</f>
        <v>3</v>
      </c>
      <c r="G46" s="1436">
        <v>0</v>
      </c>
      <c r="H46" s="1436">
        <v>0</v>
      </c>
      <c r="I46" s="1436">
        <v>0</v>
      </c>
      <c r="J46" s="1443">
        <v>0</v>
      </c>
      <c r="K46" s="1443">
        <v>0</v>
      </c>
      <c r="L46" s="1443">
        <v>0</v>
      </c>
      <c r="M46" s="1443">
        <v>0</v>
      </c>
      <c r="N46" s="1443">
        <v>0</v>
      </c>
      <c r="O46" s="1443">
        <v>0</v>
      </c>
      <c r="P46" s="1443">
        <v>0</v>
      </c>
      <c r="Q46" s="1444">
        <v>0</v>
      </c>
      <c r="R46" s="38"/>
    </row>
    <row r="47" spans="1:18" s="95" customFormat="1">
      <c r="A47" s="1432" t="s">
        <v>874</v>
      </c>
      <c r="B47" s="1432" t="s">
        <v>875</v>
      </c>
      <c r="C47" s="1432" t="s">
        <v>835</v>
      </c>
      <c r="D47" s="1380">
        <f t="shared" si="2"/>
        <v>0</v>
      </c>
      <c r="E47" s="1380">
        <f t="shared" si="3"/>
        <v>0</v>
      </c>
      <c r="F47" s="1447">
        <v>0</v>
      </c>
      <c r="G47" s="1447">
        <v>0</v>
      </c>
      <c r="H47" s="1447">
        <v>0</v>
      </c>
      <c r="I47" s="1447">
        <v>0</v>
      </c>
      <c r="J47" s="1447">
        <v>0</v>
      </c>
      <c r="K47" s="1447">
        <v>0</v>
      </c>
      <c r="L47" s="1447">
        <v>0</v>
      </c>
      <c r="M47" s="1447">
        <v>0</v>
      </c>
      <c r="N47" s="1447">
        <v>0</v>
      </c>
      <c r="O47" s="1447">
        <v>0</v>
      </c>
      <c r="P47" s="1447">
        <v>0</v>
      </c>
      <c r="Q47" s="1448">
        <v>0</v>
      </c>
      <c r="R47" s="94"/>
    </row>
    <row r="48" spans="1:18" s="145" customFormat="1">
      <c r="A48" s="1433" t="s">
        <v>2075</v>
      </c>
      <c r="B48" s="1433" t="s">
        <v>1796</v>
      </c>
      <c r="C48" s="1433" t="s">
        <v>835</v>
      </c>
      <c r="D48" s="1379">
        <f t="shared" si="2"/>
        <v>1</v>
      </c>
      <c r="E48" s="1379">
        <f t="shared" si="3"/>
        <v>0</v>
      </c>
      <c r="F48" s="1445">
        <f>1</f>
        <v>1</v>
      </c>
      <c r="G48" s="1445">
        <v>0</v>
      </c>
      <c r="H48" s="1445">
        <v>0</v>
      </c>
      <c r="I48" s="1445">
        <v>0</v>
      </c>
      <c r="J48" s="1445">
        <v>0</v>
      </c>
      <c r="K48" s="1445">
        <v>0</v>
      </c>
      <c r="L48" s="1445">
        <v>0</v>
      </c>
      <c r="M48" s="1445">
        <v>0</v>
      </c>
      <c r="N48" s="1445">
        <v>0</v>
      </c>
      <c r="O48" s="1445">
        <v>0</v>
      </c>
      <c r="P48" s="1445">
        <v>0</v>
      </c>
      <c r="Q48" s="1449">
        <v>0</v>
      </c>
      <c r="R48" s="144"/>
    </row>
    <row r="49" spans="1:18" s="95" customFormat="1">
      <c r="A49" s="1431" t="s">
        <v>888</v>
      </c>
      <c r="B49" s="1431" t="s">
        <v>887</v>
      </c>
      <c r="C49" s="1431" t="s">
        <v>835</v>
      </c>
      <c r="D49" s="1381">
        <f t="shared" si="2"/>
        <v>0</v>
      </c>
      <c r="E49" s="1381">
        <f t="shared" si="3"/>
        <v>0</v>
      </c>
      <c r="F49" s="1443">
        <v>0</v>
      </c>
      <c r="G49" s="1443">
        <v>0</v>
      </c>
      <c r="H49" s="1443">
        <v>0</v>
      </c>
      <c r="I49" s="1443">
        <v>0</v>
      </c>
      <c r="J49" s="1443">
        <v>0</v>
      </c>
      <c r="K49" s="1443">
        <v>0</v>
      </c>
      <c r="L49" s="1443">
        <v>0</v>
      </c>
      <c r="M49" s="1443">
        <v>0</v>
      </c>
      <c r="N49" s="1443">
        <v>0</v>
      </c>
      <c r="O49" s="1443">
        <v>0</v>
      </c>
      <c r="P49" s="1443">
        <v>0</v>
      </c>
      <c r="Q49" s="1444">
        <v>0</v>
      </c>
      <c r="R49" s="94"/>
    </row>
    <row r="50" spans="1:18" s="95" customFormat="1">
      <c r="A50" s="1427" t="s">
        <v>2816</v>
      </c>
      <c r="B50" s="1427" t="s">
        <v>2817</v>
      </c>
      <c r="C50" s="1427" t="s">
        <v>835</v>
      </c>
      <c r="D50" s="1379">
        <f t="shared" si="2"/>
        <v>1</v>
      </c>
      <c r="E50" s="1379">
        <f t="shared" si="3"/>
        <v>0</v>
      </c>
      <c r="F50" s="1436">
        <f>1</f>
        <v>1</v>
      </c>
      <c r="G50" s="1436">
        <v>0</v>
      </c>
      <c r="H50" s="1436">
        <v>0</v>
      </c>
      <c r="I50" s="1436">
        <v>0</v>
      </c>
      <c r="J50" s="1445">
        <v>0</v>
      </c>
      <c r="K50" s="1445">
        <v>0</v>
      </c>
      <c r="L50" s="1445">
        <v>0</v>
      </c>
      <c r="M50" s="1445">
        <v>0</v>
      </c>
      <c r="N50" s="1445">
        <v>0</v>
      </c>
      <c r="O50" s="1445">
        <v>0</v>
      </c>
      <c r="P50" s="1445">
        <v>0</v>
      </c>
      <c r="Q50" s="1449">
        <v>0</v>
      </c>
      <c r="R50" s="94"/>
    </row>
    <row r="51" spans="1:18" ht="20.25" customHeight="1">
      <c r="A51" s="1433" t="s">
        <v>873</v>
      </c>
      <c r="B51" s="1433" t="s">
        <v>872</v>
      </c>
      <c r="C51" s="1431" t="s">
        <v>835</v>
      </c>
      <c r="D51" s="1203">
        <f t="shared" si="2"/>
        <v>0</v>
      </c>
      <c r="E51" s="1203">
        <f t="shared" si="3"/>
        <v>0</v>
      </c>
      <c r="F51" s="1436">
        <v>0</v>
      </c>
      <c r="G51" s="1436">
        <v>0</v>
      </c>
      <c r="H51" s="1436">
        <v>0</v>
      </c>
      <c r="I51" s="1436">
        <v>0</v>
      </c>
      <c r="J51" s="1445">
        <v>0</v>
      </c>
      <c r="K51" s="1445">
        <v>0</v>
      </c>
      <c r="L51" s="1445">
        <v>0</v>
      </c>
      <c r="M51" s="1445">
        <v>0</v>
      </c>
      <c r="N51" s="1445">
        <v>0</v>
      </c>
      <c r="O51" s="1445">
        <v>0</v>
      </c>
      <c r="P51" s="1445">
        <v>0</v>
      </c>
      <c r="Q51" s="1449">
        <v>0</v>
      </c>
      <c r="R51" s="38"/>
    </row>
    <row r="52" spans="1:18">
      <c r="A52" s="1434" t="s">
        <v>876</v>
      </c>
      <c r="B52" s="1434" t="s">
        <v>877</v>
      </c>
      <c r="C52" s="1434" t="s">
        <v>835</v>
      </c>
      <c r="D52" s="1203">
        <f t="shared" si="2"/>
        <v>0</v>
      </c>
      <c r="E52" s="1203">
        <f t="shared" si="3"/>
        <v>0</v>
      </c>
      <c r="F52" s="1436">
        <v>0</v>
      </c>
      <c r="G52" s="1436">
        <v>0</v>
      </c>
      <c r="H52" s="1436">
        <v>0</v>
      </c>
      <c r="I52" s="1436">
        <v>0</v>
      </c>
      <c r="J52" s="1445">
        <v>0</v>
      </c>
      <c r="K52" s="1445">
        <v>0</v>
      </c>
      <c r="L52" s="1445">
        <v>0</v>
      </c>
      <c r="M52" s="1445">
        <v>0</v>
      </c>
      <c r="N52" s="1445">
        <v>0</v>
      </c>
      <c r="O52" s="1445">
        <v>0</v>
      </c>
      <c r="P52" s="1445">
        <v>0</v>
      </c>
      <c r="Q52" s="1449">
        <v>0</v>
      </c>
    </row>
    <row r="53" spans="1:18" ht="16" thickBot="1">
      <c r="A53" s="1435" t="s">
        <v>878</v>
      </c>
      <c r="B53" s="1435" t="s">
        <v>879</v>
      </c>
      <c r="C53" s="1435" t="s">
        <v>922</v>
      </c>
      <c r="D53" s="1382">
        <f t="shared" si="2"/>
        <v>0</v>
      </c>
      <c r="E53" s="1207">
        <f t="shared" si="3"/>
        <v>0</v>
      </c>
      <c r="F53" s="1450">
        <v>0</v>
      </c>
      <c r="G53" s="1451">
        <v>0</v>
      </c>
      <c r="H53" s="1451">
        <v>0</v>
      </c>
      <c r="I53" s="1451">
        <v>0</v>
      </c>
      <c r="J53" s="1452">
        <v>0</v>
      </c>
      <c r="K53" s="1452">
        <v>0</v>
      </c>
      <c r="L53" s="1452">
        <v>0</v>
      </c>
      <c r="M53" s="1452">
        <v>0</v>
      </c>
      <c r="N53" s="1452">
        <v>0</v>
      </c>
      <c r="O53" s="1452">
        <v>0</v>
      </c>
      <c r="P53" s="1452">
        <v>0</v>
      </c>
      <c r="Q53" s="1453">
        <v>0</v>
      </c>
    </row>
    <row r="54" spans="1:18">
      <c r="A54" s="233" t="s">
        <v>20</v>
      </c>
      <c r="B54" s="234"/>
      <c r="C54" s="234"/>
      <c r="D54" s="237">
        <f t="shared" ref="D54:Q54" si="4">SUM(D5:D53)</f>
        <v>60</v>
      </c>
      <c r="E54" s="235">
        <f t="shared" si="4"/>
        <v>30.999999999999993</v>
      </c>
      <c r="F54" s="237">
        <f t="shared" si="4"/>
        <v>51</v>
      </c>
      <c r="G54" s="235">
        <f t="shared" si="4"/>
        <v>26.999999999999993</v>
      </c>
      <c r="H54" s="237">
        <f t="shared" si="4"/>
        <v>0</v>
      </c>
      <c r="I54" s="235">
        <f t="shared" si="4"/>
        <v>0</v>
      </c>
      <c r="J54" s="237">
        <f t="shared" si="4"/>
        <v>0</v>
      </c>
      <c r="K54" s="235">
        <f t="shared" si="4"/>
        <v>0</v>
      </c>
      <c r="L54" s="237">
        <f t="shared" si="4"/>
        <v>1</v>
      </c>
      <c r="M54" s="235">
        <f t="shared" si="4"/>
        <v>1</v>
      </c>
      <c r="N54" s="237">
        <f t="shared" si="4"/>
        <v>0</v>
      </c>
      <c r="O54" s="235">
        <f t="shared" si="4"/>
        <v>0</v>
      </c>
      <c r="P54" s="237">
        <f t="shared" si="4"/>
        <v>8</v>
      </c>
      <c r="Q54" s="330">
        <f t="shared" si="4"/>
        <v>3.0000000000000009</v>
      </c>
    </row>
    <row r="56" spans="1:18">
      <c r="B56" s="22"/>
      <c r="C56" s="22"/>
      <c r="F56" s="22"/>
      <c r="G56" s="1"/>
      <c r="H56" s="1"/>
      <c r="I56" s="1"/>
      <c r="J56" s="1"/>
    </row>
    <row r="57" spans="1:18">
      <c r="A57" s="22"/>
      <c r="B57" s="22"/>
      <c r="C57" s="22"/>
      <c r="F57" s="22"/>
      <c r="G57" s="1"/>
      <c r="H57" s="1"/>
      <c r="I57" s="1"/>
      <c r="J57" s="1"/>
    </row>
    <row r="58" spans="1:18">
      <c r="A58" s="22"/>
      <c r="B58" s="22"/>
      <c r="C58" s="22"/>
      <c r="F58" s="1"/>
      <c r="G58" s="1"/>
      <c r="H58" s="1"/>
      <c r="I58" s="1"/>
      <c r="J58" s="1"/>
    </row>
    <row r="59" spans="1:18">
      <c r="A59" s="22"/>
      <c r="B59" s="22"/>
      <c r="C59" s="22"/>
      <c r="F59" s="22"/>
      <c r="G59" s="1"/>
      <c r="H59" s="1"/>
      <c r="I59" s="1"/>
      <c r="J59" s="1"/>
    </row>
    <row r="60" spans="1:18">
      <c r="A60" s="22"/>
      <c r="B60" s="22"/>
      <c r="C60" s="22"/>
      <c r="F60" s="22"/>
      <c r="G60" s="1"/>
      <c r="H60" s="1"/>
      <c r="I60" s="1"/>
      <c r="J60" s="1"/>
    </row>
    <row r="61" spans="1:18">
      <c r="A61" s="1"/>
      <c r="B61" s="1"/>
      <c r="C61" s="1"/>
      <c r="F61" s="1"/>
      <c r="G61" s="1"/>
      <c r="H61" s="1"/>
      <c r="I61" s="1"/>
      <c r="J61" s="1"/>
    </row>
    <row r="62" spans="1:18">
      <c r="A62" s="1"/>
      <c r="B62" s="1"/>
      <c r="C62" s="1"/>
      <c r="F62" s="1"/>
      <c r="G62" s="1"/>
      <c r="H62" s="1"/>
      <c r="I62" s="1"/>
      <c r="J62" s="1"/>
    </row>
  </sheetData>
  <sortState xmlns:xlrd2="http://schemas.microsoft.com/office/spreadsheetml/2017/richdata2" ref="A36:R40">
    <sortCondition ref="A35"/>
  </sortState>
  <mergeCells count="12">
    <mergeCell ref="A1:Q1"/>
    <mergeCell ref="A3:A4"/>
    <mergeCell ref="B3:B4"/>
    <mergeCell ref="C3:C4"/>
    <mergeCell ref="F3:G3"/>
    <mergeCell ref="J3:K3"/>
    <mergeCell ref="L3:M3"/>
    <mergeCell ref="N3:O3"/>
    <mergeCell ref="P3:Q3"/>
    <mergeCell ref="A2:Q2"/>
    <mergeCell ref="D3:E3"/>
    <mergeCell ref="H3:I3"/>
  </mergeCells>
  <phoneticPr fontId="67" type="noConversion"/>
  <conditionalFormatting sqref="C1:C44 C54:C1048576">
    <cfRule type="containsText" dxfId="54" priority="3" operator="containsText" text="student">
      <formula>NOT(ISERROR(SEARCH("student",C1)))</formula>
    </cfRule>
  </conditionalFormatting>
  <pageMargins left="0.26" right="0.17" top="0.75" bottom="0.42" header="0.3" footer="0.3"/>
  <pageSetup paperSize="9" scale="78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1"/>
  <dimension ref="A1:R41"/>
  <sheetViews>
    <sheetView zoomScale="90" zoomScaleNormal="90" workbookViewId="0">
      <selection sqref="A1:Q36"/>
    </sheetView>
  </sheetViews>
  <sheetFormatPr baseColWidth="10" defaultColWidth="8.83203125" defaultRowHeight="15"/>
  <cols>
    <col min="1" max="1" width="16.33203125" customWidth="1"/>
    <col min="2" max="2" width="15.1640625" customWidth="1"/>
    <col min="3" max="3" width="29.33203125" customWidth="1"/>
    <col min="4" max="16" width="10.6640625" customWidth="1"/>
    <col min="17" max="17" width="9.83203125" customWidth="1"/>
  </cols>
  <sheetData>
    <row r="1" spans="1:18" ht="21" customHeight="1">
      <c r="A1" s="1729" t="s">
        <v>508</v>
      </c>
      <c r="B1" s="1730"/>
      <c r="C1" s="1730"/>
      <c r="D1" s="1730"/>
      <c r="E1" s="1730"/>
      <c r="F1" s="1730"/>
      <c r="G1" s="1730"/>
      <c r="H1" s="1730"/>
      <c r="I1" s="1730"/>
      <c r="J1" s="1730"/>
      <c r="K1" s="1730"/>
      <c r="L1" s="1730"/>
      <c r="M1" s="1730"/>
      <c r="N1" s="1730"/>
      <c r="O1" s="1730"/>
      <c r="P1" s="1730"/>
      <c r="Q1" s="1730"/>
    </row>
    <row r="2" spans="1:18" ht="19">
      <c r="A2" s="1749" t="s">
        <v>2277</v>
      </c>
      <c r="B2" s="1750"/>
      <c r="C2" s="1750"/>
      <c r="D2" s="1750"/>
      <c r="E2" s="1750"/>
      <c r="F2" s="1750"/>
      <c r="G2" s="1750"/>
      <c r="H2" s="1750"/>
      <c r="I2" s="1750"/>
      <c r="J2" s="1750"/>
      <c r="K2" s="1750"/>
      <c r="L2" s="1750"/>
      <c r="M2" s="1750"/>
      <c r="N2" s="1750"/>
      <c r="O2" s="1750"/>
      <c r="P2" s="1750"/>
      <c r="Q2" s="1750"/>
      <c r="R2" s="31"/>
    </row>
    <row r="3" spans="1:18" ht="18" customHeight="1">
      <c r="A3" s="1736" t="s">
        <v>1</v>
      </c>
      <c r="B3" s="1736" t="s">
        <v>2</v>
      </c>
      <c r="C3" s="1736" t="s">
        <v>861</v>
      </c>
      <c r="D3" s="1735" t="s">
        <v>853</v>
      </c>
      <c r="E3" s="1735"/>
      <c r="F3" s="1735" t="s">
        <v>1039</v>
      </c>
      <c r="G3" s="1735"/>
      <c r="H3" s="1735" t="s">
        <v>859</v>
      </c>
      <c r="I3" s="1735"/>
      <c r="J3" s="1735" t="s">
        <v>12</v>
      </c>
      <c r="K3" s="1735"/>
      <c r="L3" s="1735" t="s">
        <v>6</v>
      </c>
      <c r="M3" s="1735"/>
      <c r="N3" s="1735" t="s">
        <v>5</v>
      </c>
      <c r="O3" s="1735"/>
      <c r="P3" s="1735" t="s">
        <v>7</v>
      </c>
      <c r="Q3" s="1735"/>
    </row>
    <row r="4" spans="1:18">
      <c r="A4" s="1736"/>
      <c r="B4" s="1736"/>
      <c r="C4" s="1736"/>
      <c r="D4" s="13" t="s">
        <v>14</v>
      </c>
      <c r="E4" s="13" t="s">
        <v>15</v>
      </c>
      <c r="F4" s="13" t="s">
        <v>14</v>
      </c>
      <c r="G4" s="13" t="s">
        <v>15</v>
      </c>
      <c r="H4" s="13" t="s">
        <v>14</v>
      </c>
      <c r="I4" s="13" t="s">
        <v>15</v>
      </c>
      <c r="J4" s="13" t="s">
        <v>14</v>
      </c>
      <c r="K4" s="13" t="s">
        <v>15</v>
      </c>
      <c r="L4" s="13" t="s">
        <v>14</v>
      </c>
      <c r="M4" s="13" t="s">
        <v>15</v>
      </c>
      <c r="N4" s="13" t="s">
        <v>14</v>
      </c>
      <c r="O4" s="13" t="s">
        <v>15</v>
      </c>
      <c r="P4" s="13" t="s">
        <v>14</v>
      </c>
      <c r="Q4" s="13" t="s">
        <v>15</v>
      </c>
    </row>
    <row r="5" spans="1:18" s="111" customFormat="1">
      <c r="A5" s="550" t="s">
        <v>138</v>
      </c>
      <c r="B5" s="550" t="s">
        <v>515</v>
      </c>
      <c r="C5" s="551" t="s">
        <v>67</v>
      </c>
      <c r="D5" s="300">
        <f t="shared" ref="D5:E7" si="0">F5+H5+J5+L5+N5+P5</f>
        <v>1</v>
      </c>
      <c r="E5" s="300">
        <f t="shared" si="0"/>
        <v>1</v>
      </c>
      <c r="F5" s="552">
        <f>1</f>
        <v>1</v>
      </c>
      <c r="G5" s="584">
        <f>1</f>
        <v>1</v>
      </c>
      <c r="H5" s="646">
        <v>0</v>
      </c>
      <c r="I5" s="647">
        <v>0</v>
      </c>
      <c r="J5" s="646">
        <v>0</v>
      </c>
      <c r="K5" s="647">
        <v>0</v>
      </c>
      <c r="L5" s="646">
        <v>0</v>
      </c>
      <c r="M5" s="647">
        <v>0</v>
      </c>
      <c r="N5" s="646">
        <v>0</v>
      </c>
      <c r="O5" s="647">
        <v>0</v>
      </c>
      <c r="P5" s="646">
        <v>0</v>
      </c>
      <c r="Q5" s="648">
        <v>0</v>
      </c>
    </row>
    <row r="6" spans="1:18" s="109" customFormat="1">
      <c r="A6" s="148" t="s">
        <v>93</v>
      </c>
      <c r="B6" s="148" t="s">
        <v>90</v>
      </c>
      <c r="C6" s="158" t="s">
        <v>67</v>
      </c>
      <c r="D6" s="300">
        <f t="shared" si="0"/>
        <v>0</v>
      </c>
      <c r="E6" s="300">
        <f t="shared" si="0"/>
        <v>0</v>
      </c>
      <c r="F6" s="96">
        <v>0</v>
      </c>
      <c r="G6" s="97">
        <v>0</v>
      </c>
      <c r="H6" s="96">
        <v>0</v>
      </c>
      <c r="I6" s="97">
        <v>0</v>
      </c>
      <c r="J6" s="96">
        <v>0</v>
      </c>
      <c r="K6" s="97">
        <v>0</v>
      </c>
      <c r="L6" s="96">
        <v>0</v>
      </c>
      <c r="M6" s="97">
        <v>0</v>
      </c>
      <c r="N6" s="96">
        <v>0</v>
      </c>
      <c r="O6" s="97">
        <v>0</v>
      </c>
      <c r="P6" s="96">
        <v>0</v>
      </c>
      <c r="Q6" s="98">
        <v>0</v>
      </c>
    </row>
    <row r="7" spans="1:18" s="109" customFormat="1">
      <c r="A7" s="148" t="s">
        <v>979</v>
      </c>
      <c r="B7" s="148" t="s">
        <v>980</v>
      </c>
      <c r="C7" s="158" t="s">
        <v>67</v>
      </c>
      <c r="D7" s="302">
        <f t="shared" si="0"/>
        <v>1</v>
      </c>
      <c r="E7" s="302">
        <f t="shared" si="0"/>
        <v>1</v>
      </c>
      <c r="F7" s="96">
        <v>0</v>
      </c>
      <c r="G7" s="97">
        <v>0</v>
      </c>
      <c r="H7" s="96">
        <v>1</v>
      </c>
      <c r="I7" s="97">
        <v>1</v>
      </c>
      <c r="J7" s="96">
        <v>0</v>
      </c>
      <c r="K7" s="97">
        <v>0</v>
      </c>
      <c r="L7" s="96">
        <v>0</v>
      </c>
      <c r="M7" s="97">
        <v>0</v>
      </c>
      <c r="N7" s="96">
        <v>0</v>
      </c>
      <c r="O7" s="97">
        <v>0</v>
      </c>
      <c r="P7" s="96">
        <v>0</v>
      </c>
      <c r="Q7" s="98">
        <v>0</v>
      </c>
    </row>
    <row r="8" spans="1:18" s="110" customFormat="1">
      <c r="A8" s="147" t="s">
        <v>511</v>
      </c>
      <c r="B8" s="147" t="s">
        <v>512</v>
      </c>
      <c r="C8" s="154" t="s">
        <v>67</v>
      </c>
      <c r="D8" s="302">
        <f t="shared" ref="D8:D35" si="1">F8+H8+J8+L8+N8+P8</f>
        <v>0</v>
      </c>
      <c r="E8" s="302">
        <f t="shared" ref="E8:E35" si="2">G8+I8+K8+M8+O8+Q8</f>
        <v>0</v>
      </c>
      <c r="F8" s="91">
        <v>0</v>
      </c>
      <c r="G8" s="92">
        <v>0</v>
      </c>
      <c r="H8" s="91">
        <v>0</v>
      </c>
      <c r="I8" s="92">
        <v>0</v>
      </c>
      <c r="J8" s="91">
        <v>0</v>
      </c>
      <c r="K8" s="92">
        <v>0</v>
      </c>
      <c r="L8" s="91">
        <v>0</v>
      </c>
      <c r="M8" s="92">
        <v>0</v>
      </c>
      <c r="N8" s="91">
        <v>0</v>
      </c>
      <c r="O8" s="92">
        <v>0</v>
      </c>
      <c r="P8" s="91">
        <v>0</v>
      </c>
      <c r="Q8" s="93">
        <v>0</v>
      </c>
    </row>
    <row r="9" spans="1:18" s="110" customFormat="1">
      <c r="A9" s="147" t="s">
        <v>981</v>
      </c>
      <c r="B9" s="147" t="s">
        <v>982</v>
      </c>
      <c r="C9" s="154" t="s">
        <v>67</v>
      </c>
      <c r="D9" s="302">
        <f t="shared" si="1"/>
        <v>2</v>
      </c>
      <c r="E9" s="302">
        <f t="shared" si="2"/>
        <v>2</v>
      </c>
      <c r="F9" s="91">
        <v>0</v>
      </c>
      <c r="G9" s="92">
        <v>0</v>
      </c>
      <c r="H9" s="91">
        <f>1+1</f>
        <v>2</v>
      </c>
      <c r="I9" s="92">
        <f>1+1</f>
        <v>2</v>
      </c>
      <c r="J9" s="91">
        <v>0</v>
      </c>
      <c r="K9" s="92">
        <v>0</v>
      </c>
      <c r="L9" s="91">
        <v>0</v>
      </c>
      <c r="M9" s="92">
        <v>0</v>
      </c>
      <c r="N9" s="91">
        <v>0</v>
      </c>
      <c r="O9" s="92">
        <v>0</v>
      </c>
      <c r="P9" s="91">
        <v>0</v>
      </c>
      <c r="Q9" s="93">
        <v>0</v>
      </c>
    </row>
    <row r="10" spans="1:18" s="110" customFormat="1">
      <c r="A10" s="147" t="s">
        <v>513</v>
      </c>
      <c r="B10" s="147" t="s">
        <v>514</v>
      </c>
      <c r="C10" s="154" t="s">
        <v>67</v>
      </c>
      <c r="D10" s="302">
        <f t="shared" si="1"/>
        <v>0</v>
      </c>
      <c r="E10" s="302">
        <f t="shared" si="2"/>
        <v>0</v>
      </c>
      <c r="F10" s="91">
        <v>0</v>
      </c>
      <c r="G10" s="92">
        <v>0</v>
      </c>
      <c r="H10" s="91">
        <v>0</v>
      </c>
      <c r="I10" s="92">
        <v>0</v>
      </c>
      <c r="J10" s="91">
        <v>0</v>
      </c>
      <c r="K10" s="92">
        <v>0</v>
      </c>
      <c r="L10" s="91">
        <v>0</v>
      </c>
      <c r="M10" s="92">
        <v>0</v>
      </c>
      <c r="N10" s="91">
        <v>0</v>
      </c>
      <c r="O10" s="92">
        <v>0</v>
      </c>
      <c r="P10" s="91">
        <v>0</v>
      </c>
      <c r="Q10" s="93">
        <v>0</v>
      </c>
    </row>
    <row r="11" spans="1:18">
      <c r="A11" s="149" t="s">
        <v>509</v>
      </c>
      <c r="B11" s="149" t="s">
        <v>510</v>
      </c>
      <c r="C11" s="156" t="s">
        <v>1083</v>
      </c>
      <c r="D11" s="325">
        <f t="shared" si="1"/>
        <v>0</v>
      </c>
      <c r="E11" s="325">
        <f t="shared" si="2"/>
        <v>0</v>
      </c>
      <c r="F11" s="6">
        <v>0</v>
      </c>
      <c r="G11" s="66">
        <v>0</v>
      </c>
      <c r="H11" s="6">
        <v>0</v>
      </c>
      <c r="I11" s="66">
        <v>0</v>
      </c>
      <c r="J11" s="6">
        <v>0</v>
      </c>
      <c r="K11" s="66">
        <v>0</v>
      </c>
      <c r="L11" s="6">
        <v>0</v>
      </c>
      <c r="M11" s="66">
        <v>0</v>
      </c>
      <c r="N11" s="6">
        <v>0</v>
      </c>
      <c r="O11" s="66">
        <v>0</v>
      </c>
      <c r="P11" s="6">
        <v>0</v>
      </c>
      <c r="Q11" s="63">
        <v>0</v>
      </c>
    </row>
    <row r="12" spans="1:18" s="112" customFormat="1">
      <c r="A12" s="147" t="s">
        <v>516</v>
      </c>
      <c r="B12" s="147" t="s">
        <v>236</v>
      </c>
      <c r="C12" s="154" t="s">
        <v>59</v>
      </c>
      <c r="D12" s="302">
        <f t="shared" si="1"/>
        <v>0</v>
      </c>
      <c r="E12" s="302">
        <f t="shared" si="2"/>
        <v>0</v>
      </c>
      <c r="F12" s="91">
        <v>0</v>
      </c>
      <c r="G12" s="92">
        <v>0</v>
      </c>
      <c r="H12" s="91">
        <v>0</v>
      </c>
      <c r="I12" s="92">
        <v>0</v>
      </c>
      <c r="J12" s="91">
        <v>0</v>
      </c>
      <c r="K12" s="92">
        <v>0</v>
      </c>
      <c r="L12" s="91">
        <v>0</v>
      </c>
      <c r="M12" s="92">
        <v>0</v>
      </c>
      <c r="N12" s="91">
        <v>0</v>
      </c>
      <c r="O12" s="92">
        <v>0</v>
      </c>
      <c r="P12" s="91">
        <v>0</v>
      </c>
      <c r="Q12" s="93">
        <v>0</v>
      </c>
    </row>
    <row r="13" spans="1:18" s="112" customFormat="1">
      <c r="A13" s="147" t="s">
        <v>114</v>
      </c>
      <c r="B13" s="147" t="s">
        <v>113</v>
      </c>
      <c r="C13" s="154" t="s">
        <v>2650</v>
      </c>
      <c r="D13" s="302">
        <f t="shared" si="1"/>
        <v>0</v>
      </c>
      <c r="E13" s="302">
        <f t="shared" si="2"/>
        <v>0</v>
      </c>
      <c r="F13" s="91">
        <v>0</v>
      </c>
      <c r="G13" s="92">
        <v>0</v>
      </c>
      <c r="H13" s="91">
        <v>0</v>
      </c>
      <c r="I13" s="92">
        <v>0</v>
      </c>
      <c r="J13" s="91">
        <v>0</v>
      </c>
      <c r="K13" s="92">
        <v>0</v>
      </c>
      <c r="L13" s="91">
        <v>0</v>
      </c>
      <c r="M13" s="92">
        <v>0</v>
      </c>
      <c r="N13" s="91">
        <v>0</v>
      </c>
      <c r="O13" s="92">
        <v>0</v>
      </c>
      <c r="P13" s="91">
        <v>0</v>
      </c>
      <c r="Q13" s="93">
        <v>0</v>
      </c>
    </row>
    <row r="14" spans="1:18" s="112" customFormat="1">
      <c r="A14" s="176" t="s">
        <v>105</v>
      </c>
      <c r="B14" s="176" t="s">
        <v>106</v>
      </c>
      <c r="C14" s="154" t="s">
        <v>2650</v>
      </c>
      <c r="D14" s="302">
        <f t="shared" si="1"/>
        <v>0</v>
      </c>
      <c r="E14" s="302">
        <f t="shared" si="2"/>
        <v>0</v>
      </c>
      <c r="F14" s="113">
        <v>0</v>
      </c>
      <c r="G14" s="114">
        <v>0</v>
      </c>
      <c r="H14" s="113">
        <v>0</v>
      </c>
      <c r="I14" s="114">
        <v>0</v>
      </c>
      <c r="J14" s="113">
        <v>0</v>
      </c>
      <c r="K14" s="114">
        <v>0</v>
      </c>
      <c r="L14" s="113">
        <v>0</v>
      </c>
      <c r="M14" s="114">
        <v>0</v>
      </c>
      <c r="N14" s="113">
        <v>0</v>
      </c>
      <c r="O14" s="114">
        <v>0</v>
      </c>
      <c r="P14" s="113">
        <v>0</v>
      </c>
      <c r="Q14" s="115">
        <v>0</v>
      </c>
    </row>
    <row r="15" spans="1:18" s="112" customFormat="1">
      <c r="A15" s="176" t="s">
        <v>77</v>
      </c>
      <c r="B15" s="176" t="s">
        <v>78</v>
      </c>
      <c r="C15" s="154" t="s">
        <v>2650</v>
      </c>
      <c r="D15" s="302">
        <f t="shared" si="1"/>
        <v>0</v>
      </c>
      <c r="E15" s="302">
        <f t="shared" si="2"/>
        <v>0</v>
      </c>
      <c r="F15" s="91">
        <v>0</v>
      </c>
      <c r="G15" s="92">
        <v>0</v>
      </c>
      <c r="H15" s="91">
        <v>0</v>
      </c>
      <c r="I15" s="92">
        <v>0</v>
      </c>
      <c r="J15" s="91">
        <v>0</v>
      </c>
      <c r="K15" s="92">
        <v>0</v>
      </c>
      <c r="L15" s="91">
        <v>0</v>
      </c>
      <c r="M15" s="92">
        <v>0</v>
      </c>
      <c r="N15" s="91">
        <v>0</v>
      </c>
      <c r="O15" s="92">
        <v>0</v>
      </c>
      <c r="P15" s="91">
        <v>0</v>
      </c>
      <c r="Q15" s="93">
        <v>0</v>
      </c>
    </row>
    <row r="16" spans="1:18">
      <c r="A16" s="177" t="s">
        <v>916</v>
      </c>
      <c r="B16" s="177" t="s">
        <v>99</v>
      </c>
      <c r="C16" s="178" t="s">
        <v>2650</v>
      </c>
      <c r="D16" s="325">
        <f t="shared" si="1"/>
        <v>1</v>
      </c>
      <c r="E16" s="325">
        <f t="shared" si="2"/>
        <v>1</v>
      </c>
      <c r="F16" s="83">
        <v>0</v>
      </c>
      <c r="G16" s="84">
        <v>0</v>
      </c>
      <c r="H16" s="83">
        <v>0</v>
      </c>
      <c r="I16" s="84">
        <v>0</v>
      </c>
      <c r="J16" s="83">
        <v>0</v>
      </c>
      <c r="K16" s="84">
        <v>0</v>
      </c>
      <c r="L16" s="83">
        <v>0</v>
      </c>
      <c r="M16" s="84">
        <v>0</v>
      </c>
      <c r="N16" s="83">
        <v>0</v>
      </c>
      <c r="O16" s="84">
        <v>0</v>
      </c>
      <c r="P16" s="83">
        <f>1</f>
        <v>1</v>
      </c>
      <c r="Q16" s="85">
        <f>1</f>
        <v>1</v>
      </c>
    </row>
    <row r="17" spans="1:17" s="111" customFormat="1">
      <c r="A17" s="148" t="s">
        <v>529</v>
      </c>
      <c r="B17" s="148" t="s">
        <v>530</v>
      </c>
      <c r="C17" s="158" t="s">
        <v>56</v>
      </c>
      <c r="D17" s="300">
        <f t="shared" si="1"/>
        <v>0</v>
      </c>
      <c r="E17" s="300">
        <f t="shared" si="2"/>
        <v>0</v>
      </c>
      <c r="F17" s="96">
        <v>0</v>
      </c>
      <c r="G17" s="97">
        <v>0</v>
      </c>
      <c r="H17" s="96">
        <v>0</v>
      </c>
      <c r="I17" s="97">
        <v>0</v>
      </c>
      <c r="J17" s="96">
        <v>0</v>
      </c>
      <c r="K17" s="97">
        <v>0</v>
      </c>
      <c r="L17" s="96">
        <v>0</v>
      </c>
      <c r="M17" s="97">
        <v>0</v>
      </c>
      <c r="N17" s="96">
        <v>0</v>
      </c>
      <c r="O17" s="97">
        <v>0</v>
      </c>
      <c r="P17" s="96">
        <v>0</v>
      </c>
      <c r="Q17" s="98">
        <v>0</v>
      </c>
    </row>
    <row r="18" spans="1:17" s="112" customFormat="1">
      <c r="A18" s="147" t="s">
        <v>519</v>
      </c>
      <c r="B18" s="147" t="s">
        <v>520</v>
      </c>
      <c r="C18" s="154" t="s">
        <v>56</v>
      </c>
      <c r="D18" s="302">
        <f t="shared" si="1"/>
        <v>0</v>
      </c>
      <c r="E18" s="302">
        <f t="shared" si="2"/>
        <v>0</v>
      </c>
      <c r="F18" s="91">
        <v>0</v>
      </c>
      <c r="G18" s="92">
        <v>0</v>
      </c>
      <c r="H18" s="91">
        <v>0</v>
      </c>
      <c r="I18" s="92">
        <v>0</v>
      </c>
      <c r="J18" s="91">
        <v>0</v>
      </c>
      <c r="K18" s="92">
        <v>0</v>
      </c>
      <c r="L18" s="91">
        <v>0</v>
      </c>
      <c r="M18" s="92">
        <v>0</v>
      </c>
      <c r="N18" s="91">
        <v>0</v>
      </c>
      <c r="O18" s="92">
        <v>0</v>
      </c>
      <c r="P18" s="91">
        <v>0</v>
      </c>
      <c r="Q18" s="93">
        <v>0</v>
      </c>
    </row>
    <row r="19" spans="1:17" s="112" customFormat="1">
      <c r="A19" s="147" t="s">
        <v>521</v>
      </c>
      <c r="B19" s="147" t="s">
        <v>522</v>
      </c>
      <c r="C19" s="154" t="s">
        <v>56</v>
      </c>
      <c r="D19" s="302">
        <f t="shared" si="1"/>
        <v>0</v>
      </c>
      <c r="E19" s="302">
        <f t="shared" si="2"/>
        <v>0</v>
      </c>
      <c r="F19" s="91">
        <v>0</v>
      </c>
      <c r="G19" s="92">
        <v>0</v>
      </c>
      <c r="H19" s="91">
        <v>0</v>
      </c>
      <c r="I19" s="92">
        <v>0</v>
      </c>
      <c r="J19" s="91">
        <v>0</v>
      </c>
      <c r="K19" s="92">
        <v>0</v>
      </c>
      <c r="L19" s="91">
        <v>0</v>
      </c>
      <c r="M19" s="92">
        <v>0</v>
      </c>
      <c r="N19" s="91">
        <v>0</v>
      </c>
      <c r="O19" s="92">
        <v>0</v>
      </c>
      <c r="P19" s="91">
        <v>0</v>
      </c>
      <c r="Q19" s="93">
        <v>0</v>
      </c>
    </row>
    <row r="20" spans="1:17" s="112" customFormat="1">
      <c r="A20" s="147" t="s">
        <v>531</v>
      </c>
      <c r="B20" s="147" t="s">
        <v>532</v>
      </c>
      <c r="C20" s="154" t="s">
        <v>56</v>
      </c>
      <c r="D20" s="302">
        <f t="shared" si="1"/>
        <v>0</v>
      </c>
      <c r="E20" s="302">
        <f t="shared" si="2"/>
        <v>0</v>
      </c>
      <c r="F20" s="91">
        <v>0</v>
      </c>
      <c r="G20" s="92">
        <v>0</v>
      </c>
      <c r="H20" s="91">
        <v>0</v>
      </c>
      <c r="I20" s="92">
        <v>0</v>
      </c>
      <c r="J20" s="91">
        <v>0</v>
      </c>
      <c r="K20" s="92">
        <v>0</v>
      </c>
      <c r="L20" s="91">
        <v>0</v>
      </c>
      <c r="M20" s="92">
        <v>0</v>
      </c>
      <c r="N20" s="91">
        <v>0</v>
      </c>
      <c r="O20" s="92">
        <v>0</v>
      </c>
      <c r="P20" s="91">
        <v>0</v>
      </c>
      <c r="Q20" s="93">
        <v>0</v>
      </c>
    </row>
    <row r="21" spans="1:17" s="112" customFormat="1">
      <c r="A21" s="147" t="s">
        <v>517</v>
      </c>
      <c r="B21" s="147" t="s">
        <v>518</v>
      </c>
      <c r="C21" s="154" t="s">
        <v>1762</v>
      </c>
      <c r="D21" s="302">
        <f t="shared" si="1"/>
        <v>0</v>
      </c>
      <c r="E21" s="302">
        <f t="shared" si="2"/>
        <v>0</v>
      </c>
      <c r="F21" s="91">
        <v>0</v>
      </c>
      <c r="G21" s="92">
        <v>0</v>
      </c>
      <c r="H21" s="91">
        <v>0</v>
      </c>
      <c r="I21" s="92">
        <v>0</v>
      </c>
      <c r="J21" s="91">
        <v>0</v>
      </c>
      <c r="K21" s="92">
        <v>0</v>
      </c>
      <c r="L21" s="91">
        <v>0</v>
      </c>
      <c r="M21" s="92">
        <v>0</v>
      </c>
      <c r="N21" s="91">
        <v>0</v>
      </c>
      <c r="O21" s="92">
        <v>0</v>
      </c>
      <c r="P21" s="91">
        <v>0</v>
      </c>
      <c r="Q21" s="93">
        <v>0</v>
      </c>
    </row>
    <row r="22" spans="1:17" s="112" customFormat="1">
      <c r="A22" s="147" t="s">
        <v>525</v>
      </c>
      <c r="B22" s="147" t="s">
        <v>526</v>
      </c>
      <c r="C22" s="154" t="s">
        <v>56</v>
      </c>
      <c r="D22" s="302">
        <f t="shared" si="1"/>
        <v>0</v>
      </c>
      <c r="E22" s="302">
        <f t="shared" si="2"/>
        <v>0</v>
      </c>
      <c r="F22" s="91">
        <v>0</v>
      </c>
      <c r="G22" s="92">
        <v>0</v>
      </c>
      <c r="H22" s="91">
        <v>0</v>
      </c>
      <c r="I22" s="92">
        <v>0</v>
      </c>
      <c r="J22" s="91">
        <v>0</v>
      </c>
      <c r="K22" s="92">
        <v>0</v>
      </c>
      <c r="L22" s="91">
        <v>0</v>
      </c>
      <c r="M22" s="92">
        <v>0</v>
      </c>
      <c r="N22" s="91">
        <v>0</v>
      </c>
      <c r="O22" s="92">
        <v>0</v>
      </c>
      <c r="P22" s="91">
        <v>0</v>
      </c>
      <c r="Q22" s="93">
        <v>0</v>
      </c>
    </row>
    <row r="23" spans="1:17" s="112" customFormat="1">
      <c r="A23" s="147" t="s">
        <v>527</v>
      </c>
      <c r="B23" s="147" t="s">
        <v>528</v>
      </c>
      <c r="C23" s="154" t="s">
        <v>56</v>
      </c>
      <c r="D23" s="302">
        <f t="shared" si="1"/>
        <v>0</v>
      </c>
      <c r="E23" s="302">
        <f t="shared" si="2"/>
        <v>0</v>
      </c>
      <c r="F23" s="91">
        <v>0</v>
      </c>
      <c r="G23" s="92">
        <v>0</v>
      </c>
      <c r="H23" s="91">
        <v>0</v>
      </c>
      <c r="I23" s="92">
        <v>0</v>
      </c>
      <c r="J23" s="91">
        <v>0</v>
      </c>
      <c r="K23" s="92">
        <v>0</v>
      </c>
      <c r="L23" s="91">
        <v>0</v>
      </c>
      <c r="M23" s="92">
        <v>0</v>
      </c>
      <c r="N23" s="91">
        <v>0</v>
      </c>
      <c r="O23" s="92">
        <v>0</v>
      </c>
      <c r="P23" s="91">
        <v>0</v>
      </c>
      <c r="Q23" s="93">
        <v>0</v>
      </c>
    </row>
    <row r="24" spans="1:17" s="112" customFormat="1">
      <c r="A24" s="147" t="s">
        <v>487</v>
      </c>
      <c r="B24" s="147" t="s">
        <v>89</v>
      </c>
      <c r="C24" s="154" t="s">
        <v>1762</v>
      </c>
      <c r="D24" s="302">
        <f t="shared" si="1"/>
        <v>0</v>
      </c>
      <c r="E24" s="302">
        <f t="shared" si="2"/>
        <v>0</v>
      </c>
      <c r="F24" s="91">
        <v>0</v>
      </c>
      <c r="G24" s="92">
        <v>0</v>
      </c>
      <c r="H24" s="91">
        <v>0</v>
      </c>
      <c r="I24" s="92">
        <v>0</v>
      </c>
      <c r="J24" s="91">
        <v>0</v>
      </c>
      <c r="K24" s="92">
        <v>0</v>
      </c>
      <c r="L24" s="91">
        <v>0</v>
      </c>
      <c r="M24" s="92">
        <v>0</v>
      </c>
      <c r="N24" s="91">
        <v>0</v>
      </c>
      <c r="O24" s="92">
        <v>0</v>
      </c>
      <c r="P24" s="91">
        <v>0</v>
      </c>
      <c r="Q24" s="93">
        <v>0</v>
      </c>
    </row>
    <row r="25" spans="1:17" s="112" customFormat="1">
      <c r="A25" s="147" t="s">
        <v>523</v>
      </c>
      <c r="B25" s="147" t="s">
        <v>524</v>
      </c>
      <c r="C25" s="154" t="s">
        <v>1762</v>
      </c>
      <c r="D25" s="302">
        <f t="shared" si="1"/>
        <v>0</v>
      </c>
      <c r="E25" s="302">
        <f t="shared" si="2"/>
        <v>0</v>
      </c>
      <c r="F25" s="91">
        <v>0</v>
      </c>
      <c r="G25" s="92">
        <v>0</v>
      </c>
      <c r="H25" s="91">
        <v>0</v>
      </c>
      <c r="I25" s="92">
        <v>0</v>
      </c>
      <c r="J25" s="91">
        <v>0</v>
      </c>
      <c r="K25" s="92">
        <v>0</v>
      </c>
      <c r="L25" s="91">
        <v>0</v>
      </c>
      <c r="M25" s="92">
        <v>0</v>
      </c>
      <c r="N25" s="91">
        <v>0</v>
      </c>
      <c r="O25" s="92">
        <v>0</v>
      </c>
      <c r="P25" s="91">
        <v>0</v>
      </c>
      <c r="Q25" s="93">
        <v>0</v>
      </c>
    </row>
    <row r="26" spans="1:17" s="1" customFormat="1">
      <c r="A26" s="199" t="s">
        <v>983</v>
      </c>
      <c r="B26" s="199" t="s">
        <v>414</v>
      </c>
      <c r="C26" s="154" t="s">
        <v>56</v>
      </c>
      <c r="D26" s="302">
        <f t="shared" si="1"/>
        <v>0</v>
      </c>
      <c r="E26" s="302">
        <f t="shared" si="2"/>
        <v>0</v>
      </c>
      <c r="F26" s="91">
        <v>0</v>
      </c>
      <c r="G26" s="92">
        <v>0</v>
      </c>
      <c r="H26" s="91">
        <v>0</v>
      </c>
      <c r="I26" s="92">
        <v>0</v>
      </c>
      <c r="J26" s="91">
        <v>0</v>
      </c>
      <c r="K26" s="92">
        <v>0</v>
      </c>
      <c r="L26" s="91">
        <v>0</v>
      </c>
      <c r="M26" s="92">
        <v>0</v>
      </c>
      <c r="N26" s="91">
        <v>0</v>
      </c>
      <c r="O26" s="92">
        <v>0</v>
      </c>
      <c r="P26" s="91">
        <v>0</v>
      </c>
      <c r="Q26" s="93">
        <v>0</v>
      </c>
    </row>
    <row r="27" spans="1:17" s="1" customFormat="1">
      <c r="A27" s="199" t="s">
        <v>984</v>
      </c>
      <c r="B27" s="199" t="s">
        <v>469</v>
      </c>
      <c r="C27" s="154" t="s">
        <v>56</v>
      </c>
      <c r="D27" s="302">
        <f t="shared" si="1"/>
        <v>0</v>
      </c>
      <c r="E27" s="302">
        <f t="shared" si="2"/>
        <v>0</v>
      </c>
      <c r="F27" s="91">
        <v>0</v>
      </c>
      <c r="G27" s="92">
        <v>0</v>
      </c>
      <c r="H27" s="91">
        <v>0</v>
      </c>
      <c r="I27" s="92">
        <v>0</v>
      </c>
      <c r="J27" s="91">
        <v>0</v>
      </c>
      <c r="K27" s="92">
        <v>0</v>
      </c>
      <c r="L27" s="91">
        <v>0</v>
      </c>
      <c r="M27" s="92">
        <v>0</v>
      </c>
      <c r="N27" s="91">
        <v>0</v>
      </c>
      <c r="O27" s="92">
        <v>0</v>
      </c>
      <c r="P27" s="91">
        <v>0</v>
      </c>
      <c r="Q27" s="93">
        <v>0</v>
      </c>
    </row>
    <row r="28" spans="1:17" s="1" customFormat="1">
      <c r="A28" s="199" t="s">
        <v>281</v>
      </c>
      <c r="B28" s="199" t="s">
        <v>282</v>
      </c>
      <c r="C28" s="154" t="s">
        <v>56</v>
      </c>
      <c r="D28" s="302">
        <f t="shared" ref="D28" si="3">F28+H28+J28+L28+N28+P28</f>
        <v>0</v>
      </c>
      <c r="E28" s="302">
        <f t="shared" ref="E28" si="4">G28+I28+K28+M28+O28+Q28</f>
        <v>0</v>
      </c>
      <c r="F28" s="91">
        <v>0</v>
      </c>
      <c r="G28" s="92">
        <v>0</v>
      </c>
      <c r="H28" s="91">
        <v>0</v>
      </c>
      <c r="I28" s="92">
        <v>0</v>
      </c>
      <c r="J28" s="91">
        <v>0</v>
      </c>
      <c r="K28" s="92">
        <v>0</v>
      </c>
      <c r="L28" s="91">
        <v>0</v>
      </c>
      <c r="M28" s="92">
        <v>0</v>
      </c>
      <c r="N28" s="91">
        <v>0</v>
      </c>
      <c r="O28" s="92">
        <v>0</v>
      </c>
      <c r="P28" s="91">
        <v>0</v>
      </c>
      <c r="Q28" s="93">
        <v>0</v>
      </c>
    </row>
    <row r="29" spans="1:17" s="1" customFormat="1">
      <c r="A29" s="199" t="s">
        <v>985</v>
      </c>
      <c r="B29" s="199" t="s">
        <v>986</v>
      </c>
      <c r="C29" s="154" t="s">
        <v>56</v>
      </c>
      <c r="D29" s="302">
        <f t="shared" si="1"/>
        <v>1</v>
      </c>
      <c r="E29" s="302">
        <f t="shared" si="2"/>
        <v>1</v>
      </c>
      <c r="F29" s="91">
        <v>0</v>
      </c>
      <c r="G29" s="92">
        <v>0</v>
      </c>
      <c r="H29" s="91">
        <v>0</v>
      </c>
      <c r="I29" s="92">
        <v>0</v>
      </c>
      <c r="J29" s="91">
        <v>0</v>
      </c>
      <c r="K29" s="92">
        <v>0</v>
      </c>
      <c r="L29" s="91">
        <v>0</v>
      </c>
      <c r="M29" s="92">
        <v>0</v>
      </c>
      <c r="N29" s="91">
        <v>0</v>
      </c>
      <c r="O29" s="92">
        <v>0</v>
      </c>
      <c r="P29" s="91">
        <f>1</f>
        <v>1</v>
      </c>
      <c r="Q29" s="93">
        <f>1</f>
        <v>1</v>
      </c>
    </row>
    <row r="30" spans="1:17" s="1" customFormat="1">
      <c r="A30" s="199" t="s">
        <v>987</v>
      </c>
      <c r="B30" s="199" t="s">
        <v>988</v>
      </c>
      <c r="C30" s="154" t="s">
        <v>56</v>
      </c>
      <c r="D30" s="302">
        <f t="shared" si="1"/>
        <v>0</v>
      </c>
      <c r="E30" s="302">
        <f t="shared" si="2"/>
        <v>0</v>
      </c>
      <c r="F30" s="91">
        <v>0</v>
      </c>
      <c r="G30" s="92">
        <v>0</v>
      </c>
      <c r="H30" s="91">
        <v>0</v>
      </c>
      <c r="I30" s="92">
        <v>0</v>
      </c>
      <c r="J30" s="91">
        <v>0</v>
      </c>
      <c r="K30" s="92">
        <v>0</v>
      </c>
      <c r="L30" s="91">
        <v>0</v>
      </c>
      <c r="M30" s="92">
        <v>0</v>
      </c>
      <c r="N30" s="91">
        <v>0</v>
      </c>
      <c r="O30" s="92">
        <v>0</v>
      </c>
      <c r="P30" s="91">
        <v>0</v>
      </c>
      <c r="Q30" s="93">
        <v>0</v>
      </c>
    </row>
    <row r="31" spans="1:17">
      <c r="A31" s="149" t="s">
        <v>533</v>
      </c>
      <c r="B31" s="149" t="s">
        <v>534</v>
      </c>
      <c r="C31" s="156" t="s">
        <v>56</v>
      </c>
      <c r="D31" s="325">
        <f t="shared" si="1"/>
        <v>0</v>
      </c>
      <c r="E31" s="325">
        <f t="shared" si="2"/>
        <v>0</v>
      </c>
      <c r="F31" s="6">
        <v>0</v>
      </c>
      <c r="G31" s="66">
        <v>0</v>
      </c>
      <c r="H31" s="6">
        <v>0</v>
      </c>
      <c r="I31" s="66">
        <v>0</v>
      </c>
      <c r="J31" s="6">
        <v>0</v>
      </c>
      <c r="K31" s="66">
        <v>0</v>
      </c>
      <c r="L31" s="6">
        <v>0</v>
      </c>
      <c r="M31" s="66">
        <v>0</v>
      </c>
      <c r="N31" s="6">
        <v>0</v>
      </c>
      <c r="O31" s="66">
        <v>0</v>
      </c>
      <c r="P31" s="6">
        <v>0</v>
      </c>
      <c r="Q31" s="63">
        <v>0</v>
      </c>
    </row>
    <row r="32" spans="1:17">
      <c r="A32" s="159" t="s">
        <v>539</v>
      </c>
      <c r="B32" s="159" t="s">
        <v>540</v>
      </c>
      <c r="C32" s="161" t="s">
        <v>358</v>
      </c>
      <c r="D32" s="298">
        <f t="shared" si="1"/>
        <v>0</v>
      </c>
      <c r="E32" s="298">
        <f t="shared" si="2"/>
        <v>0</v>
      </c>
      <c r="F32" s="3">
        <v>0</v>
      </c>
      <c r="G32" s="61">
        <v>0</v>
      </c>
      <c r="H32" s="3">
        <v>0</v>
      </c>
      <c r="I32" s="61">
        <v>0</v>
      </c>
      <c r="J32" s="3">
        <v>0</v>
      </c>
      <c r="K32" s="61">
        <v>0</v>
      </c>
      <c r="L32" s="3">
        <v>0</v>
      </c>
      <c r="M32" s="61">
        <v>0</v>
      </c>
      <c r="N32" s="3">
        <v>0</v>
      </c>
      <c r="O32" s="61">
        <v>0</v>
      </c>
      <c r="P32" s="3">
        <v>0</v>
      </c>
      <c r="Q32" s="21">
        <v>0</v>
      </c>
    </row>
    <row r="33" spans="1:17" s="111" customFormat="1">
      <c r="A33" s="148" t="s">
        <v>2665</v>
      </c>
      <c r="B33" s="148" t="s">
        <v>2666</v>
      </c>
      <c r="C33" s="158" t="s">
        <v>311</v>
      </c>
      <c r="D33" s="300">
        <f t="shared" ref="D33" si="5">F33+H33+J33+L33+N33+P33</f>
        <v>0</v>
      </c>
      <c r="E33" s="300">
        <f t="shared" ref="E33" si="6">G33+I33+K33+M33+O33+Q33</f>
        <v>0</v>
      </c>
      <c r="F33" s="96">
        <v>0</v>
      </c>
      <c r="G33" s="97">
        <v>0</v>
      </c>
      <c r="H33" s="96">
        <v>0</v>
      </c>
      <c r="I33" s="97">
        <v>0</v>
      </c>
      <c r="J33" s="96">
        <v>0</v>
      </c>
      <c r="K33" s="97">
        <v>0</v>
      </c>
      <c r="L33" s="96">
        <v>0</v>
      </c>
      <c r="M33" s="97">
        <v>0</v>
      </c>
      <c r="N33" s="96">
        <v>0</v>
      </c>
      <c r="O33" s="97">
        <v>0</v>
      </c>
      <c r="P33" s="96">
        <v>0</v>
      </c>
      <c r="Q33" s="98">
        <v>0</v>
      </c>
    </row>
    <row r="34" spans="1:17" s="111" customFormat="1">
      <c r="A34" s="148" t="s">
        <v>535</v>
      </c>
      <c r="B34" s="148" t="s">
        <v>536</v>
      </c>
      <c r="C34" s="158" t="s">
        <v>311</v>
      </c>
      <c r="D34" s="300">
        <f t="shared" si="1"/>
        <v>0</v>
      </c>
      <c r="E34" s="300">
        <f t="shared" si="2"/>
        <v>0</v>
      </c>
      <c r="F34" s="96">
        <v>0</v>
      </c>
      <c r="G34" s="97">
        <v>0</v>
      </c>
      <c r="H34" s="96">
        <v>0</v>
      </c>
      <c r="I34" s="97">
        <v>0</v>
      </c>
      <c r="J34" s="96">
        <v>0</v>
      </c>
      <c r="K34" s="97">
        <v>0</v>
      </c>
      <c r="L34" s="96">
        <v>0</v>
      </c>
      <c r="M34" s="97">
        <v>0</v>
      </c>
      <c r="N34" s="96">
        <v>0</v>
      </c>
      <c r="O34" s="97">
        <v>0</v>
      </c>
      <c r="P34" s="96">
        <v>0</v>
      </c>
      <c r="Q34" s="98">
        <v>0</v>
      </c>
    </row>
    <row r="35" spans="1:17" ht="16" thickBot="1">
      <c r="A35" s="332" t="s">
        <v>537</v>
      </c>
      <c r="B35" s="332" t="s">
        <v>538</v>
      </c>
      <c r="C35" s="333" t="s">
        <v>311</v>
      </c>
      <c r="D35" s="324">
        <f t="shared" si="1"/>
        <v>0</v>
      </c>
      <c r="E35" s="302">
        <f t="shared" si="2"/>
        <v>0</v>
      </c>
      <c r="F35" s="334">
        <v>0</v>
      </c>
      <c r="G35" s="335">
        <v>0</v>
      </c>
      <c r="H35" s="334">
        <v>0</v>
      </c>
      <c r="I35" s="335">
        <v>0</v>
      </c>
      <c r="J35" s="334">
        <v>0</v>
      </c>
      <c r="K35" s="335">
        <v>0</v>
      </c>
      <c r="L35" s="334">
        <v>0</v>
      </c>
      <c r="M35" s="335">
        <v>0</v>
      </c>
      <c r="N35" s="334">
        <v>0</v>
      </c>
      <c r="O35" s="335">
        <v>0</v>
      </c>
      <c r="P35" s="334">
        <v>0</v>
      </c>
      <c r="Q35" s="336">
        <v>0</v>
      </c>
    </row>
    <row r="36" spans="1:17" ht="20.25" customHeight="1">
      <c r="A36" s="233" t="s">
        <v>20</v>
      </c>
      <c r="B36" s="234"/>
      <c r="C36" s="234"/>
      <c r="D36" s="237">
        <f t="shared" ref="D36:Q36" si="7">SUM(D5:D35)</f>
        <v>6</v>
      </c>
      <c r="E36" s="216">
        <f t="shared" si="7"/>
        <v>6</v>
      </c>
      <c r="F36" s="237">
        <f t="shared" si="7"/>
        <v>1</v>
      </c>
      <c r="G36" s="216">
        <f t="shared" si="7"/>
        <v>1</v>
      </c>
      <c r="H36" s="237">
        <f t="shared" si="7"/>
        <v>3</v>
      </c>
      <c r="I36" s="216">
        <f t="shared" si="7"/>
        <v>3</v>
      </c>
      <c r="J36" s="237">
        <f t="shared" si="7"/>
        <v>0</v>
      </c>
      <c r="K36" s="216">
        <f t="shared" si="7"/>
        <v>0</v>
      </c>
      <c r="L36" s="237">
        <f t="shared" si="7"/>
        <v>0</v>
      </c>
      <c r="M36" s="216">
        <f t="shared" si="7"/>
        <v>0</v>
      </c>
      <c r="N36" s="237">
        <f t="shared" si="7"/>
        <v>0</v>
      </c>
      <c r="O36" s="216">
        <f t="shared" si="7"/>
        <v>0</v>
      </c>
      <c r="P36" s="237">
        <f t="shared" si="7"/>
        <v>2</v>
      </c>
      <c r="Q36" s="668">
        <f t="shared" si="7"/>
        <v>2</v>
      </c>
    </row>
    <row r="37" spans="1:17">
      <c r="A37" s="17"/>
      <c r="B37" s="17"/>
      <c r="C37" s="17"/>
    </row>
    <row r="38" spans="1:17">
      <c r="A38" s="17"/>
      <c r="B38" s="17"/>
      <c r="C38" s="17"/>
    </row>
    <row r="40" spans="1:17">
      <c r="A40" s="1"/>
      <c r="B40" s="1"/>
      <c r="C40" s="1"/>
      <c r="F40" s="1"/>
      <c r="G40" s="1"/>
      <c r="H40" s="1"/>
      <c r="I40" s="1"/>
      <c r="J40" s="1"/>
    </row>
    <row r="41" spans="1:17">
      <c r="A41" s="22"/>
      <c r="B41" s="22"/>
      <c r="C41" s="23"/>
      <c r="F41" s="23"/>
      <c r="G41" s="22"/>
      <c r="H41" s="22"/>
      <c r="I41" s="22"/>
      <c r="J41" s="1"/>
    </row>
  </sheetData>
  <sortState xmlns:xlrd2="http://schemas.microsoft.com/office/spreadsheetml/2017/richdata2" ref="A14:N22">
    <sortCondition ref="A13"/>
  </sortState>
  <mergeCells count="12">
    <mergeCell ref="A1:Q1"/>
    <mergeCell ref="A3:A4"/>
    <mergeCell ref="B3:B4"/>
    <mergeCell ref="C3:C4"/>
    <mergeCell ref="F3:G3"/>
    <mergeCell ref="J3:K3"/>
    <mergeCell ref="L3:M3"/>
    <mergeCell ref="N3:O3"/>
    <mergeCell ref="P3:Q3"/>
    <mergeCell ref="A2:Q2"/>
    <mergeCell ref="D3:E3"/>
    <mergeCell ref="H3:I3"/>
  </mergeCells>
  <phoneticPr fontId="67" type="noConversion"/>
  <conditionalFormatting sqref="C1:C1048576">
    <cfRule type="containsText" dxfId="53" priority="1" operator="containsText" text="student">
      <formula>NOT(ISERROR(SEARCH("student",C1)))</formula>
    </cfRule>
  </conditionalFormatting>
  <pageMargins left="0.19" right="0.17" top="0.75" bottom="0.75" header="0.3" footer="0.3"/>
  <pageSetup paperSize="9" scale="78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2"/>
  <dimension ref="A1:R39"/>
  <sheetViews>
    <sheetView zoomScale="90" zoomScaleNormal="90" workbookViewId="0">
      <selection sqref="A1:Q39"/>
    </sheetView>
  </sheetViews>
  <sheetFormatPr baseColWidth="10" defaultColWidth="8.83203125" defaultRowHeight="15"/>
  <cols>
    <col min="1" max="1" width="17.33203125" customWidth="1"/>
    <col min="2" max="2" width="13.1640625" customWidth="1"/>
    <col min="3" max="3" width="30" customWidth="1"/>
    <col min="4" max="4" width="10" customWidth="1"/>
    <col min="5" max="5" width="10.6640625" customWidth="1"/>
    <col min="6" max="6" width="9.6640625" customWidth="1"/>
    <col min="7" max="9" width="10.6640625" customWidth="1"/>
    <col min="10" max="10" width="10.5" customWidth="1"/>
    <col min="11" max="17" width="10.6640625" customWidth="1"/>
    <col min="18" max="16384" width="8.83203125" style="37"/>
  </cols>
  <sheetData>
    <row r="1" spans="1:18" ht="21" customHeight="1">
      <c r="A1" s="1742" t="s">
        <v>45</v>
      </c>
      <c r="B1" s="1742"/>
      <c r="C1" s="1742"/>
      <c r="D1" s="1742"/>
      <c r="E1" s="1742"/>
      <c r="F1" s="1742"/>
      <c r="G1" s="1742"/>
      <c r="H1" s="1742"/>
      <c r="I1" s="1742"/>
      <c r="J1" s="1742"/>
      <c r="K1" s="1742"/>
      <c r="L1" s="1742"/>
      <c r="M1" s="1742"/>
      <c r="N1" s="1742"/>
      <c r="O1" s="1742"/>
      <c r="P1" s="1742"/>
      <c r="Q1" s="1742"/>
      <c r="R1" s="38"/>
    </row>
    <row r="2" spans="1:18" ht="19">
      <c r="A2" s="1749" t="s">
        <v>2277</v>
      </c>
      <c r="B2" s="1750"/>
      <c r="C2" s="1750"/>
      <c r="D2" s="1750"/>
      <c r="E2" s="1750"/>
      <c r="F2" s="1750"/>
      <c r="G2" s="1750"/>
      <c r="H2" s="1750"/>
      <c r="I2" s="1750"/>
      <c r="J2" s="1750"/>
      <c r="K2" s="1750"/>
      <c r="L2" s="1750"/>
      <c r="M2" s="1750"/>
      <c r="N2" s="1750"/>
      <c r="O2" s="1750"/>
      <c r="P2" s="1750"/>
      <c r="Q2" s="1750"/>
      <c r="R2" s="38"/>
    </row>
    <row r="3" spans="1:18" ht="18" customHeight="1">
      <c r="A3" s="1736" t="s">
        <v>1</v>
      </c>
      <c r="B3" s="1738" t="s">
        <v>2</v>
      </c>
      <c r="C3" s="1736" t="s">
        <v>861</v>
      </c>
      <c r="D3" s="1735" t="s">
        <v>853</v>
      </c>
      <c r="E3" s="1739"/>
      <c r="F3" s="1735" t="s">
        <v>1732</v>
      </c>
      <c r="G3" s="1735"/>
      <c r="H3" s="1735" t="s">
        <v>859</v>
      </c>
      <c r="I3" s="1735"/>
      <c r="J3" s="1735" t="s">
        <v>12</v>
      </c>
      <c r="K3" s="1735"/>
      <c r="L3" s="1735" t="s">
        <v>6</v>
      </c>
      <c r="M3" s="1735"/>
      <c r="N3" s="1735" t="s">
        <v>5</v>
      </c>
      <c r="O3" s="1735"/>
      <c r="P3" s="1735" t="s">
        <v>7</v>
      </c>
      <c r="Q3" s="1735"/>
      <c r="R3" s="38"/>
    </row>
    <row r="4" spans="1:18">
      <c r="A4" s="1737"/>
      <c r="B4" s="1736"/>
      <c r="C4" s="1736"/>
      <c r="D4" s="13" t="s">
        <v>14</v>
      </c>
      <c r="E4" s="39" t="s">
        <v>15</v>
      </c>
      <c r="F4" s="13" t="s">
        <v>14</v>
      </c>
      <c r="G4" s="13" t="s">
        <v>15</v>
      </c>
      <c r="H4" s="13" t="s">
        <v>14</v>
      </c>
      <c r="I4" s="13" t="s">
        <v>15</v>
      </c>
      <c r="J4" s="13" t="s">
        <v>14</v>
      </c>
      <c r="K4" s="13" t="s">
        <v>15</v>
      </c>
      <c r="L4" s="13" t="s">
        <v>14</v>
      </c>
      <c r="M4" s="67" t="s">
        <v>15</v>
      </c>
      <c r="N4" s="13" t="s">
        <v>14</v>
      </c>
      <c r="O4" s="68" t="s">
        <v>15</v>
      </c>
      <c r="P4" s="13" t="s">
        <v>14</v>
      </c>
      <c r="Q4" s="13" t="s">
        <v>15</v>
      </c>
      <c r="R4" s="38"/>
    </row>
    <row r="5" spans="1:18" s="118" customFormat="1">
      <c r="A5" s="189" t="s">
        <v>542</v>
      </c>
      <c r="B5" s="199" t="s">
        <v>543</v>
      </c>
      <c r="C5" s="257" t="s">
        <v>67</v>
      </c>
      <c r="D5" s="300">
        <f>F5+H5+J5+L5+N5+P5</f>
        <v>0</v>
      </c>
      <c r="E5" s="300">
        <f>G5+I5+K5+M5+O5+Q5</f>
        <v>0</v>
      </c>
      <c r="F5" s="19">
        <v>0</v>
      </c>
      <c r="G5" s="82">
        <v>0</v>
      </c>
      <c r="H5" s="19">
        <v>0</v>
      </c>
      <c r="I5" s="82">
        <v>0</v>
      </c>
      <c r="J5" s="19">
        <v>0</v>
      </c>
      <c r="K5" s="82">
        <v>0</v>
      </c>
      <c r="L5" s="19">
        <v>0</v>
      </c>
      <c r="M5" s="82">
        <v>0</v>
      </c>
      <c r="N5" s="19">
        <v>0</v>
      </c>
      <c r="O5" s="82">
        <v>0</v>
      </c>
      <c r="P5" s="19">
        <v>0</v>
      </c>
      <c r="Q5" s="71">
        <v>0</v>
      </c>
      <c r="R5" s="117"/>
    </row>
    <row r="6" spans="1:18" s="121" customFormat="1">
      <c r="A6" s="180" t="s">
        <v>541</v>
      </c>
      <c r="B6" s="149" t="s">
        <v>499</v>
      </c>
      <c r="C6" s="156" t="s">
        <v>1083</v>
      </c>
      <c r="D6" s="304">
        <f t="shared" ref="D6:E10" si="0">F6+H6+J6+L6+N6+P6</f>
        <v>0</v>
      </c>
      <c r="E6" s="304">
        <f t="shared" si="0"/>
        <v>0</v>
      </c>
      <c r="F6" s="6">
        <v>0</v>
      </c>
      <c r="G6" s="66">
        <v>0</v>
      </c>
      <c r="H6" s="6">
        <v>0</v>
      </c>
      <c r="I6" s="66">
        <v>0</v>
      </c>
      <c r="J6" s="6">
        <v>0</v>
      </c>
      <c r="K6" s="66">
        <v>0</v>
      </c>
      <c r="L6" s="6">
        <v>0</v>
      </c>
      <c r="M6" s="66">
        <v>0</v>
      </c>
      <c r="N6" s="6">
        <v>0</v>
      </c>
      <c r="O6" s="66">
        <v>0</v>
      </c>
      <c r="P6" s="6">
        <v>0</v>
      </c>
      <c r="Q6" s="63">
        <v>0</v>
      </c>
      <c r="R6" s="120"/>
    </row>
    <row r="7" spans="1:18" s="100" customFormat="1">
      <c r="A7" s="179" t="s">
        <v>546</v>
      </c>
      <c r="B7" s="148" t="s">
        <v>547</v>
      </c>
      <c r="C7" s="158" t="s">
        <v>59</v>
      </c>
      <c r="D7" s="300">
        <f t="shared" si="0"/>
        <v>0</v>
      </c>
      <c r="E7" s="300">
        <f t="shared" si="0"/>
        <v>0</v>
      </c>
      <c r="F7" s="96">
        <v>0</v>
      </c>
      <c r="G7" s="97">
        <v>0</v>
      </c>
      <c r="H7" s="96">
        <v>0</v>
      </c>
      <c r="I7" s="97">
        <v>0</v>
      </c>
      <c r="J7" s="96">
        <v>0</v>
      </c>
      <c r="K7" s="97">
        <v>0</v>
      </c>
      <c r="L7" s="96">
        <v>0</v>
      </c>
      <c r="M7" s="97">
        <v>0</v>
      </c>
      <c r="N7" s="96">
        <v>0</v>
      </c>
      <c r="O7" s="97">
        <v>0</v>
      </c>
      <c r="P7" s="96">
        <v>0</v>
      </c>
      <c r="Q7" s="98">
        <v>0</v>
      </c>
      <c r="R7" s="99"/>
    </row>
    <row r="8" spans="1:18" s="102" customFormat="1">
      <c r="A8" s="188" t="s">
        <v>96</v>
      </c>
      <c r="B8" s="164" t="s">
        <v>97</v>
      </c>
      <c r="C8" s="158" t="s">
        <v>59</v>
      </c>
      <c r="D8" s="300">
        <f>F8+H8+J8+L8+N8+P8</f>
        <v>2</v>
      </c>
      <c r="E8" s="300">
        <f>G8+I8+K8+M8+O8+Q8</f>
        <v>2</v>
      </c>
      <c r="F8" s="91">
        <v>0</v>
      </c>
      <c r="G8" s="92">
        <v>0</v>
      </c>
      <c r="H8" s="355">
        <f>1+1</f>
        <v>2</v>
      </c>
      <c r="I8" s="375">
        <f>1+1</f>
        <v>2</v>
      </c>
      <c r="J8" s="91">
        <v>0</v>
      </c>
      <c r="K8" s="92">
        <v>0</v>
      </c>
      <c r="L8" s="91">
        <v>0</v>
      </c>
      <c r="M8" s="92">
        <v>0</v>
      </c>
      <c r="N8" s="91">
        <v>0</v>
      </c>
      <c r="O8" s="92">
        <v>0</v>
      </c>
      <c r="P8" s="91">
        <v>0</v>
      </c>
      <c r="Q8" s="93">
        <v>0</v>
      </c>
      <c r="R8" s="101"/>
    </row>
    <row r="9" spans="1:18" s="102" customFormat="1">
      <c r="A9" s="181" t="s">
        <v>2669</v>
      </c>
      <c r="B9" s="147" t="s">
        <v>2670</v>
      </c>
      <c r="C9" s="154" t="s">
        <v>59</v>
      </c>
      <c r="D9" s="300">
        <f t="shared" ref="D9" si="1">F9+H9+J9+L9+N9+P9</f>
        <v>0</v>
      </c>
      <c r="E9" s="300">
        <f t="shared" ref="E9" si="2">G9+I9+K9+M9+O9+Q9</f>
        <v>0</v>
      </c>
      <c r="F9" s="107">
        <v>0</v>
      </c>
      <c r="G9" s="377">
        <v>0</v>
      </c>
      <c r="H9" s="107">
        <v>0</v>
      </c>
      <c r="I9" s="377">
        <v>0</v>
      </c>
      <c r="J9" s="107">
        <v>0</v>
      </c>
      <c r="K9" s="377">
        <v>0</v>
      </c>
      <c r="L9" s="355">
        <v>0</v>
      </c>
      <c r="M9" s="92">
        <v>0</v>
      </c>
      <c r="N9" s="91">
        <v>0</v>
      </c>
      <c r="O9" s="92">
        <v>0</v>
      </c>
      <c r="P9" s="91">
        <v>0</v>
      </c>
      <c r="Q9" s="93">
        <v>0</v>
      </c>
      <c r="R9" s="101"/>
    </row>
    <row r="10" spans="1:18" s="145" customFormat="1">
      <c r="A10" s="179" t="s">
        <v>991</v>
      </c>
      <c r="B10" s="148" t="s">
        <v>992</v>
      </c>
      <c r="C10" s="158" t="s">
        <v>59</v>
      </c>
      <c r="D10" s="300">
        <f t="shared" si="0"/>
        <v>0</v>
      </c>
      <c r="E10" s="300">
        <f t="shared" si="0"/>
        <v>0</v>
      </c>
      <c r="F10" s="107">
        <v>0</v>
      </c>
      <c r="G10" s="377">
        <v>0</v>
      </c>
      <c r="H10" s="107">
        <v>0</v>
      </c>
      <c r="I10" s="377">
        <v>0</v>
      </c>
      <c r="J10" s="107">
        <v>0</v>
      </c>
      <c r="K10" s="377">
        <v>0</v>
      </c>
      <c r="L10" s="107">
        <v>0</v>
      </c>
      <c r="M10" s="97">
        <v>0</v>
      </c>
      <c r="N10" s="96">
        <v>0</v>
      </c>
      <c r="O10" s="97">
        <v>0</v>
      </c>
      <c r="P10" s="96">
        <v>0</v>
      </c>
      <c r="Q10" s="98">
        <v>0</v>
      </c>
      <c r="R10" s="144"/>
    </row>
    <row r="11" spans="1:18" s="102" customFormat="1">
      <c r="A11" s="181" t="s">
        <v>544</v>
      </c>
      <c r="B11" s="147" t="s">
        <v>545</v>
      </c>
      <c r="C11" s="154" t="s">
        <v>59</v>
      </c>
      <c r="D11" s="300">
        <f t="shared" ref="D11:D34" si="3">F11+H11+J11+L11+N11+P11</f>
        <v>0</v>
      </c>
      <c r="E11" s="300">
        <f t="shared" ref="E11:E34" si="4">G11+I11+K11+M11+O11+Q11</f>
        <v>0</v>
      </c>
      <c r="F11" s="107">
        <v>0</v>
      </c>
      <c r="G11" s="377">
        <v>0</v>
      </c>
      <c r="H11" s="107">
        <v>0</v>
      </c>
      <c r="I11" s="377">
        <v>0</v>
      </c>
      <c r="J11" s="107">
        <v>0</v>
      </c>
      <c r="K11" s="377">
        <v>0</v>
      </c>
      <c r="L11" s="355">
        <v>0</v>
      </c>
      <c r="M11" s="92">
        <v>0</v>
      </c>
      <c r="N11" s="91">
        <v>0</v>
      </c>
      <c r="O11" s="92">
        <v>0</v>
      </c>
      <c r="P11" s="91">
        <v>0</v>
      </c>
      <c r="Q11" s="93">
        <v>0</v>
      </c>
      <c r="R11" s="101"/>
    </row>
    <row r="12" spans="1:18" s="102" customFormat="1">
      <c r="A12" s="188" t="s">
        <v>556</v>
      </c>
      <c r="B12" s="164" t="s">
        <v>557</v>
      </c>
      <c r="C12" s="165" t="s">
        <v>2650</v>
      </c>
      <c r="D12" s="300">
        <f t="shared" si="3"/>
        <v>1</v>
      </c>
      <c r="E12" s="300">
        <f t="shared" si="4"/>
        <v>1</v>
      </c>
      <c r="F12" s="107">
        <v>0</v>
      </c>
      <c r="G12" s="377">
        <v>0</v>
      </c>
      <c r="H12" s="107">
        <v>1</v>
      </c>
      <c r="I12" s="377">
        <v>1</v>
      </c>
      <c r="J12" s="107">
        <v>0</v>
      </c>
      <c r="K12" s="377">
        <v>0</v>
      </c>
      <c r="L12" s="355">
        <v>0</v>
      </c>
      <c r="M12" s="92">
        <v>0</v>
      </c>
      <c r="N12" s="91">
        <v>0</v>
      </c>
      <c r="O12" s="92">
        <v>0</v>
      </c>
      <c r="P12" s="91">
        <v>0</v>
      </c>
      <c r="Q12" s="93">
        <v>0</v>
      </c>
      <c r="R12" s="101"/>
    </row>
    <row r="13" spans="1:18" s="102" customFormat="1">
      <c r="A13" s="181" t="s">
        <v>124</v>
      </c>
      <c r="B13" s="147" t="s">
        <v>276</v>
      </c>
      <c r="C13" s="154" t="s">
        <v>2650</v>
      </c>
      <c r="D13" s="300">
        <f t="shared" si="3"/>
        <v>0</v>
      </c>
      <c r="E13" s="300">
        <f t="shared" si="4"/>
        <v>0</v>
      </c>
      <c r="F13" s="107">
        <v>0</v>
      </c>
      <c r="G13" s="377">
        <v>0</v>
      </c>
      <c r="H13" s="107">
        <v>0</v>
      </c>
      <c r="I13" s="377">
        <v>0</v>
      </c>
      <c r="J13" s="107">
        <v>0</v>
      </c>
      <c r="K13" s="377">
        <v>0</v>
      </c>
      <c r="L13" s="355">
        <v>0</v>
      </c>
      <c r="M13" s="92">
        <v>0</v>
      </c>
      <c r="N13" s="91">
        <v>0</v>
      </c>
      <c r="O13" s="92">
        <v>0</v>
      </c>
      <c r="P13" s="91">
        <v>0</v>
      </c>
      <c r="Q13" s="93">
        <v>0</v>
      </c>
      <c r="R13" s="101"/>
    </row>
    <row r="14" spans="1:18" s="123" customFormat="1">
      <c r="A14" s="181" t="s">
        <v>173</v>
      </c>
      <c r="B14" s="147" t="s">
        <v>174</v>
      </c>
      <c r="C14" s="154" t="s">
        <v>59</v>
      </c>
      <c r="D14" s="300">
        <f t="shared" si="3"/>
        <v>0</v>
      </c>
      <c r="E14" s="300">
        <f t="shared" si="4"/>
        <v>0</v>
      </c>
      <c r="F14" s="107">
        <v>0</v>
      </c>
      <c r="G14" s="377">
        <v>0</v>
      </c>
      <c r="H14" s="107">
        <v>0</v>
      </c>
      <c r="I14" s="377">
        <v>0</v>
      </c>
      <c r="J14" s="107">
        <v>0</v>
      </c>
      <c r="K14" s="377">
        <v>0</v>
      </c>
      <c r="L14" s="355">
        <v>0</v>
      </c>
      <c r="M14" s="92">
        <v>0</v>
      </c>
      <c r="N14" s="91">
        <v>0</v>
      </c>
      <c r="O14" s="92">
        <v>0</v>
      </c>
      <c r="P14" s="91">
        <v>0</v>
      </c>
      <c r="Q14" s="93">
        <v>0</v>
      </c>
      <c r="R14" s="122"/>
    </row>
    <row r="15" spans="1:18" s="102" customFormat="1">
      <c r="A15" s="188" t="s">
        <v>60</v>
      </c>
      <c r="B15" s="164" t="s">
        <v>324</v>
      </c>
      <c r="C15" s="165" t="s">
        <v>59</v>
      </c>
      <c r="D15" s="300">
        <f t="shared" si="3"/>
        <v>0</v>
      </c>
      <c r="E15" s="300">
        <f t="shared" si="4"/>
        <v>0</v>
      </c>
      <c r="F15" s="107">
        <v>0</v>
      </c>
      <c r="G15" s="377">
        <v>0</v>
      </c>
      <c r="H15" s="107">
        <v>0</v>
      </c>
      <c r="I15" s="377">
        <v>0</v>
      </c>
      <c r="J15" s="107">
        <v>0</v>
      </c>
      <c r="K15" s="377">
        <v>0</v>
      </c>
      <c r="L15" s="355">
        <v>0</v>
      </c>
      <c r="M15" s="92">
        <v>0</v>
      </c>
      <c r="N15" s="91">
        <v>0</v>
      </c>
      <c r="O15" s="92">
        <v>0</v>
      </c>
      <c r="P15" s="91">
        <v>0</v>
      </c>
      <c r="Q15" s="93">
        <v>0</v>
      </c>
      <c r="R15" s="101"/>
    </row>
    <row r="16" spans="1:18" s="95" customFormat="1">
      <c r="A16" s="182" t="s">
        <v>57</v>
      </c>
      <c r="B16" s="183" t="s">
        <v>58</v>
      </c>
      <c r="C16" s="184" t="s">
        <v>59</v>
      </c>
      <c r="D16" s="325">
        <f t="shared" si="3"/>
        <v>0</v>
      </c>
      <c r="E16" s="325">
        <f t="shared" si="4"/>
        <v>0</v>
      </c>
      <c r="F16" s="70">
        <v>0</v>
      </c>
      <c r="G16" s="378">
        <v>0</v>
      </c>
      <c r="H16" s="70">
        <v>0</v>
      </c>
      <c r="I16" s="378">
        <v>0</v>
      </c>
      <c r="J16" s="70">
        <v>0</v>
      </c>
      <c r="K16" s="378">
        <v>0</v>
      </c>
      <c r="L16" s="70">
        <v>0</v>
      </c>
      <c r="M16" s="66">
        <v>0</v>
      </c>
      <c r="N16" s="6">
        <v>0</v>
      </c>
      <c r="O16" s="66">
        <v>0</v>
      </c>
      <c r="P16" s="6">
        <v>0</v>
      </c>
      <c r="Q16" s="63">
        <v>0</v>
      </c>
      <c r="R16" s="94"/>
    </row>
    <row r="17" spans="1:18" s="100" customFormat="1">
      <c r="A17" s="185" t="s">
        <v>558</v>
      </c>
      <c r="B17" s="186" t="s">
        <v>559</v>
      </c>
      <c r="C17" s="187" t="s">
        <v>56</v>
      </c>
      <c r="D17" s="300">
        <f t="shared" si="3"/>
        <v>0</v>
      </c>
      <c r="E17" s="300">
        <f t="shared" si="4"/>
        <v>0</v>
      </c>
      <c r="F17" s="107">
        <v>0</v>
      </c>
      <c r="G17" s="377">
        <v>0</v>
      </c>
      <c r="H17" s="107">
        <v>0</v>
      </c>
      <c r="I17" s="377">
        <v>0</v>
      </c>
      <c r="J17" s="107">
        <v>0</v>
      </c>
      <c r="K17" s="377">
        <v>0</v>
      </c>
      <c r="L17" s="107">
        <v>0</v>
      </c>
      <c r="M17" s="97">
        <v>0</v>
      </c>
      <c r="N17" s="96">
        <v>0</v>
      </c>
      <c r="O17" s="97">
        <v>0</v>
      </c>
      <c r="P17" s="96">
        <v>0</v>
      </c>
      <c r="Q17" s="98">
        <v>0</v>
      </c>
      <c r="R17" s="99"/>
    </row>
    <row r="18" spans="1:18" s="102" customFormat="1">
      <c r="A18" s="188" t="s">
        <v>1940</v>
      </c>
      <c r="B18" s="164" t="s">
        <v>1941</v>
      </c>
      <c r="C18" s="165" t="s">
        <v>56</v>
      </c>
      <c r="D18" s="300">
        <f t="shared" ref="D18:D32" si="5">F18+H18+J18+L18+N18+P18</f>
        <v>1</v>
      </c>
      <c r="E18" s="300">
        <f t="shared" si="4"/>
        <v>1</v>
      </c>
      <c r="F18" s="91">
        <v>0</v>
      </c>
      <c r="G18" s="92">
        <v>0</v>
      </c>
      <c r="H18" s="355">
        <v>1</v>
      </c>
      <c r="I18" s="375">
        <v>1</v>
      </c>
      <c r="J18" s="91">
        <v>0</v>
      </c>
      <c r="K18" s="92">
        <v>0</v>
      </c>
      <c r="L18" s="91">
        <v>0</v>
      </c>
      <c r="M18" s="92">
        <v>0</v>
      </c>
      <c r="N18" s="91">
        <v>0</v>
      </c>
      <c r="O18" s="92">
        <v>0</v>
      </c>
      <c r="P18" s="91">
        <v>0</v>
      </c>
      <c r="Q18" s="93">
        <v>0</v>
      </c>
      <c r="R18" s="101"/>
    </row>
    <row r="19" spans="1:18" s="102" customFormat="1">
      <c r="A19" s="188" t="s">
        <v>548</v>
      </c>
      <c r="B19" s="164" t="s">
        <v>497</v>
      </c>
      <c r="C19" s="165" t="s">
        <v>1762</v>
      </c>
      <c r="D19" s="300">
        <f t="shared" si="5"/>
        <v>0</v>
      </c>
      <c r="E19" s="300">
        <f t="shared" si="4"/>
        <v>0</v>
      </c>
      <c r="F19" s="91">
        <v>0</v>
      </c>
      <c r="G19" s="92">
        <v>0</v>
      </c>
      <c r="H19" s="91">
        <v>0</v>
      </c>
      <c r="I19" s="92">
        <v>0</v>
      </c>
      <c r="J19" s="91">
        <v>0</v>
      </c>
      <c r="K19" s="92">
        <v>0</v>
      </c>
      <c r="L19" s="91">
        <v>0</v>
      </c>
      <c r="M19" s="92">
        <v>0</v>
      </c>
      <c r="N19" s="91">
        <v>0</v>
      </c>
      <c r="O19" s="92">
        <v>0</v>
      </c>
      <c r="P19" s="91">
        <v>0</v>
      </c>
      <c r="Q19" s="93">
        <v>0</v>
      </c>
      <c r="R19" s="101"/>
    </row>
    <row r="20" spans="1:18" s="100" customFormat="1">
      <c r="A20" s="179" t="s">
        <v>2673</v>
      </c>
      <c r="B20" s="148" t="s">
        <v>1088</v>
      </c>
      <c r="C20" s="165" t="s">
        <v>56</v>
      </c>
      <c r="D20" s="300">
        <f>F20+H20+J20+L20+N20+P20</f>
        <v>0</v>
      </c>
      <c r="E20" s="300">
        <f>G20+I20+K20+M20+O20+Q20</f>
        <v>0</v>
      </c>
      <c r="F20" s="96">
        <v>0</v>
      </c>
      <c r="G20" s="97">
        <v>0</v>
      </c>
      <c r="H20" s="96">
        <v>0</v>
      </c>
      <c r="I20" s="97">
        <v>0</v>
      </c>
      <c r="J20" s="96">
        <v>0</v>
      </c>
      <c r="K20" s="97">
        <v>0</v>
      </c>
      <c r="L20" s="96">
        <v>0</v>
      </c>
      <c r="M20" s="97">
        <v>0</v>
      </c>
      <c r="N20" s="96">
        <v>0</v>
      </c>
      <c r="O20" s="97">
        <v>0</v>
      </c>
      <c r="P20" s="96">
        <v>0</v>
      </c>
      <c r="Q20" s="98">
        <v>0</v>
      </c>
      <c r="R20" s="99"/>
    </row>
    <row r="21" spans="1:18" s="102" customFormat="1">
      <c r="A21" s="188" t="s">
        <v>549</v>
      </c>
      <c r="B21" s="164" t="s">
        <v>550</v>
      </c>
      <c r="C21" s="165" t="s">
        <v>1762</v>
      </c>
      <c r="D21" s="300">
        <f t="shared" si="5"/>
        <v>0</v>
      </c>
      <c r="E21" s="300">
        <f t="shared" si="4"/>
        <v>0</v>
      </c>
      <c r="F21" s="91">
        <v>0</v>
      </c>
      <c r="G21" s="92">
        <v>0</v>
      </c>
      <c r="H21" s="91">
        <v>0</v>
      </c>
      <c r="I21" s="92">
        <v>0</v>
      </c>
      <c r="J21" s="91">
        <v>0</v>
      </c>
      <c r="K21" s="92">
        <v>0</v>
      </c>
      <c r="L21" s="91">
        <v>0</v>
      </c>
      <c r="M21" s="92">
        <v>0</v>
      </c>
      <c r="N21" s="91">
        <v>0</v>
      </c>
      <c r="O21" s="92">
        <v>0</v>
      </c>
      <c r="P21" s="91">
        <v>0</v>
      </c>
      <c r="Q21" s="93">
        <v>0</v>
      </c>
      <c r="R21" s="101"/>
    </row>
    <row r="22" spans="1:18" s="102" customFormat="1">
      <c r="A22" s="188" t="s">
        <v>553</v>
      </c>
      <c r="B22" s="164" t="s">
        <v>554</v>
      </c>
      <c r="C22" s="165" t="s">
        <v>56</v>
      </c>
      <c r="D22" s="300">
        <f t="shared" si="5"/>
        <v>0</v>
      </c>
      <c r="E22" s="300">
        <f t="shared" si="4"/>
        <v>0</v>
      </c>
      <c r="F22" s="91">
        <v>0</v>
      </c>
      <c r="G22" s="92">
        <v>0</v>
      </c>
      <c r="H22" s="91">
        <v>0</v>
      </c>
      <c r="I22" s="92">
        <v>0</v>
      </c>
      <c r="J22" s="91">
        <v>0</v>
      </c>
      <c r="K22" s="92">
        <v>0</v>
      </c>
      <c r="L22" s="91">
        <v>0</v>
      </c>
      <c r="M22" s="92">
        <v>0</v>
      </c>
      <c r="N22" s="91">
        <v>0</v>
      </c>
      <c r="O22" s="92">
        <v>0</v>
      </c>
      <c r="P22" s="91">
        <v>0</v>
      </c>
      <c r="Q22" s="93">
        <v>0</v>
      </c>
      <c r="R22" s="101"/>
    </row>
    <row r="23" spans="1:18" s="102" customFormat="1">
      <c r="A23" s="188" t="s">
        <v>107</v>
      </c>
      <c r="B23" s="164" t="s">
        <v>108</v>
      </c>
      <c r="C23" s="165" t="s">
        <v>56</v>
      </c>
      <c r="D23" s="300">
        <f t="shared" si="5"/>
        <v>0</v>
      </c>
      <c r="E23" s="300">
        <f t="shared" si="4"/>
        <v>0</v>
      </c>
      <c r="F23" s="91">
        <v>0</v>
      </c>
      <c r="G23" s="92">
        <v>0</v>
      </c>
      <c r="H23" s="91">
        <v>0</v>
      </c>
      <c r="I23" s="92">
        <v>0</v>
      </c>
      <c r="J23" s="91">
        <v>0</v>
      </c>
      <c r="K23" s="92">
        <v>0</v>
      </c>
      <c r="L23" s="91">
        <v>0</v>
      </c>
      <c r="M23" s="92">
        <v>0</v>
      </c>
      <c r="N23" s="91">
        <v>0</v>
      </c>
      <c r="O23" s="92">
        <v>0</v>
      </c>
      <c r="P23" s="91">
        <v>0</v>
      </c>
      <c r="Q23" s="93">
        <v>0</v>
      </c>
      <c r="R23" s="101"/>
    </row>
    <row r="24" spans="1:18" s="102" customFormat="1">
      <c r="A24" s="188" t="s">
        <v>993</v>
      </c>
      <c r="B24" s="164" t="s">
        <v>994</v>
      </c>
      <c r="C24" s="165" t="s">
        <v>56</v>
      </c>
      <c r="D24" s="300">
        <f t="shared" si="5"/>
        <v>0</v>
      </c>
      <c r="E24" s="300">
        <f t="shared" si="4"/>
        <v>0</v>
      </c>
      <c r="F24" s="91">
        <v>0</v>
      </c>
      <c r="G24" s="92">
        <v>0</v>
      </c>
      <c r="H24" s="91">
        <v>0</v>
      </c>
      <c r="I24" s="92">
        <v>0</v>
      </c>
      <c r="J24" s="91">
        <v>0</v>
      </c>
      <c r="K24" s="92">
        <v>0</v>
      </c>
      <c r="L24" s="91">
        <v>0</v>
      </c>
      <c r="M24" s="92">
        <v>0</v>
      </c>
      <c r="N24" s="91">
        <v>0</v>
      </c>
      <c r="O24" s="92">
        <v>0</v>
      </c>
      <c r="P24" s="91">
        <v>0</v>
      </c>
      <c r="Q24" s="93">
        <v>0</v>
      </c>
      <c r="R24" s="101"/>
    </row>
    <row r="25" spans="1:18" s="102" customFormat="1">
      <c r="A25" s="188" t="s">
        <v>2671</v>
      </c>
      <c r="B25" s="164" t="s">
        <v>2672</v>
      </c>
      <c r="C25" s="165" t="s">
        <v>56</v>
      </c>
      <c r="D25" s="300">
        <f t="shared" ref="D25" si="6">F25+H25+J25+L25+N25+P25</f>
        <v>0</v>
      </c>
      <c r="E25" s="300">
        <f t="shared" ref="E25" si="7">G25+I25+K25+M25+O25+Q25</f>
        <v>0</v>
      </c>
      <c r="F25" s="91">
        <v>0</v>
      </c>
      <c r="G25" s="92">
        <v>0</v>
      </c>
      <c r="H25" s="91">
        <v>0</v>
      </c>
      <c r="I25" s="92">
        <v>0</v>
      </c>
      <c r="J25" s="91">
        <v>0</v>
      </c>
      <c r="K25" s="92">
        <v>0</v>
      </c>
      <c r="L25" s="91">
        <v>0</v>
      </c>
      <c r="M25" s="92">
        <v>0</v>
      </c>
      <c r="N25" s="91">
        <v>0</v>
      </c>
      <c r="O25" s="92">
        <v>0</v>
      </c>
      <c r="P25" s="91">
        <v>0</v>
      </c>
      <c r="Q25" s="93">
        <v>0</v>
      </c>
      <c r="R25" s="101"/>
    </row>
    <row r="26" spans="1:18" s="102" customFormat="1">
      <c r="A26" s="188" t="s">
        <v>995</v>
      </c>
      <c r="B26" s="164" t="s">
        <v>503</v>
      </c>
      <c r="C26" s="165" t="s">
        <v>56</v>
      </c>
      <c r="D26" s="300">
        <f t="shared" si="5"/>
        <v>0</v>
      </c>
      <c r="E26" s="300">
        <f t="shared" si="4"/>
        <v>0</v>
      </c>
      <c r="F26" s="91">
        <v>0</v>
      </c>
      <c r="G26" s="92">
        <v>0</v>
      </c>
      <c r="H26" s="91">
        <v>0</v>
      </c>
      <c r="I26" s="92">
        <v>0</v>
      </c>
      <c r="J26" s="91">
        <v>0</v>
      </c>
      <c r="K26" s="92">
        <v>0</v>
      </c>
      <c r="L26" s="91">
        <v>0</v>
      </c>
      <c r="M26" s="92">
        <v>0</v>
      </c>
      <c r="N26" s="91">
        <v>0</v>
      </c>
      <c r="O26" s="92">
        <v>0</v>
      </c>
      <c r="P26" s="91">
        <v>0</v>
      </c>
      <c r="Q26" s="93">
        <v>0</v>
      </c>
      <c r="R26" s="101"/>
    </row>
    <row r="27" spans="1:18" s="102" customFormat="1">
      <c r="A27" s="188" t="s">
        <v>2636</v>
      </c>
      <c r="B27" s="164" t="s">
        <v>2637</v>
      </c>
      <c r="C27" s="165" t="s">
        <v>56</v>
      </c>
      <c r="D27" s="300">
        <f t="shared" ref="D27" si="8">F27+H27+J27+L27+N27+P27</f>
        <v>1</v>
      </c>
      <c r="E27" s="300">
        <f t="shared" ref="E27" si="9">G27+I27+K27+M27+O27+Q27</f>
        <v>1</v>
      </c>
      <c r="F27" s="91">
        <v>0</v>
      </c>
      <c r="G27" s="92">
        <v>0</v>
      </c>
      <c r="H27" s="91">
        <v>0</v>
      </c>
      <c r="I27" s="92">
        <v>0</v>
      </c>
      <c r="J27" s="91">
        <v>0</v>
      </c>
      <c r="K27" s="92">
        <v>0</v>
      </c>
      <c r="L27" s="91">
        <v>0</v>
      </c>
      <c r="M27" s="92">
        <v>0</v>
      </c>
      <c r="N27" s="91">
        <v>0</v>
      </c>
      <c r="O27" s="92">
        <v>0</v>
      </c>
      <c r="P27" s="91">
        <f>1</f>
        <v>1</v>
      </c>
      <c r="Q27" s="93">
        <f>1</f>
        <v>1</v>
      </c>
      <c r="R27" s="101"/>
    </row>
    <row r="28" spans="1:18" s="102" customFormat="1">
      <c r="A28" s="188" t="s">
        <v>893</v>
      </c>
      <c r="B28" s="164" t="s">
        <v>894</v>
      </c>
      <c r="C28" s="165" t="s">
        <v>1762</v>
      </c>
      <c r="D28" s="300">
        <f t="shared" si="5"/>
        <v>0</v>
      </c>
      <c r="E28" s="300">
        <f t="shared" si="4"/>
        <v>0</v>
      </c>
      <c r="F28" s="91">
        <v>0</v>
      </c>
      <c r="G28" s="92">
        <v>0</v>
      </c>
      <c r="H28" s="91">
        <v>0</v>
      </c>
      <c r="I28" s="92">
        <v>0</v>
      </c>
      <c r="J28" s="91">
        <v>0</v>
      </c>
      <c r="K28" s="92">
        <v>0</v>
      </c>
      <c r="L28" s="91">
        <v>0</v>
      </c>
      <c r="M28" s="92">
        <v>0</v>
      </c>
      <c r="N28" s="91">
        <v>0</v>
      </c>
      <c r="O28" s="92">
        <v>0</v>
      </c>
      <c r="P28" s="91">
        <v>0</v>
      </c>
      <c r="Q28" s="93">
        <v>0</v>
      </c>
      <c r="R28" s="101"/>
    </row>
    <row r="29" spans="1:18" s="102" customFormat="1">
      <c r="A29" s="181" t="s">
        <v>125</v>
      </c>
      <c r="B29" s="147" t="s">
        <v>126</v>
      </c>
      <c r="C29" s="154" t="s">
        <v>56</v>
      </c>
      <c r="D29" s="300">
        <f t="shared" si="5"/>
        <v>0</v>
      </c>
      <c r="E29" s="300">
        <f t="shared" si="4"/>
        <v>0</v>
      </c>
      <c r="F29" s="91">
        <v>0</v>
      </c>
      <c r="G29" s="92">
        <v>0</v>
      </c>
      <c r="H29" s="91">
        <v>0</v>
      </c>
      <c r="I29" s="92">
        <v>0</v>
      </c>
      <c r="J29" s="91">
        <v>0</v>
      </c>
      <c r="K29" s="92">
        <v>0</v>
      </c>
      <c r="L29" s="91">
        <v>0</v>
      </c>
      <c r="M29" s="92">
        <v>0</v>
      </c>
      <c r="N29" s="91">
        <v>0</v>
      </c>
      <c r="O29" s="92">
        <v>0</v>
      </c>
      <c r="P29" s="91">
        <v>0</v>
      </c>
      <c r="Q29" s="93">
        <v>0</v>
      </c>
      <c r="R29" s="101"/>
    </row>
    <row r="30" spans="1:18" s="102" customFormat="1">
      <c r="A30" s="181" t="s">
        <v>555</v>
      </c>
      <c r="B30" s="147" t="s">
        <v>443</v>
      </c>
      <c r="C30" s="154" t="s">
        <v>56</v>
      </c>
      <c r="D30" s="300">
        <f t="shared" si="5"/>
        <v>0</v>
      </c>
      <c r="E30" s="300">
        <f t="shared" si="4"/>
        <v>0</v>
      </c>
      <c r="F30" s="91">
        <v>0</v>
      </c>
      <c r="G30" s="92">
        <v>0</v>
      </c>
      <c r="H30" s="91">
        <v>0</v>
      </c>
      <c r="I30" s="92">
        <v>0</v>
      </c>
      <c r="J30" s="91">
        <v>0</v>
      </c>
      <c r="K30" s="92">
        <v>0</v>
      </c>
      <c r="L30" s="91">
        <v>0</v>
      </c>
      <c r="M30" s="92">
        <v>0</v>
      </c>
      <c r="N30" s="91">
        <v>0</v>
      </c>
      <c r="O30" s="92">
        <v>0</v>
      </c>
      <c r="P30" s="91">
        <v>0</v>
      </c>
      <c r="Q30" s="93">
        <v>0</v>
      </c>
      <c r="R30" s="101"/>
    </row>
    <row r="31" spans="1:18" s="95" customFormat="1">
      <c r="A31" s="189" t="s">
        <v>551</v>
      </c>
      <c r="B31" s="149" t="s">
        <v>552</v>
      </c>
      <c r="C31" s="156" t="s">
        <v>56</v>
      </c>
      <c r="D31" s="325">
        <f t="shared" si="5"/>
        <v>0</v>
      </c>
      <c r="E31" s="325">
        <f t="shared" si="4"/>
        <v>0</v>
      </c>
      <c r="F31" s="6">
        <v>0</v>
      </c>
      <c r="G31" s="66">
        <v>0</v>
      </c>
      <c r="H31" s="6">
        <v>0</v>
      </c>
      <c r="I31" s="66">
        <v>0</v>
      </c>
      <c r="J31" s="6">
        <v>0</v>
      </c>
      <c r="K31" s="66">
        <v>0</v>
      </c>
      <c r="L31" s="6">
        <v>0</v>
      </c>
      <c r="M31" s="66">
        <v>0</v>
      </c>
      <c r="N31" s="6">
        <v>0</v>
      </c>
      <c r="O31" s="66">
        <v>0</v>
      </c>
      <c r="P31" s="6">
        <v>0</v>
      </c>
      <c r="Q31" s="63">
        <v>0</v>
      </c>
      <c r="R31" s="94"/>
    </row>
    <row r="32" spans="1:18">
      <c r="A32" s="190" t="s">
        <v>563</v>
      </c>
      <c r="B32" s="149" t="s">
        <v>564</v>
      </c>
      <c r="C32" s="156" t="s">
        <v>283</v>
      </c>
      <c r="D32" s="298">
        <f t="shared" si="5"/>
        <v>0</v>
      </c>
      <c r="E32" s="298">
        <f t="shared" ref="E32" si="10">G32+I32+K32+M32+O32+Q32</f>
        <v>0</v>
      </c>
      <c r="F32" s="6">
        <v>0</v>
      </c>
      <c r="G32" s="66">
        <v>0</v>
      </c>
      <c r="H32" s="6">
        <v>0</v>
      </c>
      <c r="I32" s="66">
        <v>0</v>
      </c>
      <c r="J32" s="6">
        <v>0</v>
      </c>
      <c r="K32" s="66">
        <v>0</v>
      </c>
      <c r="L32" s="6">
        <v>0</v>
      </c>
      <c r="M32" s="66">
        <v>0</v>
      </c>
      <c r="N32" s="6">
        <v>0</v>
      </c>
      <c r="O32" s="66">
        <v>0</v>
      </c>
      <c r="P32" s="6">
        <v>0</v>
      </c>
      <c r="Q32" s="63">
        <v>0</v>
      </c>
      <c r="R32" s="38"/>
    </row>
    <row r="33" spans="1:18">
      <c r="A33" s="190" t="s">
        <v>561</v>
      </c>
      <c r="B33" s="149" t="s">
        <v>562</v>
      </c>
      <c r="C33" s="156" t="s">
        <v>504</v>
      </c>
      <c r="D33" s="298">
        <f t="shared" si="3"/>
        <v>0</v>
      </c>
      <c r="E33" s="298">
        <f t="shared" si="4"/>
        <v>0</v>
      </c>
      <c r="F33" s="6">
        <v>0</v>
      </c>
      <c r="G33" s="66">
        <v>0</v>
      </c>
      <c r="H33" s="6">
        <v>0</v>
      </c>
      <c r="I33" s="66">
        <v>0</v>
      </c>
      <c r="J33" s="6">
        <v>0</v>
      </c>
      <c r="K33" s="66">
        <v>0</v>
      </c>
      <c r="L33" s="6">
        <v>0</v>
      </c>
      <c r="M33" s="66">
        <v>0</v>
      </c>
      <c r="N33" s="6">
        <v>0</v>
      </c>
      <c r="O33" s="66">
        <v>0</v>
      </c>
      <c r="P33" s="6">
        <v>0</v>
      </c>
      <c r="Q33" s="63">
        <v>0</v>
      </c>
      <c r="R33" s="38"/>
    </row>
    <row r="34" spans="1:18" s="261" customFormat="1">
      <c r="A34" s="195" t="s">
        <v>90</v>
      </c>
      <c r="B34" s="196" t="s">
        <v>208</v>
      </c>
      <c r="C34" s="196" t="s">
        <v>231</v>
      </c>
      <c r="D34" s="298">
        <f t="shared" si="3"/>
        <v>0</v>
      </c>
      <c r="E34" s="298">
        <f t="shared" si="4"/>
        <v>0</v>
      </c>
      <c r="F34" s="79">
        <v>0</v>
      </c>
      <c r="G34" s="81">
        <v>0</v>
      </c>
      <c r="H34" s="79">
        <v>0</v>
      </c>
      <c r="I34" s="81">
        <v>0</v>
      </c>
      <c r="J34" s="79">
        <v>0</v>
      </c>
      <c r="K34" s="81">
        <v>0</v>
      </c>
      <c r="L34" s="79">
        <v>0</v>
      </c>
      <c r="M34" s="81">
        <v>0</v>
      </c>
      <c r="N34" s="79">
        <v>0</v>
      </c>
      <c r="O34" s="81">
        <v>0</v>
      </c>
      <c r="P34" s="79">
        <v>0</v>
      </c>
      <c r="Q34" s="80">
        <v>0</v>
      </c>
      <c r="R34" s="260"/>
    </row>
    <row r="35" spans="1:18" s="261" customFormat="1">
      <c r="A35" s="189" t="s">
        <v>998</v>
      </c>
      <c r="B35" s="199" t="s">
        <v>999</v>
      </c>
      <c r="C35" s="257" t="s">
        <v>311</v>
      </c>
      <c r="D35" s="300">
        <f t="shared" ref="D35:E38" si="11">F35+H35+J35+L35+N35+P35</f>
        <v>0</v>
      </c>
      <c r="E35" s="300">
        <f t="shared" si="11"/>
        <v>0</v>
      </c>
      <c r="F35" s="96">
        <v>0</v>
      </c>
      <c r="G35" s="97">
        <v>0</v>
      </c>
      <c r="H35" s="96">
        <v>0</v>
      </c>
      <c r="I35" s="97">
        <v>0</v>
      </c>
      <c r="J35" s="96">
        <v>0</v>
      </c>
      <c r="K35" s="97">
        <v>0</v>
      </c>
      <c r="L35" s="96">
        <v>0</v>
      </c>
      <c r="M35" s="97">
        <v>0</v>
      </c>
      <c r="N35" s="96">
        <v>0</v>
      </c>
      <c r="O35" s="97">
        <v>0</v>
      </c>
      <c r="P35" s="96">
        <v>0</v>
      </c>
      <c r="Q35" s="98">
        <v>0</v>
      </c>
      <c r="R35" s="260"/>
    </row>
    <row r="36" spans="1:18" s="261" customFormat="1">
      <c r="A36" s="189" t="s">
        <v>2674</v>
      </c>
      <c r="B36" s="199" t="s">
        <v>2675</v>
      </c>
      <c r="C36" s="257" t="s">
        <v>311</v>
      </c>
      <c r="D36" s="300">
        <f t="shared" si="11"/>
        <v>0</v>
      </c>
      <c r="E36" s="300">
        <f t="shared" si="11"/>
        <v>0</v>
      </c>
      <c r="F36" s="96">
        <v>0</v>
      </c>
      <c r="G36" s="97">
        <v>0</v>
      </c>
      <c r="H36" s="96">
        <v>0</v>
      </c>
      <c r="I36" s="97">
        <v>0</v>
      </c>
      <c r="J36" s="96">
        <v>0</v>
      </c>
      <c r="K36" s="97">
        <v>0</v>
      </c>
      <c r="L36" s="96">
        <v>0</v>
      </c>
      <c r="M36" s="97">
        <v>0</v>
      </c>
      <c r="N36" s="96">
        <v>0</v>
      </c>
      <c r="O36" s="97">
        <v>0</v>
      </c>
      <c r="P36" s="96">
        <v>0</v>
      </c>
      <c r="Q36" s="98">
        <v>0</v>
      </c>
      <c r="R36" s="260"/>
    </row>
    <row r="37" spans="1:18" s="256" customFormat="1">
      <c r="A37" s="262" t="s">
        <v>989</v>
      </c>
      <c r="B37" s="263" t="s">
        <v>990</v>
      </c>
      <c r="C37" s="264" t="s">
        <v>368</v>
      </c>
      <c r="D37" s="300">
        <f t="shared" si="11"/>
        <v>0</v>
      </c>
      <c r="E37" s="300">
        <f t="shared" si="11"/>
        <v>0</v>
      </c>
      <c r="F37" s="96">
        <v>0</v>
      </c>
      <c r="G37" s="97">
        <v>0</v>
      </c>
      <c r="H37" s="96">
        <v>0</v>
      </c>
      <c r="I37" s="97">
        <v>0</v>
      </c>
      <c r="J37" s="96">
        <v>0</v>
      </c>
      <c r="K37" s="97">
        <v>0</v>
      </c>
      <c r="L37" s="96">
        <v>0</v>
      </c>
      <c r="M37" s="97">
        <v>0</v>
      </c>
      <c r="N37" s="96">
        <v>0</v>
      </c>
      <c r="O37" s="97">
        <v>0</v>
      </c>
      <c r="P37" s="96">
        <v>0</v>
      </c>
      <c r="Q37" s="98">
        <v>0</v>
      </c>
      <c r="R37" s="255"/>
    </row>
    <row r="38" spans="1:18" s="95" customFormat="1" ht="16" thickBot="1">
      <c r="A38" s="162" t="s">
        <v>996</v>
      </c>
      <c r="B38" s="150" t="s">
        <v>997</v>
      </c>
      <c r="C38" s="191" t="s">
        <v>311</v>
      </c>
      <c r="D38" s="324">
        <f t="shared" si="11"/>
        <v>0</v>
      </c>
      <c r="E38" s="324">
        <f t="shared" si="11"/>
        <v>0</v>
      </c>
      <c r="F38" s="73">
        <v>0</v>
      </c>
      <c r="G38" s="74">
        <v>0</v>
      </c>
      <c r="H38" s="73">
        <v>0</v>
      </c>
      <c r="I38" s="74">
        <v>0</v>
      </c>
      <c r="J38" s="73">
        <v>0</v>
      </c>
      <c r="K38" s="74">
        <v>0</v>
      </c>
      <c r="L38" s="73">
        <v>0</v>
      </c>
      <c r="M38" s="74">
        <v>0</v>
      </c>
      <c r="N38" s="73">
        <v>0</v>
      </c>
      <c r="O38" s="74">
        <v>0</v>
      </c>
      <c r="P38" s="73">
        <v>0</v>
      </c>
      <c r="Q38" s="75">
        <v>0</v>
      </c>
      <c r="R38" s="94"/>
    </row>
    <row r="39" spans="1:18" ht="20.25" customHeight="1">
      <c r="A39" s="233" t="s">
        <v>20</v>
      </c>
      <c r="B39" s="238"/>
      <c r="C39" s="238"/>
      <c r="D39" s="237">
        <f t="shared" ref="D39:Q39" si="12">SUM(D5:D38)</f>
        <v>5</v>
      </c>
      <c r="E39" s="235">
        <f t="shared" si="12"/>
        <v>5</v>
      </c>
      <c r="F39" s="237">
        <f t="shared" si="12"/>
        <v>0</v>
      </c>
      <c r="G39" s="235">
        <f t="shared" si="12"/>
        <v>0</v>
      </c>
      <c r="H39" s="237">
        <f t="shared" si="12"/>
        <v>4</v>
      </c>
      <c r="I39" s="235">
        <f t="shared" si="12"/>
        <v>4</v>
      </c>
      <c r="J39" s="237">
        <f t="shared" si="12"/>
        <v>0</v>
      </c>
      <c r="K39" s="235">
        <f t="shared" si="12"/>
        <v>0</v>
      </c>
      <c r="L39" s="237">
        <f t="shared" si="12"/>
        <v>0</v>
      </c>
      <c r="M39" s="235">
        <f t="shared" si="12"/>
        <v>0</v>
      </c>
      <c r="N39" s="237">
        <f t="shared" si="12"/>
        <v>0</v>
      </c>
      <c r="O39" s="235">
        <f t="shared" si="12"/>
        <v>0</v>
      </c>
      <c r="P39" s="237">
        <f t="shared" si="12"/>
        <v>1</v>
      </c>
      <c r="Q39" s="668">
        <f t="shared" si="12"/>
        <v>1</v>
      </c>
      <c r="R39" s="38"/>
    </row>
  </sheetData>
  <sortState xmlns:xlrd2="http://schemas.microsoft.com/office/spreadsheetml/2017/richdata2" ref="A32:R36">
    <sortCondition ref="A32"/>
  </sortState>
  <mergeCells count="12">
    <mergeCell ref="A1:Q1"/>
    <mergeCell ref="A3:A4"/>
    <mergeCell ref="B3:B4"/>
    <mergeCell ref="C3:C4"/>
    <mergeCell ref="F3:G3"/>
    <mergeCell ref="J3:K3"/>
    <mergeCell ref="L3:M3"/>
    <mergeCell ref="N3:O3"/>
    <mergeCell ref="P3:Q3"/>
    <mergeCell ref="A2:Q2"/>
    <mergeCell ref="D3:E3"/>
    <mergeCell ref="H3:I3"/>
  </mergeCells>
  <phoneticPr fontId="67" type="noConversion"/>
  <conditionalFormatting sqref="C1:C33 C35:C1048576">
    <cfRule type="containsText" dxfId="52" priority="1" operator="containsText" text="student">
      <formula>NOT(ISERROR(SEARCH("student",C1)))</formula>
    </cfRule>
  </conditionalFormatting>
  <pageMargins left="0.2" right="0.17" top="0.75" bottom="0.75" header="0.3" footer="0.3"/>
  <pageSetup paperSize="9" scale="80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3"/>
  <dimension ref="A1:R22"/>
  <sheetViews>
    <sheetView zoomScale="90" zoomScaleNormal="90" workbookViewId="0">
      <selection sqref="A1:Q21"/>
    </sheetView>
  </sheetViews>
  <sheetFormatPr baseColWidth="10" defaultColWidth="8.83203125" defaultRowHeight="15"/>
  <cols>
    <col min="1" max="1" width="15.1640625" customWidth="1"/>
    <col min="2" max="2" width="13.1640625" customWidth="1"/>
    <col min="3" max="3" width="29.6640625" customWidth="1"/>
    <col min="4" max="4" width="10" customWidth="1"/>
    <col min="5" max="5" width="10.5" customWidth="1"/>
    <col min="6" max="6" width="10.1640625" customWidth="1"/>
    <col min="7" max="9" width="10.5" customWidth="1"/>
    <col min="10" max="17" width="10.6640625" customWidth="1"/>
    <col min="19" max="16384" width="8.83203125" style="37"/>
  </cols>
  <sheetData>
    <row r="1" spans="1:18" ht="21" customHeight="1">
      <c r="A1" s="1742" t="s">
        <v>46</v>
      </c>
      <c r="B1" s="1742"/>
      <c r="C1" s="1742"/>
      <c r="D1" s="1742"/>
      <c r="E1" s="1742"/>
      <c r="F1" s="1742"/>
      <c r="G1" s="1742"/>
      <c r="H1" s="1742"/>
      <c r="I1" s="1742"/>
      <c r="J1" s="1742"/>
      <c r="K1" s="1742"/>
      <c r="L1" s="1742"/>
      <c r="M1" s="1742"/>
      <c r="N1" s="1742"/>
      <c r="O1" s="1742"/>
      <c r="P1" s="1742"/>
      <c r="Q1" s="1729"/>
      <c r="R1" s="1454"/>
    </row>
    <row r="2" spans="1:18" ht="19">
      <c r="A2" s="1749" t="s">
        <v>2277</v>
      </c>
      <c r="B2" s="1750"/>
      <c r="C2" s="1750"/>
      <c r="D2" s="1750"/>
      <c r="E2" s="1750"/>
      <c r="F2" s="1750"/>
      <c r="G2" s="1750"/>
      <c r="H2" s="1750"/>
      <c r="I2" s="1750"/>
      <c r="J2" s="1750"/>
      <c r="K2" s="1750"/>
      <c r="L2" s="1750"/>
      <c r="M2" s="1750"/>
      <c r="N2" s="1750"/>
      <c r="O2" s="1750"/>
      <c r="P2" s="1750"/>
      <c r="Q2" s="1750"/>
    </row>
    <row r="3" spans="1:18" ht="18" customHeight="1">
      <c r="A3" s="1738" t="s">
        <v>1</v>
      </c>
      <c r="B3" s="1736" t="s">
        <v>2</v>
      </c>
      <c r="C3" s="1736" t="s">
        <v>861</v>
      </c>
      <c r="D3" s="1735" t="s">
        <v>853</v>
      </c>
      <c r="E3" s="1735"/>
      <c r="F3" s="1735" t="s">
        <v>1039</v>
      </c>
      <c r="G3" s="1735"/>
      <c r="H3" s="1735" t="s">
        <v>859</v>
      </c>
      <c r="I3" s="1735"/>
      <c r="J3" s="1751" t="s">
        <v>12</v>
      </c>
      <c r="K3" s="1752"/>
      <c r="L3" s="1735" t="s">
        <v>6</v>
      </c>
      <c r="M3" s="1735"/>
      <c r="N3" s="1735" t="s">
        <v>5</v>
      </c>
      <c r="O3" s="1735"/>
      <c r="P3" s="1735" t="s">
        <v>7</v>
      </c>
      <c r="Q3" s="1735"/>
    </row>
    <row r="4" spans="1:18">
      <c r="A4" s="1737"/>
      <c r="B4" s="1748"/>
      <c r="C4" s="1748"/>
      <c r="D4" s="13" t="s">
        <v>14</v>
      </c>
      <c r="E4" s="13" t="s">
        <v>15</v>
      </c>
      <c r="F4" s="13" t="s">
        <v>14</v>
      </c>
      <c r="G4" s="13" t="s">
        <v>15</v>
      </c>
      <c r="H4" s="13" t="s">
        <v>14</v>
      </c>
      <c r="I4" s="13" t="s">
        <v>15</v>
      </c>
      <c r="J4" s="13" t="s">
        <v>14</v>
      </c>
      <c r="K4" s="13" t="s">
        <v>15</v>
      </c>
      <c r="L4" s="13" t="s">
        <v>14</v>
      </c>
      <c r="M4" s="13" t="s">
        <v>15</v>
      </c>
      <c r="N4" s="13" t="s">
        <v>14</v>
      </c>
      <c r="O4" s="13" t="s">
        <v>15</v>
      </c>
      <c r="P4" s="13" t="s">
        <v>14</v>
      </c>
      <c r="Q4" s="13" t="s">
        <v>15</v>
      </c>
    </row>
    <row r="5" spans="1:18" s="121" customFormat="1">
      <c r="A5" s="179" t="s">
        <v>566</v>
      </c>
      <c r="B5" s="146" t="s">
        <v>100</v>
      </c>
      <c r="C5" s="166" t="s">
        <v>67</v>
      </c>
      <c r="D5" s="306">
        <f>F5+H5+J5+L5+N5+P5</f>
        <v>0</v>
      </c>
      <c r="E5" s="306">
        <f>G5+I5+K5+M5+O5+Q5</f>
        <v>0</v>
      </c>
      <c r="F5" s="97">
        <v>0</v>
      </c>
      <c r="G5" s="96">
        <v>0</v>
      </c>
      <c r="H5" s="97">
        <v>0</v>
      </c>
      <c r="I5" s="96">
        <v>0</v>
      </c>
      <c r="J5" s="97">
        <v>0</v>
      </c>
      <c r="K5" s="96">
        <v>0</v>
      </c>
      <c r="L5" s="97">
        <v>0</v>
      </c>
      <c r="M5" s="96">
        <v>0</v>
      </c>
      <c r="N5" s="97">
        <v>0</v>
      </c>
      <c r="O5" s="96">
        <v>0</v>
      </c>
      <c r="P5" s="97">
        <v>0</v>
      </c>
      <c r="Q5" s="96">
        <v>0</v>
      </c>
      <c r="R5" s="109"/>
    </row>
    <row r="6" spans="1:18" s="123" customFormat="1">
      <c r="A6" s="181" t="s">
        <v>567</v>
      </c>
      <c r="B6" s="147" t="s">
        <v>73</v>
      </c>
      <c r="C6" s="167" t="s">
        <v>67</v>
      </c>
      <c r="D6" s="302">
        <f>F6+H6+J6+L6+N6+P6</f>
        <v>2</v>
      </c>
      <c r="E6" s="302">
        <f>G6+I6+K6+M6+O6+Q6</f>
        <v>2</v>
      </c>
      <c r="F6" s="92">
        <v>0</v>
      </c>
      <c r="G6" s="91">
        <v>0</v>
      </c>
      <c r="H6" s="92">
        <f>1</f>
        <v>1</v>
      </c>
      <c r="I6" s="91">
        <f>1</f>
        <v>1</v>
      </c>
      <c r="J6" s="92">
        <v>0</v>
      </c>
      <c r="K6" s="91">
        <v>0</v>
      </c>
      <c r="L6" s="92">
        <v>0</v>
      </c>
      <c r="M6" s="91">
        <v>0</v>
      </c>
      <c r="N6" s="92">
        <v>0</v>
      </c>
      <c r="O6" s="91">
        <v>0</v>
      </c>
      <c r="P6" s="92">
        <f>1</f>
        <v>1</v>
      </c>
      <c r="Q6" s="91">
        <f>1</f>
        <v>1</v>
      </c>
      <c r="R6" s="122"/>
    </row>
    <row r="7" spans="1:18" s="123" customFormat="1">
      <c r="A7" s="181" t="s">
        <v>72</v>
      </c>
      <c r="B7" s="147" t="s">
        <v>71</v>
      </c>
      <c r="C7" s="167" t="s">
        <v>1083</v>
      </c>
      <c r="D7" s="302">
        <f t="shared" ref="D7:D20" si="0">F7+H7+J7+L7+N7+P7</f>
        <v>0</v>
      </c>
      <c r="E7" s="302">
        <f t="shared" ref="E7:E20" si="1">G7+I7+K7+M7+O7+Q7</f>
        <v>0</v>
      </c>
      <c r="F7" s="92">
        <v>0</v>
      </c>
      <c r="G7" s="91">
        <v>0</v>
      </c>
      <c r="H7" s="92">
        <v>0</v>
      </c>
      <c r="I7" s="91">
        <v>0</v>
      </c>
      <c r="J7" s="92">
        <v>0</v>
      </c>
      <c r="K7" s="91">
        <v>0</v>
      </c>
      <c r="L7" s="92">
        <v>0</v>
      </c>
      <c r="M7" s="91">
        <v>0</v>
      </c>
      <c r="N7" s="92">
        <v>0</v>
      </c>
      <c r="O7" s="91">
        <v>0</v>
      </c>
      <c r="P7" s="92">
        <v>0</v>
      </c>
      <c r="Q7" s="91">
        <v>0</v>
      </c>
      <c r="R7" s="110"/>
    </row>
    <row r="8" spans="1:18" s="95" customFormat="1">
      <c r="A8" s="180" t="s">
        <v>553</v>
      </c>
      <c r="B8" s="149" t="s">
        <v>431</v>
      </c>
      <c r="C8" s="171" t="s">
        <v>67</v>
      </c>
      <c r="D8" s="325">
        <f t="shared" si="0"/>
        <v>0</v>
      </c>
      <c r="E8" s="325">
        <f t="shared" si="1"/>
        <v>0</v>
      </c>
      <c r="F8" s="66">
        <v>0</v>
      </c>
      <c r="G8" s="6">
        <v>0</v>
      </c>
      <c r="H8" s="66">
        <v>0</v>
      </c>
      <c r="I8" s="6">
        <v>0</v>
      </c>
      <c r="J8" s="66">
        <v>0</v>
      </c>
      <c r="K8" s="6">
        <v>0</v>
      </c>
      <c r="L8" s="66">
        <v>0</v>
      </c>
      <c r="M8" s="6">
        <v>0</v>
      </c>
      <c r="N8" s="66">
        <v>0</v>
      </c>
      <c r="O8" s="6">
        <v>0</v>
      </c>
      <c r="P8" s="66">
        <v>0</v>
      </c>
      <c r="Q8" s="6">
        <v>0</v>
      </c>
      <c r="R8"/>
    </row>
    <row r="9" spans="1:18" s="100" customFormat="1">
      <c r="A9" s="192" t="s">
        <v>897</v>
      </c>
      <c r="B9" s="146" t="s">
        <v>919</v>
      </c>
      <c r="C9" s="166" t="s">
        <v>2650</v>
      </c>
      <c r="D9" s="300">
        <f t="shared" si="0"/>
        <v>0</v>
      </c>
      <c r="E9" s="300">
        <f t="shared" si="1"/>
        <v>0</v>
      </c>
      <c r="F9" s="89">
        <v>0</v>
      </c>
      <c r="G9" s="88">
        <v>0</v>
      </c>
      <c r="H9" s="89">
        <v>0</v>
      </c>
      <c r="I9" s="88">
        <v>0</v>
      </c>
      <c r="J9" s="89">
        <v>0</v>
      </c>
      <c r="K9" s="88">
        <v>0</v>
      </c>
      <c r="L9" s="89">
        <v>0</v>
      </c>
      <c r="M9" s="88">
        <v>0</v>
      </c>
      <c r="N9" s="89">
        <v>0</v>
      </c>
      <c r="O9" s="88">
        <v>0</v>
      </c>
      <c r="P9" s="89">
        <v>0</v>
      </c>
      <c r="Q9" s="88">
        <v>0</v>
      </c>
      <c r="R9" s="111"/>
    </row>
    <row r="10" spans="1:18" s="102" customFormat="1">
      <c r="A10" s="181" t="s">
        <v>568</v>
      </c>
      <c r="B10" s="147" t="s">
        <v>518</v>
      </c>
      <c r="C10" s="167" t="s">
        <v>59</v>
      </c>
      <c r="D10" s="302">
        <f t="shared" si="0"/>
        <v>0</v>
      </c>
      <c r="E10" s="302">
        <f t="shared" si="1"/>
        <v>0</v>
      </c>
      <c r="F10" s="92">
        <v>0</v>
      </c>
      <c r="G10" s="91">
        <v>0</v>
      </c>
      <c r="H10" s="92">
        <v>0</v>
      </c>
      <c r="I10" s="91">
        <v>0</v>
      </c>
      <c r="J10" s="92">
        <v>0</v>
      </c>
      <c r="K10" s="91">
        <v>0</v>
      </c>
      <c r="L10" s="92">
        <v>0</v>
      </c>
      <c r="M10" s="91">
        <v>0</v>
      </c>
      <c r="N10" s="92">
        <v>0</v>
      </c>
      <c r="O10" s="91">
        <v>0</v>
      </c>
      <c r="P10" s="92">
        <v>0</v>
      </c>
      <c r="Q10" s="91">
        <v>0</v>
      </c>
      <c r="R10" s="112"/>
    </row>
    <row r="11" spans="1:18" s="102" customFormat="1">
      <c r="A11" s="181" t="s">
        <v>570</v>
      </c>
      <c r="B11" s="147" t="s">
        <v>571</v>
      </c>
      <c r="C11" s="167" t="s">
        <v>59</v>
      </c>
      <c r="D11" s="302">
        <f t="shared" si="0"/>
        <v>0</v>
      </c>
      <c r="E11" s="302">
        <f t="shared" si="1"/>
        <v>0</v>
      </c>
      <c r="F11" s="92">
        <v>0</v>
      </c>
      <c r="G11" s="91">
        <v>0</v>
      </c>
      <c r="H11" s="92">
        <v>0</v>
      </c>
      <c r="I11" s="91">
        <v>0</v>
      </c>
      <c r="J11" s="92">
        <v>0</v>
      </c>
      <c r="K11" s="91">
        <v>0</v>
      </c>
      <c r="L11" s="92">
        <v>0</v>
      </c>
      <c r="M11" s="91">
        <v>0</v>
      </c>
      <c r="N11" s="92">
        <v>0</v>
      </c>
      <c r="O11" s="91">
        <v>0</v>
      </c>
      <c r="P11" s="92">
        <v>0</v>
      </c>
      <c r="Q11" s="91">
        <v>0</v>
      </c>
      <c r="R11" s="112"/>
    </row>
    <row r="12" spans="1:18" s="102" customFormat="1">
      <c r="A12" s="181" t="s">
        <v>572</v>
      </c>
      <c r="B12" s="147" t="s">
        <v>111</v>
      </c>
      <c r="C12" s="167" t="s">
        <v>59</v>
      </c>
      <c r="D12" s="302">
        <f t="shared" si="0"/>
        <v>0</v>
      </c>
      <c r="E12" s="302">
        <f t="shared" si="1"/>
        <v>0</v>
      </c>
      <c r="F12" s="92">
        <v>0</v>
      </c>
      <c r="G12" s="91">
        <v>0</v>
      </c>
      <c r="H12" s="92">
        <v>0</v>
      </c>
      <c r="I12" s="91">
        <v>0</v>
      </c>
      <c r="J12" s="92">
        <v>0</v>
      </c>
      <c r="K12" s="91">
        <v>0</v>
      </c>
      <c r="L12" s="92">
        <v>0</v>
      </c>
      <c r="M12" s="91">
        <v>0</v>
      </c>
      <c r="N12" s="92">
        <v>0</v>
      </c>
      <c r="O12" s="91">
        <v>0</v>
      </c>
      <c r="P12" s="92">
        <v>0</v>
      </c>
      <c r="Q12" s="91">
        <v>0</v>
      </c>
      <c r="R12" s="112"/>
    </row>
    <row r="13" spans="1:18" s="102" customFormat="1">
      <c r="A13" s="181" t="s">
        <v>63</v>
      </c>
      <c r="B13" s="147" t="s">
        <v>569</v>
      </c>
      <c r="C13" s="167" t="s">
        <v>59</v>
      </c>
      <c r="D13" s="302">
        <f t="shared" si="0"/>
        <v>0</v>
      </c>
      <c r="E13" s="302">
        <f t="shared" si="1"/>
        <v>0</v>
      </c>
      <c r="F13" s="92">
        <v>0</v>
      </c>
      <c r="G13" s="91">
        <v>0</v>
      </c>
      <c r="H13" s="92">
        <v>0</v>
      </c>
      <c r="I13" s="91">
        <v>0</v>
      </c>
      <c r="J13" s="92">
        <v>0</v>
      </c>
      <c r="K13" s="91">
        <v>0</v>
      </c>
      <c r="L13" s="92">
        <v>0</v>
      </c>
      <c r="M13" s="91">
        <v>0</v>
      </c>
      <c r="N13" s="92">
        <v>0</v>
      </c>
      <c r="O13" s="91">
        <v>0</v>
      </c>
      <c r="P13" s="92">
        <v>0</v>
      </c>
      <c r="Q13" s="91">
        <v>0</v>
      </c>
      <c r="R13" s="112"/>
    </row>
    <row r="14" spans="1:18" s="102" customFormat="1">
      <c r="A14" s="181" t="s">
        <v>573</v>
      </c>
      <c r="B14" s="147" t="s">
        <v>574</v>
      </c>
      <c r="C14" s="167" t="s">
        <v>59</v>
      </c>
      <c r="D14" s="302">
        <f t="shared" si="0"/>
        <v>0</v>
      </c>
      <c r="E14" s="302">
        <f t="shared" si="1"/>
        <v>0</v>
      </c>
      <c r="F14" s="92">
        <v>0</v>
      </c>
      <c r="G14" s="91">
        <v>0</v>
      </c>
      <c r="H14" s="92">
        <v>0</v>
      </c>
      <c r="I14" s="91">
        <v>0</v>
      </c>
      <c r="J14" s="92">
        <v>0</v>
      </c>
      <c r="K14" s="91">
        <v>0</v>
      </c>
      <c r="L14" s="92">
        <v>0</v>
      </c>
      <c r="M14" s="91">
        <v>0</v>
      </c>
      <c r="N14" s="92">
        <v>0</v>
      </c>
      <c r="O14" s="91">
        <v>0</v>
      </c>
      <c r="P14" s="92">
        <v>0</v>
      </c>
      <c r="Q14" s="91">
        <v>0</v>
      </c>
      <c r="R14" s="112"/>
    </row>
    <row r="15" spans="1:18" s="95" customFormat="1">
      <c r="A15" s="180" t="s">
        <v>284</v>
      </c>
      <c r="B15" s="149" t="s">
        <v>397</v>
      </c>
      <c r="C15" s="171" t="s">
        <v>59</v>
      </c>
      <c r="D15" s="325">
        <f t="shared" si="0"/>
        <v>0</v>
      </c>
      <c r="E15" s="325">
        <f t="shared" si="1"/>
        <v>0</v>
      </c>
      <c r="F15" s="66">
        <v>0</v>
      </c>
      <c r="G15" s="6">
        <v>0</v>
      </c>
      <c r="H15" s="66">
        <v>0</v>
      </c>
      <c r="I15" s="6">
        <v>0</v>
      </c>
      <c r="J15" s="66">
        <v>0</v>
      </c>
      <c r="K15" s="6">
        <v>0</v>
      </c>
      <c r="L15" s="66">
        <v>0</v>
      </c>
      <c r="M15" s="6">
        <v>0</v>
      </c>
      <c r="N15" s="66">
        <v>0</v>
      </c>
      <c r="O15" s="6">
        <v>0</v>
      </c>
      <c r="P15" s="66">
        <v>0</v>
      </c>
      <c r="Q15" s="6">
        <v>0</v>
      </c>
      <c r="R15"/>
    </row>
    <row r="16" spans="1:18" s="100" customFormat="1">
      <c r="A16" s="179" t="s">
        <v>582</v>
      </c>
      <c r="B16" s="148" t="s">
        <v>583</v>
      </c>
      <c r="C16" s="168" t="s">
        <v>56</v>
      </c>
      <c r="D16" s="300">
        <f t="shared" si="0"/>
        <v>0</v>
      </c>
      <c r="E16" s="300">
        <f t="shared" si="1"/>
        <v>0</v>
      </c>
      <c r="F16" s="97">
        <v>0</v>
      </c>
      <c r="G16" s="96">
        <v>0</v>
      </c>
      <c r="H16" s="97">
        <v>0</v>
      </c>
      <c r="I16" s="96">
        <v>0</v>
      </c>
      <c r="J16" s="97">
        <v>0</v>
      </c>
      <c r="K16" s="96">
        <v>0</v>
      </c>
      <c r="L16" s="97">
        <v>0</v>
      </c>
      <c r="M16" s="96">
        <v>0</v>
      </c>
      <c r="N16" s="97">
        <v>0</v>
      </c>
      <c r="O16" s="96">
        <v>0</v>
      </c>
      <c r="P16" s="97">
        <v>0</v>
      </c>
      <c r="Q16" s="96">
        <v>0</v>
      </c>
      <c r="R16" s="111"/>
    </row>
    <row r="17" spans="1:18" s="102" customFormat="1">
      <c r="A17" s="181" t="s">
        <v>580</v>
      </c>
      <c r="B17" s="147" t="s">
        <v>581</v>
      </c>
      <c r="C17" s="167" t="s">
        <v>56</v>
      </c>
      <c r="D17" s="302">
        <f t="shared" si="0"/>
        <v>1</v>
      </c>
      <c r="E17" s="302">
        <f t="shared" si="1"/>
        <v>1</v>
      </c>
      <c r="F17" s="92">
        <v>0</v>
      </c>
      <c r="G17" s="91">
        <v>0</v>
      </c>
      <c r="H17" s="92">
        <v>0</v>
      </c>
      <c r="I17" s="91">
        <v>0</v>
      </c>
      <c r="J17" s="92">
        <v>0</v>
      </c>
      <c r="K17" s="91">
        <v>0</v>
      </c>
      <c r="L17" s="92">
        <v>0</v>
      </c>
      <c r="M17" s="91">
        <v>0</v>
      </c>
      <c r="N17" s="92">
        <v>0</v>
      </c>
      <c r="O17" s="91">
        <v>0</v>
      </c>
      <c r="P17" s="92">
        <f>1</f>
        <v>1</v>
      </c>
      <c r="Q17" s="91">
        <f>1</f>
        <v>1</v>
      </c>
      <c r="R17" s="112"/>
    </row>
    <row r="18" spans="1:18" s="95" customFormat="1">
      <c r="A18" s="180" t="s">
        <v>578</v>
      </c>
      <c r="B18" s="149" t="s">
        <v>579</v>
      </c>
      <c r="C18" s="171" t="s">
        <v>56</v>
      </c>
      <c r="D18" s="325">
        <f t="shared" si="0"/>
        <v>1</v>
      </c>
      <c r="E18" s="325">
        <f t="shared" si="1"/>
        <v>1</v>
      </c>
      <c r="F18" s="66">
        <v>0</v>
      </c>
      <c r="G18" s="6">
        <v>0</v>
      </c>
      <c r="H18" s="66">
        <v>0</v>
      </c>
      <c r="I18" s="6">
        <v>0</v>
      </c>
      <c r="J18" s="378">
        <f>1</f>
        <v>1</v>
      </c>
      <c r="K18" s="70">
        <f>1</f>
        <v>1</v>
      </c>
      <c r="L18" s="66">
        <v>0</v>
      </c>
      <c r="M18" s="6">
        <v>0</v>
      </c>
      <c r="N18" s="66">
        <v>0</v>
      </c>
      <c r="O18" s="6">
        <v>0</v>
      </c>
      <c r="P18" s="66">
        <v>0</v>
      </c>
      <c r="Q18" s="6">
        <v>0</v>
      </c>
      <c r="R18"/>
    </row>
    <row r="19" spans="1:18">
      <c r="A19" s="190" t="s">
        <v>584</v>
      </c>
      <c r="B19" s="159" t="s">
        <v>585</v>
      </c>
      <c r="C19" s="172" t="s">
        <v>358</v>
      </c>
      <c r="D19" s="304">
        <f t="shared" si="0"/>
        <v>0</v>
      </c>
      <c r="E19" s="304">
        <f t="shared" si="1"/>
        <v>0</v>
      </c>
      <c r="F19" s="61">
        <v>0</v>
      </c>
      <c r="G19" s="3">
        <v>0</v>
      </c>
      <c r="H19" s="61">
        <v>0</v>
      </c>
      <c r="I19" s="3">
        <v>0</v>
      </c>
      <c r="J19" s="61">
        <v>0</v>
      </c>
      <c r="K19" s="3">
        <v>0</v>
      </c>
      <c r="L19" s="61">
        <v>0</v>
      </c>
      <c r="M19" s="3">
        <v>0</v>
      </c>
      <c r="N19" s="61">
        <v>0</v>
      </c>
      <c r="O19" s="3">
        <v>0</v>
      </c>
      <c r="P19" s="61">
        <v>0</v>
      </c>
      <c r="Q19" s="3">
        <v>0</v>
      </c>
    </row>
    <row r="20" spans="1:18" ht="16" thickBot="1">
      <c r="A20" s="604" t="s">
        <v>575</v>
      </c>
      <c r="B20" s="605" t="s">
        <v>576</v>
      </c>
      <c r="C20" s="288" t="s">
        <v>577</v>
      </c>
      <c r="D20" s="309">
        <f t="shared" si="0"/>
        <v>0</v>
      </c>
      <c r="E20" s="309">
        <f t="shared" si="1"/>
        <v>0</v>
      </c>
      <c r="F20" s="75">
        <v>0</v>
      </c>
      <c r="G20" s="606">
        <v>0</v>
      </c>
      <c r="H20" s="75">
        <v>0</v>
      </c>
      <c r="I20" s="606">
        <v>0</v>
      </c>
      <c r="J20" s="607">
        <v>0</v>
      </c>
      <c r="K20" s="606">
        <v>0</v>
      </c>
      <c r="L20" s="607">
        <v>0</v>
      </c>
      <c r="M20" s="606">
        <v>0</v>
      </c>
      <c r="N20" s="607">
        <v>0</v>
      </c>
      <c r="O20" s="606">
        <v>0</v>
      </c>
      <c r="P20" s="607">
        <v>0</v>
      </c>
      <c r="Q20" s="606">
        <v>0</v>
      </c>
    </row>
    <row r="21" spans="1:18" ht="20.25" customHeight="1">
      <c r="A21" s="233" t="s">
        <v>20</v>
      </c>
      <c r="B21" s="238"/>
      <c r="C21" s="238"/>
      <c r="D21" s="237">
        <f t="shared" ref="D21:Q21" si="2">SUM(D5:D20)</f>
        <v>4</v>
      </c>
      <c r="E21" s="235">
        <f t="shared" si="2"/>
        <v>4</v>
      </c>
      <c r="F21" s="218">
        <f t="shared" si="2"/>
        <v>0</v>
      </c>
      <c r="G21" s="235">
        <f t="shared" si="2"/>
        <v>0</v>
      </c>
      <c r="H21" s="218">
        <f t="shared" si="2"/>
        <v>1</v>
      </c>
      <c r="I21" s="235">
        <f t="shared" si="2"/>
        <v>1</v>
      </c>
      <c r="J21" s="237">
        <f t="shared" si="2"/>
        <v>1</v>
      </c>
      <c r="K21" s="235">
        <f t="shared" si="2"/>
        <v>1</v>
      </c>
      <c r="L21" s="237">
        <f t="shared" si="2"/>
        <v>0</v>
      </c>
      <c r="M21" s="235">
        <f t="shared" si="2"/>
        <v>0</v>
      </c>
      <c r="N21" s="237">
        <f t="shared" si="2"/>
        <v>0</v>
      </c>
      <c r="O21" s="235">
        <f t="shared" si="2"/>
        <v>0</v>
      </c>
      <c r="P21" s="237">
        <f t="shared" si="2"/>
        <v>2</v>
      </c>
      <c r="Q21" s="330">
        <f t="shared" si="2"/>
        <v>2</v>
      </c>
    </row>
    <row r="22" spans="1:18">
      <c r="J22" s="239"/>
    </row>
  </sheetData>
  <sortState xmlns:xlrd2="http://schemas.microsoft.com/office/spreadsheetml/2017/richdata2" ref="A17:N18">
    <sortCondition ref="A16"/>
  </sortState>
  <mergeCells count="12">
    <mergeCell ref="A1:Q1"/>
    <mergeCell ref="A3:A4"/>
    <mergeCell ref="B3:B4"/>
    <mergeCell ref="C3:C4"/>
    <mergeCell ref="F3:G3"/>
    <mergeCell ref="J3:K3"/>
    <mergeCell ref="L3:M3"/>
    <mergeCell ref="N3:O3"/>
    <mergeCell ref="P3:Q3"/>
    <mergeCell ref="A2:Q2"/>
    <mergeCell ref="D3:E3"/>
    <mergeCell ref="H3:I3"/>
  </mergeCells>
  <phoneticPr fontId="67" type="noConversion"/>
  <conditionalFormatting sqref="C1:C1048576">
    <cfRule type="containsText" dxfId="51" priority="1" operator="containsText" text="student">
      <formula>NOT(ISERROR(SEARCH("student",C1)))</formula>
    </cfRule>
  </conditionalFormatting>
  <pageMargins left="0.21" right="0.19" top="0.75" bottom="0.75" header="0.3" footer="0.3"/>
  <pageSetup paperSize="9" scale="8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843"/>
  <sheetViews>
    <sheetView topLeftCell="A92" workbookViewId="0">
      <selection activeCell="H111" sqref="H111"/>
    </sheetView>
  </sheetViews>
  <sheetFormatPr baseColWidth="10" defaultColWidth="8.83203125" defaultRowHeight="15"/>
  <cols>
    <col min="1" max="1" width="15.83203125" customWidth="1"/>
    <col min="2" max="2" width="18.5" customWidth="1"/>
    <col min="3" max="3" width="30" customWidth="1"/>
    <col min="4" max="4" width="40.83203125" customWidth="1"/>
    <col min="5" max="18" width="10.6640625" customWidth="1"/>
    <col min="19" max="16384" width="8.83203125" style="37"/>
  </cols>
  <sheetData>
    <row r="1" spans="1:19" ht="19">
      <c r="A1" s="1731" t="s">
        <v>2277</v>
      </c>
      <c r="B1" s="1732"/>
      <c r="C1" s="1732"/>
      <c r="D1" s="1732"/>
      <c r="E1" s="1732"/>
      <c r="F1" s="1732"/>
      <c r="G1" s="1732"/>
      <c r="H1" s="1732"/>
      <c r="I1" s="1732"/>
      <c r="J1" s="1732"/>
      <c r="K1" s="1732"/>
      <c r="L1" s="1732"/>
      <c r="M1" s="1732"/>
      <c r="N1" s="1732"/>
      <c r="O1" s="1732"/>
      <c r="P1" s="1732"/>
      <c r="Q1" s="1732"/>
      <c r="R1" s="1732"/>
      <c r="S1" s="38"/>
    </row>
    <row r="2" spans="1:19" ht="18" customHeight="1">
      <c r="A2" s="1769" t="s">
        <v>1</v>
      </c>
      <c r="B2" s="1769" t="s">
        <v>2</v>
      </c>
      <c r="C2" s="1769" t="s">
        <v>861</v>
      </c>
      <c r="D2" s="684"/>
      <c r="E2" s="1773" t="s">
        <v>853</v>
      </c>
      <c r="F2" s="1774"/>
      <c r="G2" s="1773" t="s">
        <v>1732</v>
      </c>
      <c r="H2" s="1773"/>
      <c r="I2" s="1773" t="s">
        <v>859</v>
      </c>
      <c r="J2" s="1773"/>
      <c r="K2" s="1773" t="s">
        <v>12</v>
      </c>
      <c r="L2" s="1773"/>
      <c r="M2" s="1773" t="s">
        <v>6</v>
      </c>
      <c r="N2" s="1773"/>
      <c r="O2" s="1773" t="s">
        <v>5</v>
      </c>
      <c r="P2" s="1773"/>
      <c r="Q2" s="1773" t="s">
        <v>7</v>
      </c>
      <c r="R2" s="1773"/>
      <c r="S2" s="38"/>
    </row>
    <row r="3" spans="1:19">
      <c r="A3" s="1769"/>
      <c r="B3" s="1769"/>
      <c r="C3" s="1769"/>
      <c r="D3" s="684"/>
      <c r="E3" s="13" t="s">
        <v>14</v>
      </c>
      <c r="F3" s="39" t="s">
        <v>15</v>
      </c>
      <c r="G3" s="13" t="s">
        <v>14</v>
      </c>
      <c r="H3" s="13" t="s">
        <v>15</v>
      </c>
      <c r="I3" s="13" t="s">
        <v>14</v>
      </c>
      <c r="J3" s="13" t="s">
        <v>15</v>
      </c>
      <c r="K3" s="13" t="s">
        <v>14</v>
      </c>
      <c r="L3" s="13" t="s">
        <v>15</v>
      </c>
      <c r="M3" s="13" t="s">
        <v>14</v>
      </c>
      <c r="N3" s="13" t="s">
        <v>15</v>
      </c>
      <c r="O3" s="13" t="s">
        <v>14</v>
      </c>
      <c r="P3" s="13" t="s">
        <v>15</v>
      </c>
      <c r="Q3" s="13" t="s">
        <v>14</v>
      </c>
      <c r="R3" s="13" t="s">
        <v>15</v>
      </c>
      <c r="S3" s="38"/>
    </row>
    <row r="4" spans="1:19" s="100" customFormat="1">
      <c r="A4" s="148" t="s">
        <v>425</v>
      </c>
      <c r="B4" s="148" t="s">
        <v>89</v>
      </c>
      <c r="C4" s="148" t="s">
        <v>291</v>
      </c>
      <c r="D4" s="148" t="s">
        <v>2715</v>
      </c>
      <c r="E4" s="300">
        <f t="shared" ref="E4:F18" si="0">G4+I4+K4+M4+O4+Q4</f>
        <v>0</v>
      </c>
      <c r="F4" s="300">
        <f t="shared" si="0"/>
        <v>0</v>
      </c>
      <c r="G4" s="96">
        <v>0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  <c r="P4" s="97">
        <v>0</v>
      </c>
      <c r="Q4" s="96">
        <v>0</v>
      </c>
      <c r="R4" s="90">
        <v>0</v>
      </c>
      <c r="S4" s="99"/>
    </row>
    <row r="5" spans="1:19" s="100" customFormat="1">
      <c r="A5" s="148" t="s">
        <v>405</v>
      </c>
      <c r="B5" s="148" t="s">
        <v>406</v>
      </c>
      <c r="C5" s="148" t="s">
        <v>291</v>
      </c>
      <c r="D5" s="148" t="s">
        <v>2715</v>
      </c>
      <c r="E5" s="300">
        <f t="shared" si="0"/>
        <v>0</v>
      </c>
      <c r="F5" s="300">
        <f t="shared" si="0"/>
        <v>0</v>
      </c>
      <c r="G5" s="96">
        <v>0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  <c r="P5" s="97">
        <v>0</v>
      </c>
      <c r="Q5" s="96">
        <v>0</v>
      </c>
      <c r="R5" s="90">
        <v>0</v>
      </c>
      <c r="S5" s="99"/>
    </row>
    <row r="6" spans="1:19" s="118" customFormat="1">
      <c r="A6" s="148" t="s">
        <v>413</v>
      </c>
      <c r="B6" s="148" t="s">
        <v>414</v>
      </c>
      <c r="C6" s="148" t="s">
        <v>67</v>
      </c>
      <c r="D6" s="148" t="s">
        <v>2715</v>
      </c>
      <c r="E6" s="300">
        <f t="shared" si="0"/>
        <v>0</v>
      </c>
      <c r="F6" s="300">
        <f t="shared" si="0"/>
        <v>0</v>
      </c>
      <c r="G6" s="96">
        <v>0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  <c r="P6" s="97">
        <v>0</v>
      </c>
      <c r="Q6" s="96">
        <v>0</v>
      </c>
      <c r="R6" s="98">
        <v>0</v>
      </c>
      <c r="S6" s="94"/>
    </row>
    <row r="7" spans="1:19" s="41" customFormat="1">
      <c r="A7" s="147" t="s">
        <v>2641</v>
      </c>
      <c r="B7" s="147" t="s">
        <v>472</v>
      </c>
      <c r="C7" s="147" t="s">
        <v>67</v>
      </c>
      <c r="D7" s="148" t="s">
        <v>2715</v>
      </c>
      <c r="E7" s="300">
        <f t="shared" si="0"/>
        <v>0</v>
      </c>
      <c r="F7" s="300">
        <f t="shared" si="0"/>
        <v>0</v>
      </c>
      <c r="G7" s="91">
        <v>0</v>
      </c>
      <c r="H7" s="91">
        <v>0</v>
      </c>
      <c r="I7" s="91">
        <v>0</v>
      </c>
      <c r="J7" s="91">
        <v>0</v>
      </c>
      <c r="K7" s="91">
        <v>0</v>
      </c>
      <c r="L7" s="91">
        <v>0</v>
      </c>
      <c r="M7" s="91">
        <v>0</v>
      </c>
      <c r="N7" s="91">
        <v>0</v>
      </c>
      <c r="O7" s="91">
        <v>0</v>
      </c>
      <c r="P7" s="92">
        <v>0</v>
      </c>
      <c r="Q7" s="91">
        <v>0</v>
      </c>
      <c r="R7" s="93">
        <v>0</v>
      </c>
      <c r="S7" s="42"/>
    </row>
    <row r="8" spans="1:19" s="41" customFormat="1">
      <c r="A8" s="147" t="s">
        <v>403</v>
      </c>
      <c r="B8" s="147" t="s">
        <v>404</v>
      </c>
      <c r="C8" s="147" t="s">
        <v>67</v>
      </c>
      <c r="D8" s="148" t="s">
        <v>2715</v>
      </c>
      <c r="E8" s="300">
        <f t="shared" si="0"/>
        <v>0</v>
      </c>
      <c r="F8" s="300">
        <f t="shared" si="0"/>
        <v>0</v>
      </c>
      <c r="G8" s="91">
        <v>0</v>
      </c>
      <c r="H8" s="91">
        <v>0</v>
      </c>
      <c r="I8" s="91">
        <v>0</v>
      </c>
      <c r="J8" s="91">
        <v>0</v>
      </c>
      <c r="K8" s="91">
        <v>0</v>
      </c>
      <c r="L8" s="91">
        <v>0</v>
      </c>
      <c r="M8" s="91">
        <v>0</v>
      </c>
      <c r="N8" s="91">
        <v>0</v>
      </c>
      <c r="O8" s="91">
        <v>0</v>
      </c>
      <c r="P8" s="92">
        <v>0</v>
      </c>
      <c r="Q8" s="91">
        <v>0</v>
      </c>
      <c r="R8" s="93">
        <v>0</v>
      </c>
      <c r="S8" s="42"/>
    </row>
    <row r="9" spans="1:19" s="41" customFormat="1">
      <c r="A9" s="147" t="s">
        <v>398</v>
      </c>
      <c r="B9" s="147" t="s">
        <v>399</v>
      </c>
      <c r="C9" s="147" t="s">
        <v>67</v>
      </c>
      <c r="D9" s="148" t="s">
        <v>2715</v>
      </c>
      <c r="E9" s="300">
        <f t="shared" si="0"/>
        <v>0</v>
      </c>
      <c r="F9" s="300">
        <f t="shared" si="0"/>
        <v>0</v>
      </c>
      <c r="G9" s="91">
        <v>0</v>
      </c>
      <c r="H9" s="91">
        <v>0</v>
      </c>
      <c r="I9" s="91">
        <v>0</v>
      </c>
      <c r="J9" s="91">
        <v>0</v>
      </c>
      <c r="K9" s="91">
        <v>0</v>
      </c>
      <c r="L9" s="91">
        <v>0</v>
      </c>
      <c r="M9" s="91">
        <v>0</v>
      </c>
      <c r="N9" s="91">
        <v>0</v>
      </c>
      <c r="O9" s="91">
        <v>0</v>
      </c>
      <c r="P9" s="92">
        <v>0</v>
      </c>
      <c r="Q9" s="91">
        <v>0</v>
      </c>
      <c r="R9" s="93">
        <v>0</v>
      </c>
      <c r="S9" s="42"/>
    </row>
    <row r="10" spans="1:19" s="41" customFormat="1">
      <c r="A10" s="147" t="s">
        <v>966</v>
      </c>
      <c r="B10" s="147" t="s">
        <v>967</v>
      </c>
      <c r="C10" s="147" t="s">
        <v>67</v>
      </c>
      <c r="D10" s="148" t="s">
        <v>2715</v>
      </c>
      <c r="E10" s="300">
        <f t="shared" si="0"/>
        <v>0</v>
      </c>
      <c r="F10" s="300">
        <f t="shared" si="0"/>
        <v>0</v>
      </c>
      <c r="G10" s="91">
        <v>0</v>
      </c>
      <c r="H10" s="91">
        <v>0</v>
      </c>
      <c r="I10" s="91">
        <v>0</v>
      </c>
      <c r="J10" s="91">
        <v>0</v>
      </c>
      <c r="K10" s="91">
        <v>0</v>
      </c>
      <c r="L10" s="91">
        <v>0</v>
      </c>
      <c r="M10" s="91">
        <v>0</v>
      </c>
      <c r="N10" s="91">
        <v>0</v>
      </c>
      <c r="O10" s="91">
        <v>0</v>
      </c>
      <c r="P10" s="92">
        <v>0</v>
      </c>
      <c r="Q10" s="91">
        <v>0</v>
      </c>
      <c r="R10" s="93">
        <v>0</v>
      </c>
      <c r="S10" s="42"/>
    </row>
    <row r="11" spans="1:19" s="41" customFormat="1">
      <c r="A11" s="147" t="s">
        <v>932</v>
      </c>
      <c r="B11" s="147" t="s">
        <v>450</v>
      </c>
      <c r="C11" s="147" t="s">
        <v>1760</v>
      </c>
      <c r="D11" s="148" t="s">
        <v>2715</v>
      </c>
      <c r="E11" s="300">
        <f t="shared" si="0"/>
        <v>0</v>
      </c>
      <c r="F11" s="300">
        <f t="shared" si="0"/>
        <v>0</v>
      </c>
      <c r="G11" s="91">
        <v>0</v>
      </c>
      <c r="H11" s="91">
        <v>0</v>
      </c>
      <c r="I11" s="91">
        <v>0</v>
      </c>
      <c r="J11" s="91">
        <v>0</v>
      </c>
      <c r="K11" s="91">
        <v>0</v>
      </c>
      <c r="L11" s="91">
        <v>0</v>
      </c>
      <c r="M11" s="91">
        <v>0</v>
      </c>
      <c r="N11" s="91">
        <v>0</v>
      </c>
      <c r="O11" s="91">
        <v>0</v>
      </c>
      <c r="P11" s="92">
        <v>0</v>
      </c>
      <c r="Q11" s="91">
        <v>0</v>
      </c>
      <c r="R11" s="93">
        <v>0</v>
      </c>
      <c r="S11" s="42"/>
    </row>
    <row r="12" spans="1:19" s="123" customFormat="1">
      <c r="A12" s="644" t="s">
        <v>400</v>
      </c>
      <c r="B12" s="147" t="s">
        <v>138</v>
      </c>
      <c r="C12" s="147" t="s">
        <v>394</v>
      </c>
      <c r="D12" s="148" t="s">
        <v>2715</v>
      </c>
      <c r="E12" s="300">
        <f t="shared" si="0"/>
        <v>0</v>
      </c>
      <c r="F12" s="300">
        <f t="shared" si="0"/>
        <v>0</v>
      </c>
      <c r="G12" s="91">
        <v>0</v>
      </c>
      <c r="H12" s="91">
        <v>0</v>
      </c>
      <c r="I12" s="91">
        <v>0</v>
      </c>
      <c r="J12" s="91">
        <v>0</v>
      </c>
      <c r="K12" s="91">
        <v>0</v>
      </c>
      <c r="L12" s="91">
        <v>0</v>
      </c>
      <c r="M12" s="91">
        <v>0</v>
      </c>
      <c r="N12" s="91">
        <v>0</v>
      </c>
      <c r="O12" s="91">
        <v>0</v>
      </c>
      <c r="P12" s="92">
        <v>0</v>
      </c>
      <c r="Q12" s="91">
        <v>0</v>
      </c>
      <c r="R12" s="93">
        <v>0</v>
      </c>
      <c r="S12" s="122"/>
    </row>
    <row r="13" spans="1:19">
      <c r="A13" s="643" t="s">
        <v>933</v>
      </c>
      <c r="B13" s="147" t="s">
        <v>934</v>
      </c>
      <c r="C13" s="147" t="s">
        <v>935</v>
      </c>
      <c r="D13" s="148" t="s">
        <v>2715</v>
      </c>
      <c r="E13" s="300">
        <f t="shared" si="0"/>
        <v>0</v>
      </c>
      <c r="F13" s="300">
        <f t="shared" si="0"/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2">
        <v>0</v>
      </c>
      <c r="Q13" s="91">
        <v>0</v>
      </c>
      <c r="R13" s="93">
        <v>0</v>
      </c>
      <c r="S13" s="42"/>
    </row>
    <row r="14" spans="1:19" s="100" customFormat="1">
      <c r="A14" s="148" t="s">
        <v>407</v>
      </c>
      <c r="B14" s="148" t="s">
        <v>408</v>
      </c>
      <c r="C14" s="148" t="s">
        <v>2647</v>
      </c>
      <c r="D14" s="148" t="s">
        <v>2715</v>
      </c>
      <c r="E14" s="300">
        <f t="shared" si="0"/>
        <v>0</v>
      </c>
      <c r="F14" s="300">
        <f t="shared" si="0"/>
        <v>0</v>
      </c>
      <c r="G14" s="96">
        <v>0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  <c r="P14" s="97">
        <v>0</v>
      </c>
      <c r="Q14" s="96">
        <v>0</v>
      </c>
      <c r="R14" s="98">
        <v>0</v>
      </c>
      <c r="S14" s="99"/>
    </row>
    <row r="15" spans="1:19" s="95" customFormat="1">
      <c r="A15" s="149" t="s">
        <v>401</v>
      </c>
      <c r="B15" s="149" t="s">
        <v>402</v>
      </c>
      <c r="C15" s="149" t="s">
        <v>67</v>
      </c>
      <c r="D15" s="148" t="s">
        <v>2715</v>
      </c>
      <c r="E15" s="325">
        <f t="shared" si="0"/>
        <v>0</v>
      </c>
      <c r="F15" s="325">
        <f t="shared" si="0"/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6">
        <v>0</v>
      </c>
      <c r="Q15" s="6">
        <v>0</v>
      </c>
      <c r="R15" s="63">
        <v>0</v>
      </c>
      <c r="S15" s="94"/>
    </row>
    <row r="16" spans="1:19" s="100" customFormat="1">
      <c r="A16" s="148" t="s">
        <v>428</v>
      </c>
      <c r="B16" s="148" t="s">
        <v>429</v>
      </c>
      <c r="C16" s="148" t="s">
        <v>59</v>
      </c>
      <c r="D16" s="148" t="s">
        <v>2715</v>
      </c>
      <c r="E16" s="300">
        <f t="shared" si="0"/>
        <v>0</v>
      </c>
      <c r="F16" s="300">
        <f t="shared" si="0"/>
        <v>0</v>
      </c>
      <c r="G16" s="96">
        <v>0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  <c r="P16" s="97">
        <v>0</v>
      </c>
      <c r="Q16" s="96">
        <v>0</v>
      </c>
      <c r="R16" s="98">
        <v>0</v>
      </c>
      <c r="S16" s="99"/>
    </row>
    <row r="17" spans="1:19" s="102" customFormat="1">
      <c r="A17" s="147" t="s">
        <v>417</v>
      </c>
      <c r="B17" s="147" t="s">
        <v>418</v>
      </c>
      <c r="C17" s="147" t="s">
        <v>59</v>
      </c>
      <c r="D17" s="148" t="s">
        <v>2715</v>
      </c>
      <c r="E17" s="300">
        <f t="shared" si="0"/>
        <v>0</v>
      </c>
      <c r="F17" s="300">
        <f t="shared" si="0"/>
        <v>0</v>
      </c>
      <c r="G17" s="91">
        <v>0</v>
      </c>
      <c r="H17" s="91">
        <v>0</v>
      </c>
      <c r="I17" s="91">
        <v>0</v>
      </c>
      <c r="J17" s="91">
        <v>0</v>
      </c>
      <c r="K17" s="91">
        <v>0</v>
      </c>
      <c r="L17" s="91">
        <v>0</v>
      </c>
      <c r="M17" s="91">
        <v>0</v>
      </c>
      <c r="N17" s="91">
        <v>0</v>
      </c>
      <c r="O17" s="91">
        <v>0</v>
      </c>
      <c r="P17" s="92">
        <v>0</v>
      </c>
      <c r="Q17" s="91">
        <v>0</v>
      </c>
      <c r="R17" s="93">
        <v>0</v>
      </c>
      <c r="S17" s="101"/>
    </row>
    <row r="18" spans="1:19" s="102" customFormat="1">
      <c r="A18" s="147" t="s">
        <v>62</v>
      </c>
      <c r="B18" s="147" t="s">
        <v>438</v>
      </c>
      <c r="C18" s="147" t="s">
        <v>59</v>
      </c>
      <c r="D18" s="148" t="s">
        <v>2715</v>
      </c>
      <c r="E18" s="300">
        <f t="shared" si="0"/>
        <v>0</v>
      </c>
      <c r="F18" s="300">
        <f t="shared" si="0"/>
        <v>0</v>
      </c>
      <c r="G18" s="91">
        <v>0</v>
      </c>
      <c r="H18" s="91">
        <v>0</v>
      </c>
      <c r="I18" s="91">
        <v>0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2">
        <v>0</v>
      </c>
      <c r="Q18" s="91">
        <v>0</v>
      </c>
      <c r="R18" s="93">
        <v>0</v>
      </c>
      <c r="S18" s="101"/>
    </row>
    <row r="19" spans="1:19" s="95" customFormat="1">
      <c r="A19" s="149" t="s">
        <v>415</v>
      </c>
      <c r="B19" s="149" t="s">
        <v>416</v>
      </c>
      <c r="C19" s="149" t="s">
        <v>59</v>
      </c>
      <c r="D19" s="148" t="s">
        <v>2715</v>
      </c>
      <c r="E19" s="325">
        <f>G19+I19+K19+M19+O19+Q19</f>
        <v>0</v>
      </c>
      <c r="F19" s="325">
        <f>H19+J19+L19+N19+P19+R19</f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6">
        <v>0</v>
      </c>
      <c r="Q19" s="6">
        <v>0</v>
      </c>
      <c r="R19" s="63">
        <v>0</v>
      </c>
      <c r="S19" s="94"/>
    </row>
    <row r="20" spans="1:19" s="102" customFormat="1">
      <c r="A20" s="147" t="s">
        <v>421</v>
      </c>
      <c r="B20" s="147" t="s">
        <v>422</v>
      </c>
      <c r="C20" s="147" t="s">
        <v>56</v>
      </c>
      <c r="D20" s="148" t="s">
        <v>2715</v>
      </c>
      <c r="E20" s="300">
        <f t="shared" ref="E20:F34" si="1">G20+I20+K20+M20+O20+Q20</f>
        <v>0</v>
      </c>
      <c r="F20" s="300">
        <f t="shared" si="1"/>
        <v>0</v>
      </c>
      <c r="G20" s="91">
        <v>0</v>
      </c>
      <c r="H20" s="91">
        <v>0</v>
      </c>
      <c r="I20" s="91">
        <v>0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2">
        <v>0</v>
      </c>
      <c r="Q20" s="91">
        <v>0</v>
      </c>
      <c r="R20" s="93">
        <v>0</v>
      </c>
      <c r="S20" s="101"/>
    </row>
    <row r="21" spans="1:19" s="102" customFormat="1">
      <c r="A21" s="147" t="s">
        <v>434</v>
      </c>
      <c r="B21" s="147" t="s">
        <v>435</v>
      </c>
      <c r="C21" s="147" t="s">
        <v>56</v>
      </c>
      <c r="D21" s="148" t="s">
        <v>2715</v>
      </c>
      <c r="E21" s="300">
        <f t="shared" si="1"/>
        <v>0</v>
      </c>
      <c r="F21" s="300">
        <f t="shared" si="1"/>
        <v>0</v>
      </c>
      <c r="G21" s="91">
        <v>0</v>
      </c>
      <c r="H21" s="91">
        <v>0</v>
      </c>
      <c r="I21" s="91">
        <v>0</v>
      </c>
      <c r="J21" s="91">
        <v>0</v>
      </c>
      <c r="K21" s="91">
        <v>0</v>
      </c>
      <c r="L21" s="91">
        <v>0</v>
      </c>
      <c r="M21" s="91">
        <v>0</v>
      </c>
      <c r="N21" s="91">
        <v>0</v>
      </c>
      <c r="O21" s="91">
        <v>0</v>
      </c>
      <c r="P21" s="92">
        <v>0</v>
      </c>
      <c r="Q21" s="91">
        <v>0</v>
      </c>
      <c r="R21" s="93">
        <v>0</v>
      </c>
      <c r="S21" s="101"/>
    </row>
    <row r="22" spans="1:19" s="102" customFormat="1">
      <c r="A22" s="147" t="s">
        <v>419</v>
      </c>
      <c r="B22" s="147" t="s">
        <v>420</v>
      </c>
      <c r="C22" s="147" t="s">
        <v>56</v>
      </c>
      <c r="D22" s="148" t="s">
        <v>2715</v>
      </c>
      <c r="E22" s="300">
        <f t="shared" si="1"/>
        <v>0</v>
      </c>
      <c r="F22" s="300">
        <f t="shared" si="1"/>
        <v>0</v>
      </c>
      <c r="G22" s="91">
        <v>0</v>
      </c>
      <c r="H22" s="91">
        <v>0</v>
      </c>
      <c r="I22" s="91">
        <v>0</v>
      </c>
      <c r="J22" s="91">
        <v>0</v>
      </c>
      <c r="K22" s="91">
        <v>0</v>
      </c>
      <c r="L22" s="91">
        <v>0</v>
      </c>
      <c r="M22" s="91">
        <v>0</v>
      </c>
      <c r="N22" s="91">
        <v>0</v>
      </c>
      <c r="O22" s="91">
        <v>0</v>
      </c>
      <c r="P22" s="92">
        <v>0</v>
      </c>
      <c r="Q22" s="91">
        <v>0</v>
      </c>
      <c r="R22" s="93">
        <v>0</v>
      </c>
      <c r="S22" s="101"/>
    </row>
    <row r="23" spans="1:19" s="102" customFormat="1">
      <c r="A23" s="147" t="s">
        <v>423</v>
      </c>
      <c r="B23" s="147" t="s">
        <v>424</v>
      </c>
      <c r="C23" s="147" t="s">
        <v>56</v>
      </c>
      <c r="D23" s="148" t="s">
        <v>2715</v>
      </c>
      <c r="E23" s="300">
        <f t="shared" si="1"/>
        <v>0</v>
      </c>
      <c r="F23" s="300">
        <f t="shared" si="1"/>
        <v>0</v>
      </c>
      <c r="G23" s="91">
        <v>0</v>
      </c>
      <c r="H23" s="91">
        <v>0</v>
      </c>
      <c r="I23" s="91">
        <v>0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2">
        <v>0</v>
      </c>
      <c r="Q23" s="91">
        <v>0</v>
      </c>
      <c r="R23" s="93">
        <v>0</v>
      </c>
      <c r="S23" s="101"/>
    </row>
    <row r="24" spans="1:19" s="102" customFormat="1">
      <c r="A24" s="147" t="s">
        <v>968</v>
      </c>
      <c r="B24" s="147" t="s">
        <v>969</v>
      </c>
      <c r="C24" s="147" t="s">
        <v>56</v>
      </c>
      <c r="D24" s="148" t="s">
        <v>2715</v>
      </c>
      <c r="E24" s="300">
        <f>G24+I24+K24+M24+O24+Q24</f>
        <v>0</v>
      </c>
      <c r="F24" s="300">
        <f>H24+J24+L24+N24+P24+R24</f>
        <v>0</v>
      </c>
      <c r="G24" s="91">
        <v>0</v>
      </c>
      <c r="H24" s="91">
        <v>0</v>
      </c>
      <c r="I24" s="91">
        <v>0</v>
      </c>
      <c r="J24" s="91">
        <v>0</v>
      </c>
      <c r="K24" s="91">
        <v>0</v>
      </c>
      <c r="L24" s="91">
        <v>0</v>
      </c>
      <c r="M24" s="91">
        <v>0</v>
      </c>
      <c r="N24" s="91">
        <v>0</v>
      </c>
      <c r="O24" s="91">
        <v>0</v>
      </c>
      <c r="P24" s="92">
        <v>0</v>
      </c>
      <c r="Q24" s="91">
        <v>0</v>
      </c>
      <c r="R24" s="93">
        <v>0</v>
      </c>
      <c r="S24" s="101"/>
    </row>
    <row r="25" spans="1:19" s="102" customFormat="1">
      <c r="A25" s="147" t="s">
        <v>430</v>
      </c>
      <c r="B25" s="147" t="s">
        <v>431</v>
      </c>
      <c r="C25" s="147" t="s">
        <v>56</v>
      </c>
      <c r="D25" s="148" t="s">
        <v>2715</v>
      </c>
      <c r="E25" s="300">
        <f t="shared" si="1"/>
        <v>0</v>
      </c>
      <c r="F25" s="300">
        <f t="shared" si="1"/>
        <v>0</v>
      </c>
      <c r="G25" s="91">
        <v>0</v>
      </c>
      <c r="H25" s="91">
        <v>0</v>
      </c>
      <c r="I25" s="91">
        <v>0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2">
        <v>0</v>
      </c>
      <c r="Q25" s="91">
        <v>0</v>
      </c>
      <c r="R25" s="93">
        <v>0</v>
      </c>
      <c r="S25" s="101"/>
    </row>
    <row r="26" spans="1:19" s="102" customFormat="1">
      <c r="A26" s="147" t="s">
        <v>426</v>
      </c>
      <c r="B26" s="147" t="s">
        <v>399</v>
      </c>
      <c r="C26" s="147" t="s">
        <v>56</v>
      </c>
      <c r="D26" s="148" t="s">
        <v>2715</v>
      </c>
      <c r="E26" s="300">
        <f t="shared" si="1"/>
        <v>0</v>
      </c>
      <c r="F26" s="300">
        <f t="shared" si="1"/>
        <v>0</v>
      </c>
      <c r="G26" s="91">
        <v>0</v>
      </c>
      <c r="H26" s="91">
        <v>0</v>
      </c>
      <c r="I26" s="91">
        <v>0</v>
      </c>
      <c r="J26" s="91">
        <v>0</v>
      </c>
      <c r="K26" s="91">
        <v>0</v>
      </c>
      <c r="L26" s="91">
        <v>0</v>
      </c>
      <c r="M26" s="91">
        <v>0</v>
      </c>
      <c r="N26" s="91">
        <v>0</v>
      </c>
      <c r="O26" s="91">
        <v>0</v>
      </c>
      <c r="P26" s="92">
        <v>0</v>
      </c>
      <c r="Q26" s="91">
        <v>0</v>
      </c>
      <c r="R26" s="93">
        <v>0</v>
      </c>
      <c r="S26" s="101"/>
    </row>
    <row r="27" spans="1:19" s="102" customFormat="1">
      <c r="A27" s="147" t="s">
        <v>439</v>
      </c>
      <c r="B27" s="147" t="s">
        <v>440</v>
      </c>
      <c r="C27" s="147" t="s">
        <v>56</v>
      </c>
      <c r="D27" s="148" t="s">
        <v>2715</v>
      </c>
      <c r="E27" s="300">
        <f t="shared" si="1"/>
        <v>0</v>
      </c>
      <c r="F27" s="300">
        <f t="shared" si="1"/>
        <v>0</v>
      </c>
      <c r="G27" s="91">
        <v>0</v>
      </c>
      <c r="H27" s="91">
        <v>0</v>
      </c>
      <c r="I27" s="91">
        <v>0</v>
      </c>
      <c r="J27" s="91">
        <v>0</v>
      </c>
      <c r="K27" s="91">
        <v>0</v>
      </c>
      <c r="L27" s="91">
        <v>0</v>
      </c>
      <c r="M27" s="91">
        <v>0</v>
      </c>
      <c r="N27" s="91">
        <v>0</v>
      </c>
      <c r="O27" s="91">
        <v>0</v>
      </c>
      <c r="P27" s="92">
        <v>0</v>
      </c>
      <c r="Q27" s="91">
        <v>0</v>
      </c>
      <c r="R27" s="93">
        <v>0</v>
      </c>
      <c r="S27" s="101"/>
    </row>
    <row r="28" spans="1:19" s="102" customFormat="1">
      <c r="A28" s="147" t="s">
        <v>432</v>
      </c>
      <c r="B28" s="147" t="s">
        <v>433</v>
      </c>
      <c r="C28" s="147" t="s">
        <v>56</v>
      </c>
      <c r="D28" s="148" t="s">
        <v>2715</v>
      </c>
      <c r="E28" s="300">
        <f t="shared" si="1"/>
        <v>0</v>
      </c>
      <c r="F28" s="300">
        <f t="shared" si="1"/>
        <v>0</v>
      </c>
      <c r="G28" s="91">
        <v>0</v>
      </c>
      <c r="H28" s="91">
        <v>0</v>
      </c>
      <c r="I28" s="91">
        <v>0</v>
      </c>
      <c r="J28" s="91">
        <v>0</v>
      </c>
      <c r="K28" s="91">
        <v>0</v>
      </c>
      <c r="L28" s="91">
        <v>0</v>
      </c>
      <c r="M28" s="91">
        <v>0</v>
      </c>
      <c r="N28" s="91">
        <v>0</v>
      </c>
      <c r="O28" s="91">
        <v>0</v>
      </c>
      <c r="P28" s="92">
        <v>0</v>
      </c>
      <c r="Q28" s="91">
        <v>0</v>
      </c>
      <c r="R28" s="93">
        <v>0</v>
      </c>
      <c r="S28" s="101"/>
    </row>
    <row r="29" spans="1:19" s="102" customFormat="1">
      <c r="A29" s="147" t="s">
        <v>427</v>
      </c>
      <c r="B29" s="147" t="s">
        <v>402</v>
      </c>
      <c r="C29" s="147" t="s">
        <v>56</v>
      </c>
      <c r="D29" s="148" t="s">
        <v>2715</v>
      </c>
      <c r="E29" s="300">
        <f t="shared" si="1"/>
        <v>0</v>
      </c>
      <c r="F29" s="300">
        <f t="shared" si="1"/>
        <v>0</v>
      </c>
      <c r="G29" s="91">
        <v>0</v>
      </c>
      <c r="H29" s="91">
        <v>0</v>
      </c>
      <c r="I29" s="91">
        <v>0</v>
      </c>
      <c r="J29" s="91">
        <v>0</v>
      </c>
      <c r="K29" s="91">
        <v>0</v>
      </c>
      <c r="L29" s="91">
        <v>0</v>
      </c>
      <c r="M29" s="91">
        <v>0</v>
      </c>
      <c r="N29" s="91">
        <v>0</v>
      </c>
      <c r="O29" s="91">
        <v>0</v>
      </c>
      <c r="P29" s="92">
        <v>0</v>
      </c>
      <c r="Q29" s="91">
        <v>0</v>
      </c>
      <c r="R29" s="93">
        <v>0</v>
      </c>
      <c r="S29" s="101"/>
    </row>
    <row r="30" spans="1:19" s="102" customFormat="1">
      <c r="A30" s="147" t="s">
        <v>436</v>
      </c>
      <c r="B30" s="147" t="s">
        <v>437</v>
      </c>
      <c r="C30" s="147" t="s">
        <v>56</v>
      </c>
      <c r="D30" s="148" t="s">
        <v>2715</v>
      </c>
      <c r="E30" s="300">
        <f t="shared" si="1"/>
        <v>0</v>
      </c>
      <c r="F30" s="300">
        <f t="shared" si="1"/>
        <v>0</v>
      </c>
      <c r="G30" s="91">
        <v>0</v>
      </c>
      <c r="H30" s="91">
        <v>0</v>
      </c>
      <c r="I30" s="91">
        <v>0</v>
      </c>
      <c r="J30" s="91">
        <v>0</v>
      </c>
      <c r="K30" s="91">
        <v>0</v>
      </c>
      <c r="L30" s="91">
        <v>0</v>
      </c>
      <c r="M30" s="91">
        <v>0</v>
      </c>
      <c r="N30" s="91">
        <v>0</v>
      </c>
      <c r="O30" s="91">
        <v>0</v>
      </c>
      <c r="P30" s="92">
        <v>0</v>
      </c>
      <c r="Q30" s="91">
        <v>0</v>
      </c>
      <c r="R30" s="93">
        <v>0</v>
      </c>
      <c r="S30" s="101"/>
    </row>
    <row r="31" spans="1:19" s="95" customFormat="1">
      <c r="A31" s="149" t="s">
        <v>2642</v>
      </c>
      <c r="B31" s="149" t="s">
        <v>2643</v>
      </c>
      <c r="C31" s="149" t="s">
        <v>56</v>
      </c>
      <c r="D31" s="148" t="s">
        <v>2715</v>
      </c>
      <c r="E31" s="325">
        <f t="shared" si="1"/>
        <v>0</v>
      </c>
      <c r="F31" s="325">
        <f t="shared" si="1"/>
        <v>0</v>
      </c>
      <c r="G31" s="6">
        <v>0</v>
      </c>
      <c r="H31" s="6">
        <v>0</v>
      </c>
      <c r="I31" s="6">
        <v>0</v>
      </c>
      <c r="J31" s="6">
        <v>0</v>
      </c>
      <c r="K31" s="6">
        <v>0</v>
      </c>
      <c r="L31" s="6">
        <v>0</v>
      </c>
      <c r="M31" s="6">
        <v>0</v>
      </c>
      <c r="N31" s="6">
        <v>0</v>
      </c>
      <c r="O31" s="6">
        <v>0</v>
      </c>
      <c r="P31" s="66">
        <v>0</v>
      </c>
      <c r="Q31" s="6">
        <v>0</v>
      </c>
      <c r="R31" s="63">
        <v>0</v>
      </c>
      <c r="S31" s="94"/>
    </row>
    <row r="32" spans="1:19" s="100" customFormat="1">
      <c r="A32" s="701" t="s">
        <v>409</v>
      </c>
      <c r="B32" s="701" t="s">
        <v>410</v>
      </c>
      <c r="C32" s="701" t="s">
        <v>368</v>
      </c>
      <c r="D32" s="701" t="s">
        <v>2715</v>
      </c>
      <c r="E32" s="702">
        <f t="shared" si="1"/>
        <v>0</v>
      </c>
      <c r="F32" s="702">
        <f t="shared" si="1"/>
        <v>0</v>
      </c>
      <c r="G32" s="702">
        <v>0</v>
      </c>
      <c r="H32" s="702">
        <v>0</v>
      </c>
      <c r="I32" s="702">
        <v>0</v>
      </c>
      <c r="J32" s="702">
        <v>0</v>
      </c>
      <c r="K32" s="702">
        <v>0</v>
      </c>
      <c r="L32" s="702">
        <v>0</v>
      </c>
      <c r="M32" s="702">
        <v>0</v>
      </c>
      <c r="N32" s="702">
        <v>0</v>
      </c>
      <c r="O32" s="702">
        <v>0</v>
      </c>
      <c r="P32" s="703">
        <v>0</v>
      </c>
      <c r="Q32" s="702">
        <v>0</v>
      </c>
      <c r="R32" s="704">
        <v>0</v>
      </c>
      <c r="S32" s="99"/>
    </row>
    <row r="33" spans="1:19" s="145" customFormat="1">
      <c r="A33" s="701" t="s">
        <v>411</v>
      </c>
      <c r="B33" s="701" t="s">
        <v>412</v>
      </c>
      <c r="C33" s="701" t="s">
        <v>368</v>
      </c>
      <c r="D33" s="701" t="s">
        <v>2715</v>
      </c>
      <c r="E33" s="702">
        <f t="shared" si="1"/>
        <v>0</v>
      </c>
      <c r="F33" s="702">
        <f t="shared" si="1"/>
        <v>0</v>
      </c>
      <c r="G33" s="702">
        <v>0</v>
      </c>
      <c r="H33" s="702">
        <v>0</v>
      </c>
      <c r="I33" s="702">
        <v>0</v>
      </c>
      <c r="J33" s="702">
        <v>0</v>
      </c>
      <c r="K33" s="702">
        <v>0</v>
      </c>
      <c r="L33" s="702">
        <v>0</v>
      </c>
      <c r="M33" s="702">
        <v>0</v>
      </c>
      <c r="N33" s="702">
        <v>0</v>
      </c>
      <c r="O33" s="702">
        <v>0</v>
      </c>
      <c r="P33" s="703">
        <v>0</v>
      </c>
      <c r="Q33" s="702">
        <v>0</v>
      </c>
      <c r="R33" s="704">
        <v>0</v>
      </c>
      <c r="S33" s="144"/>
    </row>
    <row r="34" spans="1:19" s="95" customFormat="1" ht="16" thickBot="1">
      <c r="A34" s="705" t="s">
        <v>970</v>
      </c>
      <c r="B34" s="706" t="s">
        <v>971</v>
      </c>
      <c r="C34" s="707" t="s">
        <v>311</v>
      </c>
      <c r="D34" s="701" t="s">
        <v>2715</v>
      </c>
      <c r="E34" s="708">
        <f t="shared" si="1"/>
        <v>0</v>
      </c>
      <c r="F34" s="708">
        <f t="shared" si="1"/>
        <v>0</v>
      </c>
      <c r="G34" s="709">
        <v>0</v>
      </c>
      <c r="H34" s="710">
        <v>0</v>
      </c>
      <c r="I34" s="709">
        <v>0</v>
      </c>
      <c r="J34" s="710">
        <v>0</v>
      </c>
      <c r="K34" s="710">
        <v>0</v>
      </c>
      <c r="L34" s="710">
        <v>0</v>
      </c>
      <c r="M34" s="710">
        <v>0</v>
      </c>
      <c r="N34" s="710">
        <v>0</v>
      </c>
      <c r="O34" s="710">
        <v>0</v>
      </c>
      <c r="P34" s="710">
        <v>0</v>
      </c>
      <c r="Q34" s="710">
        <v>0</v>
      </c>
      <c r="R34" s="711">
        <v>0</v>
      </c>
      <c r="S34" s="94"/>
    </row>
    <row r="35" spans="1:19" ht="20.25" customHeight="1">
      <c r="A35" s="210" t="s">
        <v>20</v>
      </c>
      <c r="B35" s="211"/>
      <c r="C35" s="211"/>
      <c r="D35" s="211"/>
      <c r="E35" s="213">
        <f t="shared" ref="E35:R35" si="2">SUM(E4:E34)</f>
        <v>0</v>
      </c>
      <c r="F35" s="212">
        <f t="shared" si="2"/>
        <v>0</v>
      </c>
      <c r="G35" s="213">
        <f t="shared" si="2"/>
        <v>0</v>
      </c>
      <c r="H35" s="212">
        <f t="shared" si="2"/>
        <v>0</v>
      </c>
      <c r="I35" s="213">
        <f t="shared" si="2"/>
        <v>0</v>
      </c>
      <c r="J35" s="212">
        <f t="shared" si="2"/>
        <v>0</v>
      </c>
      <c r="K35" s="213">
        <f t="shared" si="2"/>
        <v>0</v>
      </c>
      <c r="L35" s="212">
        <f t="shared" si="2"/>
        <v>0</v>
      </c>
      <c r="M35" s="213">
        <f t="shared" si="2"/>
        <v>0</v>
      </c>
      <c r="N35" s="212">
        <f t="shared" si="2"/>
        <v>0</v>
      </c>
      <c r="O35" s="213">
        <f t="shared" si="2"/>
        <v>0</v>
      </c>
      <c r="P35" s="212">
        <f t="shared" si="2"/>
        <v>0</v>
      </c>
      <c r="Q35" s="213">
        <f t="shared" si="2"/>
        <v>0</v>
      </c>
      <c r="R35" s="649">
        <f t="shared" si="2"/>
        <v>0</v>
      </c>
      <c r="S35" s="38"/>
    </row>
    <row r="38" spans="1:19" ht="19">
      <c r="A38" s="1729" t="s">
        <v>441</v>
      </c>
      <c r="B38" s="1730"/>
      <c r="C38" s="1730"/>
      <c r="D38" s="1730"/>
      <c r="E38" s="1730"/>
      <c r="F38" s="1730"/>
      <c r="G38" s="1730"/>
      <c r="H38" s="1730"/>
      <c r="I38" s="1730"/>
      <c r="J38" s="1730"/>
      <c r="K38" s="1730"/>
      <c r="L38" s="1730"/>
      <c r="M38" s="1730"/>
      <c r="N38" s="1730"/>
      <c r="O38" s="1730"/>
      <c r="P38" s="1730"/>
      <c r="Q38" s="1730"/>
      <c r="R38" s="1730"/>
    </row>
    <row r="39" spans="1:19" ht="19">
      <c r="A39" s="1731" t="s">
        <v>2277</v>
      </c>
      <c r="B39" s="1732"/>
      <c r="C39" s="1732"/>
      <c r="D39" s="1732"/>
      <c r="E39" s="1732"/>
      <c r="F39" s="1732"/>
      <c r="G39" s="1732"/>
      <c r="H39" s="1732"/>
      <c r="I39" s="1732"/>
      <c r="J39" s="1732"/>
      <c r="K39" s="1732"/>
      <c r="L39" s="1732"/>
      <c r="M39" s="1732"/>
      <c r="N39" s="1732"/>
      <c r="O39" s="1732"/>
      <c r="P39" s="1732"/>
      <c r="Q39" s="1732"/>
      <c r="R39" s="1732"/>
    </row>
    <row r="40" spans="1:19">
      <c r="A40" s="1768" t="s">
        <v>1</v>
      </c>
      <c r="B40" s="1768" t="s">
        <v>2</v>
      </c>
      <c r="C40" s="1768" t="s">
        <v>861</v>
      </c>
      <c r="D40" s="685"/>
      <c r="E40" s="1767" t="s">
        <v>853</v>
      </c>
      <c r="F40" s="1767"/>
      <c r="G40" s="1767" t="s">
        <v>1732</v>
      </c>
      <c r="H40" s="1767"/>
      <c r="I40" s="1767" t="s">
        <v>859</v>
      </c>
      <c r="J40" s="1767"/>
      <c r="K40" s="1767" t="s">
        <v>12</v>
      </c>
      <c r="L40" s="1767"/>
      <c r="M40" s="1767" t="s">
        <v>6</v>
      </c>
      <c r="N40" s="1767"/>
      <c r="O40" s="1767" t="s">
        <v>5</v>
      </c>
      <c r="P40" s="1767"/>
      <c r="Q40" s="1767" t="s">
        <v>7</v>
      </c>
      <c r="R40" s="1767"/>
    </row>
    <row r="41" spans="1:19">
      <c r="A41" s="1769"/>
      <c r="B41" s="1769"/>
      <c r="C41" s="1769"/>
      <c r="D41" s="684"/>
      <c r="E41" s="13" t="s">
        <v>14</v>
      </c>
      <c r="F41" s="13" t="s">
        <v>15</v>
      </c>
      <c r="G41" s="13" t="s">
        <v>14</v>
      </c>
      <c r="H41" s="13" t="s">
        <v>15</v>
      </c>
      <c r="I41" s="13" t="s">
        <v>14</v>
      </c>
      <c r="J41" s="13" t="s">
        <v>15</v>
      </c>
      <c r="K41" s="13" t="s">
        <v>14</v>
      </c>
      <c r="L41" s="13" t="s">
        <v>15</v>
      </c>
      <c r="M41" s="13" t="s">
        <v>14</v>
      </c>
      <c r="N41" s="13" t="s">
        <v>15</v>
      </c>
      <c r="O41" s="13" t="s">
        <v>14</v>
      </c>
      <c r="P41" s="13" t="s">
        <v>15</v>
      </c>
      <c r="Q41" s="13" t="s">
        <v>14</v>
      </c>
      <c r="R41" s="13" t="s">
        <v>15</v>
      </c>
    </row>
    <row r="42" spans="1:19">
      <c r="A42" s="550" t="s">
        <v>445</v>
      </c>
      <c r="B42" s="645" t="s">
        <v>74</v>
      </c>
      <c r="C42" s="551" t="s">
        <v>1083</v>
      </c>
      <c r="D42" s="152" t="s">
        <v>2716</v>
      </c>
      <c r="E42" s="300">
        <f t="shared" ref="E42:F57" si="3">G42+I42+K42+M42+O42+Q42</f>
        <v>0</v>
      </c>
      <c r="F42" s="301">
        <f t="shared" si="3"/>
        <v>0</v>
      </c>
      <c r="G42" s="646">
        <v>0</v>
      </c>
      <c r="H42" s="647">
        <v>0</v>
      </c>
      <c r="I42" s="646">
        <v>0</v>
      </c>
      <c r="J42" s="647">
        <v>0</v>
      </c>
      <c r="K42" s="646">
        <v>0</v>
      </c>
      <c r="L42" s="647">
        <v>0</v>
      </c>
      <c r="M42" s="646">
        <v>0</v>
      </c>
      <c r="N42" s="647">
        <v>0</v>
      </c>
      <c r="O42" s="646">
        <v>0</v>
      </c>
      <c r="P42" s="647">
        <v>0</v>
      </c>
      <c r="Q42" s="646">
        <v>0</v>
      </c>
      <c r="R42" s="648">
        <v>0</v>
      </c>
    </row>
    <row r="43" spans="1:19">
      <c r="A43" s="148" t="s">
        <v>442</v>
      </c>
      <c r="B43" s="157" t="s">
        <v>443</v>
      </c>
      <c r="C43" s="158" t="s">
        <v>67</v>
      </c>
      <c r="D43" s="152" t="s">
        <v>2716</v>
      </c>
      <c r="E43" s="300">
        <f t="shared" si="3"/>
        <v>0</v>
      </c>
      <c r="F43" s="301">
        <f t="shared" si="3"/>
        <v>0</v>
      </c>
      <c r="G43" s="96">
        <v>0</v>
      </c>
      <c r="H43" s="97">
        <v>0</v>
      </c>
      <c r="I43" s="96">
        <v>0</v>
      </c>
      <c r="J43" s="97">
        <v>0</v>
      </c>
      <c r="K43" s="96">
        <v>0</v>
      </c>
      <c r="L43" s="97">
        <v>0</v>
      </c>
      <c r="M43" s="96">
        <v>0</v>
      </c>
      <c r="N43" s="97">
        <v>0</v>
      </c>
      <c r="O43" s="96">
        <v>0</v>
      </c>
      <c r="P43" s="97">
        <v>0</v>
      </c>
      <c r="Q43" s="96">
        <v>0</v>
      </c>
      <c r="R43" s="98">
        <v>0</v>
      </c>
    </row>
    <row r="44" spans="1:19">
      <c r="A44" s="149" t="s">
        <v>444</v>
      </c>
      <c r="B44" s="155" t="s">
        <v>97</v>
      </c>
      <c r="C44" s="156" t="s">
        <v>1083</v>
      </c>
      <c r="D44" s="152" t="s">
        <v>2716</v>
      </c>
      <c r="E44" s="304">
        <f t="shared" si="3"/>
        <v>0</v>
      </c>
      <c r="F44" s="305">
        <f t="shared" si="3"/>
        <v>0</v>
      </c>
      <c r="G44" s="6">
        <v>0</v>
      </c>
      <c r="H44" s="66">
        <v>0</v>
      </c>
      <c r="I44" s="6">
        <v>0</v>
      </c>
      <c r="J44" s="66">
        <v>0</v>
      </c>
      <c r="K44" s="6">
        <v>0</v>
      </c>
      <c r="L44" s="66">
        <v>0</v>
      </c>
      <c r="M44" s="6">
        <v>0</v>
      </c>
      <c r="N44" s="66">
        <v>0</v>
      </c>
      <c r="O44" s="6">
        <v>0</v>
      </c>
      <c r="P44" s="66">
        <v>0</v>
      </c>
      <c r="Q44" s="6">
        <v>0</v>
      </c>
      <c r="R44" s="63">
        <v>0</v>
      </c>
    </row>
    <row r="45" spans="1:19">
      <c r="A45" s="146" t="s">
        <v>455</v>
      </c>
      <c r="B45" s="151" t="s">
        <v>456</v>
      </c>
      <c r="C45" s="152" t="s">
        <v>2650</v>
      </c>
      <c r="D45" s="152" t="s">
        <v>2716</v>
      </c>
      <c r="E45" s="306">
        <f t="shared" si="3"/>
        <v>0</v>
      </c>
      <c r="F45" s="307">
        <f t="shared" si="3"/>
        <v>0</v>
      </c>
      <c r="G45" s="88">
        <v>0</v>
      </c>
      <c r="H45" s="89">
        <v>0</v>
      </c>
      <c r="I45" s="88">
        <v>0</v>
      </c>
      <c r="J45" s="89">
        <v>0</v>
      </c>
      <c r="K45" s="88">
        <v>0</v>
      </c>
      <c r="L45" s="89">
        <v>0</v>
      </c>
      <c r="M45" s="88">
        <v>0</v>
      </c>
      <c r="N45" s="89">
        <v>0</v>
      </c>
      <c r="O45" s="88">
        <v>0</v>
      </c>
      <c r="P45" s="89">
        <v>0</v>
      </c>
      <c r="Q45" s="88">
        <v>0</v>
      </c>
      <c r="R45" s="90">
        <v>0</v>
      </c>
    </row>
    <row r="46" spans="1:19">
      <c r="A46" s="148" t="s">
        <v>449</v>
      </c>
      <c r="B46" s="157" t="s">
        <v>450</v>
      </c>
      <c r="C46" s="158" t="s">
        <v>2650</v>
      </c>
      <c r="D46" s="152" t="s">
        <v>2716</v>
      </c>
      <c r="E46" s="300">
        <f t="shared" si="3"/>
        <v>0</v>
      </c>
      <c r="F46" s="301">
        <f t="shared" si="3"/>
        <v>0</v>
      </c>
      <c r="G46" s="96">
        <v>0</v>
      </c>
      <c r="H46" s="97">
        <v>0</v>
      </c>
      <c r="I46" s="96">
        <v>0</v>
      </c>
      <c r="J46" s="97">
        <v>0</v>
      </c>
      <c r="K46" s="96">
        <v>0</v>
      </c>
      <c r="L46" s="97">
        <v>0</v>
      </c>
      <c r="M46" s="96">
        <v>0</v>
      </c>
      <c r="N46" s="97">
        <v>0</v>
      </c>
      <c r="O46" s="96">
        <v>0</v>
      </c>
      <c r="P46" s="97">
        <v>0</v>
      </c>
      <c r="Q46" s="96">
        <v>0</v>
      </c>
      <c r="R46" s="98">
        <v>0</v>
      </c>
    </row>
    <row r="47" spans="1:19">
      <c r="A47" s="147" t="s">
        <v>459</v>
      </c>
      <c r="B47" s="153" t="s">
        <v>460</v>
      </c>
      <c r="C47" s="154" t="s">
        <v>59</v>
      </c>
      <c r="D47" s="152" t="s">
        <v>2716</v>
      </c>
      <c r="E47" s="300">
        <f t="shared" si="3"/>
        <v>0</v>
      </c>
      <c r="F47" s="301">
        <f t="shared" si="3"/>
        <v>0</v>
      </c>
      <c r="G47" s="91">
        <v>0</v>
      </c>
      <c r="H47" s="92">
        <v>0</v>
      </c>
      <c r="I47" s="91">
        <v>0</v>
      </c>
      <c r="J47" s="92">
        <v>0</v>
      </c>
      <c r="K47" s="91">
        <v>0</v>
      </c>
      <c r="L47" s="92">
        <v>0</v>
      </c>
      <c r="M47" s="91">
        <v>0</v>
      </c>
      <c r="N47" s="92">
        <v>0</v>
      </c>
      <c r="O47" s="91">
        <v>0</v>
      </c>
      <c r="P47" s="92">
        <v>0</v>
      </c>
      <c r="Q47" s="91">
        <v>0</v>
      </c>
      <c r="R47" s="93">
        <v>0</v>
      </c>
    </row>
    <row r="48" spans="1:19">
      <c r="A48" s="148" t="s">
        <v>447</v>
      </c>
      <c r="B48" s="157" t="s">
        <v>448</v>
      </c>
      <c r="C48" s="158" t="s">
        <v>59</v>
      </c>
      <c r="D48" s="152" t="s">
        <v>2716</v>
      </c>
      <c r="E48" s="300">
        <f t="shared" si="3"/>
        <v>0</v>
      </c>
      <c r="F48" s="301">
        <f t="shared" si="3"/>
        <v>0</v>
      </c>
      <c r="G48" s="96">
        <v>0</v>
      </c>
      <c r="H48" s="97">
        <v>0</v>
      </c>
      <c r="I48" s="96">
        <v>0</v>
      </c>
      <c r="J48" s="97">
        <v>0</v>
      </c>
      <c r="K48" s="96">
        <v>0</v>
      </c>
      <c r="L48" s="97">
        <v>0</v>
      </c>
      <c r="M48" s="96">
        <v>0</v>
      </c>
      <c r="N48" s="97">
        <v>0</v>
      </c>
      <c r="O48" s="96">
        <v>0</v>
      </c>
      <c r="P48" s="97">
        <v>0</v>
      </c>
      <c r="Q48" s="96">
        <v>0</v>
      </c>
      <c r="R48" s="98">
        <v>0</v>
      </c>
    </row>
    <row r="49" spans="1:18">
      <c r="A49" s="148" t="s">
        <v>2651</v>
      </c>
      <c r="B49" s="157" t="s">
        <v>2645</v>
      </c>
      <c r="C49" s="158" t="s">
        <v>59</v>
      </c>
      <c r="D49" s="152" t="s">
        <v>2716</v>
      </c>
      <c r="E49" s="300">
        <f t="shared" si="3"/>
        <v>0</v>
      </c>
      <c r="F49" s="301">
        <f t="shared" si="3"/>
        <v>0</v>
      </c>
      <c r="G49" s="96">
        <v>0</v>
      </c>
      <c r="H49" s="97">
        <v>0</v>
      </c>
      <c r="I49" s="96">
        <v>0</v>
      </c>
      <c r="J49" s="97">
        <v>0</v>
      </c>
      <c r="K49" s="96">
        <v>0</v>
      </c>
      <c r="L49" s="97">
        <v>0</v>
      </c>
      <c r="M49" s="96">
        <v>0</v>
      </c>
      <c r="N49" s="97">
        <v>0</v>
      </c>
      <c r="O49" s="96">
        <v>0</v>
      </c>
      <c r="P49" s="97">
        <v>0</v>
      </c>
      <c r="Q49" s="96">
        <v>0</v>
      </c>
      <c r="R49" s="98">
        <v>0</v>
      </c>
    </row>
    <row r="50" spans="1:18">
      <c r="A50" s="148" t="s">
        <v>461</v>
      </c>
      <c r="B50" s="157" t="s">
        <v>462</v>
      </c>
      <c r="C50" s="158" t="s">
        <v>59</v>
      </c>
      <c r="D50" s="152" t="s">
        <v>2716</v>
      </c>
      <c r="E50" s="300">
        <f t="shared" si="3"/>
        <v>0</v>
      </c>
      <c r="F50" s="301">
        <f t="shared" si="3"/>
        <v>0</v>
      </c>
      <c r="G50" s="96">
        <v>0</v>
      </c>
      <c r="H50" s="97">
        <v>0</v>
      </c>
      <c r="I50" s="96">
        <v>0</v>
      </c>
      <c r="J50" s="97">
        <v>0</v>
      </c>
      <c r="K50" s="96">
        <v>0</v>
      </c>
      <c r="L50" s="97">
        <v>0</v>
      </c>
      <c r="M50" s="96">
        <v>0</v>
      </c>
      <c r="N50" s="97">
        <v>0</v>
      </c>
      <c r="O50" s="96">
        <v>0</v>
      </c>
      <c r="P50" s="97">
        <v>0</v>
      </c>
      <c r="Q50" s="96">
        <v>0</v>
      </c>
      <c r="R50" s="98">
        <v>0</v>
      </c>
    </row>
    <row r="51" spans="1:18">
      <c r="A51" s="147" t="s">
        <v>451</v>
      </c>
      <c r="B51" s="153" t="s">
        <v>452</v>
      </c>
      <c r="C51" s="154" t="s">
        <v>2650</v>
      </c>
      <c r="D51" s="152" t="s">
        <v>2716</v>
      </c>
      <c r="E51" s="300">
        <f t="shared" si="3"/>
        <v>0</v>
      </c>
      <c r="F51" s="301">
        <f t="shared" si="3"/>
        <v>0</v>
      </c>
      <c r="G51" s="91">
        <v>0</v>
      </c>
      <c r="H51" s="92">
        <v>0</v>
      </c>
      <c r="I51" s="91">
        <v>0</v>
      </c>
      <c r="J51" s="92">
        <v>0</v>
      </c>
      <c r="K51" s="91">
        <v>0</v>
      </c>
      <c r="L51" s="92">
        <v>0</v>
      </c>
      <c r="M51" s="91">
        <v>0</v>
      </c>
      <c r="N51" s="92">
        <v>0</v>
      </c>
      <c r="O51" s="91">
        <v>0</v>
      </c>
      <c r="P51" s="92">
        <v>0</v>
      </c>
      <c r="Q51" s="91">
        <v>0</v>
      </c>
      <c r="R51" s="93">
        <v>0</v>
      </c>
    </row>
    <row r="52" spans="1:18">
      <c r="A52" s="148" t="s">
        <v>879</v>
      </c>
      <c r="B52" s="157" t="s">
        <v>2644</v>
      </c>
      <c r="C52" s="158" t="s">
        <v>59</v>
      </c>
      <c r="D52" s="152" t="s">
        <v>2716</v>
      </c>
      <c r="E52" s="300">
        <f>G52+I52+K52+M52+O52+Q52</f>
        <v>0</v>
      </c>
      <c r="F52" s="301">
        <f>H52+J52+L52+N52+P52+R52</f>
        <v>0</v>
      </c>
      <c r="G52" s="96">
        <v>0</v>
      </c>
      <c r="H52" s="97">
        <v>0</v>
      </c>
      <c r="I52" s="96">
        <v>0</v>
      </c>
      <c r="J52" s="97">
        <v>0</v>
      </c>
      <c r="K52" s="96">
        <v>0</v>
      </c>
      <c r="L52" s="97">
        <v>0</v>
      </c>
      <c r="M52" s="96">
        <v>0</v>
      </c>
      <c r="N52" s="97">
        <v>0</v>
      </c>
      <c r="O52" s="96">
        <v>0</v>
      </c>
      <c r="P52" s="97">
        <v>0</v>
      </c>
      <c r="Q52" s="96">
        <v>0</v>
      </c>
      <c r="R52" s="98">
        <v>0</v>
      </c>
    </row>
    <row r="53" spans="1:18">
      <c r="A53" s="147" t="s">
        <v>457</v>
      </c>
      <c r="B53" s="153" t="s">
        <v>458</v>
      </c>
      <c r="C53" s="154" t="s">
        <v>59</v>
      </c>
      <c r="D53" s="152" t="s">
        <v>2716</v>
      </c>
      <c r="E53" s="300">
        <f t="shared" si="3"/>
        <v>0</v>
      </c>
      <c r="F53" s="301">
        <f t="shared" si="3"/>
        <v>0</v>
      </c>
      <c r="G53" s="91">
        <v>0</v>
      </c>
      <c r="H53" s="92">
        <v>0</v>
      </c>
      <c r="I53" s="91">
        <v>0</v>
      </c>
      <c r="J53" s="92">
        <v>0</v>
      </c>
      <c r="K53" s="91">
        <v>0</v>
      </c>
      <c r="L53" s="92">
        <v>0</v>
      </c>
      <c r="M53" s="91">
        <v>0</v>
      </c>
      <c r="N53" s="92">
        <v>0</v>
      </c>
      <c r="O53" s="91">
        <v>0</v>
      </c>
      <c r="P53" s="92">
        <v>0</v>
      </c>
      <c r="Q53" s="91">
        <v>0</v>
      </c>
      <c r="R53" s="93">
        <v>0</v>
      </c>
    </row>
    <row r="54" spans="1:18">
      <c r="A54" s="149" t="s">
        <v>453</v>
      </c>
      <c r="B54" s="155" t="s">
        <v>454</v>
      </c>
      <c r="C54" s="156" t="s">
        <v>2650</v>
      </c>
      <c r="D54" s="152" t="s">
        <v>2716</v>
      </c>
      <c r="E54" s="325">
        <f t="shared" si="3"/>
        <v>0</v>
      </c>
      <c r="F54" s="344">
        <f t="shared" si="3"/>
        <v>0</v>
      </c>
      <c r="G54" s="6">
        <v>0</v>
      </c>
      <c r="H54" s="66">
        <v>0</v>
      </c>
      <c r="I54" s="6">
        <v>0</v>
      </c>
      <c r="J54" s="66">
        <v>0</v>
      </c>
      <c r="K54" s="6">
        <v>0</v>
      </c>
      <c r="L54" s="66">
        <v>0</v>
      </c>
      <c r="M54" s="6">
        <v>0</v>
      </c>
      <c r="N54" s="66">
        <v>0</v>
      </c>
      <c r="O54" s="6">
        <v>0</v>
      </c>
      <c r="P54" s="66">
        <v>0</v>
      </c>
      <c r="Q54" s="6">
        <v>0</v>
      </c>
      <c r="R54" s="63">
        <v>0</v>
      </c>
    </row>
    <row r="55" spans="1:18">
      <c r="A55" s="147" t="s">
        <v>865</v>
      </c>
      <c r="B55" s="153" t="s">
        <v>467</v>
      </c>
      <c r="C55" s="154" t="s">
        <v>56</v>
      </c>
      <c r="D55" s="152" t="s">
        <v>2716</v>
      </c>
      <c r="E55" s="300">
        <f t="shared" si="3"/>
        <v>0</v>
      </c>
      <c r="F55" s="301">
        <f t="shared" si="3"/>
        <v>0</v>
      </c>
      <c r="G55" s="91">
        <v>0</v>
      </c>
      <c r="H55" s="92">
        <v>0</v>
      </c>
      <c r="I55" s="91">
        <v>0</v>
      </c>
      <c r="J55" s="92">
        <v>0</v>
      </c>
      <c r="K55" s="91">
        <v>0</v>
      </c>
      <c r="L55" s="92">
        <v>0</v>
      </c>
      <c r="M55" s="91">
        <v>0</v>
      </c>
      <c r="N55" s="92">
        <v>0</v>
      </c>
      <c r="O55" s="91">
        <v>0</v>
      </c>
      <c r="P55" s="92">
        <v>0</v>
      </c>
      <c r="Q55" s="91">
        <v>0</v>
      </c>
      <c r="R55" s="93">
        <v>0</v>
      </c>
    </row>
    <row r="56" spans="1:18">
      <c r="A56" s="148" t="s">
        <v>463</v>
      </c>
      <c r="B56" s="157" t="s">
        <v>464</v>
      </c>
      <c r="C56" s="158" t="s">
        <v>56</v>
      </c>
      <c r="D56" s="152" t="s">
        <v>2716</v>
      </c>
      <c r="E56" s="300">
        <f t="shared" si="3"/>
        <v>0</v>
      </c>
      <c r="F56" s="301">
        <f t="shared" si="3"/>
        <v>0</v>
      </c>
      <c r="G56" s="96">
        <v>0</v>
      </c>
      <c r="H56" s="97">
        <v>0</v>
      </c>
      <c r="I56" s="96">
        <v>0</v>
      </c>
      <c r="J56" s="97">
        <v>0</v>
      </c>
      <c r="K56" s="96">
        <v>0</v>
      </c>
      <c r="L56" s="97">
        <v>0</v>
      </c>
      <c r="M56" s="96">
        <v>0</v>
      </c>
      <c r="N56" s="97">
        <v>0</v>
      </c>
      <c r="O56" s="96">
        <v>0</v>
      </c>
      <c r="P56" s="97">
        <v>0</v>
      </c>
      <c r="Q56" s="96">
        <v>0</v>
      </c>
      <c r="R56" s="98">
        <v>0</v>
      </c>
    </row>
    <row r="57" spans="1:18">
      <c r="A57" s="263" t="s">
        <v>352</v>
      </c>
      <c r="B57" s="650" t="s">
        <v>465</v>
      </c>
      <c r="C57" s="264" t="s">
        <v>56</v>
      </c>
      <c r="D57" s="152" t="s">
        <v>2716</v>
      </c>
      <c r="E57" s="300">
        <f t="shared" si="3"/>
        <v>0</v>
      </c>
      <c r="F57" s="301">
        <f t="shared" si="3"/>
        <v>0</v>
      </c>
      <c r="G57" s="372">
        <v>0</v>
      </c>
      <c r="H57" s="373">
        <v>0</v>
      </c>
      <c r="I57" s="372">
        <v>0</v>
      </c>
      <c r="J57" s="373">
        <v>0</v>
      </c>
      <c r="K57" s="372">
        <v>0</v>
      </c>
      <c r="L57" s="373">
        <v>0</v>
      </c>
      <c r="M57" s="372">
        <v>0</v>
      </c>
      <c r="N57" s="373">
        <v>0</v>
      </c>
      <c r="O57" s="372">
        <v>0</v>
      </c>
      <c r="P57" s="373">
        <v>0</v>
      </c>
      <c r="Q57" s="372">
        <v>0</v>
      </c>
      <c r="R57" s="374">
        <v>0</v>
      </c>
    </row>
    <row r="58" spans="1:18">
      <c r="A58" s="148" t="s">
        <v>2646</v>
      </c>
      <c r="B58" s="157" t="s">
        <v>972</v>
      </c>
      <c r="C58" s="264" t="s">
        <v>56</v>
      </c>
      <c r="D58" s="152" t="s">
        <v>2716</v>
      </c>
      <c r="E58" s="300">
        <f>G58+I58+K58+M58+O58+Q58</f>
        <v>0</v>
      </c>
      <c r="F58" s="301">
        <f>H58+J58+L58+N58+P58+R58</f>
        <v>0</v>
      </c>
      <c r="G58" s="96">
        <v>0</v>
      </c>
      <c r="H58" s="97">
        <v>0</v>
      </c>
      <c r="I58" s="96">
        <v>0</v>
      </c>
      <c r="J58" s="97">
        <v>0</v>
      </c>
      <c r="K58" s="96">
        <v>0</v>
      </c>
      <c r="L58" s="97">
        <v>0</v>
      </c>
      <c r="M58" s="96">
        <v>0</v>
      </c>
      <c r="N58" s="97">
        <v>0</v>
      </c>
      <c r="O58" s="96">
        <v>0</v>
      </c>
      <c r="P58" s="97">
        <v>0</v>
      </c>
      <c r="Q58" s="96">
        <v>0</v>
      </c>
      <c r="R58" s="98">
        <v>0</v>
      </c>
    </row>
    <row r="59" spans="1:18">
      <c r="A59" s="148" t="s">
        <v>975</v>
      </c>
      <c r="B59" s="157" t="s">
        <v>976</v>
      </c>
      <c r="C59" s="156" t="s">
        <v>56</v>
      </c>
      <c r="D59" s="152" t="s">
        <v>2716</v>
      </c>
      <c r="E59" s="300">
        <f>G59+I59+K59+M59+O59+Q59</f>
        <v>0</v>
      </c>
      <c r="F59" s="301">
        <f>H59+J59+L59+N59+P59+R59</f>
        <v>0</v>
      </c>
      <c r="G59" s="96">
        <v>0</v>
      </c>
      <c r="H59" s="97">
        <v>0</v>
      </c>
      <c r="I59" s="96">
        <v>0</v>
      </c>
      <c r="J59" s="97">
        <v>0</v>
      </c>
      <c r="K59" s="96">
        <v>0</v>
      </c>
      <c r="L59" s="97">
        <v>0</v>
      </c>
      <c r="M59" s="96">
        <v>0</v>
      </c>
      <c r="N59" s="97">
        <v>0</v>
      </c>
      <c r="O59" s="96">
        <v>0</v>
      </c>
      <c r="P59" s="97">
        <v>0</v>
      </c>
      <c r="Q59" s="96">
        <v>0</v>
      </c>
      <c r="R59" s="98">
        <v>0</v>
      </c>
    </row>
    <row r="60" spans="1:18">
      <c r="A60" s="712" t="s">
        <v>863</v>
      </c>
      <c r="B60" s="713" t="s">
        <v>469</v>
      </c>
      <c r="C60" s="714" t="s">
        <v>470</v>
      </c>
      <c r="D60" s="715" t="s">
        <v>2716</v>
      </c>
      <c r="E60" s="716">
        <f t="shared" ref="E60:F62" si="4">G60+I60+K60+M60+O60+Q60</f>
        <v>0</v>
      </c>
      <c r="F60" s="717">
        <f t="shared" si="4"/>
        <v>0</v>
      </c>
      <c r="G60" s="716">
        <v>0</v>
      </c>
      <c r="H60" s="718">
        <v>0</v>
      </c>
      <c r="I60" s="716">
        <v>0</v>
      </c>
      <c r="J60" s="718">
        <v>0</v>
      </c>
      <c r="K60" s="716">
        <v>0</v>
      </c>
      <c r="L60" s="718">
        <v>0</v>
      </c>
      <c r="M60" s="716">
        <v>0</v>
      </c>
      <c r="N60" s="718">
        <v>0</v>
      </c>
      <c r="O60" s="716">
        <v>0</v>
      </c>
      <c r="P60" s="718">
        <v>0</v>
      </c>
      <c r="Q60" s="716">
        <v>0</v>
      </c>
      <c r="R60" s="717">
        <v>0</v>
      </c>
    </row>
    <row r="61" spans="1:18">
      <c r="A61" s="701" t="s">
        <v>864</v>
      </c>
      <c r="B61" s="719" t="s">
        <v>446</v>
      </c>
      <c r="C61" s="720" t="s">
        <v>368</v>
      </c>
      <c r="D61" s="715" t="s">
        <v>2716</v>
      </c>
      <c r="E61" s="702">
        <f t="shared" si="4"/>
        <v>0</v>
      </c>
      <c r="F61" s="704">
        <f t="shared" si="4"/>
        <v>0</v>
      </c>
      <c r="G61" s="702">
        <v>0</v>
      </c>
      <c r="H61" s="703">
        <v>0</v>
      </c>
      <c r="I61" s="702">
        <v>0</v>
      </c>
      <c r="J61" s="703">
        <v>0</v>
      </c>
      <c r="K61" s="702">
        <v>0</v>
      </c>
      <c r="L61" s="703">
        <v>0</v>
      </c>
      <c r="M61" s="702">
        <v>0</v>
      </c>
      <c r="N61" s="703">
        <v>0</v>
      </c>
      <c r="O61" s="702">
        <v>0</v>
      </c>
      <c r="P61" s="703">
        <v>0</v>
      </c>
      <c r="Q61" s="702">
        <v>0</v>
      </c>
      <c r="R61" s="704">
        <v>0</v>
      </c>
    </row>
    <row r="62" spans="1:18">
      <c r="A62" s="721" t="s">
        <v>2656</v>
      </c>
      <c r="B62" s="722" t="s">
        <v>2657</v>
      </c>
      <c r="C62" s="723" t="s">
        <v>368</v>
      </c>
      <c r="D62" s="715" t="s">
        <v>2716</v>
      </c>
      <c r="E62" s="724">
        <f t="shared" si="4"/>
        <v>0</v>
      </c>
      <c r="F62" s="725">
        <f t="shared" si="4"/>
        <v>0</v>
      </c>
      <c r="G62" s="724">
        <v>0</v>
      </c>
      <c r="H62" s="726">
        <v>0</v>
      </c>
      <c r="I62" s="724">
        <v>0</v>
      </c>
      <c r="J62" s="726">
        <v>0</v>
      </c>
      <c r="K62" s="724">
        <v>0</v>
      </c>
      <c r="L62" s="726">
        <v>0</v>
      </c>
      <c r="M62" s="724">
        <v>0</v>
      </c>
      <c r="N62" s="726">
        <v>0</v>
      </c>
      <c r="O62" s="724">
        <v>0</v>
      </c>
      <c r="P62" s="726">
        <v>0</v>
      </c>
      <c r="Q62" s="724">
        <v>0</v>
      </c>
      <c r="R62" s="725">
        <v>0</v>
      </c>
    </row>
    <row r="63" spans="1:18">
      <c r="A63" s="727" t="s">
        <v>2652</v>
      </c>
      <c r="B63" s="728" t="s">
        <v>2653</v>
      </c>
      <c r="C63" s="729" t="s">
        <v>311</v>
      </c>
      <c r="D63" s="715" t="s">
        <v>2716</v>
      </c>
      <c r="E63" s="702">
        <f>G63+I63+K63+M63+O63+Q63</f>
        <v>0</v>
      </c>
      <c r="F63" s="704">
        <f>H63+J63+L63+N63+P63+R63</f>
        <v>0</v>
      </c>
      <c r="G63" s="730">
        <v>0</v>
      </c>
      <c r="H63" s="731">
        <v>0</v>
      </c>
      <c r="I63" s="730">
        <v>0</v>
      </c>
      <c r="J63" s="731">
        <v>0</v>
      </c>
      <c r="K63" s="730">
        <v>0</v>
      </c>
      <c r="L63" s="731">
        <v>0</v>
      </c>
      <c r="M63" s="730">
        <v>0</v>
      </c>
      <c r="N63" s="731">
        <v>0</v>
      </c>
      <c r="O63" s="730">
        <v>0</v>
      </c>
      <c r="P63" s="731">
        <v>0</v>
      </c>
      <c r="Q63" s="730">
        <v>0</v>
      </c>
      <c r="R63" s="732">
        <v>0</v>
      </c>
    </row>
    <row r="64" spans="1:18">
      <c r="A64" s="701" t="s">
        <v>973</v>
      </c>
      <c r="B64" s="719" t="s">
        <v>974</v>
      </c>
      <c r="C64" s="720" t="s">
        <v>311</v>
      </c>
      <c r="D64" s="715" t="s">
        <v>2716</v>
      </c>
      <c r="E64" s="702">
        <f t="shared" ref="E64:F68" si="5">G64+I64+K64+M64+O64+Q64</f>
        <v>0</v>
      </c>
      <c r="F64" s="704">
        <f t="shared" si="5"/>
        <v>0</v>
      </c>
      <c r="G64" s="702">
        <v>0</v>
      </c>
      <c r="H64" s="703">
        <v>0</v>
      </c>
      <c r="I64" s="702">
        <v>0</v>
      </c>
      <c r="J64" s="703">
        <v>0</v>
      </c>
      <c r="K64" s="702">
        <v>0</v>
      </c>
      <c r="L64" s="703">
        <v>0</v>
      </c>
      <c r="M64" s="702">
        <v>0</v>
      </c>
      <c r="N64" s="703">
        <v>0</v>
      </c>
      <c r="O64" s="702">
        <v>0</v>
      </c>
      <c r="P64" s="703">
        <v>0</v>
      </c>
      <c r="Q64" s="702">
        <v>0</v>
      </c>
      <c r="R64" s="704">
        <v>0</v>
      </c>
    </row>
    <row r="65" spans="1:18">
      <c r="A65" s="701" t="s">
        <v>2654</v>
      </c>
      <c r="B65" s="719" t="s">
        <v>2655</v>
      </c>
      <c r="C65" s="720" t="s">
        <v>311</v>
      </c>
      <c r="D65" s="715" t="s">
        <v>2716</v>
      </c>
      <c r="E65" s="702">
        <f>G65+I65+K65+M65+O65+Q65</f>
        <v>0</v>
      </c>
      <c r="F65" s="704">
        <f>H65+J65+L65+N65+P65+R65</f>
        <v>0</v>
      </c>
      <c r="G65" s="702">
        <v>0</v>
      </c>
      <c r="H65" s="703">
        <v>0</v>
      </c>
      <c r="I65" s="702">
        <v>0</v>
      </c>
      <c r="J65" s="703">
        <v>0</v>
      </c>
      <c r="K65" s="702">
        <v>0</v>
      </c>
      <c r="L65" s="703">
        <v>0</v>
      </c>
      <c r="M65" s="702">
        <v>0</v>
      </c>
      <c r="N65" s="703">
        <v>0</v>
      </c>
      <c r="O65" s="702">
        <v>0</v>
      </c>
      <c r="P65" s="703">
        <v>0</v>
      </c>
      <c r="Q65" s="702">
        <v>0</v>
      </c>
      <c r="R65" s="704">
        <v>0</v>
      </c>
    </row>
    <row r="66" spans="1:18">
      <c r="A66" s="701" t="s">
        <v>215</v>
      </c>
      <c r="B66" s="719" t="s">
        <v>468</v>
      </c>
      <c r="C66" s="720" t="s">
        <v>311</v>
      </c>
      <c r="D66" s="715" t="s">
        <v>2716</v>
      </c>
      <c r="E66" s="702">
        <f t="shared" si="5"/>
        <v>0</v>
      </c>
      <c r="F66" s="704">
        <f t="shared" si="5"/>
        <v>0</v>
      </c>
      <c r="G66" s="702">
        <v>0</v>
      </c>
      <c r="H66" s="703">
        <v>0</v>
      </c>
      <c r="I66" s="702">
        <v>0</v>
      </c>
      <c r="J66" s="703">
        <v>0</v>
      </c>
      <c r="K66" s="702">
        <v>0</v>
      </c>
      <c r="L66" s="703">
        <v>0</v>
      </c>
      <c r="M66" s="702">
        <v>0</v>
      </c>
      <c r="N66" s="703">
        <v>0</v>
      </c>
      <c r="O66" s="702">
        <v>0</v>
      </c>
      <c r="P66" s="703">
        <v>0</v>
      </c>
      <c r="Q66" s="702">
        <v>0</v>
      </c>
      <c r="R66" s="704">
        <v>0</v>
      </c>
    </row>
    <row r="67" spans="1:18">
      <c r="A67" s="701" t="s">
        <v>2658</v>
      </c>
      <c r="B67" s="719" t="s">
        <v>2659</v>
      </c>
      <c r="C67" s="720" t="s">
        <v>311</v>
      </c>
      <c r="D67" s="715" t="s">
        <v>2716</v>
      </c>
      <c r="E67" s="702">
        <f t="shared" si="5"/>
        <v>0</v>
      </c>
      <c r="F67" s="704">
        <f t="shared" si="5"/>
        <v>0</v>
      </c>
      <c r="G67" s="702">
        <v>0</v>
      </c>
      <c r="H67" s="703">
        <v>0</v>
      </c>
      <c r="I67" s="702">
        <v>0</v>
      </c>
      <c r="J67" s="703">
        <v>0</v>
      </c>
      <c r="K67" s="702">
        <v>0</v>
      </c>
      <c r="L67" s="703">
        <v>0</v>
      </c>
      <c r="M67" s="702">
        <v>0</v>
      </c>
      <c r="N67" s="703">
        <v>0</v>
      </c>
      <c r="O67" s="702">
        <v>0</v>
      </c>
      <c r="P67" s="703">
        <v>0</v>
      </c>
      <c r="Q67" s="702">
        <v>0</v>
      </c>
      <c r="R67" s="704">
        <v>0</v>
      </c>
    </row>
    <row r="68" spans="1:18">
      <c r="A68" s="721" t="s">
        <v>866</v>
      </c>
      <c r="B68" s="733" t="s">
        <v>466</v>
      </c>
      <c r="C68" s="734" t="s">
        <v>311</v>
      </c>
      <c r="D68" s="715" t="s">
        <v>2716</v>
      </c>
      <c r="E68" s="724">
        <f t="shared" si="5"/>
        <v>0</v>
      </c>
      <c r="F68" s="725">
        <f t="shared" si="5"/>
        <v>0</v>
      </c>
      <c r="G68" s="724">
        <v>0</v>
      </c>
      <c r="H68" s="726">
        <v>0</v>
      </c>
      <c r="I68" s="724">
        <v>0</v>
      </c>
      <c r="J68" s="726">
        <v>0</v>
      </c>
      <c r="K68" s="724">
        <v>0</v>
      </c>
      <c r="L68" s="726">
        <v>0</v>
      </c>
      <c r="M68" s="724">
        <v>0</v>
      </c>
      <c r="N68" s="726">
        <v>0</v>
      </c>
      <c r="O68" s="724">
        <v>0</v>
      </c>
      <c r="P68" s="726">
        <v>0</v>
      </c>
      <c r="Q68" s="724">
        <v>0</v>
      </c>
      <c r="R68" s="725">
        <v>0</v>
      </c>
    </row>
    <row r="69" spans="1:18" ht="16" thickBot="1">
      <c r="A69" s="735" t="s">
        <v>977</v>
      </c>
      <c r="B69" s="736" t="s">
        <v>90</v>
      </c>
      <c r="C69" s="737" t="s">
        <v>978</v>
      </c>
      <c r="D69" s="715" t="s">
        <v>2716</v>
      </c>
      <c r="E69" s="738">
        <f>G69+I69+K69+M69+O69+Q69</f>
        <v>0</v>
      </c>
      <c r="F69" s="739">
        <f>H69+J69+L69+N69+P69+R69</f>
        <v>0</v>
      </c>
      <c r="G69" s="738">
        <v>0</v>
      </c>
      <c r="H69" s="740">
        <v>0</v>
      </c>
      <c r="I69" s="738">
        <v>0</v>
      </c>
      <c r="J69" s="740">
        <v>0</v>
      </c>
      <c r="K69" s="738">
        <v>0</v>
      </c>
      <c r="L69" s="740">
        <v>0</v>
      </c>
      <c r="M69" s="738">
        <v>0</v>
      </c>
      <c r="N69" s="740">
        <v>0</v>
      </c>
      <c r="O69" s="738">
        <v>0</v>
      </c>
      <c r="P69" s="740">
        <v>0</v>
      </c>
      <c r="Q69" s="738">
        <v>0</v>
      </c>
      <c r="R69" s="739">
        <v>0</v>
      </c>
    </row>
    <row r="70" spans="1:18">
      <c r="A70" s="210" t="s">
        <v>20</v>
      </c>
      <c r="B70" s="211"/>
      <c r="C70" s="211"/>
      <c r="D70" s="211"/>
      <c r="E70" s="213">
        <f t="shared" ref="E70:R70" si="6">SUM(E42:E69)</f>
        <v>0</v>
      </c>
      <c r="F70" s="212">
        <f t="shared" si="6"/>
        <v>0</v>
      </c>
      <c r="G70" s="213">
        <f t="shared" si="6"/>
        <v>0</v>
      </c>
      <c r="H70" s="212">
        <f t="shared" si="6"/>
        <v>0</v>
      </c>
      <c r="I70" s="213">
        <f t="shared" si="6"/>
        <v>0</v>
      </c>
      <c r="J70" s="212">
        <f t="shared" si="6"/>
        <v>0</v>
      </c>
      <c r="K70" s="213">
        <f t="shared" si="6"/>
        <v>0</v>
      </c>
      <c r="L70" s="212">
        <f t="shared" si="6"/>
        <v>0</v>
      </c>
      <c r="M70" s="213">
        <f t="shared" si="6"/>
        <v>0</v>
      </c>
      <c r="N70" s="212">
        <f t="shared" si="6"/>
        <v>0</v>
      </c>
      <c r="O70" s="213">
        <f t="shared" si="6"/>
        <v>0</v>
      </c>
      <c r="P70" s="212">
        <f t="shared" si="6"/>
        <v>0</v>
      </c>
      <c r="Q70" s="213">
        <f t="shared" si="6"/>
        <v>0</v>
      </c>
      <c r="R70" s="232">
        <f t="shared" si="6"/>
        <v>0</v>
      </c>
    </row>
    <row r="73" spans="1:18">
      <c r="A73" s="1770" t="s">
        <v>23</v>
      </c>
      <c r="B73" s="1770"/>
      <c r="C73" s="1770"/>
      <c r="D73" s="1770"/>
      <c r="E73" s="1770"/>
      <c r="F73" s="1770"/>
      <c r="G73" s="1770"/>
      <c r="H73" s="1770"/>
      <c r="I73" s="1770"/>
      <c r="J73" s="1770"/>
      <c r="K73" s="1770"/>
      <c r="L73" s="1770"/>
      <c r="M73" s="1770"/>
      <c r="N73" s="1770"/>
      <c r="O73" s="1770"/>
      <c r="P73" s="1770"/>
      <c r="Q73" s="1770"/>
      <c r="R73" s="1770"/>
    </row>
    <row r="74" spans="1:18">
      <c r="A74" s="1771" t="s">
        <v>2277</v>
      </c>
      <c r="B74" s="1772"/>
      <c r="C74" s="1772"/>
      <c r="D74" s="1772"/>
      <c r="E74" s="1772"/>
      <c r="F74" s="1772"/>
      <c r="G74" s="1772"/>
      <c r="H74" s="1772"/>
      <c r="I74" s="1772"/>
      <c r="J74" s="1772"/>
      <c r="K74" s="1772"/>
      <c r="L74" s="1772"/>
      <c r="M74" s="1772"/>
      <c r="N74" s="1772"/>
      <c r="O74" s="1772"/>
      <c r="P74" s="1772"/>
      <c r="Q74" s="1772"/>
      <c r="R74" s="1772"/>
    </row>
    <row r="75" spans="1:18">
      <c r="A75" s="1768" t="s">
        <v>1</v>
      </c>
      <c r="B75" s="1768" t="s">
        <v>2</v>
      </c>
      <c r="C75" s="1768" t="s">
        <v>861</v>
      </c>
      <c r="D75" s="685"/>
      <c r="E75" s="1767" t="s">
        <v>853</v>
      </c>
      <c r="F75" s="1767"/>
      <c r="G75" s="1767" t="s">
        <v>1039</v>
      </c>
      <c r="H75" s="1767"/>
      <c r="I75" s="1767" t="s">
        <v>859</v>
      </c>
      <c r="J75" s="1767"/>
      <c r="K75" s="1767" t="s">
        <v>12</v>
      </c>
      <c r="L75" s="1767"/>
      <c r="M75" s="1767" t="s">
        <v>6</v>
      </c>
      <c r="N75" s="1767"/>
      <c r="O75" s="1767" t="s">
        <v>5</v>
      </c>
      <c r="P75" s="1767"/>
      <c r="Q75" s="1767" t="s">
        <v>7</v>
      </c>
      <c r="R75" s="1767"/>
    </row>
    <row r="76" spans="1:18">
      <c r="A76" s="1769"/>
      <c r="B76" s="1769"/>
      <c r="C76" s="1769"/>
      <c r="D76" s="684"/>
      <c r="E76" s="13" t="s">
        <v>14</v>
      </c>
      <c r="F76" s="13" t="s">
        <v>15</v>
      </c>
      <c r="G76" s="13" t="s">
        <v>14</v>
      </c>
      <c r="H76" s="13" t="s">
        <v>15</v>
      </c>
      <c r="I76" s="13" t="s">
        <v>14</v>
      </c>
      <c r="J76" s="13" t="s">
        <v>15</v>
      </c>
      <c r="K76" s="13" t="s">
        <v>14</v>
      </c>
      <c r="L76" s="13" t="s">
        <v>15</v>
      </c>
      <c r="M76" s="13" t="s">
        <v>14</v>
      </c>
      <c r="N76" s="13" t="s">
        <v>15</v>
      </c>
      <c r="O76" s="13" t="s">
        <v>14</v>
      </c>
      <c r="P76" s="13" t="s">
        <v>15</v>
      </c>
      <c r="Q76" s="13" t="s">
        <v>14</v>
      </c>
      <c r="R76" s="13" t="s">
        <v>15</v>
      </c>
    </row>
    <row r="77" spans="1:18" ht="16" thickBot="1">
      <c r="A77" s="163" t="s">
        <v>471</v>
      </c>
      <c r="B77" s="163" t="s">
        <v>472</v>
      </c>
      <c r="C77" s="163" t="s">
        <v>67</v>
      </c>
      <c r="D77" s="163" t="s">
        <v>2717</v>
      </c>
      <c r="E77" s="299">
        <f>G77+I77+K77+M77+O77+Q77</f>
        <v>0</v>
      </c>
      <c r="F77" s="299">
        <f>H77+J77+L77+N77+P77+R77</f>
        <v>0</v>
      </c>
      <c r="G77" s="18">
        <v>0</v>
      </c>
      <c r="H77" s="4">
        <v>0</v>
      </c>
      <c r="I77" s="18">
        <v>0</v>
      </c>
      <c r="J77" s="4">
        <v>0</v>
      </c>
      <c r="K77" s="4">
        <v>0</v>
      </c>
      <c r="L77" s="4">
        <v>0</v>
      </c>
      <c r="M77" s="4">
        <v>0</v>
      </c>
      <c r="N77" s="4">
        <v>0</v>
      </c>
      <c r="O77" s="4">
        <v>0</v>
      </c>
      <c r="P77" s="4">
        <v>0</v>
      </c>
      <c r="Q77" s="4">
        <v>0</v>
      </c>
      <c r="R77" s="4">
        <v>0</v>
      </c>
    </row>
    <row r="78" spans="1:18">
      <c r="A78" s="229" t="s">
        <v>20</v>
      </c>
      <c r="B78" s="230"/>
      <c r="C78" s="230"/>
      <c r="D78" s="230"/>
      <c r="E78" s="228">
        <f>SUM(E77:E77)</f>
        <v>0</v>
      </c>
      <c r="F78" s="231">
        <f>SUM(F77:F77)</f>
        <v>0</v>
      </c>
      <c r="G78" s="228">
        <f t="shared" ref="G78:R78" si="7">SUM(G77:G77)</f>
        <v>0</v>
      </c>
      <c r="H78" s="231">
        <f t="shared" si="7"/>
        <v>0</v>
      </c>
      <c r="I78" s="228">
        <f t="shared" si="7"/>
        <v>0</v>
      </c>
      <c r="J78" s="231">
        <f t="shared" si="7"/>
        <v>0</v>
      </c>
      <c r="K78" s="228">
        <f t="shared" si="7"/>
        <v>0</v>
      </c>
      <c r="L78" s="231">
        <f t="shared" si="7"/>
        <v>0</v>
      </c>
      <c r="M78" s="228">
        <f t="shared" si="7"/>
        <v>0</v>
      </c>
      <c r="N78" s="231">
        <f t="shared" si="7"/>
        <v>0</v>
      </c>
      <c r="O78" s="228">
        <f t="shared" si="7"/>
        <v>0</v>
      </c>
      <c r="P78" s="231">
        <f t="shared" si="7"/>
        <v>0</v>
      </c>
      <c r="Q78" s="228">
        <f t="shared" si="7"/>
        <v>0</v>
      </c>
      <c r="R78" s="232">
        <f t="shared" si="7"/>
        <v>0</v>
      </c>
    </row>
    <row r="81" spans="1:18" ht="19">
      <c r="A81" s="1742" t="s">
        <v>473</v>
      </c>
      <c r="B81" s="1742"/>
      <c r="C81" s="1742"/>
      <c r="D81" s="1742"/>
      <c r="E81" s="1742"/>
      <c r="F81" s="1742"/>
      <c r="G81" s="1742"/>
      <c r="H81" s="1742"/>
      <c r="I81" s="1742"/>
      <c r="J81" s="1742"/>
      <c r="K81" s="1742"/>
      <c r="L81" s="1742"/>
      <c r="M81" s="1742"/>
      <c r="N81" s="1742"/>
      <c r="O81" s="1742"/>
      <c r="P81" s="1742"/>
      <c r="Q81" s="1742"/>
      <c r="R81" s="1742"/>
    </row>
    <row r="82" spans="1:18" ht="19">
      <c r="A82" s="1749" t="s">
        <v>2277</v>
      </c>
      <c r="B82" s="1750"/>
      <c r="C82" s="1750"/>
      <c r="D82" s="1750"/>
      <c r="E82" s="1750"/>
      <c r="F82" s="1750"/>
      <c r="G82" s="1750"/>
      <c r="H82" s="1750"/>
      <c r="I82" s="1750"/>
      <c r="J82" s="1750"/>
      <c r="K82" s="1750"/>
      <c r="L82" s="1750"/>
      <c r="M82" s="1750"/>
      <c r="N82" s="1750"/>
      <c r="O82" s="1750"/>
      <c r="P82" s="1750"/>
      <c r="Q82" s="1750"/>
      <c r="R82" s="1750"/>
    </row>
    <row r="83" spans="1:18">
      <c r="A83" s="1757" t="s">
        <v>1</v>
      </c>
      <c r="B83" s="1757" t="s">
        <v>2</v>
      </c>
      <c r="C83" s="1757" t="s">
        <v>861</v>
      </c>
      <c r="D83" s="686"/>
      <c r="E83" s="1765" t="s">
        <v>853</v>
      </c>
      <c r="F83" s="1765"/>
      <c r="G83" s="1766" t="s">
        <v>1039</v>
      </c>
      <c r="H83" s="1765"/>
      <c r="I83" s="1766" t="s">
        <v>1737</v>
      </c>
      <c r="J83" s="1765"/>
      <c r="K83" s="1765" t="s">
        <v>12</v>
      </c>
      <c r="L83" s="1765"/>
      <c r="M83" s="1765" t="s">
        <v>6</v>
      </c>
      <c r="N83" s="1765"/>
      <c r="O83" s="1765" t="s">
        <v>5</v>
      </c>
      <c r="P83" s="1765"/>
      <c r="Q83" s="1765" t="s">
        <v>7</v>
      </c>
      <c r="R83" s="1765"/>
    </row>
    <row r="84" spans="1:18">
      <c r="A84" s="1737"/>
      <c r="B84" s="1737"/>
      <c r="C84" s="1736"/>
      <c r="D84" s="687"/>
      <c r="E84" s="13" t="s">
        <v>14</v>
      </c>
      <c r="F84" s="13" t="s">
        <v>15</v>
      </c>
      <c r="G84" s="62" t="s">
        <v>14</v>
      </c>
      <c r="H84" s="16" t="s">
        <v>15</v>
      </c>
      <c r="I84" s="62" t="s">
        <v>14</v>
      </c>
      <c r="J84" s="16" t="s">
        <v>15</v>
      </c>
      <c r="K84" s="16" t="s">
        <v>14</v>
      </c>
      <c r="L84" s="13" t="s">
        <v>15</v>
      </c>
      <c r="M84" s="13" t="s">
        <v>14</v>
      </c>
      <c r="N84" s="13" t="s">
        <v>15</v>
      </c>
      <c r="O84" s="13" t="s">
        <v>14</v>
      </c>
      <c r="P84" s="13" t="s">
        <v>15</v>
      </c>
      <c r="Q84" s="13" t="s">
        <v>14</v>
      </c>
      <c r="R84" s="13" t="s">
        <v>15</v>
      </c>
    </row>
    <row r="85" spans="1:18">
      <c r="A85" s="518" t="s">
        <v>480</v>
      </c>
      <c r="B85" s="512" t="s">
        <v>481</v>
      </c>
      <c r="C85" s="512" t="s">
        <v>67</v>
      </c>
      <c r="D85" s="146" t="s">
        <v>2718</v>
      </c>
      <c r="E85" s="306">
        <f>G85+I85+K85+M85+O85+Q85</f>
        <v>1</v>
      </c>
      <c r="F85" s="306">
        <f>H85+J85+L85+N85+P85+R85</f>
        <v>1</v>
      </c>
      <c r="G85" s="103">
        <v>0</v>
      </c>
      <c r="H85" s="88">
        <v>0</v>
      </c>
      <c r="I85" s="103">
        <v>0</v>
      </c>
      <c r="J85" s="88">
        <v>0</v>
      </c>
      <c r="K85" s="90">
        <v>0</v>
      </c>
      <c r="L85" s="97">
        <v>0</v>
      </c>
      <c r="M85" s="88">
        <v>0</v>
      </c>
      <c r="N85" s="97">
        <v>0</v>
      </c>
      <c r="O85" s="88">
        <f>1</f>
        <v>1</v>
      </c>
      <c r="P85" s="90">
        <f>1</f>
        <v>1</v>
      </c>
      <c r="Q85" s="88">
        <v>0</v>
      </c>
      <c r="R85" s="90">
        <v>0</v>
      </c>
    </row>
    <row r="86" spans="1:18">
      <c r="A86" s="517" t="s">
        <v>474</v>
      </c>
      <c r="B86" s="512" t="s">
        <v>140</v>
      </c>
      <c r="C86" s="512" t="s">
        <v>67</v>
      </c>
      <c r="D86" s="146" t="s">
        <v>2718</v>
      </c>
      <c r="E86" s="302">
        <f>G86+I86+K86+M86+O86+Q86</f>
        <v>0</v>
      </c>
      <c r="F86" s="302">
        <f>H86+J86+L86+N86+P86+R86</f>
        <v>0</v>
      </c>
      <c r="G86" s="104">
        <v>0</v>
      </c>
      <c r="H86" s="91">
        <v>0</v>
      </c>
      <c r="I86" s="104">
        <v>0</v>
      </c>
      <c r="J86" s="91">
        <v>0</v>
      </c>
      <c r="K86" s="93">
        <v>0</v>
      </c>
      <c r="L86" s="92">
        <v>0</v>
      </c>
      <c r="M86" s="91">
        <v>0</v>
      </c>
      <c r="N86" s="92">
        <v>0</v>
      </c>
      <c r="O86" s="91">
        <v>0</v>
      </c>
      <c r="P86" s="93">
        <v>0</v>
      </c>
      <c r="Q86" s="91">
        <v>0</v>
      </c>
      <c r="R86" s="93">
        <v>0</v>
      </c>
    </row>
    <row r="87" spans="1:18">
      <c r="A87" s="517" t="s">
        <v>478</v>
      </c>
      <c r="B87" s="512" t="s">
        <v>479</v>
      </c>
      <c r="C87" s="512" t="s">
        <v>67</v>
      </c>
      <c r="D87" s="146" t="s">
        <v>2718</v>
      </c>
      <c r="E87" s="302">
        <f t="shared" ref="E87:F101" si="8">G87+I87+K87+M87+O87+Q87</f>
        <v>1</v>
      </c>
      <c r="F87" s="302">
        <f t="shared" si="8"/>
        <v>1</v>
      </c>
      <c r="G87" s="104">
        <v>0</v>
      </c>
      <c r="H87" s="91">
        <v>0</v>
      </c>
      <c r="I87" s="104">
        <v>0</v>
      </c>
      <c r="J87" s="91">
        <v>0</v>
      </c>
      <c r="K87" s="93">
        <v>0</v>
      </c>
      <c r="L87" s="92">
        <v>0</v>
      </c>
      <c r="M87" s="91">
        <v>0</v>
      </c>
      <c r="N87" s="92">
        <v>0</v>
      </c>
      <c r="O87" s="91">
        <v>0</v>
      </c>
      <c r="P87" s="93">
        <v>0</v>
      </c>
      <c r="Q87" s="91">
        <f>1</f>
        <v>1</v>
      </c>
      <c r="R87" s="93">
        <f>1</f>
        <v>1</v>
      </c>
    </row>
    <row r="88" spans="1:18">
      <c r="A88" s="517" t="s">
        <v>476</v>
      </c>
      <c r="B88" s="512" t="s">
        <v>477</v>
      </c>
      <c r="C88" s="512" t="s">
        <v>1083</v>
      </c>
      <c r="D88" s="146" t="s">
        <v>2718</v>
      </c>
      <c r="E88" s="302">
        <f t="shared" si="8"/>
        <v>0</v>
      </c>
      <c r="F88" s="302">
        <f t="shared" si="8"/>
        <v>0</v>
      </c>
      <c r="G88" s="104">
        <v>0</v>
      </c>
      <c r="H88" s="91">
        <v>0</v>
      </c>
      <c r="I88" s="104">
        <v>0</v>
      </c>
      <c r="J88" s="91">
        <v>0</v>
      </c>
      <c r="K88" s="93">
        <v>0</v>
      </c>
      <c r="L88" s="92">
        <v>0</v>
      </c>
      <c r="M88" s="91">
        <v>0</v>
      </c>
      <c r="N88" s="92">
        <v>0</v>
      </c>
      <c r="O88" s="91">
        <v>0</v>
      </c>
      <c r="P88" s="93">
        <v>0</v>
      </c>
      <c r="Q88" s="91">
        <v>0</v>
      </c>
      <c r="R88" s="93">
        <v>0</v>
      </c>
    </row>
    <row r="89" spans="1:18">
      <c r="A89" s="516" t="s">
        <v>475</v>
      </c>
      <c r="B89" s="516" t="s">
        <v>78</v>
      </c>
      <c r="C89" s="516" t="s">
        <v>67</v>
      </c>
      <c r="D89" s="146" t="s">
        <v>2718</v>
      </c>
      <c r="E89" s="325">
        <f t="shared" si="8"/>
        <v>0</v>
      </c>
      <c r="F89" s="325">
        <f t="shared" si="8"/>
        <v>0</v>
      </c>
      <c r="G89" s="86">
        <v>0</v>
      </c>
      <c r="H89" s="6">
        <v>0</v>
      </c>
      <c r="I89" s="86">
        <v>0</v>
      </c>
      <c r="J89" s="6">
        <v>0</v>
      </c>
      <c r="K89" s="63">
        <v>0</v>
      </c>
      <c r="L89" s="66">
        <v>0</v>
      </c>
      <c r="M89" s="6">
        <v>0</v>
      </c>
      <c r="N89" s="66">
        <v>0</v>
      </c>
      <c r="O89" s="6">
        <v>0</v>
      </c>
      <c r="P89" s="63">
        <v>0</v>
      </c>
      <c r="Q89" s="6">
        <v>0</v>
      </c>
      <c r="R89" s="63">
        <v>0</v>
      </c>
    </row>
    <row r="90" spans="1:18">
      <c r="A90" s="519" t="s">
        <v>131</v>
      </c>
      <c r="B90" s="514" t="s">
        <v>138</v>
      </c>
      <c r="C90" s="514" t="s">
        <v>59</v>
      </c>
      <c r="D90" s="146" t="s">
        <v>2718</v>
      </c>
      <c r="E90" s="300">
        <f t="shared" si="8"/>
        <v>0</v>
      </c>
      <c r="F90" s="300">
        <f t="shared" si="8"/>
        <v>0</v>
      </c>
      <c r="G90" s="103">
        <v>0</v>
      </c>
      <c r="H90" s="88">
        <v>0</v>
      </c>
      <c r="I90" s="103">
        <v>0</v>
      </c>
      <c r="J90" s="88">
        <v>0</v>
      </c>
      <c r="K90" s="90">
        <v>0</v>
      </c>
      <c r="L90" s="89">
        <v>0</v>
      </c>
      <c r="M90" s="88">
        <v>0</v>
      </c>
      <c r="N90" s="89">
        <v>0</v>
      </c>
      <c r="O90" s="88">
        <v>0</v>
      </c>
      <c r="P90" s="90">
        <v>0</v>
      </c>
      <c r="Q90" s="88">
        <v>0</v>
      </c>
      <c r="R90" s="90">
        <v>0</v>
      </c>
    </row>
    <row r="91" spans="1:18">
      <c r="A91" s="517" t="s">
        <v>491</v>
      </c>
      <c r="B91" s="512" t="s">
        <v>492</v>
      </c>
      <c r="C91" s="512" t="s">
        <v>59</v>
      </c>
      <c r="D91" s="146" t="s">
        <v>2718</v>
      </c>
      <c r="E91" s="302">
        <f t="shared" si="8"/>
        <v>0</v>
      </c>
      <c r="F91" s="302">
        <f t="shared" si="8"/>
        <v>0</v>
      </c>
      <c r="G91" s="104">
        <v>0</v>
      </c>
      <c r="H91" s="91">
        <v>0</v>
      </c>
      <c r="I91" s="104">
        <v>0</v>
      </c>
      <c r="J91" s="91">
        <v>0</v>
      </c>
      <c r="K91" s="93">
        <v>0</v>
      </c>
      <c r="L91" s="92">
        <v>0</v>
      </c>
      <c r="M91" s="91">
        <v>0</v>
      </c>
      <c r="N91" s="92">
        <v>0</v>
      </c>
      <c r="O91" s="91">
        <v>0</v>
      </c>
      <c r="P91" s="93">
        <v>0</v>
      </c>
      <c r="Q91" s="91">
        <v>0</v>
      </c>
      <c r="R91" s="93">
        <v>0</v>
      </c>
    </row>
    <row r="92" spans="1:18">
      <c r="A92" s="517" t="s">
        <v>483</v>
      </c>
      <c r="B92" s="512" t="s">
        <v>484</v>
      </c>
      <c r="C92" s="512" t="s">
        <v>59</v>
      </c>
      <c r="D92" s="146" t="s">
        <v>2718</v>
      </c>
      <c r="E92" s="302">
        <f t="shared" si="8"/>
        <v>1</v>
      </c>
      <c r="F92" s="302">
        <f t="shared" si="8"/>
        <v>1</v>
      </c>
      <c r="G92" s="104">
        <v>0</v>
      </c>
      <c r="H92" s="91">
        <v>0</v>
      </c>
      <c r="I92" s="104">
        <f>1</f>
        <v>1</v>
      </c>
      <c r="J92" s="91">
        <f>1</f>
        <v>1</v>
      </c>
      <c r="K92" s="93">
        <v>0</v>
      </c>
      <c r="L92" s="92">
        <v>0</v>
      </c>
      <c r="M92" s="91">
        <v>0</v>
      </c>
      <c r="N92" s="92">
        <v>0</v>
      </c>
      <c r="O92" s="91">
        <v>0</v>
      </c>
      <c r="P92" s="93">
        <v>0</v>
      </c>
      <c r="Q92" s="91">
        <v>0</v>
      </c>
      <c r="R92" s="93">
        <v>0</v>
      </c>
    </row>
    <row r="93" spans="1:18">
      <c r="A93" s="517" t="s">
        <v>76</v>
      </c>
      <c r="B93" s="512" t="s">
        <v>75</v>
      </c>
      <c r="C93" s="512" t="s">
        <v>59</v>
      </c>
      <c r="D93" s="146" t="s">
        <v>2718</v>
      </c>
      <c r="E93" s="302">
        <f t="shared" si="8"/>
        <v>0</v>
      </c>
      <c r="F93" s="302">
        <f t="shared" si="8"/>
        <v>0</v>
      </c>
      <c r="G93" s="104">
        <v>0</v>
      </c>
      <c r="H93" s="91">
        <v>0</v>
      </c>
      <c r="I93" s="104">
        <v>0</v>
      </c>
      <c r="J93" s="91">
        <v>0</v>
      </c>
      <c r="K93" s="93">
        <v>0</v>
      </c>
      <c r="L93" s="92">
        <v>0</v>
      </c>
      <c r="M93" s="91">
        <v>0</v>
      </c>
      <c r="N93" s="92">
        <v>0</v>
      </c>
      <c r="O93" s="91">
        <v>0</v>
      </c>
      <c r="P93" s="93">
        <v>0</v>
      </c>
      <c r="Q93" s="91">
        <v>0</v>
      </c>
      <c r="R93" s="93">
        <v>0</v>
      </c>
    </row>
    <row r="94" spans="1:18">
      <c r="A94" s="651" t="s">
        <v>482</v>
      </c>
      <c r="B94" s="652" t="s">
        <v>73</v>
      </c>
      <c r="C94" s="651" t="s">
        <v>2650</v>
      </c>
      <c r="D94" s="146" t="s">
        <v>2718</v>
      </c>
      <c r="E94" s="302">
        <f t="shared" si="8"/>
        <v>0</v>
      </c>
      <c r="F94" s="302">
        <f t="shared" si="8"/>
        <v>0</v>
      </c>
      <c r="G94" s="479">
        <v>0</v>
      </c>
      <c r="H94" s="19">
        <v>0</v>
      </c>
      <c r="I94" s="479">
        <v>0</v>
      </c>
      <c r="J94" s="19">
        <v>0</v>
      </c>
      <c r="K94" s="71">
        <v>0</v>
      </c>
      <c r="L94" s="82">
        <v>0</v>
      </c>
      <c r="M94" s="19">
        <v>0</v>
      </c>
      <c r="N94" s="82">
        <v>0</v>
      </c>
      <c r="O94" s="19">
        <v>0</v>
      </c>
      <c r="P94" s="71">
        <v>0</v>
      </c>
      <c r="Q94" s="19">
        <v>0</v>
      </c>
      <c r="R94" s="71">
        <v>0</v>
      </c>
    </row>
    <row r="95" spans="1:18">
      <c r="A95" s="654" t="s">
        <v>102</v>
      </c>
      <c r="B95" s="655" t="s">
        <v>488</v>
      </c>
      <c r="C95" s="654" t="s">
        <v>59</v>
      </c>
      <c r="D95" s="146" t="s">
        <v>2718</v>
      </c>
      <c r="E95" s="304">
        <f>G95+I95+K95+M95+O95+Q95</f>
        <v>0</v>
      </c>
      <c r="F95" s="304">
        <f>H95+J95+L95+N95+P95+R95</f>
        <v>0</v>
      </c>
      <c r="G95" s="6">
        <v>0</v>
      </c>
      <c r="H95" s="6">
        <v>0</v>
      </c>
      <c r="I95" s="6">
        <v>0</v>
      </c>
      <c r="J95" s="6">
        <v>0</v>
      </c>
      <c r="K95" s="63">
        <v>0</v>
      </c>
      <c r="L95" s="66">
        <v>0</v>
      </c>
      <c r="M95" s="6">
        <v>0</v>
      </c>
      <c r="N95" s="66">
        <v>0</v>
      </c>
      <c r="O95" s="6">
        <v>0</v>
      </c>
      <c r="P95" s="63">
        <v>0</v>
      </c>
      <c r="Q95" s="6">
        <v>0</v>
      </c>
      <c r="R95" s="63">
        <v>0</v>
      </c>
    </row>
    <row r="96" spans="1:18">
      <c r="A96" s="519" t="s">
        <v>489</v>
      </c>
      <c r="B96" s="514" t="s">
        <v>490</v>
      </c>
      <c r="C96" s="514" t="s">
        <v>56</v>
      </c>
      <c r="D96" s="146" t="s">
        <v>2718</v>
      </c>
      <c r="E96" s="300">
        <f t="shared" si="8"/>
        <v>0</v>
      </c>
      <c r="F96" s="300">
        <f t="shared" si="8"/>
        <v>0</v>
      </c>
      <c r="G96" s="653">
        <v>0</v>
      </c>
      <c r="H96" s="96">
        <v>0</v>
      </c>
      <c r="I96" s="653">
        <v>0</v>
      </c>
      <c r="J96" s="96">
        <v>0</v>
      </c>
      <c r="K96" s="98">
        <v>0</v>
      </c>
      <c r="L96" s="97">
        <v>0</v>
      </c>
      <c r="M96" s="96">
        <v>0</v>
      </c>
      <c r="N96" s="97">
        <v>0</v>
      </c>
      <c r="O96" s="96">
        <v>0</v>
      </c>
      <c r="P96" s="98">
        <v>0</v>
      </c>
      <c r="Q96" s="96">
        <v>0</v>
      </c>
      <c r="R96" s="98">
        <v>0</v>
      </c>
    </row>
    <row r="97" spans="1:18">
      <c r="A97" s="517" t="s">
        <v>493</v>
      </c>
      <c r="B97" s="512" t="s">
        <v>494</v>
      </c>
      <c r="C97" s="512" t="s">
        <v>56</v>
      </c>
      <c r="D97" s="146" t="s">
        <v>2718</v>
      </c>
      <c r="E97" s="302">
        <f t="shared" si="8"/>
        <v>0</v>
      </c>
      <c r="F97" s="302">
        <f t="shared" si="8"/>
        <v>0</v>
      </c>
      <c r="G97" s="104">
        <v>0</v>
      </c>
      <c r="H97" s="91">
        <v>0</v>
      </c>
      <c r="I97" s="104">
        <v>0</v>
      </c>
      <c r="J97" s="91">
        <v>0</v>
      </c>
      <c r="K97" s="93">
        <v>0</v>
      </c>
      <c r="L97" s="92">
        <v>0</v>
      </c>
      <c r="M97" s="91">
        <v>0</v>
      </c>
      <c r="N97" s="92">
        <v>0</v>
      </c>
      <c r="O97" s="91">
        <v>0</v>
      </c>
      <c r="P97" s="93">
        <v>0</v>
      </c>
      <c r="Q97" s="91">
        <v>0</v>
      </c>
      <c r="R97" s="93">
        <v>0</v>
      </c>
    </row>
    <row r="98" spans="1:18">
      <c r="A98" s="517" t="s">
        <v>487</v>
      </c>
      <c r="B98" s="512" t="s">
        <v>437</v>
      </c>
      <c r="C98" s="512" t="s">
        <v>1762</v>
      </c>
      <c r="D98" s="146" t="s">
        <v>2718</v>
      </c>
      <c r="E98" s="302">
        <f t="shared" si="8"/>
        <v>0</v>
      </c>
      <c r="F98" s="302">
        <f t="shared" si="8"/>
        <v>0</v>
      </c>
      <c r="G98" s="104">
        <v>0</v>
      </c>
      <c r="H98" s="91">
        <v>0</v>
      </c>
      <c r="I98" s="104">
        <v>0</v>
      </c>
      <c r="J98" s="91">
        <v>0</v>
      </c>
      <c r="K98" s="93">
        <v>0</v>
      </c>
      <c r="L98" s="92">
        <v>0</v>
      </c>
      <c r="M98" s="91">
        <v>0</v>
      </c>
      <c r="N98" s="92">
        <v>0</v>
      </c>
      <c r="O98" s="91">
        <v>0</v>
      </c>
      <c r="P98" s="93">
        <v>0</v>
      </c>
      <c r="Q98" s="91">
        <v>0</v>
      </c>
      <c r="R98" s="93">
        <v>0</v>
      </c>
    </row>
    <row r="99" spans="1:18">
      <c r="A99" s="516" t="s">
        <v>485</v>
      </c>
      <c r="B99" s="515" t="s">
        <v>486</v>
      </c>
      <c r="C99" s="515" t="s">
        <v>56</v>
      </c>
      <c r="D99" s="146" t="s">
        <v>2718</v>
      </c>
      <c r="E99" s="325">
        <f t="shared" si="8"/>
        <v>0</v>
      </c>
      <c r="F99" s="325">
        <f t="shared" si="8"/>
        <v>0</v>
      </c>
      <c r="G99" s="353">
        <v>0</v>
      </c>
      <c r="H99" s="329">
        <v>0</v>
      </c>
      <c r="I99" s="353">
        <v>0</v>
      </c>
      <c r="J99" s="329">
        <v>0</v>
      </c>
      <c r="K99" s="342">
        <v>0</v>
      </c>
      <c r="L99" s="352">
        <v>0</v>
      </c>
      <c r="M99" s="329">
        <v>0</v>
      </c>
      <c r="N99" s="352">
        <v>0</v>
      </c>
      <c r="O99" s="329">
        <v>0</v>
      </c>
      <c r="P99" s="342">
        <v>0</v>
      </c>
      <c r="Q99" s="329">
        <v>0</v>
      </c>
      <c r="R99" s="342">
        <v>0</v>
      </c>
    </row>
    <row r="100" spans="1:18">
      <c r="A100" s="741" t="s">
        <v>64</v>
      </c>
      <c r="B100" s="742" t="s">
        <v>61</v>
      </c>
      <c r="C100" s="742" t="s">
        <v>505</v>
      </c>
      <c r="D100" s="743" t="s">
        <v>2718</v>
      </c>
      <c r="E100" s="744">
        <f t="shared" si="8"/>
        <v>0</v>
      </c>
      <c r="F100" s="744">
        <f t="shared" si="8"/>
        <v>0</v>
      </c>
      <c r="G100" s="745">
        <v>0</v>
      </c>
      <c r="H100" s="744">
        <v>0</v>
      </c>
      <c r="I100" s="745">
        <v>0</v>
      </c>
      <c r="J100" s="744">
        <v>0</v>
      </c>
      <c r="K100" s="746">
        <v>0</v>
      </c>
      <c r="L100" s="703">
        <v>0</v>
      </c>
      <c r="M100" s="702">
        <v>0</v>
      </c>
      <c r="N100" s="703">
        <v>0</v>
      </c>
      <c r="O100" s="702">
        <v>0</v>
      </c>
      <c r="P100" s="704">
        <v>0</v>
      </c>
      <c r="Q100" s="702">
        <v>0</v>
      </c>
      <c r="R100" s="704">
        <v>0</v>
      </c>
    </row>
    <row r="101" spans="1:18" ht="16" thickBot="1">
      <c r="A101" s="747" t="s">
        <v>495</v>
      </c>
      <c r="B101" s="747" t="s">
        <v>496</v>
      </c>
      <c r="C101" s="747" t="s">
        <v>283</v>
      </c>
      <c r="D101" s="743" t="s">
        <v>2718</v>
      </c>
      <c r="E101" s="738">
        <f t="shared" si="8"/>
        <v>0</v>
      </c>
      <c r="F101" s="738">
        <f t="shared" si="8"/>
        <v>0</v>
      </c>
      <c r="G101" s="748">
        <v>0</v>
      </c>
      <c r="H101" s="738">
        <v>0</v>
      </c>
      <c r="I101" s="748">
        <v>0</v>
      </c>
      <c r="J101" s="738">
        <v>0</v>
      </c>
      <c r="K101" s="739">
        <v>0</v>
      </c>
      <c r="L101" s="749">
        <v>0</v>
      </c>
      <c r="M101" s="750">
        <v>0</v>
      </c>
      <c r="N101" s="749">
        <v>0</v>
      </c>
      <c r="O101" s="750">
        <v>0</v>
      </c>
      <c r="P101" s="751">
        <v>0</v>
      </c>
      <c r="Q101" s="750">
        <v>0</v>
      </c>
      <c r="R101" s="751">
        <v>0</v>
      </c>
    </row>
    <row r="102" spans="1:18">
      <c r="A102" s="233" t="s">
        <v>20</v>
      </c>
      <c r="B102" s="234"/>
      <c r="C102" s="234"/>
      <c r="D102" s="234"/>
      <c r="E102" s="237">
        <f t="shared" ref="E102:R102" si="9">SUM(E85:E101)</f>
        <v>3</v>
      </c>
      <c r="F102" s="235">
        <f t="shared" si="9"/>
        <v>3</v>
      </c>
      <c r="G102" s="218">
        <f t="shared" si="9"/>
        <v>0</v>
      </c>
      <c r="H102" s="235">
        <f t="shared" si="9"/>
        <v>0</v>
      </c>
      <c r="I102" s="218">
        <f t="shared" si="9"/>
        <v>1</v>
      </c>
      <c r="J102" s="235">
        <f t="shared" si="9"/>
        <v>1</v>
      </c>
      <c r="K102" s="237">
        <f t="shared" si="9"/>
        <v>0</v>
      </c>
      <c r="L102" s="235">
        <f t="shared" si="9"/>
        <v>0</v>
      </c>
      <c r="M102" s="237">
        <f t="shared" si="9"/>
        <v>0</v>
      </c>
      <c r="N102" s="235">
        <f t="shared" si="9"/>
        <v>0</v>
      </c>
      <c r="O102" s="237">
        <f t="shared" si="9"/>
        <v>1</v>
      </c>
      <c r="P102" s="235">
        <f t="shared" si="9"/>
        <v>1</v>
      </c>
      <c r="Q102" s="237">
        <f t="shared" si="9"/>
        <v>1</v>
      </c>
      <c r="R102" s="236">
        <f t="shared" si="9"/>
        <v>1</v>
      </c>
    </row>
    <row r="106" spans="1:18" ht="19">
      <c r="A106" s="1742" t="s">
        <v>860</v>
      </c>
      <c r="B106" s="1742"/>
      <c r="C106" s="1742"/>
      <c r="D106" s="1742"/>
      <c r="E106" s="1742"/>
      <c r="F106" s="1742"/>
      <c r="G106" s="1742"/>
      <c r="H106" s="1742"/>
      <c r="I106" s="1742"/>
      <c r="J106" s="1742"/>
      <c r="K106" s="1742"/>
      <c r="L106" s="1742"/>
      <c r="M106" s="1742"/>
      <c r="N106" s="1742"/>
      <c r="O106" s="1742"/>
      <c r="P106" s="1742"/>
      <c r="Q106" s="1742"/>
      <c r="R106" s="1742"/>
    </row>
    <row r="107" spans="1:18" ht="19">
      <c r="A107" s="1749" t="s">
        <v>2278</v>
      </c>
      <c r="B107" s="1750"/>
      <c r="C107" s="1750"/>
      <c r="D107" s="1750"/>
      <c r="E107" s="1750"/>
      <c r="F107" s="1750"/>
      <c r="G107" s="1750"/>
      <c r="H107" s="1750"/>
      <c r="I107" s="1750"/>
      <c r="J107" s="1750"/>
      <c r="K107" s="1750"/>
      <c r="L107" s="1750"/>
      <c r="M107" s="1750"/>
      <c r="N107" s="1750"/>
      <c r="O107" s="1750"/>
      <c r="P107" s="1750"/>
      <c r="Q107" s="1750"/>
      <c r="R107" s="1750"/>
    </row>
    <row r="108" spans="1:18">
      <c r="A108" s="1738" t="s">
        <v>1</v>
      </c>
      <c r="B108" s="1738" t="s">
        <v>2</v>
      </c>
      <c r="C108" s="1738" t="s">
        <v>861</v>
      </c>
      <c r="D108" s="689"/>
      <c r="E108" s="1758" t="s">
        <v>853</v>
      </c>
      <c r="F108" s="1763"/>
      <c r="G108" s="1758" t="s">
        <v>1732</v>
      </c>
      <c r="H108" s="1758"/>
      <c r="I108" s="1758" t="s">
        <v>1737</v>
      </c>
      <c r="J108" s="1758"/>
      <c r="K108" s="1758" t="s">
        <v>12</v>
      </c>
      <c r="L108" s="1758"/>
      <c r="M108" s="1758" t="s">
        <v>6</v>
      </c>
      <c r="N108" s="1758"/>
      <c r="O108" s="1758" t="s">
        <v>5</v>
      </c>
      <c r="P108" s="1758"/>
      <c r="Q108" s="1758" t="s">
        <v>7</v>
      </c>
      <c r="R108" s="1758"/>
    </row>
    <row r="109" spans="1:18">
      <c r="A109" s="1737"/>
      <c r="B109" s="1737"/>
      <c r="C109" s="1737"/>
      <c r="D109" s="688"/>
      <c r="E109" s="78" t="s">
        <v>14</v>
      </c>
      <c r="F109" s="354" t="s">
        <v>15</v>
      </c>
      <c r="G109" s="78" t="s">
        <v>14</v>
      </c>
      <c r="H109" s="78" t="s">
        <v>15</v>
      </c>
      <c r="I109" s="78" t="s">
        <v>14</v>
      </c>
      <c r="J109" s="78" t="s">
        <v>15</v>
      </c>
      <c r="K109" s="78" t="s">
        <v>14</v>
      </c>
      <c r="L109" s="78" t="s">
        <v>15</v>
      </c>
      <c r="M109" s="78" t="s">
        <v>14</v>
      </c>
      <c r="N109" s="78" t="s">
        <v>15</v>
      </c>
      <c r="O109" s="78" t="s">
        <v>14</v>
      </c>
      <c r="P109" s="78" t="s">
        <v>15</v>
      </c>
      <c r="Q109" s="78" t="s">
        <v>14</v>
      </c>
      <c r="R109" s="78" t="s">
        <v>15</v>
      </c>
    </row>
    <row r="110" spans="1:18">
      <c r="A110" s="147" t="s">
        <v>1046</v>
      </c>
      <c r="B110" s="167" t="s">
        <v>1047</v>
      </c>
      <c r="C110" s="154" t="s">
        <v>67</v>
      </c>
      <c r="D110" s="154" t="s">
        <v>2719</v>
      </c>
      <c r="E110" s="302">
        <f t="shared" ref="E110:F125" si="10">G110+I110+K110+M110+O110+Q110</f>
        <v>2</v>
      </c>
      <c r="F110" s="302">
        <f t="shared" si="10"/>
        <v>2</v>
      </c>
      <c r="G110" s="355">
        <f>1+1</f>
        <v>2</v>
      </c>
      <c r="H110" s="91">
        <f>1+1</f>
        <v>2</v>
      </c>
      <c r="I110" s="355">
        <v>0</v>
      </c>
      <c r="J110" s="91">
        <v>0</v>
      </c>
      <c r="K110" s="92">
        <v>0</v>
      </c>
      <c r="L110" s="91">
        <v>0</v>
      </c>
      <c r="M110" s="92">
        <v>0</v>
      </c>
      <c r="N110" s="91">
        <v>0</v>
      </c>
      <c r="O110" s="93">
        <v>0</v>
      </c>
      <c r="P110" s="92">
        <v>0</v>
      </c>
      <c r="Q110" s="106">
        <v>0</v>
      </c>
      <c r="R110" s="93">
        <v>0</v>
      </c>
    </row>
    <row r="111" spans="1:18">
      <c r="A111" s="147" t="s">
        <v>500</v>
      </c>
      <c r="B111" s="167" t="s">
        <v>100</v>
      </c>
      <c r="C111" s="154" t="s">
        <v>67</v>
      </c>
      <c r="D111" s="154" t="s">
        <v>2719</v>
      </c>
      <c r="E111" s="302">
        <f t="shared" si="10"/>
        <v>3</v>
      </c>
      <c r="F111" s="302">
        <f t="shared" si="10"/>
        <v>1.4166666666666667</v>
      </c>
      <c r="G111" s="355">
        <f>1+1+1</f>
        <v>3</v>
      </c>
      <c r="H111" s="355">
        <f>1/4+1+1/6</f>
        <v>1.4166666666666667</v>
      </c>
      <c r="I111" s="355">
        <v>0</v>
      </c>
      <c r="J111" s="355">
        <v>0</v>
      </c>
      <c r="K111" s="375">
        <v>0</v>
      </c>
      <c r="L111" s="355">
        <v>0</v>
      </c>
      <c r="M111" s="375">
        <v>0</v>
      </c>
      <c r="N111" s="355">
        <v>0</v>
      </c>
      <c r="O111" s="376">
        <v>0</v>
      </c>
      <c r="P111" s="375">
        <v>0</v>
      </c>
      <c r="Q111" s="578">
        <v>0</v>
      </c>
      <c r="R111" s="376">
        <v>0</v>
      </c>
    </row>
    <row r="112" spans="1:18">
      <c r="A112" s="148" t="s">
        <v>1048</v>
      </c>
      <c r="B112" s="168" t="s">
        <v>497</v>
      </c>
      <c r="C112" s="158" t="s">
        <v>67</v>
      </c>
      <c r="D112" s="154" t="s">
        <v>2719</v>
      </c>
      <c r="E112" s="501">
        <f t="shared" si="10"/>
        <v>5</v>
      </c>
      <c r="F112" s="501">
        <f t="shared" si="10"/>
        <v>4.333333333333333</v>
      </c>
      <c r="G112" s="355">
        <f>1+1+1+1+1</f>
        <v>5</v>
      </c>
      <c r="H112" s="355">
        <f>1/3+1+1+1+1</f>
        <v>4.333333333333333</v>
      </c>
      <c r="I112" s="355">
        <v>0</v>
      </c>
      <c r="J112" s="355">
        <v>0</v>
      </c>
      <c r="K112" s="377">
        <v>0</v>
      </c>
      <c r="L112" s="107">
        <v>0</v>
      </c>
      <c r="M112" s="377">
        <v>0</v>
      </c>
      <c r="N112" s="107">
        <v>0</v>
      </c>
      <c r="O112" s="125">
        <v>0</v>
      </c>
      <c r="P112" s="377">
        <v>0</v>
      </c>
      <c r="Q112" s="579">
        <v>0</v>
      </c>
      <c r="R112" s="125">
        <v>0</v>
      </c>
    </row>
    <row r="113" spans="1:18">
      <c r="A113" s="147" t="s">
        <v>68</v>
      </c>
      <c r="B113" s="167" t="s">
        <v>1055</v>
      </c>
      <c r="C113" s="158" t="s">
        <v>67</v>
      </c>
      <c r="D113" s="154" t="s">
        <v>2719</v>
      </c>
      <c r="E113" s="302">
        <f>G113+I113+K113+M113+O113+Q113</f>
        <v>0</v>
      </c>
      <c r="F113" s="302">
        <f>H113+J113+L113+N113+P113+R113</f>
        <v>0</v>
      </c>
      <c r="G113" s="375">
        <v>0</v>
      </c>
      <c r="H113" s="355">
        <v>0</v>
      </c>
      <c r="I113" s="375">
        <v>0</v>
      </c>
      <c r="J113" s="355">
        <v>0</v>
      </c>
      <c r="K113" s="375">
        <v>0</v>
      </c>
      <c r="L113" s="355">
        <v>0</v>
      </c>
      <c r="M113" s="375">
        <v>0</v>
      </c>
      <c r="N113" s="355">
        <v>0</v>
      </c>
      <c r="O113" s="376">
        <v>0</v>
      </c>
      <c r="P113" s="375">
        <v>0</v>
      </c>
      <c r="Q113" s="578">
        <v>0</v>
      </c>
      <c r="R113" s="376">
        <v>0</v>
      </c>
    </row>
    <row r="114" spans="1:18">
      <c r="A114" s="147" t="s">
        <v>498</v>
      </c>
      <c r="B114" s="167" t="s">
        <v>499</v>
      </c>
      <c r="C114" s="154" t="s">
        <v>1083</v>
      </c>
      <c r="D114" s="154" t="s">
        <v>2719</v>
      </c>
      <c r="E114" s="302">
        <f t="shared" si="10"/>
        <v>0</v>
      </c>
      <c r="F114" s="302">
        <f t="shared" si="10"/>
        <v>0</v>
      </c>
      <c r="G114" s="355">
        <v>0</v>
      </c>
      <c r="H114" s="355">
        <v>0</v>
      </c>
      <c r="I114" s="355">
        <v>0</v>
      </c>
      <c r="J114" s="355">
        <v>0</v>
      </c>
      <c r="K114" s="375">
        <v>0</v>
      </c>
      <c r="L114" s="355">
        <v>0</v>
      </c>
      <c r="M114" s="375">
        <v>0</v>
      </c>
      <c r="N114" s="355">
        <v>0</v>
      </c>
      <c r="O114" s="376">
        <v>0</v>
      </c>
      <c r="P114" s="375">
        <v>0</v>
      </c>
      <c r="Q114" s="578">
        <v>0</v>
      </c>
      <c r="R114" s="376">
        <v>0</v>
      </c>
    </row>
    <row r="115" spans="1:18">
      <c r="A115" s="148" t="s">
        <v>390</v>
      </c>
      <c r="B115" s="168" t="s">
        <v>391</v>
      </c>
      <c r="C115" s="158" t="s">
        <v>392</v>
      </c>
      <c r="D115" s="154" t="s">
        <v>2719</v>
      </c>
      <c r="E115" s="302">
        <f t="shared" si="10"/>
        <v>0</v>
      </c>
      <c r="F115" s="302">
        <f t="shared" si="10"/>
        <v>0</v>
      </c>
      <c r="G115" s="355">
        <v>0</v>
      </c>
      <c r="H115" s="355">
        <v>0</v>
      </c>
      <c r="I115" s="355">
        <v>0</v>
      </c>
      <c r="J115" s="355">
        <v>0</v>
      </c>
      <c r="K115" s="377">
        <v>0</v>
      </c>
      <c r="L115" s="107">
        <v>0</v>
      </c>
      <c r="M115" s="377">
        <v>0</v>
      </c>
      <c r="N115" s="107">
        <v>0</v>
      </c>
      <c r="O115" s="125">
        <v>0</v>
      </c>
      <c r="P115" s="377">
        <v>0</v>
      </c>
      <c r="Q115" s="579">
        <v>0</v>
      </c>
      <c r="R115" s="125">
        <v>0</v>
      </c>
    </row>
    <row r="116" spans="1:18">
      <c r="A116" s="148" t="s">
        <v>167</v>
      </c>
      <c r="B116" s="168" t="s">
        <v>638</v>
      </c>
      <c r="C116" s="158" t="s">
        <v>394</v>
      </c>
      <c r="D116" s="154" t="s">
        <v>2719</v>
      </c>
      <c r="E116" s="302">
        <f t="shared" si="10"/>
        <v>4</v>
      </c>
      <c r="F116" s="302">
        <f t="shared" si="10"/>
        <v>1.5333333333333332</v>
      </c>
      <c r="G116" s="355">
        <f>1+1+1</f>
        <v>3</v>
      </c>
      <c r="H116" s="355">
        <f>1/3+1/2+1/2</f>
        <v>1.3333333333333333</v>
      </c>
      <c r="I116" s="355">
        <v>0</v>
      </c>
      <c r="J116" s="355">
        <v>0</v>
      </c>
      <c r="K116" s="377">
        <v>0</v>
      </c>
      <c r="L116" s="107">
        <v>0</v>
      </c>
      <c r="M116" s="377">
        <v>0</v>
      </c>
      <c r="N116" s="107">
        <v>0</v>
      </c>
      <c r="O116" s="125">
        <v>0</v>
      </c>
      <c r="P116" s="377">
        <v>0</v>
      </c>
      <c r="Q116" s="579">
        <f>1</f>
        <v>1</v>
      </c>
      <c r="R116" s="125">
        <f>1/5</f>
        <v>0.2</v>
      </c>
    </row>
    <row r="117" spans="1:18">
      <c r="A117" s="147" t="s">
        <v>501</v>
      </c>
      <c r="B117" s="167" t="s">
        <v>393</v>
      </c>
      <c r="C117" s="154" t="s">
        <v>67</v>
      </c>
      <c r="D117" s="154" t="s">
        <v>2719</v>
      </c>
      <c r="E117" s="302">
        <f t="shared" si="10"/>
        <v>3</v>
      </c>
      <c r="F117" s="302">
        <f t="shared" si="10"/>
        <v>2</v>
      </c>
      <c r="G117" s="355">
        <f>1+1</f>
        <v>2</v>
      </c>
      <c r="H117" s="355">
        <f>1+1/2</f>
        <v>1.5</v>
      </c>
      <c r="I117" s="355">
        <v>0</v>
      </c>
      <c r="J117" s="355">
        <v>0</v>
      </c>
      <c r="K117" s="375">
        <v>0</v>
      </c>
      <c r="L117" s="355">
        <v>0</v>
      </c>
      <c r="M117" s="375">
        <v>0</v>
      </c>
      <c r="N117" s="355">
        <v>0</v>
      </c>
      <c r="O117" s="376">
        <v>0</v>
      </c>
      <c r="P117" s="375">
        <v>0</v>
      </c>
      <c r="Q117" s="578">
        <f>1</f>
        <v>1</v>
      </c>
      <c r="R117" s="376">
        <f>1/2</f>
        <v>0.5</v>
      </c>
    </row>
    <row r="118" spans="1:18">
      <c r="A118" s="148" t="s">
        <v>1049</v>
      </c>
      <c r="B118" s="168" t="s">
        <v>1050</v>
      </c>
      <c r="C118" s="158" t="s">
        <v>67</v>
      </c>
      <c r="D118" s="154" t="s">
        <v>2719</v>
      </c>
      <c r="E118" s="302">
        <f t="shared" si="10"/>
        <v>3</v>
      </c>
      <c r="F118" s="302">
        <f t="shared" si="10"/>
        <v>1.5833333333333333</v>
      </c>
      <c r="G118" s="355">
        <f>1+1+1</f>
        <v>3</v>
      </c>
      <c r="H118" s="355">
        <f>1+1/3+1/4</f>
        <v>1.5833333333333333</v>
      </c>
      <c r="I118" s="355">
        <v>0</v>
      </c>
      <c r="J118" s="355">
        <v>0</v>
      </c>
      <c r="K118" s="377">
        <v>0</v>
      </c>
      <c r="L118" s="107">
        <v>0</v>
      </c>
      <c r="M118" s="377">
        <v>0</v>
      </c>
      <c r="N118" s="107">
        <v>0</v>
      </c>
      <c r="O118" s="125">
        <v>0</v>
      </c>
      <c r="P118" s="377">
        <v>0</v>
      </c>
      <c r="Q118" s="578">
        <v>0</v>
      </c>
      <c r="R118" s="376">
        <v>0</v>
      </c>
    </row>
    <row r="119" spans="1:18">
      <c r="A119" s="148" t="s">
        <v>160</v>
      </c>
      <c r="B119" s="168" t="s">
        <v>1051</v>
      </c>
      <c r="C119" s="158" t="s">
        <v>1083</v>
      </c>
      <c r="D119" s="154" t="s">
        <v>2719</v>
      </c>
      <c r="E119" s="302">
        <f t="shared" si="10"/>
        <v>0</v>
      </c>
      <c r="F119" s="302">
        <f t="shared" si="10"/>
        <v>0</v>
      </c>
      <c r="G119" s="355">
        <v>0</v>
      </c>
      <c r="H119" s="355">
        <v>0</v>
      </c>
      <c r="I119" s="355">
        <v>0</v>
      </c>
      <c r="J119" s="355">
        <v>0</v>
      </c>
      <c r="K119" s="377">
        <v>0</v>
      </c>
      <c r="L119" s="107">
        <v>0</v>
      </c>
      <c r="M119" s="377">
        <v>0</v>
      </c>
      <c r="N119" s="107">
        <v>0</v>
      </c>
      <c r="O119" s="125">
        <v>0</v>
      </c>
      <c r="P119" s="377">
        <v>0</v>
      </c>
      <c r="Q119" s="578">
        <v>0</v>
      </c>
      <c r="R119" s="376">
        <v>0</v>
      </c>
    </row>
    <row r="120" spans="1:18">
      <c r="A120" s="350" t="s">
        <v>198</v>
      </c>
      <c r="B120" s="364" t="s">
        <v>1052</v>
      </c>
      <c r="C120" s="351" t="s">
        <v>67</v>
      </c>
      <c r="D120" s="154" t="s">
        <v>2719</v>
      </c>
      <c r="E120" s="325">
        <f t="shared" si="10"/>
        <v>1</v>
      </c>
      <c r="F120" s="325">
        <f t="shared" si="10"/>
        <v>0.5</v>
      </c>
      <c r="G120" s="369">
        <f>1</f>
        <v>1</v>
      </c>
      <c r="H120" s="369">
        <f>1/2</f>
        <v>0.5</v>
      </c>
      <c r="I120" s="369">
        <v>0</v>
      </c>
      <c r="J120" s="369">
        <v>0</v>
      </c>
      <c r="K120" s="390">
        <v>0</v>
      </c>
      <c r="L120" s="369">
        <v>0</v>
      </c>
      <c r="M120" s="390">
        <v>0</v>
      </c>
      <c r="N120" s="369">
        <v>0</v>
      </c>
      <c r="O120" s="388">
        <v>0</v>
      </c>
      <c r="P120" s="390">
        <v>0</v>
      </c>
      <c r="Q120" s="585">
        <v>0</v>
      </c>
      <c r="R120" s="388">
        <v>0</v>
      </c>
    </row>
    <row r="121" spans="1:18">
      <c r="A121" s="148" t="s">
        <v>278</v>
      </c>
      <c r="B121" s="168" t="s">
        <v>1054</v>
      </c>
      <c r="C121" s="158" t="s">
        <v>59</v>
      </c>
      <c r="D121" s="154" t="s">
        <v>2719</v>
      </c>
      <c r="E121" s="300">
        <f t="shared" si="10"/>
        <v>1</v>
      </c>
      <c r="F121" s="300">
        <f t="shared" si="10"/>
        <v>1</v>
      </c>
      <c r="G121" s="377">
        <f>1</f>
        <v>1</v>
      </c>
      <c r="H121" s="107">
        <f>1</f>
        <v>1</v>
      </c>
      <c r="I121" s="377">
        <v>0</v>
      </c>
      <c r="J121" s="107">
        <v>0</v>
      </c>
      <c r="K121" s="125">
        <v>0</v>
      </c>
      <c r="L121" s="107">
        <v>0</v>
      </c>
      <c r="M121" s="377">
        <v>0</v>
      </c>
      <c r="N121" s="107">
        <v>0</v>
      </c>
      <c r="O121" s="125">
        <v>0</v>
      </c>
      <c r="P121" s="377">
        <v>0</v>
      </c>
      <c r="Q121" s="579">
        <v>0</v>
      </c>
      <c r="R121" s="125">
        <v>0</v>
      </c>
    </row>
    <row r="122" spans="1:18">
      <c r="A122" s="147" t="s">
        <v>502</v>
      </c>
      <c r="B122" s="167" t="s">
        <v>503</v>
      </c>
      <c r="C122" s="154" t="s">
        <v>59</v>
      </c>
      <c r="D122" s="154" t="s">
        <v>2719</v>
      </c>
      <c r="E122" s="302">
        <f t="shared" si="10"/>
        <v>1</v>
      </c>
      <c r="F122" s="302">
        <f t="shared" si="10"/>
        <v>0.25</v>
      </c>
      <c r="G122" s="375">
        <f>1</f>
        <v>1</v>
      </c>
      <c r="H122" s="355">
        <f>1/4</f>
        <v>0.25</v>
      </c>
      <c r="I122" s="375">
        <v>0</v>
      </c>
      <c r="J122" s="355">
        <v>0</v>
      </c>
      <c r="K122" s="375">
        <v>0</v>
      </c>
      <c r="L122" s="355">
        <v>0</v>
      </c>
      <c r="M122" s="375">
        <v>0</v>
      </c>
      <c r="N122" s="355">
        <v>0</v>
      </c>
      <c r="O122" s="376">
        <v>0</v>
      </c>
      <c r="P122" s="375">
        <v>0</v>
      </c>
      <c r="Q122" s="578">
        <v>0</v>
      </c>
      <c r="R122" s="376">
        <v>0</v>
      </c>
    </row>
    <row r="123" spans="1:18">
      <c r="A123" s="148" t="s">
        <v>602</v>
      </c>
      <c r="B123" s="168" t="s">
        <v>1056</v>
      </c>
      <c r="C123" s="158" t="s">
        <v>59</v>
      </c>
      <c r="D123" s="154" t="s">
        <v>2719</v>
      </c>
      <c r="E123" s="302">
        <f t="shared" si="10"/>
        <v>4</v>
      </c>
      <c r="F123" s="302">
        <f t="shared" si="10"/>
        <v>2.083333333333333</v>
      </c>
      <c r="G123" s="375">
        <f>1+1+1</f>
        <v>3</v>
      </c>
      <c r="H123" s="355">
        <f>1+1/4+1/3</f>
        <v>1.5833333333333333</v>
      </c>
      <c r="I123" s="375">
        <v>0</v>
      </c>
      <c r="J123" s="355">
        <v>0</v>
      </c>
      <c r="K123" s="377">
        <v>0</v>
      </c>
      <c r="L123" s="107">
        <v>0</v>
      </c>
      <c r="M123" s="377">
        <v>0</v>
      </c>
      <c r="N123" s="107">
        <v>0</v>
      </c>
      <c r="O123" s="125">
        <v>0</v>
      </c>
      <c r="P123" s="377">
        <v>0</v>
      </c>
      <c r="Q123" s="579">
        <f>1</f>
        <v>1</v>
      </c>
      <c r="R123" s="125">
        <f>1/2</f>
        <v>0.5</v>
      </c>
    </row>
    <row r="124" spans="1:18">
      <c r="A124" s="147" t="s">
        <v>245</v>
      </c>
      <c r="B124" s="167" t="s">
        <v>246</v>
      </c>
      <c r="C124" s="154" t="s">
        <v>59</v>
      </c>
      <c r="D124" s="154" t="s">
        <v>2719</v>
      </c>
      <c r="E124" s="302">
        <f t="shared" si="10"/>
        <v>0</v>
      </c>
      <c r="F124" s="302">
        <f t="shared" si="10"/>
        <v>0</v>
      </c>
      <c r="G124" s="375">
        <v>0</v>
      </c>
      <c r="H124" s="355">
        <v>0</v>
      </c>
      <c r="I124" s="375">
        <v>0</v>
      </c>
      <c r="J124" s="355">
        <v>0</v>
      </c>
      <c r="K124" s="375">
        <v>0</v>
      </c>
      <c r="L124" s="355">
        <v>0</v>
      </c>
      <c r="M124" s="375">
        <v>0</v>
      </c>
      <c r="N124" s="355">
        <v>0</v>
      </c>
      <c r="O124" s="376">
        <v>0</v>
      </c>
      <c r="P124" s="375">
        <v>0</v>
      </c>
      <c r="Q124" s="578">
        <v>0</v>
      </c>
      <c r="R124" s="376">
        <v>0</v>
      </c>
    </row>
    <row r="125" spans="1:18">
      <c r="A125" s="169" t="s">
        <v>395</v>
      </c>
      <c r="B125" s="357" t="s">
        <v>396</v>
      </c>
      <c r="C125" s="170" t="s">
        <v>59</v>
      </c>
      <c r="D125" s="154" t="s">
        <v>2719</v>
      </c>
      <c r="E125" s="325">
        <f t="shared" si="10"/>
        <v>0</v>
      </c>
      <c r="F125" s="325">
        <f t="shared" si="10"/>
        <v>0</v>
      </c>
      <c r="G125" s="580">
        <v>0</v>
      </c>
      <c r="H125" s="369">
        <v>0</v>
      </c>
      <c r="I125" s="390">
        <v>0</v>
      </c>
      <c r="J125" s="369">
        <v>0</v>
      </c>
      <c r="K125" s="382">
        <v>0</v>
      </c>
      <c r="L125" s="358">
        <v>0</v>
      </c>
      <c r="M125" s="382">
        <v>0</v>
      </c>
      <c r="N125" s="358">
        <v>0</v>
      </c>
      <c r="O125" s="384">
        <v>0</v>
      </c>
      <c r="P125" s="382">
        <v>0</v>
      </c>
      <c r="Q125" s="361">
        <v>0</v>
      </c>
      <c r="R125" s="384">
        <v>0</v>
      </c>
    </row>
    <row r="126" spans="1:18">
      <c r="A126" s="148" t="s">
        <v>228</v>
      </c>
      <c r="B126" s="168" t="s">
        <v>229</v>
      </c>
      <c r="C126" s="158" t="s">
        <v>56</v>
      </c>
      <c r="D126" s="154" t="s">
        <v>2719</v>
      </c>
      <c r="E126" s="300">
        <f t="shared" ref="E126:F157" si="11">G126+I126+K126+M126+O126+Q126</f>
        <v>1</v>
      </c>
      <c r="F126" s="300">
        <f t="shared" si="11"/>
        <v>0.33333333333333331</v>
      </c>
      <c r="G126" s="107">
        <f>1</f>
        <v>1</v>
      </c>
      <c r="H126" s="107">
        <f>1/3</f>
        <v>0.33333333333333331</v>
      </c>
      <c r="I126" s="107">
        <v>0</v>
      </c>
      <c r="J126" s="107">
        <v>0</v>
      </c>
      <c r="K126" s="377">
        <v>0</v>
      </c>
      <c r="L126" s="107">
        <v>0</v>
      </c>
      <c r="M126" s="377">
        <v>0</v>
      </c>
      <c r="N126" s="107">
        <v>0</v>
      </c>
      <c r="O126" s="125">
        <v>0</v>
      </c>
      <c r="P126" s="377">
        <v>0</v>
      </c>
      <c r="Q126" s="579">
        <v>0</v>
      </c>
      <c r="R126" s="125">
        <v>0</v>
      </c>
    </row>
    <row r="127" spans="1:18">
      <c r="A127" s="173" t="s">
        <v>1079</v>
      </c>
      <c r="B127" s="174" t="s">
        <v>1057</v>
      </c>
      <c r="C127" s="178" t="s">
        <v>56</v>
      </c>
      <c r="D127" s="154" t="s">
        <v>2719</v>
      </c>
      <c r="E127" s="325">
        <f t="shared" si="11"/>
        <v>1</v>
      </c>
      <c r="F127" s="325">
        <f t="shared" si="11"/>
        <v>1</v>
      </c>
      <c r="G127" s="359">
        <v>0</v>
      </c>
      <c r="H127" s="359">
        <v>0</v>
      </c>
      <c r="I127" s="359">
        <v>0</v>
      </c>
      <c r="J127" s="359">
        <v>0</v>
      </c>
      <c r="K127" s="581">
        <v>0</v>
      </c>
      <c r="L127" s="359">
        <v>0</v>
      </c>
      <c r="M127" s="581">
        <v>1</v>
      </c>
      <c r="N127" s="359">
        <v>1</v>
      </c>
      <c r="O127" s="582">
        <v>0</v>
      </c>
      <c r="P127" s="581">
        <v>0</v>
      </c>
      <c r="Q127" s="583">
        <v>0</v>
      </c>
      <c r="R127" s="582">
        <v>0</v>
      </c>
    </row>
    <row r="128" spans="1:18">
      <c r="A128" s="712" t="s">
        <v>1058</v>
      </c>
      <c r="B128" s="752" t="s">
        <v>1059</v>
      </c>
      <c r="C128" s="714" t="s">
        <v>470</v>
      </c>
      <c r="D128" s="753" t="s">
        <v>2719</v>
      </c>
      <c r="E128" s="724">
        <f t="shared" si="11"/>
        <v>2</v>
      </c>
      <c r="F128" s="724">
        <f t="shared" si="11"/>
        <v>1.3333333333333333</v>
      </c>
      <c r="G128" s="754">
        <f>1+1</f>
        <v>2</v>
      </c>
      <c r="H128" s="754">
        <f>1+1/3</f>
        <v>1.3333333333333333</v>
      </c>
      <c r="I128" s="754">
        <v>0</v>
      </c>
      <c r="J128" s="754">
        <v>0</v>
      </c>
      <c r="K128" s="755">
        <v>0</v>
      </c>
      <c r="L128" s="754">
        <v>0</v>
      </c>
      <c r="M128" s="755">
        <v>0</v>
      </c>
      <c r="N128" s="754">
        <v>0</v>
      </c>
      <c r="O128" s="756">
        <v>0</v>
      </c>
      <c r="P128" s="755">
        <v>0</v>
      </c>
      <c r="Q128" s="757">
        <v>0</v>
      </c>
      <c r="R128" s="756">
        <v>0</v>
      </c>
    </row>
    <row r="129" spans="1:18">
      <c r="A129" s="727" t="s">
        <v>1383</v>
      </c>
      <c r="B129" s="758" t="s">
        <v>1384</v>
      </c>
      <c r="C129" s="729" t="s">
        <v>1922</v>
      </c>
      <c r="D129" s="753" t="s">
        <v>2719</v>
      </c>
      <c r="E129" s="702">
        <f t="shared" si="11"/>
        <v>0</v>
      </c>
      <c r="F129" s="702">
        <f t="shared" si="11"/>
        <v>0</v>
      </c>
      <c r="G129" s="759">
        <v>0</v>
      </c>
      <c r="H129" s="759">
        <v>0</v>
      </c>
      <c r="I129" s="759">
        <v>0</v>
      </c>
      <c r="J129" s="759">
        <v>0</v>
      </c>
      <c r="K129" s="760">
        <v>0</v>
      </c>
      <c r="L129" s="759">
        <v>0</v>
      </c>
      <c r="M129" s="760">
        <v>0</v>
      </c>
      <c r="N129" s="759">
        <v>0</v>
      </c>
      <c r="O129" s="761">
        <v>0</v>
      </c>
      <c r="P129" s="760">
        <v>0</v>
      </c>
      <c r="Q129" s="762">
        <v>0</v>
      </c>
      <c r="R129" s="761">
        <v>0</v>
      </c>
    </row>
    <row r="130" spans="1:18">
      <c r="A130" s="727" t="s">
        <v>1920</v>
      </c>
      <c r="B130" s="758" t="s">
        <v>1921</v>
      </c>
      <c r="C130" s="729" t="s">
        <v>1922</v>
      </c>
      <c r="D130" s="753" t="s">
        <v>2719</v>
      </c>
      <c r="E130" s="702">
        <f t="shared" si="11"/>
        <v>1</v>
      </c>
      <c r="F130" s="702">
        <f t="shared" si="11"/>
        <v>1</v>
      </c>
      <c r="G130" s="763">
        <v>0</v>
      </c>
      <c r="H130" s="763">
        <v>0</v>
      </c>
      <c r="I130" s="763">
        <v>0</v>
      </c>
      <c r="J130" s="763">
        <v>0</v>
      </c>
      <c r="K130" s="764">
        <v>0</v>
      </c>
      <c r="L130" s="763">
        <v>0</v>
      </c>
      <c r="M130" s="764">
        <v>0</v>
      </c>
      <c r="N130" s="763">
        <v>0</v>
      </c>
      <c r="O130" s="765">
        <v>0</v>
      </c>
      <c r="P130" s="764">
        <v>0</v>
      </c>
      <c r="Q130" s="766">
        <f>1</f>
        <v>1</v>
      </c>
      <c r="R130" s="765">
        <f>1</f>
        <v>1</v>
      </c>
    </row>
    <row r="131" spans="1:18">
      <c r="A131" s="767" t="s">
        <v>2545</v>
      </c>
      <c r="B131" s="768" t="s">
        <v>2546</v>
      </c>
      <c r="C131" s="769" t="s">
        <v>1922</v>
      </c>
      <c r="D131" s="753" t="s">
        <v>2719</v>
      </c>
      <c r="E131" s="744">
        <f t="shared" si="11"/>
        <v>3</v>
      </c>
      <c r="F131" s="744">
        <f t="shared" si="11"/>
        <v>1.5333333333333332</v>
      </c>
      <c r="G131" s="770">
        <f>1+1</f>
        <v>2</v>
      </c>
      <c r="H131" s="770">
        <f>1/3+1/2+1/2</f>
        <v>1.3333333333333333</v>
      </c>
      <c r="I131" s="770">
        <v>0</v>
      </c>
      <c r="J131" s="770">
        <v>0</v>
      </c>
      <c r="K131" s="771">
        <v>0</v>
      </c>
      <c r="L131" s="770">
        <v>0</v>
      </c>
      <c r="M131" s="771">
        <v>0</v>
      </c>
      <c r="N131" s="770">
        <v>0</v>
      </c>
      <c r="O131" s="772">
        <v>0</v>
      </c>
      <c r="P131" s="771">
        <v>0</v>
      </c>
      <c r="Q131" s="773">
        <f>1</f>
        <v>1</v>
      </c>
      <c r="R131" s="772">
        <f>1/5</f>
        <v>0.2</v>
      </c>
    </row>
    <row r="132" spans="1:18">
      <c r="A132" s="767" t="s">
        <v>2648</v>
      </c>
      <c r="B132" s="768" t="s">
        <v>2649</v>
      </c>
      <c r="C132" s="769" t="s">
        <v>368</v>
      </c>
      <c r="D132" s="753" t="s">
        <v>2719</v>
      </c>
      <c r="E132" s="744">
        <f t="shared" si="11"/>
        <v>0</v>
      </c>
      <c r="F132" s="744">
        <f t="shared" si="11"/>
        <v>0</v>
      </c>
      <c r="G132" s="774">
        <v>0</v>
      </c>
      <c r="H132" s="774">
        <v>0</v>
      </c>
      <c r="I132" s="774">
        <v>0</v>
      </c>
      <c r="J132" s="774">
        <v>0</v>
      </c>
      <c r="K132" s="775">
        <v>0</v>
      </c>
      <c r="L132" s="774">
        <v>0</v>
      </c>
      <c r="M132" s="775">
        <v>0</v>
      </c>
      <c r="N132" s="774">
        <v>0</v>
      </c>
      <c r="O132" s="776">
        <v>0</v>
      </c>
      <c r="P132" s="775">
        <v>0</v>
      </c>
      <c r="Q132" s="777">
        <v>0</v>
      </c>
      <c r="R132" s="776">
        <v>0</v>
      </c>
    </row>
    <row r="133" spans="1:18">
      <c r="A133" s="727" t="s">
        <v>814</v>
      </c>
      <c r="B133" s="758" t="s">
        <v>2544</v>
      </c>
      <c r="C133" s="729" t="s">
        <v>912</v>
      </c>
      <c r="D133" s="753" t="s">
        <v>2719</v>
      </c>
      <c r="E133" s="702">
        <f t="shared" si="11"/>
        <v>1</v>
      </c>
      <c r="F133" s="702">
        <f t="shared" si="11"/>
        <v>0.33333333333333331</v>
      </c>
      <c r="G133" s="763">
        <f>1</f>
        <v>1</v>
      </c>
      <c r="H133" s="763">
        <f>1/3</f>
        <v>0.33333333333333331</v>
      </c>
      <c r="I133" s="763">
        <v>0</v>
      </c>
      <c r="J133" s="763">
        <v>0</v>
      </c>
      <c r="K133" s="764">
        <v>0</v>
      </c>
      <c r="L133" s="763">
        <v>0</v>
      </c>
      <c r="M133" s="764">
        <v>0</v>
      </c>
      <c r="N133" s="763">
        <v>0</v>
      </c>
      <c r="O133" s="765">
        <v>0</v>
      </c>
      <c r="P133" s="764">
        <v>0</v>
      </c>
      <c r="Q133" s="766">
        <v>0</v>
      </c>
      <c r="R133" s="765">
        <v>0</v>
      </c>
    </row>
    <row r="134" spans="1:18">
      <c r="A134" s="727" t="s">
        <v>2584</v>
      </c>
      <c r="B134" s="758" t="s">
        <v>2585</v>
      </c>
      <c r="C134" s="729" t="s">
        <v>912</v>
      </c>
      <c r="D134" s="753" t="s">
        <v>2719</v>
      </c>
      <c r="E134" s="702">
        <f t="shared" si="11"/>
        <v>1</v>
      </c>
      <c r="F134" s="702">
        <f t="shared" si="11"/>
        <v>0.2</v>
      </c>
      <c r="G134" s="763">
        <v>0</v>
      </c>
      <c r="H134" s="763">
        <v>0</v>
      </c>
      <c r="I134" s="763">
        <v>0</v>
      </c>
      <c r="J134" s="763">
        <v>0</v>
      </c>
      <c r="K134" s="764">
        <v>0</v>
      </c>
      <c r="L134" s="763">
        <v>0</v>
      </c>
      <c r="M134" s="764">
        <v>0</v>
      </c>
      <c r="N134" s="763">
        <v>0</v>
      </c>
      <c r="O134" s="765">
        <v>0</v>
      </c>
      <c r="P134" s="764">
        <v>0</v>
      </c>
      <c r="Q134" s="766">
        <f>1</f>
        <v>1</v>
      </c>
      <c r="R134" s="765">
        <f>1/5</f>
        <v>0.2</v>
      </c>
    </row>
    <row r="135" spans="1:18">
      <c r="A135" s="727" t="s">
        <v>2586</v>
      </c>
      <c r="B135" s="758" t="s">
        <v>2587</v>
      </c>
      <c r="C135" s="729" t="s">
        <v>912</v>
      </c>
      <c r="D135" s="753" t="s">
        <v>2719</v>
      </c>
      <c r="E135" s="702">
        <f t="shared" si="11"/>
        <v>1</v>
      </c>
      <c r="F135" s="702">
        <f t="shared" si="11"/>
        <v>0.2</v>
      </c>
      <c r="G135" s="763">
        <v>0</v>
      </c>
      <c r="H135" s="763">
        <v>0</v>
      </c>
      <c r="I135" s="763">
        <v>0</v>
      </c>
      <c r="J135" s="763">
        <v>0</v>
      </c>
      <c r="K135" s="764">
        <v>0</v>
      </c>
      <c r="L135" s="763">
        <v>0</v>
      </c>
      <c r="M135" s="764">
        <v>0</v>
      </c>
      <c r="N135" s="763">
        <v>0</v>
      </c>
      <c r="O135" s="765">
        <v>0</v>
      </c>
      <c r="P135" s="764">
        <v>0</v>
      </c>
      <c r="Q135" s="766">
        <f>1</f>
        <v>1</v>
      </c>
      <c r="R135" s="765">
        <f t="shared" ref="R135:R136" si="12">1/5</f>
        <v>0.2</v>
      </c>
    </row>
    <row r="136" spans="1:18">
      <c r="A136" s="727" t="s">
        <v>2582</v>
      </c>
      <c r="B136" s="758" t="s">
        <v>2583</v>
      </c>
      <c r="C136" s="729" t="s">
        <v>912</v>
      </c>
      <c r="D136" s="753" t="s">
        <v>2719</v>
      </c>
      <c r="E136" s="702">
        <f t="shared" si="11"/>
        <v>1</v>
      </c>
      <c r="F136" s="702">
        <f t="shared" si="11"/>
        <v>0.2</v>
      </c>
      <c r="G136" s="763">
        <v>0</v>
      </c>
      <c r="H136" s="763">
        <v>0</v>
      </c>
      <c r="I136" s="763">
        <v>0</v>
      </c>
      <c r="J136" s="763">
        <v>0</v>
      </c>
      <c r="K136" s="764">
        <v>0</v>
      </c>
      <c r="L136" s="763">
        <v>0</v>
      </c>
      <c r="M136" s="764">
        <v>0</v>
      </c>
      <c r="N136" s="763">
        <v>0</v>
      </c>
      <c r="O136" s="765">
        <v>0</v>
      </c>
      <c r="P136" s="764">
        <v>0</v>
      </c>
      <c r="Q136" s="766">
        <f>1</f>
        <v>1</v>
      </c>
      <c r="R136" s="765">
        <f t="shared" si="12"/>
        <v>0.2</v>
      </c>
    </row>
    <row r="137" spans="1:18">
      <c r="A137" s="727" t="s">
        <v>2660</v>
      </c>
      <c r="B137" s="758" t="s">
        <v>2661</v>
      </c>
      <c r="C137" s="729" t="s">
        <v>912</v>
      </c>
      <c r="D137" s="753" t="s">
        <v>2719</v>
      </c>
      <c r="E137" s="702">
        <f t="shared" si="11"/>
        <v>0</v>
      </c>
      <c r="F137" s="702">
        <f t="shared" si="11"/>
        <v>0</v>
      </c>
      <c r="G137" s="763">
        <v>0</v>
      </c>
      <c r="H137" s="763">
        <v>0</v>
      </c>
      <c r="I137" s="763">
        <v>0</v>
      </c>
      <c r="J137" s="763">
        <v>0</v>
      </c>
      <c r="K137" s="764">
        <v>0</v>
      </c>
      <c r="L137" s="763">
        <v>0</v>
      </c>
      <c r="M137" s="764">
        <v>0</v>
      </c>
      <c r="N137" s="763">
        <v>0</v>
      </c>
      <c r="O137" s="765">
        <v>0</v>
      </c>
      <c r="P137" s="764">
        <v>0</v>
      </c>
      <c r="Q137" s="766">
        <v>0</v>
      </c>
      <c r="R137" s="765">
        <v>0</v>
      </c>
    </row>
    <row r="138" spans="1:18">
      <c r="A138" s="778" t="s">
        <v>1069</v>
      </c>
      <c r="B138" s="779" t="s">
        <v>1070</v>
      </c>
      <c r="C138" s="780" t="s">
        <v>1071</v>
      </c>
      <c r="D138" s="753" t="s">
        <v>2719</v>
      </c>
      <c r="E138" s="781">
        <f t="shared" si="11"/>
        <v>1</v>
      </c>
      <c r="F138" s="781">
        <f t="shared" si="11"/>
        <v>0.5</v>
      </c>
      <c r="G138" s="782">
        <f>1</f>
        <v>1</v>
      </c>
      <c r="H138" s="782">
        <f>1/2</f>
        <v>0.5</v>
      </c>
      <c r="I138" s="782">
        <v>0</v>
      </c>
      <c r="J138" s="782">
        <v>0</v>
      </c>
      <c r="K138" s="783">
        <v>0</v>
      </c>
      <c r="L138" s="782">
        <v>0</v>
      </c>
      <c r="M138" s="783">
        <v>0</v>
      </c>
      <c r="N138" s="782">
        <v>0</v>
      </c>
      <c r="O138" s="784">
        <v>0</v>
      </c>
      <c r="P138" s="783">
        <v>0</v>
      </c>
      <c r="Q138" s="785">
        <v>0</v>
      </c>
      <c r="R138" s="784">
        <v>0</v>
      </c>
    </row>
    <row r="139" spans="1:18">
      <c r="A139" s="701" t="s">
        <v>1060</v>
      </c>
      <c r="B139" s="786" t="s">
        <v>1061</v>
      </c>
      <c r="C139" s="720" t="s">
        <v>1062</v>
      </c>
      <c r="D139" s="753" t="s">
        <v>2719</v>
      </c>
      <c r="E139" s="702">
        <f t="shared" si="11"/>
        <v>0</v>
      </c>
      <c r="F139" s="702">
        <f t="shared" si="11"/>
        <v>0</v>
      </c>
      <c r="G139" s="759">
        <v>0</v>
      </c>
      <c r="H139" s="759">
        <v>0</v>
      </c>
      <c r="I139" s="759">
        <v>0</v>
      </c>
      <c r="J139" s="759">
        <v>0</v>
      </c>
      <c r="K139" s="760">
        <v>0</v>
      </c>
      <c r="L139" s="759">
        <v>0</v>
      </c>
      <c r="M139" s="760">
        <v>0</v>
      </c>
      <c r="N139" s="759">
        <v>0</v>
      </c>
      <c r="O139" s="761">
        <v>0</v>
      </c>
      <c r="P139" s="760">
        <v>0</v>
      </c>
      <c r="Q139" s="762">
        <v>0</v>
      </c>
      <c r="R139" s="761">
        <v>0</v>
      </c>
    </row>
    <row r="140" spans="1:18">
      <c r="A140" s="701" t="s">
        <v>1063</v>
      </c>
      <c r="B140" s="786" t="s">
        <v>89</v>
      </c>
      <c r="C140" s="720" t="s">
        <v>1062</v>
      </c>
      <c r="D140" s="753" t="s">
        <v>2719</v>
      </c>
      <c r="E140" s="787">
        <f t="shared" si="11"/>
        <v>0</v>
      </c>
      <c r="F140" s="787">
        <f t="shared" si="11"/>
        <v>0</v>
      </c>
      <c r="G140" s="759">
        <v>0</v>
      </c>
      <c r="H140" s="759">
        <v>0</v>
      </c>
      <c r="I140" s="759">
        <v>0</v>
      </c>
      <c r="J140" s="759">
        <v>0</v>
      </c>
      <c r="K140" s="760">
        <v>0</v>
      </c>
      <c r="L140" s="759">
        <v>0</v>
      </c>
      <c r="M140" s="761">
        <v>0</v>
      </c>
      <c r="N140" s="759">
        <v>0</v>
      </c>
      <c r="O140" s="761">
        <v>0</v>
      </c>
      <c r="P140" s="760">
        <v>0</v>
      </c>
      <c r="Q140" s="762">
        <v>0</v>
      </c>
      <c r="R140" s="761">
        <v>0</v>
      </c>
    </row>
    <row r="141" spans="1:18">
      <c r="A141" s="721" t="s">
        <v>355</v>
      </c>
      <c r="B141" s="788" t="s">
        <v>1088</v>
      </c>
      <c r="C141" s="723" t="s">
        <v>1071</v>
      </c>
      <c r="D141" s="753" t="s">
        <v>2719</v>
      </c>
      <c r="E141" s="724">
        <f t="shared" si="11"/>
        <v>0</v>
      </c>
      <c r="F141" s="724">
        <f t="shared" si="11"/>
        <v>0</v>
      </c>
      <c r="G141" s="789">
        <v>0</v>
      </c>
      <c r="H141" s="789">
        <v>0</v>
      </c>
      <c r="I141" s="789">
        <v>0</v>
      </c>
      <c r="J141" s="789">
        <v>0</v>
      </c>
      <c r="K141" s="790">
        <v>0</v>
      </c>
      <c r="L141" s="789">
        <v>0</v>
      </c>
      <c r="M141" s="791">
        <v>0</v>
      </c>
      <c r="N141" s="789">
        <v>0</v>
      </c>
      <c r="O141" s="791">
        <v>0</v>
      </c>
      <c r="P141" s="790">
        <v>0</v>
      </c>
      <c r="Q141" s="792">
        <v>0</v>
      </c>
      <c r="R141" s="791">
        <v>0</v>
      </c>
    </row>
    <row r="142" spans="1:18">
      <c r="A142" s="701" t="s">
        <v>1072</v>
      </c>
      <c r="B142" s="786" t="s">
        <v>1073</v>
      </c>
      <c r="C142" s="720" t="s">
        <v>507</v>
      </c>
      <c r="D142" s="753" t="s">
        <v>2719</v>
      </c>
      <c r="E142" s="702">
        <f t="shared" si="11"/>
        <v>0</v>
      </c>
      <c r="F142" s="702">
        <f t="shared" si="11"/>
        <v>0</v>
      </c>
      <c r="G142" s="759">
        <v>0</v>
      </c>
      <c r="H142" s="759">
        <v>0</v>
      </c>
      <c r="I142" s="759">
        <v>0</v>
      </c>
      <c r="J142" s="759">
        <v>0</v>
      </c>
      <c r="K142" s="760">
        <v>0</v>
      </c>
      <c r="L142" s="759">
        <v>0</v>
      </c>
      <c r="M142" s="761">
        <v>0</v>
      </c>
      <c r="N142" s="759">
        <v>0</v>
      </c>
      <c r="O142" s="761">
        <v>0</v>
      </c>
      <c r="P142" s="760">
        <v>0</v>
      </c>
      <c r="Q142" s="762">
        <v>0</v>
      </c>
      <c r="R142" s="761">
        <v>0</v>
      </c>
    </row>
    <row r="143" spans="1:18">
      <c r="A143" s="793" t="s">
        <v>1064</v>
      </c>
      <c r="B143" s="794" t="s">
        <v>1065</v>
      </c>
      <c r="C143" s="795" t="s">
        <v>157</v>
      </c>
      <c r="D143" s="753" t="s">
        <v>2719</v>
      </c>
      <c r="E143" s="787">
        <f t="shared" si="11"/>
        <v>0</v>
      </c>
      <c r="F143" s="787">
        <f t="shared" si="11"/>
        <v>0</v>
      </c>
      <c r="G143" s="796">
        <v>0</v>
      </c>
      <c r="H143" s="796">
        <v>0</v>
      </c>
      <c r="I143" s="796">
        <v>0</v>
      </c>
      <c r="J143" s="796">
        <v>0</v>
      </c>
      <c r="K143" s="797">
        <v>0</v>
      </c>
      <c r="L143" s="796">
        <v>0</v>
      </c>
      <c r="M143" s="798">
        <v>0</v>
      </c>
      <c r="N143" s="796">
        <v>0</v>
      </c>
      <c r="O143" s="798">
        <v>0</v>
      </c>
      <c r="P143" s="797">
        <v>0</v>
      </c>
      <c r="Q143" s="799">
        <v>0</v>
      </c>
      <c r="R143" s="800">
        <v>0</v>
      </c>
    </row>
    <row r="144" spans="1:18">
      <c r="A144" s="701" t="s">
        <v>1066</v>
      </c>
      <c r="B144" s="786" t="s">
        <v>506</v>
      </c>
      <c r="C144" s="720" t="s">
        <v>157</v>
      </c>
      <c r="D144" s="753" t="s">
        <v>2719</v>
      </c>
      <c r="E144" s="787">
        <f t="shared" si="11"/>
        <v>0</v>
      </c>
      <c r="F144" s="787">
        <f t="shared" si="11"/>
        <v>0</v>
      </c>
      <c r="G144" s="759">
        <v>0</v>
      </c>
      <c r="H144" s="759">
        <v>0</v>
      </c>
      <c r="I144" s="759">
        <v>0</v>
      </c>
      <c r="J144" s="759">
        <v>0</v>
      </c>
      <c r="K144" s="760">
        <v>0</v>
      </c>
      <c r="L144" s="759">
        <v>0</v>
      </c>
      <c r="M144" s="760">
        <v>0</v>
      </c>
      <c r="N144" s="759">
        <v>0</v>
      </c>
      <c r="O144" s="761">
        <v>0</v>
      </c>
      <c r="P144" s="760">
        <v>0</v>
      </c>
      <c r="Q144" s="762">
        <v>0</v>
      </c>
      <c r="R144" s="761">
        <v>0</v>
      </c>
    </row>
    <row r="145" spans="1:18">
      <c r="A145" s="801" t="s">
        <v>1074</v>
      </c>
      <c r="B145" s="802" t="s">
        <v>1075</v>
      </c>
      <c r="C145" s="753" t="s">
        <v>507</v>
      </c>
      <c r="D145" s="753" t="s">
        <v>2719</v>
      </c>
      <c r="E145" s="787">
        <f t="shared" si="11"/>
        <v>0</v>
      </c>
      <c r="F145" s="787">
        <f t="shared" si="11"/>
        <v>0</v>
      </c>
      <c r="G145" s="803">
        <v>0</v>
      </c>
      <c r="H145" s="803">
        <v>0</v>
      </c>
      <c r="I145" s="803">
        <v>0</v>
      </c>
      <c r="J145" s="803">
        <v>0</v>
      </c>
      <c r="K145" s="804">
        <v>0</v>
      </c>
      <c r="L145" s="803">
        <v>0</v>
      </c>
      <c r="M145" s="804">
        <v>0</v>
      </c>
      <c r="N145" s="803">
        <v>0</v>
      </c>
      <c r="O145" s="805">
        <v>0</v>
      </c>
      <c r="P145" s="804">
        <v>0</v>
      </c>
      <c r="Q145" s="806">
        <v>0</v>
      </c>
      <c r="R145" s="805">
        <v>0</v>
      </c>
    </row>
    <row r="146" spans="1:18">
      <c r="A146" s="801" t="s">
        <v>1067</v>
      </c>
      <c r="B146" s="802" t="s">
        <v>111</v>
      </c>
      <c r="C146" s="753" t="s">
        <v>157</v>
      </c>
      <c r="D146" s="753" t="s">
        <v>2719</v>
      </c>
      <c r="E146" s="787">
        <f t="shared" si="11"/>
        <v>0</v>
      </c>
      <c r="F146" s="787">
        <f t="shared" si="11"/>
        <v>0</v>
      </c>
      <c r="G146" s="803">
        <v>0</v>
      </c>
      <c r="H146" s="803">
        <v>0</v>
      </c>
      <c r="I146" s="803">
        <v>0</v>
      </c>
      <c r="J146" s="803">
        <v>0</v>
      </c>
      <c r="K146" s="804">
        <v>0</v>
      </c>
      <c r="L146" s="803">
        <v>0</v>
      </c>
      <c r="M146" s="804">
        <v>0</v>
      </c>
      <c r="N146" s="803">
        <v>0</v>
      </c>
      <c r="O146" s="805">
        <v>0</v>
      </c>
      <c r="P146" s="804">
        <v>0</v>
      </c>
      <c r="Q146" s="806">
        <v>0</v>
      </c>
      <c r="R146" s="805">
        <v>0</v>
      </c>
    </row>
    <row r="147" spans="1:18">
      <c r="A147" s="767" t="s">
        <v>1068</v>
      </c>
      <c r="B147" s="767" t="s">
        <v>100</v>
      </c>
      <c r="C147" s="768" t="s">
        <v>157</v>
      </c>
      <c r="D147" s="753" t="s">
        <v>2719</v>
      </c>
      <c r="E147" s="724">
        <f t="shared" si="11"/>
        <v>0</v>
      </c>
      <c r="F147" s="724">
        <f t="shared" si="11"/>
        <v>0</v>
      </c>
      <c r="G147" s="774">
        <v>0</v>
      </c>
      <c r="H147" s="774">
        <v>0</v>
      </c>
      <c r="I147" s="774">
        <v>0</v>
      </c>
      <c r="J147" s="774">
        <v>0</v>
      </c>
      <c r="K147" s="775">
        <v>0</v>
      </c>
      <c r="L147" s="774">
        <v>0</v>
      </c>
      <c r="M147" s="775">
        <v>0</v>
      </c>
      <c r="N147" s="774">
        <v>0</v>
      </c>
      <c r="O147" s="776">
        <v>0</v>
      </c>
      <c r="P147" s="775">
        <v>0</v>
      </c>
      <c r="Q147" s="777">
        <v>0</v>
      </c>
      <c r="R147" s="776">
        <v>0</v>
      </c>
    </row>
    <row r="148" spans="1:18">
      <c r="A148" s="701" t="s">
        <v>1076</v>
      </c>
      <c r="B148" s="786" t="s">
        <v>1077</v>
      </c>
      <c r="C148" s="720" t="s">
        <v>504</v>
      </c>
      <c r="D148" s="753" t="s">
        <v>2719</v>
      </c>
      <c r="E148" s="702">
        <f t="shared" si="11"/>
        <v>0</v>
      </c>
      <c r="F148" s="702">
        <f t="shared" si="11"/>
        <v>0</v>
      </c>
      <c r="G148" s="759">
        <v>0</v>
      </c>
      <c r="H148" s="759">
        <v>0</v>
      </c>
      <c r="I148" s="759">
        <v>0</v>
      </c>
      <c r="J148" s="759">
        <v>0</v>
      </c>
      <c r="K148" s="760">
        <v>0</v>
      </c>
      <c r="L148" s="759">
        <v>0</v>
      </c>
      <c r="M148" s="760">
        <v>0</v>
      </c>
      <c r="N148" s="759">
        <v>0</v>
      </c>
      <c r="O148" s="761">
        <v>0</v>
      </c>
      <c r="P148" s="760">
        <v>0</v>
      </c>
      <c r="Q148" s="762">
        <v>0</v>
      </c>
      <c r="R148" s="761">
        <v>0</v>
      </c>
    </row>
    <row r="149" spans="1:18">
      <c r="A149" s="807" t="s">
        <v>1063</v>
      </c>
      <c r="B149" s="808" t="s">
        <v>1078</v>
      </c>
      <c r="C149" s="809" t="s">
        <v>504</v>
      </c>
      <c r="D149" s="753" t="s">
        <v>2719</v>
      </c>
      <c r="E149" s="724">
        <f t="shared" si="11"/>
        <v>0</v>
      </c>
      <c r="F149" s="724">
        <f t="shared" si="11"/>
        <v>0</v>
      </c>
      <c r="G149" s="810">
        <v>0</v>
      </c>
      <c r="H149" s="811">
        <v>0</v>
      </c>
      <c r="I149" s="810">
        <v>0</v>
      </c>
      <c r="J149" s="811">
        <v>0</v>
      </c>
      <c r="K149" s="811">
        <v>0</v>
      </c>
      <c r="L149" s="811">
        <v>0</v>
      </c>
      <c r="M149" s="811">
        <v>0</v>
      </c>
      <c r="N149" s="811">
        <v>0</v>
      </c>
      <c r="O149" s="811">
        <v>0</v>
      </c>
      <c r="P149" s="811">
        <v>0</v>
      </c>
      <c r="Q149" s="812">
        <v>0</v>
      </c>
      <c r="R149" s="813">
        <v>0</v>
      </c>
    </row>
    <row r="150" spans="1:18">
      <c r="A150" s="793" t="s">
        <v>884</v>
      </c>
      <c r="B150" s="794" t="s">
        <v>1726</v>
      </c>
      <c r="C150" s="814" t="s">
        <v>231</v>
      </c>
      <c r="D150" s="753" t="s">
        <v>2719</v>
      </c>
      <c r="E150" s="815">
        <f t="shared" si="11"/>
        <v>1</v>
      </c>
      <c r="F150" s="815">
        <f t="shared" si="11"/>
        <v>0.5</v>
      </c>
      <c r="G150" s="816">
        <v>1</v>
      </c>
      <c r="H150" s="817">
        <f>1/2</f>
        <v>0.5</v>
      </c>
      <c r="I150" s="816">
        <v>0</v>
      </c>
      <c r="J150" s="817">
        <v>0</v>
      </c>
      <c r="K150" s="817">
        <v>0</v>
      </c>
      <c r="L150" s="817">
        <v>0</v>
      </c>
      <c r="M150" s="817">
        <v>0</v>
      </c>
      <c r="N150" s="817">
        <v>0</v>
      </c>
      <c r="O150" s="817">
        <v>0</v>
      </c>
      <c r="P150" s="817">
        <v>0</v>
      </c>
      <c r="Q150" s="818">
        <v>0</v>
      </c>
      <c r="R150" s="798">
        <v>0</v>
      </c>
    </row>
    <row r="151" spans="1:18">
      <c r="A151" s="819" t="s">
        <v>946</v>
      </c>
      <c r="B151" s="820" t="s">
        <v>1053</v>
      </c>
      <c r="C151" s="821" t="s">
        <v>231</v>
      </c>
      <c r="D151" s="753" t="s">
        <v>2719</v>
      </c>
      <c r="E151" s="724">
        <f>G151+I151+K151+M151+O151+Q151</f>
        <v>3</v>
      </c>
      <c r="F151" s="724">
        <f>H151+J151+L151+N151+P151+R151</f>
        <v>0.8666666666666667</v>
      </c>
      <c r="G151" s="789">
        <f>1+1+1</f>
        <v>3</v>
      </c>
      <c r="H151" s="789">
        <f>1/5+1/3+1/3</f>
        <v>0.8666666666666667</v>
      </c>
      <c r="I151" s="789">
        <v>0</v>
      </c>
      <c r="J151" s="789">
        <v>0</v>
      </c>
      <c r="K151" s="775">
        <v>0</v>
      </c>
      <c r="L151" s="774">
        <v>0</v>
      </c>
      <c r="M151" s="775">
        <v>0</v>
      </c>
      <c r="N151" s="774">
        <v>0</v>
      </c>
      <c r="O151" s="776">
        <v>0</v>
      </c>
      <c r="P151" s="775">
        <v>0</v>
      </c>
      <c r="Q151" s="777">
        <v>0</v>
      </c>
      <c r="R151" s="776">
        <v>0</v>
      </c>
    </row>
    <row r="152" spans="1:18">
      <c r="A152" s="822" t="s">
        <v>874</v>
      </c>
      <c r="B152" s="822" t="s">
        <v>875</v>
      </c>
      <c r="C152" s="823" t="s">
        <v>835</v>
      </c>
      <c r="D152" s="753" t="s">
        <v>2719</v>
      </c>
      <c r="E152" s="702">
        <f t="shared" si="11"/>
        <v>0</v>
      </c>
      <c r="F152" s="702">
        <f t="shared" si="11"/>
        <v>0</v>
      </c>
      <c r="G152" s="824">
        <v>0</v>
      </c>
      <c r="H152" s="824">
        <v>0</v>
      </c>
      <c r="I152" s="824">
        <v>0</v>
      </c>
      <c r="J152" s="824">
        <v>0</v>
      </c>
      <c r="K152" s="824">
        <v>0</v>
      </c>
      <c r="L152" s="824">
        <v>0</v>
      </c>
      <c r="M152" s="824">
        <v>0</v>
      </c>
      <c r="N152" s="824">
        <v>0</v>
      </c>
      <c r="O152" s="824">
        <v>0</v>
      </c>
      <c r="P152" s="824">
        <v>0</v>
      </c>
      <c r="Q152" s="824">
        <v>0</v>
      </c>
      <c r="R152" s="824">
        <v>0</v>
      </c>
    </row>
    <row r="153" spans="1:18" ht="16" thickBot="1">
      <c r="A153" s="825" t="s">
        <v>2075</v>
      </c>
      <c r="B153" s="825" t="s">
        <v>1796</v>
      </c>
      <c r="C153" s="826" t="s">
        <v>835</v>
      </c>
      <c r="D153" s="753" t="s">
        <v>2719</v>
      </c>
      <c r="E153" s="708">
        <f t="shared" si="11"/>
        <v>1</v>
      </c>
      <c r="F153" s="708">
        <f t="shared" si="11"/>
        <v>0.25</v>
      </c>
      <c r="G153" s="827">
        <f>1</f>
        <v>1</v>
      </c>
      <c r="H153" s="827">
        <f>1/4</f>
        <v>0.25</v>
      </c>
      <c r="I153" s="827">
        <v>0</v>
      </c>
      <c r="J153" s="827">
        <v>0</v>
      </c>
      <c r="K153" s="827">
        <v>0</v>
      </c>
      <c r="L153" s="827">
        <v>0</v>
      </c>
      <c r="M153" s="827">
        <v>0</v>
      </c>
      <c r="N153" s="827">
        <v>0</v>
      </c>
      <c r="O153" s="827">
        <v>0</v>
      </c>
      <c r="P153" s="827">
        <v>0</v>
      </c>
      <c r="Q153" s="827">
        <v>0</v>
      </c>
      <c r="R153" s="827">
        <v>0</v>
      </c>
    </row>
    <row r="154" spans="1:18">
      <c r="A154" s="828" t="s">
        <v>888</v>
      </c>
      <c r="B154" s="829" t="s">
        <v>887</v>
      </c>
      <c r="C154" s="720" t="s">
        <v>835</v>
      </c>
      <c r="D154" s="753" t="s">
        <v>2719</v>
      </c>
      <c r="E154" s="702">
        <f t="shared" si="11"/>
        <v>0</v>
      </c>
      <c r="F154" s="702">
        <f t="shared" si="11"/>
        <v>0</v>
      </c>
      <c r="G154" s="759">
        <v>0</v>
      </c>
      <c r="H154" s="760">
        <v>0</v>
      </c>
      <c r="I154" s="759">
        <v>0</v>
      </c>
      <c r="J154" s="761">
        <v>0</v>
      </c>
      <c r="K154" s="760">
        <v>0</v>
      </c>
      <c r="L154" s="759">
        <v>0</v>
      </c>
      <c r="M154" s="760">
        <v>0</v>
      </c>
      <c r="N154" s="759">
        <v>0</v>
      </c>
      <c r="O154" s="761">
        <v>0</v>
      </c>
      <c r="P154" s="760">
        <v>0</v>
      </c>
      <c r="Q154" s="762">
        <v>0</v>
      </c>
      <c r="R154" s="761">
        <v>0</v>
      </c>
    </row>
    <row r="155" spans="1:18">
      <c r="A155" s="701" t="s">
        <v>943</v>
      </c>
      <c r="B155" s="701" t="s">
        <v>944</v>
      </c>
      <c r="C155" s="719" t="s">
        <v>835</v>
      </c>
      <c r="D155" s="753" t="s">
        <v>2719</v>
      </c>
      <c r="E155" s="787">
        <f t="shared" si="11"/>
        <v>0</v>
      </c>
      <c r="F155" s="787">
        <f t="shared" si="11"/>
        <v>0</v>
      </c>
      <c r="G155" s="759">
        <v>0</v>
      </c>
      <c r="H155" s="760">
        <v>0</v>
      </c>
      <c r="I155" s="759">
        <v>0</v>
      </c>
      <c r="J155" s="761">
        <v>0</v>
      </c>
      <c r="K155" s="824">
        <v>0</v>
      </c>
      <c r="L155" s="824">
        <v>0</v>
      </c>
      <c r="M155" s="824">
        <v>0</v>
      </c>
      <c r="N155" s="824">
        <v>0</v>
      </c>
      <c r="O155" s="824">
        <v>0</v>
      </c>
      <c r="P155" s="824">
        <v>0</v>
      </c>
      <c r="Q155" s="830">
        <v>0</v>
      </c>
      <c r="R155" s="824">
        <v>0</v>
      </c>
    </row>
    <row r="156" spans="1:18">
      <c r="A156" s="822" t="s">
        <v>873</v>
      </c>
      <c r="B156" s="822" t="s">
        <v>872</v>
      </c>
      <c r="C156" s="823" t="s">
        <v>835</v>
      </c>
      <c r="D156" s="753" t="s">
        <v>2719</v>
      </c>
      <c r="E156" s="787">
        <f t="shared" si="11"/>
        <v>0</v>
      </c>
      <c r="F156" s="787">
        <f t="shared" si="11"/>
        <v>0</v>
      </c>
      <c r="G156" s="759">
        <v>0</v>
      </c>
      <c r="H156" s="760">
        <v>0</v>
      </c>
      <c r="I156" s="759">
        <v>0</v>
      </c>
      <c r="J156" s="761">
        <v>0</v>
      </c>
      <c r="K156" s="824">
        <v>0</v>
      </c>
      <c r="L156" s="824">
        <v>0</v>
      </c>
      <c r="M156" s="824">
        <v>0</v>
      </c>
      <c r="N156" s="824">
        <v>0</v>
      </c>
      <c r="O156" s="824">
        <v>0</v>
      </c>
      <c r="P156" s="824">
        <v>0</v>
      </c>
      <c r="Q156" s="824">
        <v>0</v>
      </c>
      <c r="R156" s="824">
        <v>0</v>
      </c>
    </row>
    <row r="157" spans="1:18">
      <c r="A157" s="831" t="s">
        <v>876</v>
      </c>
      <c r="B157" s="832" t="s">
        <v>877</v>
      </c>
      <c r="C157" s="833" t="s">
        <v>835</v>
      </c>
      <c r="D157" s="753" t="s">
        <v>2719</v>
      </c>
      <c r="E157" s="787">
        <f t="shared" si="11"/>
        <v>0</v>
      </c>
      <c r="F157" s="787">
        <f t="shared" si="11"/>
        <v>0</v>
      </c>
      <c r="G157" s="759">
        <v>0</v>
      </c>
      <c r="H157" s="760">
        <v>0</v>
      </c>
      <c r="I157" s="759">
        <v>0</v>
      </c>
      <c r="J157" s="761">
        <v>0</v>
      </c>
      <c r="K157" s="834">
        <v>0</v>
      </c>
      <c r="L157" s="834">
        <v>0</v>
      </c>
      <c r="M157" s="834">
        <v>0</v>
      </c>
      <c r="N157" s="834">
        <v>0</v>
      </c>
      <c r="O157" s="834">
        <v>0</v>
      </c>
      <c r="P157" s="834">
        <v>0</v>
      </c>
      <c r="Q157" s="834">
        <v>0</v>
      </c>
      <c r="R157" s="834">
        <v>0</v>
      </c>
    </row>
    <row r="158" spans="1:18" ht="16" thickBot="1">
      <c r="A158" s="835" t="s">
        <v>878</v>
      </c>
      <c r="B158" s="835" t="s">
        <v>879</v>
      </c>
      <c r="C158" s="836" t="s">
        <v>922</v>
      </c>
      <c r="D158" s="753" t="s">
        <v>2719</v>
      </c>
      <c r="E158" s="837">
        <f t="shared" ref="E158:F158" si="13">G158+I158+K158+M158+O158+Q158</f>
        <v>0</v>
      </c>
      <c r="F158" s="838">
        <f t="shared" si="13"/>
        <v>0</v>
      </c>
      <c r="G158" s="837">
        <v>0</v>
      </c>
      <c r="H158" s="839">
        <v>0</v>
      </c>
      <c r="I158" s="708">
        <v>0</v>
      </c>
      <c r="J158" s="840">
        <v>0</v>
      </c>
      <c r="K158" s="841">
        <v>0</v>
      </c>
      <c r="L158" s="841">
        <v>0</v>
      </c>
      <c r="M158" s="841">
        <v>0</v>
      </c>
      <c r="N158" s="841">
        <v>0</v>
      </c>
      <c r="O158" s="841">
        <v>0</v>
      </c>
      <c r="P158" s="841">
        <v>0</v>
      </c>
      <c r="Q158" s="841">
        <v>0</v>
      </c>
      <c r="R158" s="841">
        <v>0</v>
      </c>
    </row>
    <row r="159" spans="1:18">
      <c r="A159" s="233" t="s">
        <v>20</v>
      </c>
      <c r="B159" s="234"/>
      <c r="C159" s="234"/>
      <c r="D159" s="234"/>
      <c r="E159" s="237">
        <f t="shared" ref="E159:R159" si="14">SUM(E110:E158)</f>
        <v>45</v>
      </c>
      <c r="F159" s="235">
        <f t="shared" si="14"/>
        <v>24.949999999999996</v>
      </c>
      <c r="G159" s="237">
        <f t="shared" si="14"/>
        <v>36</v>
      </c>
      <c r="H159" s="235">
        <f t="shared" si="14"/>
        <v>20.95</v>
      </c>
      <c r="I159" s="237">
        <f t="shared" si="14"/>
        <v>0</v>
      </c>
      <c r="J159" s="235">
        <f t="shared" si="14"/>
        <v>0</v>
      </c>
      <c r="K159" s="237">
        <f t="shared" si="14"/>
        <v>0</v>
      </c>
      <c r="L159" s="235">
        <f t="shared" si="14"/>
        <v>0</v>
      </c>
      <c r="M159" s="237">
        <f t="shared" si="14"/>
        <v>1</v>
      </c>
      <c r="N159" s="235">
        <f t="shared" si="14"/>
        <v>1</v>
      </c>
      <c r="O159" s="237">
        <f t="shared" si="14"/>
        <v>0</v>
      </c>
      <c r="P159" s="235">
        <f t="shared" si="14"/>
        <v>0</v>
      </c>
      <c r="Q159" s="237">
        <f t="shared" si="14"/>
        <v>8</v>
      </c>
      <c r="R159" s="330">
        <f t="shared" si="14"/>
        <v>3.0000000000000009</v>
      </c>
    </row>
    <row r="163" spans="1:18" ht="19">
      <c r="A163" s="1729" t="s">
        <v>508</v>
      </c>
      <c r="B163" s="1730"/>
      <c r="C163" s="1730"/>
      <c r="D163" s="1730"/>
      <c r="E163" s="1730"/>
      <c r="F163" s="1730"/>
      <c r="G163" s="1730"/>
      <c r="H163" s="1730"/>
      <c r="I163" s="1730"/>
      <c r="J163" s="1730"/>
      <c r="K163" s="1730"/>
      <c r="L163" s="1730"/>
      <c r="M163" s="1730"/>
      <c r="N163" s="1730"/>
      <c r="O163" s="1730"/>
      <c r="P163" s="1730"/>
      <c r="Q163" s="1730"/>
      <c r="R163" s="1759"/>
    </row>
    <row r="164" spans="1:18" ht="19">
      <c r="A164" s="1731" t="s">
        <v>2277</v>
      </c>
      <c r="B164" s="1732"/>
      <c r="C164" s="1732"/>
      <c r="D164" s="1732"/>
      <c r="E164" s="1732"/>
      <c r="F164" s="1732"/>
      <c r="G164" s="1732"/>
      <c r="H164" s="1732"/>
      <c r="I164" s="1732"/>
      <c r="J164" s="1732"/>
      <c r="K164" s="1732"/>
      <c r="L164" s="1732"/>
      <c r="M164" s="1732"/>
      <c r="N164" s="1732"/>
      <c r="O164" s="1732"/>
      <c r="P164" s="1732"/>
      <c r="Q164" s="1732"/>
      <c r="R164" s="1764"/>
    </row>
    <row r="165" spans="1:18">
      <c r="A165" s="687" t="s">
        <v>1</v>
      </c>
      <c r="B165" s="687" t="s">
        <v>2</v>
      </c>
      <c r="C165" s="687" t="s">
        <v>861</v>
      </c>
      <c r="D165" s="687"/>
      <c r="E165" s="690" t="s">
        <v>853</v>
      </c>
      <c r="F165" s="690"/>
      <c r="G165" s="690" t="s">
        <v>1039</v>
      </c>
      <c r="H165" s="690"/>
      <c r="I165" s="690" t="s">
        <v>859</v>
      </c>
      <c r="J165" s="690"/>
      <c r="K165" s="690" t="s">
        <v>12</v>
      </c>
      <c r="L165" s="690"/>
      <c r="M165" s="690" t="s">
        <v>6</v>
      </c>
      <c r="N165" s="690"/>
      <c r="O165" s="690" t="s">
        <v>5</v>
      </c>
      <c r="P165" s="690"/>
      <c r="Q165" s="690" t="s">
        <v>7</v>
      </c>
      <c r="R165" s="690"/>
    </row>
    <row r="166" spans="1:18">
      <c r="A166" s="687"/>
      <c r="B166" s="687"/>
      <c r="C166" s="687"/>
      <c r="D166" s="687"/>
      <c r="E166" s="13" t="s">
        <v>14</v>
      </c>
      <c r="F166" s="13" t="s">
        <v>15</v>
      </c>
      <c r="G166" s="13" t="s">
        <v>14</v>
      </c>
      <c r="H166" s="13" t="s">
        <v>15</v>
      </c>
      <c r="I166" s="13" t="s">
        <v>14</v>
      </c>
      <c r="J166" s="13" t="s">
        <v>15</v>
      </c>
      <c r="K166" s="13" t="s">
        <v>14</v>
      </c>
      <c r="L166" s="13" t="s">
        <v>15</v>
      </c>
      <c r="M166" s="13" t="s">
        <v>14</v>
      </c>
      <c r="N166" s="13" t="s">
        <v>15</v>
      </c>
      <c r="O166" s="13" t="s">
        <v>14</v>
      </c>
      <c r="P166" s="13" t="s">
        <v>15</v>
      </c>
      <c r="Q166" s="13" t="s">
        <v>14</v>
      </c>
      <c r="R166" s="13" t="s">
        <v>15</v>
      </c>
    </row>
    <row r="167" spans="1:18">
      <c r="A167" s="550" t="s">
        <v>138</v>
      </c>
      <c r="B167" s="550" t="s">
        <v>515</v>
      </c>
      <c r="C167" s="551" t="s">
        <v>67</v>
      </c>
      <c r="D167" s="158" t="s">
        <v>2720</v>
      </c>
      <c r="E167" s="300">
        <f t="shared" ref="E167:F182" si="15">G167+I167+K167+M167+O167+Q167</f>
        <v>1</v>
      </c>
      <c r="F167" s="300">
        <f t="shared" si="15"/>
        <v>1</v>
      </c>
      <c r="G167" s="552">
        <f>1</f>
        <v>1</v>
      </c>
      <c r="H167" s="584">
        <f>1</f>
        <v>1</v>
      </c>
      <c r="I167" s="646">
        <v>0</v>
      </c>
      <c r="J167" s="647">
        <v>0</v>
      </c>
      <c r="K167" s="646">
        <v>0</v>
      </c>
      <c r="L167" s="647">
        <v>0</v>
      </c>
      <c r="M167" s="646">
        <v>0</v>
      </c>
      <c r="N167" s="647">
        <v>0</v>
      </c>
      <c r="O167" s="646">
        <v>0</v>
      </c>
      <c r="P167" s="647">
        <v>0</v>
      </c>
      <c r="Q167" s="646">
        <v>0</v>
      </c>
      <c r="R167" s="648">
        <v>0</v>
      </c>
    </row>
    <row r="168" spans="1:18">
      <c r="A168" s="148" t="s">
        <v>93</v>
      </c>
      <c r="B168" s="148" t="s">
        <v>90</v>
      </c>
      <c r="C168" s="158" t="s">
        <v>67</v>
      </c>
      <c r="D168" s="158" t="s">
        <v>2720</v>
      </c>
      <c r="E168" s="300">
        <f t="shared" si="15"/>
        <v>0</v>
      </c>
      <c r="F168" s="300">
        <f t="shared" si="15"/>
        <v>0</v>
      </c>
      <c r="G168" s="96">
        <v>0</v>
      </c>
      <c r="H168" s="97">
        <v>0</v>
      </c>
      <c r="I168" s="96">
        <v>0</v>
      </c>
      <c r="J168" s="97">
        <v>0</v>
      </c>
      <c r="K168" s="96">
        <v>0</v>
      </c>
      <c r="L168" s="97">
        <v>0</v>
      </c>
      <c r="M168" s="96">
        <v>0</v>
      </c>
      <c r="N168" s="97">
        <v>0</v>
      </c>
      <c r="O168" s="96">
        <v>0</v>
      </c>
      <c r="P168" s="97">
        <v>0</v>
      </c>
      <c r="Q168" s="96">
        <v>0</v>
      </c>
      <c r="R168" s="98">
        <v>0</v>
      </c>
    </row>
    <row r="169" spans="1:18">
      <c r="A169" s="148" t="s">
        <v>979</v>
      </c>
      <c r="B169" s="148" t="s">
        <v>980</v>
      </c>
      <c r="C169" s="158" t="s">
        <v>67</v>
      </c>
      <c r="D169" s="158" t="s">
        <v>2720</v>
      </c>
      <c r="E169" s="302">
        <f t="shared" si="15"/>
        <v>1</v>
      </c>
      <c r="F169" s="302">
        <f t="shared" si="15"/>
        <v>1</v>
      </c>
      <c r="G169" s="96">
        <v>0</v>
      </c>
      <c r="H169" s="97">
        <v>0</v>
      </c>
      <c r="I169" s="96">
        <v>1</v>
      </c>
      <c r="J169" s="97">
        <v>1</v>
      </c>
      <c r="K169" s="96">
        <v>0</v>
      </c>
      <c r="L169" s="97">
        <v>0</v>
      </c>
      <c r="M169" s="96">
        <v>0</v>
      </c>
      <c r="N169" s="97">
        <v>0</v>
      </c>
      <c r="O169" s="96">
        <v>0</v>
      </c>
      <c r="P169" s="97">
        <v>0</v>
      </c>
      <c r="Q169" s="96">
        <v>0</v>
      </c>
      <c r="R169" s="98">
        <v>0</v>
      </c>
    </row>
    <row r="170" spans="1:18">
      <c r="A170" s="147" t="s">
        <v>511</v>
      </c>
      <c r="B170" s="147" t="s">
        <v>512</v>
      </c>
      <c r="C170" s="154" t="s">
        <v>67</v>
      </c>
      <c r="D170" s="158" t="s">
        <v>2720</v>
      </c>
      <c r="E170" s="302">
        <f t="shared" si="15"/>
        <v>0</v>
      </c>
      <c r="F170" s="302">
        <f t="shared" si="15"/>
        <v>0</v>
      </c>
      <c r="G170" s="91">
        <v>0</v>
      </c>
      <c r="H170" s="92">
        <v>0</v>
      </c>
      <c r="I170" s="91">
        <v>0</v>
      </c>
      <c r="J170" s="92">
        <v>0</v>
      </c>
      <c r="K170" s="91">
        <v>0</v>
      </c>
      <c r="L170" s="92">
        <v>0</v>
      </c>
      <c r="M170" s="91">
        <v>0</v>
      </c>
      <c r="N170" s="92">
        <v>0</v>
      </c>
      <c r="O170" s="91">
        <v>0</v>
      </c>
      <c r="P170" s="92">
        <v>0</v>
      </c>
      <c r="Q170" s="91">
        <v>0</v>
      </c>
      <c r="R170" s="93">
        <v>0</v>
      </c>
    </row>
    <row r="171" spans="1:18">
      <c r="A171" s="147" t="s">
        <v>981</v>
      </c>
      <c r="B171" s="147" t="s">
        <v>982</v>
      </c>
      <c r="C171" s="154" t="s">
        <v>67</v>
      </c>
      <c r="D171" s="158" t="s">
        <v>2720</v>
      </c>
      <c r="E171" s="302">
        <f t="shared" si="15"/>
        <v>2</v>
      </c>
      <c r="F171" s="302">
        <f t="shared" si="15"/>
        <v>2</v>
      </c>
      <c r="G171" s="91">
        <v>0</v>
      </c>
      <c r="H171" s="92">
        <v>0</v>
      </c>
      <c r="I171" s="91">
        <f>1+1</f>
        <v>2</v>
      </c>
      <c r="J171" s="92">
        <f>1+1</f>
        <v>2</v>
      </c>
      <c r="K171" s="91">
        <v>0</v>
      </c>
      <c r="L171" s="92">
        <v>0</v>
      </c>
      <c r="M171" s="91">
        <v>0</v>
      </c>
      <c r="N171" s="92">
        <v>0</v>
      </c>
      <c r="O171" s="91">
        <v>0</v>
      </c>
      <c r="P171" s="92">
        <v>0</v>
      </c>
      <c r="Q171" s="91">
        <v>0</v>
      </c>
      <c r="R171" s="93">
        <v>0</v>
      </c>
    </row>
    <row r="172" spans="1:18">
      <c r="A172" s="147" t="s">
        <v>513</v>
      </c>
      <c r="B172" s="147" t="s">
        <v>514</v>
      </c>
      <c r="C172" s="154" t="s">
        <v>67</v>
      </c>
      <c r="D172" s="158" t="s">
        <v>2720</v>
      </c>
      <c r="E172" s="302">
        <f t="shared" si="15"/>
        <v>0</v>
      </c>
      <c r="F172" s="302">
        <f t="shared" si="15"/>
        <v>0</v>
      </c>
      <c r="G172" s="91">
        <v>0</v>
      </c>
      <c r="H172" s="92">
        <v>0</v>
      </c>
      <c r="I172" s="91">
        <v>0</v>
      </c>
      <c r="J172" s="92">
        <v>0</v>
      </c>
      <c r="K172" s="91">
        <v>0</v>
      </c>
      <c r="L172" s="92">
        <v>0</v>
      </c>
      <c r="M172" s="91">
        <v>0</v>
      </c>
      <c r="N172" s="92">
        <v>0</v>
      </c>
      <c r="O172" s="91">
        <v>0</v>
      </c>
      <c r="P172" s="92">
        <v>0</v>
      </c>
      <c r="Q172" s="91">
        <v>0</v>
      </c>
      <c r="R172" s="93">
        <v>0</v>
      </c>
    </row>
    <row r="173" spans="1:18">
      <c r="A173" s="149" t="s">
        <v>509</v>
      </c>
      <c r="B173" s="149" t="s">
        <v>510</v>
      </c>
      <c r="C173" s="156" t="s">
        <v>1083</v>
      </c>
      <c r="D173" s="158" t="s">
        <v>2720</v>
      </c>
      <c r="E173" s="325">
        <f t="shared" si="15"/>
        <v>0</v>
      </c>
      <c r="F173" s="325">
        <f t="shared" si="15"/>
        <v>0</v>
      </c>
      <c r="G173" s="6">
        <v>0</v>
      </c>
      <c r="H173" s="66">
        <v>0</v>
      </c>
      <c r="I173" s="6">
        <v>0</v>
      </c>
      <c r="J173" s="66">
        <v>0</v>
      </c>
      <c r="K173" s="6">
        <v>0</v>
      </c>
      <c r="L173" s="66">
        <v>0</v>
      </c>
      <c r="M173" s="6">
        <v>0</v>
      </c>
      <c r="N173" s="66">
        <v>0</v>
      </c>
      <c r="O173" s="6">
        <v>0</v>
      </c>
      <c r="P173" s="66">
        <v>0</v>
      </c>
      <c r="Q173" s="6">
        <v>0</v>
      </c>
      <c r="R173" s="63">
        <v>0</v>
      </c>
    </row>
    <row r="174" spans="1:18">
      <c r="A174" s="147" t="s">
        <v>516</v>
      </c>
      <c r="B174" s="147" t="s">
        <v>236</v>
      </c>
      <c r="C174" s="154" t="s">
        <v>59</v>
      </c>
      <c r="D174" s="158" t="s">
        <v>2720</v>
      </c>
      <c r="E174" s="302">
        <f t="shared" si="15"/>
        <v>0</v>
      </c>
      <c r="F174" s="302">
        <f t="shared" si="15"/>
        <v>0</v>
      </c>
      <c r="G174" s="91">
        <v>0</v>
      </c>
      <c r="H174" s="92">
        <v>0</v>
      </c>
      <c r="I174" s="91">
        <v>0</v>
      </c>
      <c r="J174" s="92">
        <v>0</v>
      </c>
      <c r="K174" s="91">
        <v>0</v>
      </c>
      <c r="L174" s="92">
        <v>0</v>
      </c>
      <c r="M174" s="91">
        <v>0</v>
      </c>
      <c r="N174" s="92">
        <v>0</v>
      </c>
      <c r="O174" s="91">
        <v>0</v>
      </c>
      <c r="P174" s="92">
        <v>0</v>
      </c>
      <c r="Q174" s="91">
        <v>0</v>
      </c>
      <c r="R174" s="93">
        <v>0</v>
      </c>
    </row>
    <row r="175" spans="1:18">
      <c r="A175" s="147" t="s">
        <v>114</v>
      </c>
      <c r="B175" s="147" t="s">
        <v>113</v>
      </c>
      <c r="C175" s="154" t="s">
        <v>2650</v>
      </c>
      <c r="D175" s="158" t="s">
        <v>2720</v>
      </c>
      <c r="E175" s="302">
        <f t="shared" si="15"/>
        <v>0</v>
      </c>
      <c r="F175" s="302">
        <f t="shared" si="15"/>
        <v>0</v>
      </c>
      <c r="G175" s="91">
        <v>0</v>
      </c>
      <c r="H175" s="92">
        <v>0</v>
      </c>
      <c r="I175" s="91">
        <v>0</v>
      </c>
      <c r="J175" s="92">
        <v>0</v>
      </c>
      <c r="K175" s="91">
        <v>0</v>
      </c>
      <c r="L175" s="92">
        <v>0</v>
      </c>
      <c r="M175" s="91">
        <v>0</v>
      </c>
      <c r="N175" s="92">
        <v>0</v>
      </c>
      <c r="O175" s="91">
        <v>0</v>
      </c>
      <c r="P175" s="92">
        <v>0</v>
      </c>
      <c r="Q175" s="91">
        <v>0</v>
      </c>
      <c r="R175" s="93">
        <v>0</v>
      </c>
    </row>
    <row r="176" spans="1:18">
      <c r="A176" s="176" t="s">
        <v>105</v>
      </c>
      <c r="B176" s="176" t="s">
        <v>106</v>
      </c>
      <c r="C176" s="154" t="s">
        <v>2650</v>
      </c>
      <c r="D176" s="158" t="s">
        <v>2720</v>
      </c>
      <c r="E176" s="302">
        <f t="shared" si="15"/>
        <v>0</v>
      </c>
      <c r="F176" s="302">
        <f t="shared" si="15"/>
        <v>0</v>
      </c>
      <c r="G176" s="113">
        <v>0</v>
      </c>
      <c r="H176" s="114">
        <v>0</v>
      </c>
      <c r="I176" s="113">
        <v>0</v>
      </c>
      <c r="J176" s="114">
        <v>0</v>
      </c>
      <c r="K176" s="113">
        <v>0</v>
      </c>
      <c r="L176" s="114">
        <v>0</v>
      </c>
      <c r="M176" s="113">
        <v>0</v>
      </c>
      <c r="N176" s="114">
        <v>0</v>
      </c>
      <c r="O176" s="113">
        <v>0</v>
      </c>
      <c r="P176" s="114">
        <v>0</v>
      </c>
      <c r="Q176" s="113">
        <v>0</v>
      </c>
      <c r="R176" s="115">
        <v>0</v>
      </c>
    </row>
    <row r="177" spans="1:18">
      <c r="A177" s="176" t="s">
        <v>77</v>
      </c>
      <c r="B177" s="176" t="s">
        <v>78</v>
      </c>
      <c r="C177" s="154" t="s">
        <v>2650</v>
      </c>
      <c r="D177" s="158" t="s">
        <v>2720</v>
      </c>
      <c r="E177" s="302">
        <f t="shared" si="15"/>
        <v>0</v>
      </c>
      <c r="F177" s="302">
        <f t="shared" si="15"/>
        <v>0</v>
      </c>
      <c r="G177" s="91">
        <v>0</v>
      </c>
      <c r="H177" s="92">
        <v>0</v>
      </c>
      <c r="I177" s="91">
        <v>0</v>
      </c>
      <c r="J177" s="92">
        <v>0</v>
      </c>
      <c r="K177" s="91">
        <v>0</v>
      </c>
      <c r="L177" s="92">
        <v>0</v>
      </c>
      <c r="M177" s="91">
        <v>0</v>
      </c>
      <c r="N177" s="92">
        <v>0</v>
      </c>
      <c r="O177" s="91">
        <v>0</v>
      </c>
      <c r="P177" s="92">
        <v>0</v>
      </c>
      <c r="Q177" s="91">
        <v>0</v>
      </c>
      <c r="R177" s="93">
        <v>0</v>
      </c>
    </row>
    <row r="178" spans="1:18">
      <c r="A178" s="177" t="s">
        <v>916</v>
      </c>
      <c r="B178" s="177" t="s">
        <v>99</v>
      </c>
      <c r="C178" s="178" t="s">
        <v>2650</v>
      </c>
      <c r="D178" s="158" t="s">
        <v>2720</v>
      </c>
      <c r="E178" s="325">
        <f t="shared" si="15"/>
        <v>1</v>
      </c>
      <c r="F178" s="325">
        <f t="shared" si="15"/>
        <v>1</v>
      </c>
      <c r="G178" s="83">
        <v>0</v>
      </c>
      <c r="H178" s="84">
        <v>0</v>
      </c>
      <c r="I178" s="83">
        <v>0</v>
      </c>
      <c r="J178" s="84">
        <v>0</v>
      </c>
      <c r="K178" s="83">
        <v>0</v>
      </c>
      <c r="L178" s="84">
        <v>0</v>
      </c>
      <c r="M178" s="83">
        <v>0</v>
      </c>
      <c r="N178" s="84">
        <v>0</v>
      </c>
      <c r="O178" s="83">
        <v>0</v>
      </c>
      <c r="P178" s="84">
        <v>0</v>
      </c>
      <c r="Q178" s="83">
        <f>1</f>
        <v>1</v>
      </c>
      <c r="R178" s="85">
        <f>1</f>
        <v>1</v>
      </c>
    </row>
    <row r="179" spans="1:18">
      <c r="A179" s="148" t="s">
        <v>529</v>
      </c>
      <c r="B179" s="148" t="s">
        <v>530</v>
      </c>
      <c r="C179" s="158" t="s">
        <v>56</v>
      </c>
      <c r="D179" s="158" t="s">
        <v>2720</v>
      </c>
      <c r="E179" s="300">
        <f t="shared" si="15"/>
        <v>0</v>
      </c>
      <c r="F179" s="300">
        <f t="shared" si="15"/>
        <v>0</v>
      </c>
      <c r="G179" s="96">
        <v>0</v>
      </c>
      <c r="H179" s="97">
        <v>0</v>
      </c>
      <c r="I179" s="96">
        <v>0</v>
      </c>
      <c r="J179" s="97">
        <v>0</v>
      </c>
      <c r="K179" s="96">
        <v>0</v>
      </c>
      <c r="L179" s="97">
        <v>0</v>
      </c>
      <c r="M179" s="96">
        <v>0</v>
      </c>
      <c r="N179" s="97">
        <v>0</v>
      </c>
      <c r="O179" s="96">
        <v>0</v>
      </c>
      <c r="P179" s="97">
        <v>0</v>
      </c>
      <c r="Q179" s="96">
        <v>0</v>
      </c>
      <c r="R179" s="98">
        <v>0</v>
      </c>
    </row>
    <row r="180" spans="1:18">
      <c r="A180" s="147" t="s">
        <v>519</v>
      </c>
      <c r="B180" s="147" t="s">
        <v>520</v>
      </c>
      <c r="C180" s="154" t="s">
        <v>56</v>
      </c>
      <c r="D180" s="158" t="s">
        <v>2720</v>
      </c>
      <c r="E180" s="302">
        <f t="shared" si="15"/>
        <v>0</v>
      </c>
      <c r="F180" s="302">
        <f t="shared" si="15"/>
        <v>0</v>
      </c>
      <c r="G180" s="91">
        <v>0</v>
      </c>
      <c r="H180" s="92">
        <v>0</v>
      </c>
      <c r="I180" s="91">
        <v>0</v>
      </c>
      <c r="J180" s="92">
        <v>0</v>
      </c>
      <c r="K180" s="91">
        <v>0</v>
      </c>
      <c r="L180" s="92">
        <v>0</v>
      </c>
      <c r="M180" s="91">
        <v>0</v>
      </c>
      <c r="N180" s="92">
        <v>0</v>
      </c>
      <c r="O180" s="91">
        <v>0</v>
      </c>
      <c r="P180" s="92">
        <v>0</v>
      </c>
      <c r="Q180" s="91">
        <v>0</v>
      </c>
      <c r="R180" s="93">
        <v>0</v>
      </c>
    </row>
    <row r="181" spans="1:18">
      <c r="A181" s="147" t="s">
        <v>521</v>
      </c>
      <c r="B181" s="147" t="s">
        <v>522</v>
      </c>
      <c r="C181" s="154" t="s">
        <v>56</v>
      </c>
      <c r="D181" s="158" t="s">
        <v>2720</v>
      </c>
      <c r="E181" s="302">
        <f t="shared" si="15"/>
        <v>0</v>
      </c>
      <c r="F181" s="302">
        <f t="shared" si="15"/>
        <v>0</v>
      </c>
      <c r="G181" s="91">
        <v>0</v>
      </c>
      <c r="H181" s="92">
        <v>0</v>
      </c>
      <c r="I181" s="91">
        <v>0</v>
      </c>
      <c r="J181" s="92">
        <v>0</v>
      </c>
      <c r="K181" s="91">
        <v>0</v>
      </c>
      <c r="L181" s="92">
        <v>0</v>
      </c>
      <c r="M181" s="91">
        <v>0</v>
      </c>
      <c r="N181" s="92">
        <v>0</v>
      </c>
      <c r="O181" s="91">
        <v>0</v>
      </c>
      <c r="P181" s="92">
        <v>0</v>
      </c>
      <c r="Q181" s="91">
        <v>0</v>
      </c>
      <c r="R181" s="93">
        <v>0</v>
      </c>
    </row>
    <row r="182" spans="1:18">
      <c r="A182" s="147" t="s">
        <v>531</v>
      </c>
      <c r="B182" s="147" t="s">
        <v>532</v>
      </c>
      <c r="C182" s="154" t="s">
        <v>56</v>
      </c>
      <c r="D182" s="158" t="s">
        <v>2720</v>
      </c>
      <c r="E182" s="302">
        <f t="shared" si="15"/>
        <v>0</v>
      </c>
      <c r="F182" s="302">
        <f t="shared" si="15"/>
        <v>0</v>
      </c>
      <c r="G182" s="91">
        <v>0</v>
      </c>
      <c r="H182" s="92">
        <v>0</v>
      </c>
      <c r="I182" s="91">
        <v>0</v>
      </c>
      <c r="J182" s="92">
        <v>0</v>
      </c>
      <c r="K182" s="91">
        <v>0</v>
      </c>
      <c r="L182" s="92">
        <v>0</v>
      </c>
      <c r="M182" s="91">
        <v>0</v>
      </c>
      <c r="N182" s="92">
        <v>0</v>
      </c>
      <c r="O182" s="91">
        <v>0</v>
      </c>
      <c r="P182" s="92">
        <v>0</v>
      </c>
      <c r="Q182" s="91">
        <v>0</v>
      </c>
      <c r="R182" s="93">
        <v>0</v>
      </c>
    </row>
    <row r="183" spans="1:18">
      <c r="A183" s="147" t="s">
        <v>517</v>
      </c>
      <c r="B183" s="147" t="s">
        <v>518</v>
      </c>
      <c r="C183" s="154" t="s">
        <v>1762</v>
      </c>
      <c r="D183" s="158" t="s">
        <v>2720</v>
      </c>
      <c r="E183" s="302">
        <f t="shared" ref="E183:F197" si="16">G183+I183+K183+M183+O183+Q183</f>
        <v>0</v>
      </c>
      <c r="F183" s="302">
        <f t="shared" si="16"/>
        <v>0</v>
      </c>
      <c r="G183" s="91">
        <v>0</v>
      </c>
      <c r="H183" s="92">
        <v>0</v>
      </c>
      <c r="I183" s="91">
        <v>0</v>
      </c>
      <c r="J183" s="92">
        <v>0</v>
      </c>
      <c r="K183" s="91">
        <v>0</v>
      </c>
      <c r="L183" s="92">
        <v>0</v>
      </c>
      <c r="M183" s="91">
        <v>0</v>
      </c>
      <c r="N183" s="92">
        <v>0</v>
      </c>
      <c r="O183" s="91">
        <v>0</v>
      </c>
      <c r="P183" s="92">
        <v>0</v>
      </c>
      <c r="Q183" s="91">
        <v>0</v>
      </c>
      <c r="R183" s="93">
        <v>0</v>
      </c>
    </row>
    <row r="184" spans="1:18">
      <c r="A184" s="147" t="s">
        <v>525</v>
      </c>
      <c r="B184" s="147" t="s">
        <v>526</v>
      </c>
      <c r="C184" s="154" t="s">
        <v>56</v>
      </c>
      <c r="D184" s="158" t="s">
        <v>2720</v>
      </c>
      <c r="E184" s="302">
        <f t="shared" si="16"/>
        <v>0</v>
      </c>
      <c r="F184" s="302">
        <f t="shared" si="16"/>
        <v>0</v>
      </c>
      <c r="G184" s="91">
        <v>0</v>
      </c>
      <c r="H184" s="92">
        <v>0</v>
      </c>
      <c r="I184" s="91">
        <v>0</v>
      </c>
      <c r="J184" s="92">
        <v>0</v>
      </c>
      <c r="K184" s="91">
        <v>0</v>
      </c>
      <c r="L184" s="92">
        <v>0</v>
      </c>
      <c r="M184" s="91">
        <v>0</v>
      </c>
      <c r="N184" s="92">
        <v>0</v>
      </c>
      <c r="O184" s="91">
        <v>0</v>
      </c>
      <c r="P184" s="92">
        <v>0</v>
      </c>
      <c r="Q184" s="91">
        <v>0</v>
      </c>
      <c r="R184" s="93">
        <v>0</v>
      </c>
    </row>
    <row r="185" spans="1:18">
      <c r="A185" s="147" t="s">
        <v>527</v>
      </c>
      <c r="B185" s="147" t="s">
        <v>528</v>
      </c>
      <c r="C185" s="154" t="s">
        <v>56</v>
      </c>
      <c r="D185" s="158" t="s">
        <v>2720</v>
      </c>
      <c r="E185" s="302">
        <f t="shared" si="16"/>
        <v>0</v>
      </c>
      <c r="F185" s="302">
        <f t="shared" si="16"/>
        <v>0</v>
      </c>
      <c r="G185" s="91">
        <v>0</v>
      </c>
      <c r="H185" s="92">
        <v>0</v>
      </c>
      <c r="I185" s="91">
        <v>0</v>
      </c>
      <c r="J185" s="92">
        <v>0</v>
      </c>
      <c r="K185" s="91">
        <v>0</v>
      </c>
      <c r="L185" s="92">
        <v>0</v>
      </c>
      <c r="M185" s="91">
        <v>0</v>
      </c>
      <c r="N185" s="92">
        <v>0</v>
      </c>
      <c r="O185" s="91">
        <v>0</v>
      </c>
      <c r="P185" s="92">
        <v>0</v>
      </c>
      <c r="Q185" s="91">
        <v>0</v>
      </c>
      <c r="R185" s="93">
        <v>0</v>
      </c>
    </row>
    <row r="186" spans="1:18">
      <c r="A186" s="147" t="s">
        <v>487</v>
      </c>
      <c r="B186" s="147" t="s">
        <v>89</v>
      </c>
      <c r="C186" s="154" t="s">
        <v>1762</v>
      </c>
      <c r="D186" s="158" t="s">
        <v>2720</v>
      </c>
      <c r="E186" s="302">
        <f t="shared" si="16"/>
        <v>0</v>
      </c>
      <c r="F186" s="302">
        <f t="shared" si="16"/>
        <v>0</v>
      </c>
      <c r="G186" s="91">
        <v>0</v>
      </c>
      <c r="H186" s="92">
        <v>0</v>
      </c>
      <c r="I186" s="91">
        <v>0</v>
      </c>
      <c r="J186" s="92">
        <v>0</v>
      </c>
      <c r="K186" s="91">
        <v>0</v>
      </c>
      <c r="L186" s="92">
        <v>0</v>
      </c>
      <c r="M186" s="91">
        <v>0</v>
      </c>
      <c r="N186" s="92">
        <v>0</v>
      </c>
      <c r="O186" s="91">
        <v>0</v>
      </c>
      <c r="P186" s="92">
        <v>0</v>
      </c>
      <c r="Q186" s="91">
        <v>0</v>
      </c>
      <c r="R186" s="93">
        <v>0</v>
      </c>
    </row>
    <row r="187" spans="1:18">
      <c r="A187" s="147" t="s">
        <v>523</v>
      </c>
      <c r="B187" s="147" t="s">
        <v>524</v>
      </c>
      <c r="C187" s="154" t="s">
        <v>1762</v>
      </c>
      <c r="D187" s="158" t="s">
        <v>2720</v>
      </c>
      <c r="E187" s="302">
        <f t="shared" si="16"/>
        <v>0</v>
      </c>
      <c r="F187" s="302">
        <f t="shared" si="16"/>
        <v>0</v>
      </c>
      <c r="G187" s="91">
        <v>0</v>
      </c>
      <c r="H187" s="92">
        <v>0</v>
      </c>
      <c r="I187" s="91">
        <v>0</v>
      </c>
      <c r="J187" s="92">
        <v>0</v>
      </c>
      <c r="K187" s="91">
        <v>0</v>
      </c>
      <c r="L187" s="92">
        <v>0</v>
      </c>
      <c r="M187" s="91">
        <v>0</v>
      </c>
      <c r="N187" s="92">
        <v>0</v>
      </c>
      <c r="O187" s="91">
        <v>0</v>
      </c>
      <c r="P187" s="92">
        <v>0</v>
      </c>
      <c r="Q187" s="91">
        <v>0</v>
      </c>
      <c r="R187" s="93">
        <v>0</v>
      </c>
    </row>
    <row r="188" spans="1:18">
      <c r="A188" s="199" t="s">
        <v>983</v>
      </c>
      <c r="B188" s="199" t="s">
        <v>414</v>
      </c>
      <c r="C188" s="154" t="s">
        <v>56</v>
      </c>
      <c r="D188" s="158" t="s">
        <v>2720</v>
      </c>
      <c r="E188" s="302">
        <f t="shared" si="16"/>
        <v>0</v>
      </c>
      <c r="F188" s="302">
        <f t="shared" si="16"/>
        <v>0</v>
      </c>
      <c r="G188" s="91">
        <v>0</v>
      </c>
      <c r="H188" s="92">
        <v>0</v>
      </c>
      <c r="I188" s="91">
        <v>0</v>
      </c>
      <c r="J188" s="92">
        <v>0</v>
      </c>
      <c r="K188" s="91">
        <v>0</v>
      </c>
      <c r="L188" s="92">
        <v>0</v>
      </c>
      <c r="M188" s="91">
        <v>0</v>
      </c>
      <c r="N188" s="92">
        <v>0</v>
      </c>
      <c r="O188" s="91">
        <v>0</v>
      </c>
      <c r="P188" s="92">
        <v>0</v>
      </c>
      <c r="Q188" s="91">
        <v>0</v>
      </c>
      <c r="R188" s="93">
        <v>0</v>
      </c>
    </row>
    <row r="189" spans="1:18">
      <c r="A189" s="199" t="s">
        <v>984</v>
      </c>
      <c r="B189" s="199" t="s">
        <v>469</v>
      </c>
      <c r="C189" s="154" t="s">
        <v>56</v>
      </c>
      <c r="D189" s="158" t="s">
        <v>2720</v>
      </c>
      <c r="E189" s="302">
        <f t="shared" si="16"/>
        <v>0</v>
      </c>
      <c r="F189" s="302">
        <f t="shared" si="16"/>
        <v>0</v>
      </c>
      <c r="G189" s="91">
        <v>0</v>
      </c>
      <c r="H189" s="92">
        <v>0</v>
      </c>
      <c r="I189" s="91">
        <v>0</v>
      </c>
      <c r="J189" s="92">
        <v>0</v>
      </c>
      <c r="K189" s="91">
        <v>0</v>
      </c>
      <c r="L189" s="92">
        <v>0</v>
      </c>
      <c r="M189" s="91">
        <v>0</v>
      </c>
      <c r="N189" s="92">
        <v>0</v>
      </c>
      <c r="O189" s="91">
        <v>0</v>
      </c>
      <c r="P189" s="92">
        <v>0</v>
      </c>
      <c r="Q189" s="91">
        <v>0</v>
      </c>
      <c r="R189" s="93">
        <v>0</v>
      </c>
    </row>
    <row r="190" spans="1:18">
      <c r="A190" s="199" t="s">
        <v>281</v>
      </c>
      <c r="B190" s="199" t="s">
        <v>282</v>
      </c>
      <c r="C190" s="154" t="s">
        <v>56</v>
      </c>
      <c r="D190" s="158" t="s">
        <v>2720</v>
      </c>
      <c r="E190" s="302">
        <f t="shared" si="16"/>
        <v>0</v>
      </c>
      <c r="F190" s="302">
        <f t="shared" si="16"/>
        <v>0</v>
      </c>
      <c r="G190" s="91">
        <v>0</v>
      </c>
      <c r="H190" s="92">
        <v>0</v>
      </c>
      <c r="I190" s="91">
        <v>0</v>
      </c>
      <c r="J190" s="92">
        <v>0</v>
      </c>
      <c r="K190" s="91">
        <v>0</v>
      </c>
      <c r="L190" s="92">
        <v>0</v>
      </c>
      <c r="M190" s="91">
        <v>0</v>
      </c>
      <c r="N190" s="92">
        <v>0</v>
      </c>
      <c r="O190" s="91">
        <v>0</v>
      </c>
      <c r="P190" s="92">
        <v>0</v>
      </c>
      <c r="Q190" s="91">
        <v>0</v>
      </c>
      <c r="R190" s="93">
        <v>0</v>
      </c>
    </row>
    <row r="191" spans="1:18">
      <c r="A191" s="199" t="s">
        <v>985</v>
      </c>
      <c r="B191" s="199" t="s">
        <v>986</v>
      </c>
      <c r="C191" s="154" t="s">
        <v>56</v>
      </c>
      <c r="D191" s="158" t="s">
        <v>2720</v>
      </c>
      <c r="E191" s="302">
        <f t="shared" si="16"/>
        <v>1</v>
      </c>
      <c r="F191" s="302">
        <f t="shared" si="16"/>
        <v>1</v>
      </c>
      <c r="G191" s="91">
        <v>0</v>
      </c>
      <c r="H191" s="92">
        <v>0</v>
      </c>
      <c r="I191" s="91">
        <v>0</v>
      </c>
      <c r="J191" s="92">
        <v>0</v>
      </c>
      <c r="K191" s="91">
        <v>0</v>
      </c>
      <c r="L191" s="92">
        <v>0</v>
      </c>
      <c r="M191" s="91">
        <v>0</v>
      </c>
      <c r="N191" s="92">
        <v>0</v>
      </c>
      <c r="O191" s="91">
        <v>0</v>
      </c>
      <c r="P191" s="92">
        <v>0</v>
      </c>
      <c r="Q191" s="91">
        <f>1</f>
        <v>1</v>
      </c>
      <c r="R191" s="93">
        <f>1</f>
        <v>1</v>
      </c>
    </row>
    <row r="192" spans="1:18">
      <c r="A192" s="199" t="s">
        <v>987</v>
      </c>
      <c r="B192" s="199" t="s">
        <v>988</v>
      </c>
      <c r="C192" s="154" t="s">
        <v>56</v>
      </c>
      <c r="D192" s="158" t="s">
        <v>2720</v>
      </c>
      <c r="E192" s="302">
        <f t="shared" si="16"/>
        <v>0</v>
      </c>
      <c r="F192" s="302">
        <f t="shared" si="16"/>
        <v>0</v>
      </c>
      <c r="G192" s="91">
        <v>0</v>
      </c>
      <c r="H192" s="92">
        <v>0</v>
      </c>
      <c r="I192" s="91">
        <v>0</v>
      </c>
      <c r="J192" s="92">
        <v>0</v>
      </c>
      <c r="K192" s="91">
        <v>0</v>
      </c>
      <c r="L192" s="92">
        <v>0</v>
      </c>
      <c r="M192" s="91">
        <v>0</v>
      </c>
      <c r="N192" s="92">
        <v>0</v>
      </c>
      <c r="O192" s="91">
        <v>0</v>
      </c>
      <c r="P192" s="92">
        <v>0</v>
      </c>
      <c r="Q192" s="91">
        <v>0</v>
      </c>
      <c r="R192" s="93">
        <v>0</v>
      </c>
    </row>
    <row r="193" spans="1:18">
      <c r="A193" s="149" t="s">
        <v>533</v>
      </c>
      <c r="B193" s="149" t="s">
        <v>534</v>
      </c>
      <c r="C193" s="156" t="s">
        <v>56</v>
      </c>
      <c r="D193" s="158" t="s">
        <v>2720</v>
      </c>
      <c r="E193" s="325">
        <f t="shared" si="16"/>
        <v>0</v>
      </c>
      <c r="F193" s="325">
        <f t="shared" si="16"/>
        <v>0</v>
      </c>
      <c r="G193" s="6">
        <v>0</v>
      </c>
      <c r="H193" s="66">
        <v>0</v>
      </c>
      <c r="I193" s="6">
        <v>0</v>
      </c>
      <c r="J193" s="66">
        <v>0</v>
      </c>
      <c r="K193" s="6">
        <v>0</v>
      </c>
      <c r="L193" s="66">
        <v>0</v>
      </c>
      <c r="M193" s="6">
        <v>0</v>
      </c>
      <c r="N193" s="66">
        <v>0</v>
      </c>
      <c r="O193" s="6">
        <v>0</v>
      </c>
      <c r="P193" s="66">
        <v>0</v>
      </c>
      <c r="Q193" s="6">
        <v>0</v>
      </c>
      <c r="R193" s="63">
        <v>0</v>
      </c>
    </row>
    <row r="194" spans="1:18">
      <c r="A194" s="712" t="s">
        <v>539</v>
      </c>
      <c r="B194" s="712" t="s">
        <v>540</v>
      </c>
      <c r="C194" s="714" t="s">
        <v>358</v>
      </c>
      <c r="D194" s="720" t="s">
        <v>2720</v>
      </c>
      <c r="E194" s="716">
        <f t="shared" si="16"/>
        <v>0</v>
      </c>
      <c r="F194" s="716">
        <f t="shared" si="16"/>
        <v>0</v>
      </c>
      <c r="G194" s="716">
        <v>0</v>
      </c>
      <c r="H194" s="718">
        <v>0</v>
      </c>
      <c r="I194" s="716">
        <v>0</v>
      </c>
      <c r="J194" s="718">
        <v>0</v>
      </c>
      <c r="K194" s="716">
        <v>0</v>
      </c>
      <c r="L194" s="718">
        <v>0</v>
      </c>
      <c r="M194" s="716">
        <v>0</v>
      </c>
      <c r="N194" s="718">
        <v>0</v>
      </c>
      <c r="O194" s="716">
        <v>0</v>
      </c>
      <c r="P194" s="718">
        <v>0</v>
      </c>
      <c r="Q194" s="716">
        <v>0</v>
      </c>
      <c r="R194" s="717">
        <v>0</v>
      </c>
    </row>
    <row r="195" spans="1:18">
      <c r="A195" s="701" t="s">
        <v>2665</v>
      </c>
      <c r="B195" s="701" t="s">
        <v>2666</v>
      </c>
      <c r="C195" s="720" t="s">
        <v>311</v>
      </c>
      <c r="D195" s="720" t="s">
        <v>2720</v>
      </c>
      <c r="E195" s="702">
        <f t="shared" si="16"/>
        <v>0</v>
      </c>
      <c r="F195" s="702">
        <f t="shared" si="16"/>
        <v>0</v>
      </c>
      <c r="G195" s="702">
        <v>0</v>
      </c>
      <c r="H195" s="703">
        <v>0</v>
      </c>
      <c r="I195" s="702">
        <v>0</v>
      </c>
      <c r="J195" s="703">
        <v>0</v>
      </c>
      <c r="K195" s="702">
        <v>0</v>
      </c>
      <c r="L195" s="703">
        <v>0</v>
      </c>
      <c r="M195" s="702">
        <v>0</v>
      </c>
      <c r="N195" s="703">
        <v>0</v>
      </c>
      <c r="O195" s="702">
        <v>0</v>
      </c>
      <c r="P195" s="703">
        <v>0</v>
      </c>
      <c r="Q195" s="702">
        <v>0</v>
      </c>
      <c r="R195" s="704">
        <v>0</v>
      </c>
    </row>
    <row r="196" spans="1:18">
      <c r="A196" s="701" t="s">
        <v>535</v>
      </c>
      <c r="B196" s="701" t="s">
        <v>536</v>
      </c>
      <c r="C196" s="720" t="s">
        <v>311</v>
      </c>
      <c r="D196" s="720" t="s">
        <v>2720</v>
      </c>
      <c r="E196" s="702">
        <f t="shared" si="16"/>
        <v>0</v>
      </c>
      <c r="F196" s="702">
        <f t="shared" si="16"/>
        <v>0</v>
      </c>
      <c r="G196" s="702">
        <v>0</v>
      </c>
      <c r="H196" s="703">
        <v>0</v>
      </c>
      <c r="I196" s="702">
        <v>0</v>
      </c>
      <c r="J196" s="703">
        <v>0</v>
      </c>
      <c r="K196" s="702">
        <v>0</v>
      </c>
      <c r="L196" s="703">
        <v>0</v>
      </c>
      <c r="M196" s="702">
        <v>0</v>
      </c>
      <c r="N196" s="703">
        <v>0</v>
      </c>
      <c r="O196" s="702">
        <v>0</v>
      </c>
      <c r="P196" s="703">
        <v>0</v>
      </c>
      <c r="Q196" s="702">
        <v>0</v>
      </c>
      <c r="R196" s="704">
        <v>0</v>
      </c>
    </row>
    <row r="197" spans="1:18" ht="16" thickBot="1">
      <c r="A197" s="842" t="s">
        <v>537</v>
      </c>
      <c r="B197" s="842" t="s">
        <v>538</v>
      </c>
      <c r="C197" s="843" t="s">
        <v>311</v>
      </c>
      <c r="D197" s="720" t="s">
        <v>2720</v>
      </c>
      <c r="E197" s="708">
        <f t="shared" si="16"/>
        <v>0</v>
      </c>
      <c r="F197" s="787">
        <f t="shared" si="16"/>
        <v>0</v>
      </c>
      <c r="G197" s="708">
        <v>0</v>
      </c>
      <c r="H197" s="839">
        <v>0</v>
      </c>
      <c r="I197" s="708">
        <v>0</v>
      </c>
      <c r="J197" s="839">
        <v>0</v>
      </c>
      <c r="K197" s="708">
        <v>0</v>
      </c>
      <c r="L197" s="839">
        <v>0</v>
      </c>
      <c r="M197" s="708">
        <v>0</v>
      </c>
      <c r="N197" s="839">
        <v>0</v>
      </c>
      <c r="O197" s="708">
        <v>0</v>
      </c>
      <c r="P197" s="839">
        <v>0</v>
      </c>
      <c r="Q197" s="708">
        <v>0</v>
      </c>
      <c r="R197" s="844">
        <v>0</v>
      </c>
    </row>
    <row r="198" spans="1:18">
      <c r="A198" s="233" t="s">
        <v>20</v>
      </c>
      <c r="B198" s="234"/>
      <c r="C198" s="234"/>
      <c r="D198" s="234"/>
      <c r="E198" s="237">
        <f t="shared" ref="E198:R198" si="17">SUM(E167:E197)</f>
        <v>6</v>
      </c>
      <c r="F198" s="216">
        <f t="shared" si="17"/>
        <v>6</v>
      </c>
      <c r="G198" s="237">
        <f t="shared" si="17"/>
        <v>1</v>
      </c>
      <c r="H198" s="216">
        <f t="shared" si="17"/>
        <v>1</v>
      </c>
      <c r="I198" s="237">
        <f t="shared" si="17"/>
        <v>3</v>
      </c>
      <c r="J198" s="216">
        <f t="shared" si="17"/>
        <v>3</v>
      </c>
      <c r="K198" s="237">
        <f t="shared" si="17"/>
        <v>0</v>
      </c>
      <c r="L198" s="216">
        <f t="shared" si="17"/>
        <v>0</v>
      </c>
      <c r="M198" s="237">
        <f t="shared" si="17"/>
        <v>0</v>
      </c>
      <c r="N198" s="216">
        <f t="shared" si="17"/>
        <v>0</v>
      </c>
      <c r="O198" s="237">
        <f t="shared" si="17"/>
        <v>0</v>
      </c>
      <c r="P198" s="216">
        <f t="shared" si="17"/>
        <v>0</v>
      </c>
      <c r="Q198" s="237">
        <f t="shared" si="17"/>
        <v>2</v>
      </c>
      <c r="R198" s="668">
        <f t="shared" si="17"/>
        <v>2</v>
      </c>
    </row>
    <row r="199" spans="1:18">
      <c r="A199" s="37"/>
      <c r="B199" s="37"/>
      <c r="C199" s="37"/>
      <c r="D199" s="37"/>
      <c r="E199" s="37"/>
      <c r="F199" s="37"/>
      <c r="G199" s="37"/>
      <c r="H199" s="37"/>
      <c r="I199" s="37"/>
      <c r="J199" s="37"/>
      <c r="K199" s="37"/>
      <c r="L199" s="37"/>
      <c r="M199" s="37"/>
      <c r="N199" s="37"/>
      <c r="O199" s="37"/>
      <c r="P199" s="37"/>
      <c r="Q199" s="37"/>
      <c r="R199" s="37"/>
    </row>
    <row r="200" spans="1:18">
      <c r="A200" s="37"/>
      <c r="B200" s="37"/>
      <c r="C200" s="37"/>
      <c r="D200" s="37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</row>
    <row r="201" spans="1:18" ht="19">
      <c r="A201" s="1742" t="s">
        <v>45</v>
      </c>
      <c r="B201" s="1742"/>
      <c r="C201" s="1742"/>
      <c r="D201" s="1742"/>
      <c r="E201" s="1742"/>
      <c r="F201" s="1742"/>
      <c r="G201" s="1742"/>
      <c r="H201" s="1742"/>
      <c r="I201" s="1742"/>
      <c r="J201" s="1742"/>
      <c r="K201" s="1742"/>
      <c r="L201" s="1742"/>
      <c r="M201" s="1742"/>
      <c r="N201" s="1742"/>
      <c r="O201" s="1742"/>
      <c r="P201" s="1742"/>
      <c r="Q201" s="1742"/>
      <c r="R201" s="1742"/>
    </row>
    <row r="202" spans="1:18" ht="19">
      <c r="A202" s="1749" t="s">
        <v>2277</v>
      </c>
      <c r="B202" s="1750"/>
      <c r="C202" s="1750"/>
      <c r="D202" s="1750"/>
      <c r="E202" s="1750"/>
      <c r="F202" s="1750"/>
      <c r="G202" s="1750"/>
      <c r="H202" s="1750"/>
      <c r="I202" s="1750"/>
      <c r="J202" s="1750"/>
      <c r="K202" s="1750"/>
      <c r="L202" s="1750"/>
      <c r="M202" s="1750"/>
      <c r="N202" s="1750"/>
      <c r="O202" s="1750"/>
      <c r="P202" s="1750"/>
      <c r="Q202" s="1750"/>
      <c r="R202" s="1750"/>
    </row>
    <row r="203" spans="1:18">
      <c r="A203" s="1736" t="s">
        <v>1</v>
      </c>
      <c r="B203" s="1738" t="s">
        <v>2</v>
      </c>
      <c r="C203" s="1736" t="s">
        <v>861</v>
      </c>
      <c r="D203" s="687"/>
      <c r="E203" s="1735" t="s">
        <v>853</v>
      </c>
      <c r="F203" s="1739"/>
      <c r="G203" s="1735" t="s">
        <v>1732</v>
      </c>
      <c r="H203" s="1735"/>
      <c r="I203" s="1735" t="s">
        <v>859</v>
      </c>
      <c r="J203" s="1735"/>
      <c r="K203" s="1735" t="s">
        <v>12</v>
      </c>
      <c r="L203" s="1735"/>
      <c r="M203" s="1735" t="s">
        <v>6</v>
      </c>
      <c r="N203" s="1735"/>
      <c r="O203" s="1735" t="s">
        <v>5</v>
      </c>
      <c r="P203" s="1735"/>
      <c r="Q203" s="1735" t="s">
        <v>7</v>
      </c>
      <c r="R203" s="1735"/>
    </row>
    <row r="204" spans="1:18">
      <c r="A204" s="1737"/>
      <c r="B204" s="1736"/>
      <c r="C204" s="1736"/>
      <c r="D204" s="687"/>
      <c r="E204" s="13" t="s">
        <v>14</v>
      </c>
      <c r="F204" s="39" t="s">
        <v>15</v>
      </c>
      <c r="G204" s="13" t="s">
        <v>14</v>
      </c>
      <c r="H204" s="13" t="s">
        <v>15</v>
      </c>
      <c r="I204" s="13" t="s">
        <v>14</v>
      </c>
      <c r="J204" s="13" t="s">
        <v>15</v>
      </c>
      <c r="K204" s="13" t="s">
        <v>14</v>
      </c>
      <c r="L204" s="13" t="s">
        <v>15</v>
      </c>
      <c r="M204" s="13" t="s">
        <v>14</v>
      </c>
      <c r="N204" s="67" t="s">
        <v>15</v>
      </c>
      <c r="O204" s="13" t="s">
        <v>14</v>
      </c>
      <c r="P204" s="68" t="s">
        <v>15</v>
      </c>
      <c r="Q204" s="13" t="s">
        <v>14</v>
      </c>
      <c r="R204" s="13" t="s">
        <v>15</v>
      </c>
    </row>
    <row r="205" spans="1:18">
      <c r="A205" s="189" t="s">
        <v>542</v>
      </c>
      <c r="B205" s="199" t="s">
        <v>543</v>
      </c>
      <c r="C205" s="257" t="s">
        <v>67</v>
      </c>
      <c r="D205" s="158" t="s">
        <v>2721</v>
      </c>
      <c r="E205" s="300">
        <f>G205+I205+K205+M205+O205+Q205</f>
        <v>0</v>
      </c>
      <c r="F205" s="300">
        <f>H205+J205+L205+N205+P205+R205</f>
        <v>0</v>
      </c>
      <c r="G205" s="19">
        <v>0</v>
      </c>
      <c r="H205" s="82">
        <v>0</v>
      </c>
      <c r="I205" s="19">
        <v>0</v>
      </c>
      <c r="J205" s="82">
        <v>0</v>
      </c>
      <c r="K205" s="19">
        <v>0</v>
      </c>
      <c r="L205" s="82">
        <v>0</v>
      </c>
      <c r="M205" s="19">
        <v>0</v>
      </c>
      <c r="N205" s="82">
        <v>0</v>
      </c>
      <c r="O205" s="19">
        <v>0</v>
      </c>
      <c r="P205" s="82">
        <v>0</v>
      </c>
      <c r="Q205" s="19">
        <v>0</v>
      </c>
      <c r="R205" s="71">
        <v>0</v>
      </c>
    </row>
    <row r="206" spans="1:18">
      <c r="A206" s="180" t="s">
        <v>541</v>
      </c>
      <c r="B206" s="149" t="s">
        <v>499</v>
      </c>
      <c r="C206" s="156" t="s">
        <v>1083</v>
      </c>
      <c r="D206" s="158" t="s">
        <v>2721</v>
      </c>
      <c r="E206" s="304">
        <f t="shared" ref="E206:F221" si="18">G206+I206+K206+M206+O206+Q206</f>
        <v>0</v>
      </c>
      <c r="F206" s="304">
        <f t="shared" si="18"/>
        <v>0</v>
      </c>
      <c r="G206" s="6">
        <v>0</v>
      </c>
      <c r="H206" s="66">
        <v>0</v>
      </c>
      <c r="I206" s="6">
        <v>0</v>
      </c>
      <c r="J206" s="66">
        <v>0</v>
      </c>
      <c r="K206" s="6">
        <v>0</v>
      </c>
      <c r="L206" s="66">
        <v>0</v>
      </c>
      <c r="M206" s="6">
        <v>0</v>
      </c>
      <c r="N206" s="66">
        <v>0</v>
      </c>
      <c r="O206" s="6">
        <v>0</v>
      </c>
      <c r="P206" s="66">
        <v>0</v>
      </c>
      <c r="Q206" s="6">
        <v>0</v>
      </c>
      <c r="R206" s="63">
        <v>0</v>
      </c>
    </row>
    <row r="207" spans="1:18">
      <c r="A207" s="179" t="s">
        <v>546</v>
      </c>
      <c r="B207" s="148" t="s">
        <v>547</v>
      </c>
      <c r="C207" s="158" t="s">
        <v>59</v>
      </c>
      <c r="D207" s="158" t="s">
        <v>2721</v>
      </c>
      <c r="E207" s="300">
        <f t="shared" si="18"/>
        <v>0</v>
      </c>
      <c r="F207" s="300">
        <f t="shared" si="18"/>
        <v>0</v>
      </c>
      <c r="G207" s="96">
        <v>0</v>
      </c>
      <c r="H207" s="97">
        <v>0</v>
      </c>
      <c r="I207" s="96">
        <v>0</v>
      </c>
      <c r="J207" s="97">
        <v>0</v>
      </c>
      <c r="K207" s="96">
        <v>0</v>
      </c>
      <c r="L207" s="97">
        <v>0</v>
      </c>
      <c r="M207" s="96">
        <v>0</v>
      </c>
      <c r="N207" s="97">
        <v>0</v>
      </c>
      <c r="O207" s="96">
        <v>0</v>
      </c>
      <c r="P207" s="97">
        <v>0</v>
      </c>
      <c r="Q207" s="96">
        <v>0</v>
      </c>
      <c r="R207" s="98">
        <v>0</v>
      </c>
    </row>
    <row r="208" spans="1:18">
      <c r="A208" s="188" t="s">
        <v>96</v>
      </c>
      <c r="B208" s="164" t="s">
        <v>97</v>
      </c>
      <c r="C208" s="158" t="s">
        <v>59</v>
      </c>
      <c r="D208" s="158" t="s">
        <v>2721</v>
      </c>
      <c r="E208" s="300">
        <f>G208+I208+K208+M208+O208+Q208</f>
        <v>2</v>
      </c>
      <c r="F208" s="300">
        <f>H208+J208+L208+N208+P208+R208</f>
        <v>2</v>
      </c>
      <c r="G208" s="91">
        <v>0</v>
      </c>
      <c r="H208" s="92">
        <v>0</v>
      </c>
      <c r="I208" s="355">
        <f>1+1</f>
        <v>2</v>
      </c>
      <c r="J208" s="375">
        <f>1+1</f>
        <v>2</v>
      </c>
      <c r="K208" s="91">
        <v>0</v>
      </c>
      <c r="L208" s="92">
        <v>0</v>
      </c>
      <c r="M208" s="91">
        <v>0</v>
      </c>
      <c r="N208" s="92">
        <v>0</v>
      </c>
      <c r="O208" s="91">
        <v>0</v>
      </c>
      <c r="P208" s="92">
        <v>0</v>
      </c>
      <c r="Q208" s="91">
        <v>0</v>
      </c>
      <c r="R208" s="93">
        <v>0</v>
      </c>
    </row>
    <row r="209" spans="1:18">
      <c r="A209" s="181" t="s">
        <v>2669</v>
      </c>
      <c r="B209" s="147" t="s">
        <v>2670</v>
      </c>
      <c r="C209" s="154" t="s">
        <v>59</v>
      </c>
      <c r="D209" s="158" t="s">
        <v>2721</v>
      </c>
      <c r="E209" s="300">
        <f t="shared" ref="E209:F209" si="19">G209+I209+K209+M209+O209+Q209</f>
        <v>0</v>
      </c>
      <c r="F209" s="300">
        <f t="shared" si="19"/>
        <v>0</v>
      </c>
      <c r="G209" s="107">
        <v>0</v>
      </c>
      <c r="H209" s="377">
        <v>0</v>
      </c>
      <c r="I209" s="107">
        <v>0</v>
      </c>
      <c r="J209" s="377">
        <v>0</v>
      </c>
      <c r="K209" s="107">
        <v>0</v>
      </c>
      <c r="L209" s="377">
        <v>0</v>
      </c>
      <c r="M209" s="355">
        <v>0</v>
      </c>
      <c r="N209" s="92">
        <v>0</v>
      </c>
      <c r="O209" s="91">
        <v>0</v>
      </c>
      <c r="P209" s="92">
        <v>0</v>
      </c>
      <c r="Q209" s="91">
        <v>0</v>
      </c>
      <c r="R209" s="93">
        <v>0</v>
      </c>
    </row>
    <row r="210" spans="1:18">
      <c r="A210" s="179" t="s">
        <v>991</v>
      </c>
      <c r="B210" s="148" t="s">
        <v>992</v>
      </c>
      <c r="C210" s="158" t="s">
        <v>59</v>
      </c>
      <c r="D210" s="158" t="s">
        <v>2721</v>
      </c>
      <c r="E210" s="300">
        <f t="shared" si="18"/>
        <v>0</v>
      </c>
      <c r="F210" s="300">
        <f t="shared" si="18"/>
        <v>0</v>
      </c>
      <c r="G210" s="107">
        <v>0</v>
      </c>
      <c r="H210" s="377">
        <v>0</v>
      </c>
      <c r="I210" s="107">
        <v>0</v>
      </c>
      <c r="J210" s="377">
        <v>0</v>
      </c>
      <c r="K210" s="107">
        <v>0</v>
      </c>
      <c r="L210" s="377">
        <v>0</v>
      </c>
      <c r="M210" s="107">
        <v>0</v>
      </c>
      <c r="N210" s="97">
        <v>0</v>
      </c>
      <c r="O210" s="96">
        <v>0</v>
      </c>
      <c r="P210" s="97">
        <v>0</v>
      </c>
      <c r="Q210" s="96">
        <v>0</v>
      </c>
      <c r="R210" s="98">
        <v>0</v>
      </c>
    </row>
    <row r="211" spans="1:18">
      <c r="A211" s="181" t="s">
        <v>544</v>
      </c>
      <c r="B211" s="147" t="s">
        <v>545</v>
      </c>
      <c r="C211" s="154" t="s">
        <v>59</v>
      </c>
      <c r="D211" s="158" t="s">
        <v>2721</v>
      </c>
      <c r="E211" s="300">
        <f t="shared" si="18"/>
        <v>0</v>
      </c>
      <c r="F211" s="300">
        <f t="shared" si="18"/>
        <v>0</v>
      </c>
      <c r="G211" s="107">
        <v>0</v>
      </c>
      <c r="H211" s="377">
        <v>0</v>
      </c>
      <c r="I211" s="107">
        <v>0</v>
      </c>
      <c r="J211" s="377">
        <v>0</v>
      </c>
      <c r="K211" s="107">
        <v>0</v>
      </c>
      <c r="L211" s="377">
        <v>0</v>
      </c>
      <c r="M211" s="355">
        <v>0</v>
      </c>
      <c r="N211" s="92">
        <v>0</v>
      </c>
      <c r="O211" s="91">
        <v>0</v>
      </c>
      <c r="P211" s="92">
        <v>0</v>
      </c>
      <c r="Q211" s="91">
        <v>0</v>
      </c>
      <c r="R211" s="93">
        <v>0</v>
      </c>
    </row>
    <row r="212" spans="1:18">
      <c r="A212" s="188" t="s">
        <v>556</v>
      </c>
      <c r="B212" s="164" t="s">
        <v>557</v>
      </c>
      <c r="C212" s="165" t="s">
        <v>2650</v>
      </c>
      <c r="D212" s="158" t="s">
        <v>2721</v>
      </c>
      <c r="E212" s="300">
        <f t="shared" si="18"/>
        <v>1</v>
      </c>
      <c r="F212" s="300">
        <f t="shared" si="18"/>
        <v>1</v>
      </c>
      <c r="G212" s="107">
        <v>0</v>
      </c>
      <c r="H212" s="377">
        <v>0</v>
      </c>
      <c r="I212" s="107">
        <v>1</v>
      </c>
      <c r="J212" s="377">
        <v>1</v>
      </c>
      <c r="K212" s="107">
        <v>0</v>
      </c>
      <c r="L212" s="377">
        <v>0</v>
      </c>
      <c r="M212" s="355">
        <v>0</v>
      </c>
      <c r="N212" s="92">
        <v>0</v>
      </c>
      <c r="O212" s="91">
        <v>0</v>
      </c>
      <c r="P212" s="92">
        <v>0</v>
      </c>
      <c r="Q212" s="91">
        <v>0</v>
      </c>
      <c r="R212" s="93">
        <v>0</v>
      </c>
    </row>
    <row r="213" spans="1:18">
      <c r="A213" s="181" t="s">
        <v>124</v>
      </c>
      <c r="B213" s="147" t="s">
        <v>276</v>
      </c>
      <c r="C213" s="154" t="s">
        <v>2650</v>
      </c>
      <c r="D213" s="158" t="s">
        <v>2721</v>
      </c>
      <c r="E213" s="300">
        <f t="shared" si="18"/>
        <v>0</v>
      </c>
      <c r="F213" s="300">
        <f t="shared" si="18"/>
        <v>0</v>
      </c>
      <c r="G213" s="107">
        <v>0</v>
      </c>
      <c r="H213" s="377">
        <v>0</v>
      </c>
      <c r="I213" s="107">
        <v>0</v>
      </c>
      <c r="J213" s="377">
        <v>0</v>
      </c>
      <c r="K213" s="107">
        <v>0</v>
      </c>
      <c r="L213" s="377">
        <v>0</v>
      </c>
      <c r="M213" s="355">
        <v>0</v>
      </c>
      <c r="N213" s="92">
        <v>0</v>
      </c>
      <c r="O213" s="91">
        <v>0</v>
      </c>
      <c r="P213" s="92">
        <v>0</v>
      </c>
      <c r="Q213" s="91">
        <v>0</v>
      </c>
      <c r="R213" s="93">
        <v>0</v>
      </c>
    </row>
    <row r="214" spans="1:18">
      <c r="A214" s="181" t="s">
        <v>173</v>
      </c>
      <c r="B214" s="147" t="s">
        <v>174</v>
      </c>
      <c r="C214" s="154" t="s">
        <v>59</v>
      </c>
      <c r="D214" s="158" t="s">
        <v>2721</v>
      </c>
      <c r="E214" s="300">
        <f t="shared" si="18"/>
        <v>0</v>
      </c>
      <c r="F214" s="300">
        <f t="shared" si="18"/>
        <v>0</v>
      </c>
      <c r="G214" s="107">
        <v>0</v>
      </c>
      <c r="H214" s="377">
        <v>0</v>
      </c>
      <c r="I214" s="107">
        <v>0</v>
      </c>
      <c r="J214" s="377">
        <v>0</v>
      </c>
      <c r="K214" s="107">
        <v>0</v>
      </c>
      <c r="L214" s="377">
        <v>0</v>
      </c>
      <c r="M214" s="355">
        <v>0</v>
      </c>
      <c r="N214" s="92">
        <v>0</v>
      </c>
      <c r="O214" s="91">
        <v>0</v>
      </c>
      <c r="P214" s="92">
        <v>0</v>
      </c>
      <c r="Q214" s="91">
        <v>0</v>
      </c>
      <c r="R214" s="93">
        <v>0</v>
      </c>
    </row>
    <row r="215" spans="1:18">
      <c r="A215" s="188" t="s">
        <v>60</v>
      </c>
      <c r="B215" s="164" t="s">
        <v>324</v>
      </c>
      <c r="C215" s="165" t="s">
        <v>59</v>
      </c>
      <c r="D215" s="158" t="s">
        <v>2721</v>
      </c>
      <c r="E215" s="300">
        <f t="shared" si="18"/>
        <v>0</v>
      </c>
      <c r="F215" s="300">
        <f t="shared" si="18"/>
        <v>0</v>
      </c>
      <c r="G215" s="107">
        <v>0</v>
      </c>
      <c r="H215" s="377">
        <v>0</v>
      </c>
      <c r="I215" s="107">
        <v>0</v>
      </c>
      <c r="J215" s="377">
        <v>0</v>
      </c>
      <c r="K215" s="107">
        <v>0</v>
      </c>
      <c r="L215" s="377">
        <v>0</v>
      </c>
      <c r="M215" s="355">
        <v>0</v>
      </c>
      <c r="N215" s="92">
        <v>0</v>
      </c>
      <c r="O215" s="91">
        <v>0</v>
      </c>
      <c r="P215" s="92">
        <v>0</v>
      </c>
      <c r="Q215" s="91">
        <v>0</v>
      </c>
      <c r="R215" s="93">
        <v>0</v>
      </c>
    </row>
    <row r="216" spans="1:18">
      <c r="A216" s="182" t="s">
        <v>57</v>
      </c>
      <c r="B216" s="183" t="s">
        <v>58</v>
      </c>
      <c r="C216" s="184" t="s">
        <v>59</v>
      </c>
      <c r="D216" s="158" t="s">
        <v>2721</v>
      </c>
      <c r="E216" s="325">
        <f t="shared" si="18"/>
        <v>0</v>
      </c>
      <c r="F216" s="325">
        <f t="shared" si="18"/>
        <v>0</v>
      </c>
      <c r="G216" s="70">
        <v>0</v>
      </c>
      <c r="H216" s="378">
        <v>0</v>
      </c>
      <c r="I216" s="70">
        <v>0</v>
      </c>
      <c r="J216" s="378">
        <v>0</v>
      </c>
      <c r="K216" s="70">
        <v>0</v>
      </c>
      <c r="L216" s="378">
        <v>0</v>
      </c>
      <c r="M216" s="70">
        <v>0</v>
      </c>
      <c r="N216" s="66">
        <v>0</v>
      </c>
      <c r="O216" s="6">
        <v>0</v>
      </c>
      <c r="P216" s="66">
        <v>0</v>
      </c>
      <c r="Q216" s="6">
        <v>0</v>
      </c>
      <c r="R216" s="63">
        <v>0</v>
      </c>
    </row>
    <row r="217" spans="1:18">
      <c r="A217" s="185" t="s">
        <v>558</v>
      </c>
      <c r="B217" s="186" t="s">
        <v>559</v>
      </c>
      <c r="C217" s="187" t="s">
        <v>56</v>
      </c>
      <c r="D217" s="158" t="s">
        <v>2721</v>
      </c>
      <c r="E217" s="300">
        <f t="shared" si="18"/>
        <v>0</v>
      </c>
      <c r="F217" s="300">
        <f t="shared" si="18"/>
        <v>0</v>
      </c>
      <c r="G217" s="107">
        <v>0</v>
      </c>
      <c r="H217" s="377">
        <v>0</v>
      </c>
      <c r="I217" s="107">
        <v>0</v>
      </c>
      <c r="J217" s="377">
        <v>0</v>
      </c>
      <c r="K217" s="107">
        <v>0</v>
      </c>
      <c r="L217" s="377">
        <v>0</v>
      </c>
      <c r="M217" s="107">
        <v>0</v>
      </c>
      <c r="N217" s="97">
        <v>0</v>
      </c>
      <c r="O217" s="96">
        <v>0</v>
      </c>
      <c r="P217" s="97">
        <v>0</v>
      </c>
      <c r="Q217" s="96">
        <v>0</v>
      </c>
      <c r="R217" s="98">
        <v>0</v>
      </c>
    </row>
    <row r="218" spans="1:18">
      <c r="A218" s="188" t="s">
        <v>1940</v>
      </c>
      <c r="B218" s="164" t="s">
        <v>1941</v>
      </c>
      <c r="C218" s="165" t="s">
        <v>56</v>
      </c>
      <c r="D218" s="158" t="s">
        <v>2721</v>
      </c>
      <c r="E218" s="300">
        <f t="shared" si="18"/>
        <v>1</v>
      </c>
      <c r="F218" s="300">
        <f t="shared" si="18"/>
        <v>1</v>
      </c>
      <c r="G218" s="91">
        <v>0</v>
      </c>
      <c r="H218" s="92">
        <v>0</v>
      </c>
      <c r="I218" s="355">
        <v>1</v>
      </c>
      <c r="J218" s="375">
        <v>1</v>
      </c>
      <c r="K218" s="91">
        <v>0</v>
      </c>
      <c r="L218" s="92">
        <v>0</v>
      </c>
      <c r="M218" s="91">
        <v>0</v>
      </c>
      <c r="N218" s="92">
        <v>0</v>
      </c>
      <c r="O218" s="91">
        <v>0</v>
      </c>
      <c r="P218" s="92">
        <v>0</v>
      </c>
      <c r="Q218" s="91">
        <v>0</v>
      </c>
      <c r="R218" s="93">
        <v>0</v>
      </c>
    </row>
    <row r="219" spans="1:18">
      <c r="A219" s="188" t="s">
        <v>548</v>
      </c>
      <c r="B219" s="164" t="s">
        <v>497</v>
      </c>
      <c r="C219" s="165" t="s">
        <v>1762</v>
      </c>
      <c r="D219" s="158" t="s">
        <v>2721</v>
      </c>
      <c r="E219" s="300">
        <f t="shared" si="18"/>
        <v>0</v>
      </c>
      <c r="F219" s="300">
        <f t="shared" si="18"/>
        <v>0</v>
      </c>
      <c r="G219" s="91">
        <v>0</v>
      </c>
      <c r="H219" s="92">
        <v>0</v>
      </c>
      <c r="I219" s="91">
        <v>0</v>
      </c>
      <c r="J219" s="92">
        <v>0</v>
      </c>
      <c r="K219" s="91">
        <v>0</v>
      </c>
      <c r="L219" s="92">
        <v>0</v>
      </c>
      <c r="M219" s="91">
        <v>0</v>
      </c>
      <c r="N219" s="92">
        <v>0</v>
      </c>
      <c r="O219" s="91">
        <v>0</v>
      </c>
      <c r="P219" s="92">
        <v>0</v>
      </c>
      <c r="Q219" s="91">
        <v>0</v>
      </c>
      <c r="R219" s="93">
        <v>0</v>
      </c>
    </row>
    <row r="220" spans="1:18">
      <c r="A220" s="179" t="s">
        <v>2673</v>
      </c>
      <c r="B220" s="148" t="s">
        <v>1088</v>
      </c>
      <c r="C220" s="165" t="s">
        <v>56</v>
      </c>
      <c r="D220" s="158" t="s">
        <v>2721</v>
      </c>
      <c r="E220" s="300">
        <f>G220+I220+K220+M220+O220+Q220</f>
        <v>0</v>
      </c>
      <c r="F220" s="300">
        <f>H220+J220+L220+N220+P220+R220</f>
        <v>0</v>
      </c>
      <c r="G220" s="96">
        <v>0</v>
      </c>
      <c r="H220" s="97">
        <v>0</v>
      </c>
      <c r="I220" s="96">
        <v>0</v>
      </c>
      <c r="J220" s="97">
        <v>0</v>
      </c>
      <c r="K220" s="96">
        <v>0</v>
      </c>
      <c r="L220" s="97">
        <v>0</v>
      </c>
      <c r="M220" s="96">
        <v>0</v>
      </c>
      <c r="N220" s="97">
        <v>0</v>
      </c>
      <c r="O220" s="96">
        <v>0</v>
      </c>
      <c r="P220" s="97">
        <v>0</v>
      </c>
      <c r="Q220" s="96">
        <v>0</v>
      </c>
      <c r="R220" s="98">
        <v>0</v>
      </c>
    </row>
    <row r="221" spans="1:18">
      <c r="A221" s="188" t="s">
        <v>549</v>
      </c>
      <c r="B221" s="164" t="s">
        <v>550</v>
      </c>
      <c r="C221" s="165" t="s">
        <v>1762</v>
      </c>
      <c r="D221" s="158" t="s">
        <v>2721</v>
      </c>
      <c r="E221" s="300">
        <f t="shared" si="18"/>
        <v>0</v>
      </c>
      <c r="F221" s="300">
        <f t="shared" si="18"/>
        <v>0</v>
      </c>
      <c r="G221" s="91">
        <v>0</v>
      </c>
      <c r="H221" s="92">
        <v>0</v>
      </c>
      <c r="I221" s="91">
        <v>0</v>
      </c>
      <c r="J221" s="92">
        <v>0</v>
      </c>
      <c r="K221" s="91">
        <v>0</v>
      </c>
      <c r="L221" s="92">
        <v>0</v>
      </c>
      <c r="M221" s="91">
        <v>0</v>
      </c>
      <c r="N221" s="92">
        <v>0</v>
      </c>
      <c r="O221" s="91">
        <v>0</v>
      </c>
      <c r="P221" s="92">
        <v>0</v>
      </c>
      <c r="Q221" s="91">
        <v>0</v>
      </c>
      <c r="R221" s="93">
        <v>0</v>
      </c>
    </row>
    <row r="222" spans="1:18">
      <c r="A222" s="188" t="s">
        <v>553</v>
      </c>
      <c r="B222" s="164" t="s">
        <v>554</v>
      </c>
      <c r="C222" s="165" t="s">
        <v>56</v>
      </c>
      <c r="D222" s="158" t="s">
        <v>2721</v>
      </c>
      <c r="E222" s="300">
        <f t="shared" ref="E222:F237" si="20">G222+I222+K222+M222+O222+Q222</f>
        <v>0</v>
      </c>
      <c r="F222" s="300">
        <f t="shared" si="20"/>
        <v>0</v>
      </c>
      <c r="G222" s="91">
        <v>0</v>
      </c>
      <c r="H222" s="92">
        <v>0</v>
      </c>
      <c r="I222" s="91">
        <v>0</v>
      </c>
      <c r="J222" s="92">
        <v>0</v>
      </c>
      <c r="K222" s="91">
        <v>0</v>
      </c>
      <c r="L222" s="92">
        <v>0</v>
      </c>
      <c r="M222" s="91">
        <v>0</v>
      </c>
      <c r="N222" s="92">
        <v>0</v>
      </c>
      <c r="O222" s="91">
        <v>0</v>
      </c>
      <c r="P222" s="92">
        <v>0</v>
      </c>
      <c r="Q222" s="91">
        <v>0</v>
      </c>
      <c r="R222" s="93">
        <v>0</v>
      </c>
    </row>
    <row r="223" spans="1:18">
      <c r="A223" s="188" t="s">
        <v>107</v>
      </c>
      <c r="B223" s="164" t="s">
        <v>108</v>
      </c>
      <c r="C223" s="165" t="s">
        <v>56</v>
      </c>
      <c r="D223" s="158" t="s">
        <v>2721</v>
      </c>
      <c r="E223" s="300">
        <f t="shared" si="20"/>
        <v>0</v>
      </c>
      <c r="F223" s="300">
        <f t="shared" si="20"/>
        <v>0</v>
      </c>
      <c r="G223" s="91">
        <v>0</v>
      </c>
      <c r="H223" s="92">
        <v>0</v>
      </c>
      <c r="I223" s="91">
        <v>0</v>
      </c>
      <c r="J223" s="92">
        <v>0</v>
      </c>
      <c r="K223" s="91">
        <v>0</v>
      </c>
      <c r="L223" s="92">
        <v>0</v>
      </c>
      <c r="M223" s="91">
        <v>0</v>
      </c>
      <c r="N223" s="92">
        <v>0</v>
      </c>
      <c r="O223" s="91">
        <v>0</v>
      </c>
      <c r="P223" s="92">
        <v>0</v>
      </c>
      <c r="Q223" s="91">
        <v>0</v>
      </c>
      <c r="R223" s="93">
        <v>0</v>
      </c>
    </row>
    <row r="224" spans="1:18">
      <c r="A224" s="188" t="s">
        <v>993</v>
      </c>
      <c r="B224" s="164" t="s">
        <v>994</v>
      </c>
      <c r="C224" s="165" t="s">
        <v>56</v>
      </c>
      <c r="D224" s="158" t="s">
        <v>2721</v>
      </c>
      <c r="E224" s="300">
        <f t="shared" si="20"/>
        <v>0</v>
      </c>
      <c r="F224" s="300">
        <f t="shared" si="20"/>
        <v>0</v>
      </c>
      <c r="G224" s="91">
        <v>0</v>
      </c>
      <c r="H224" s="92">
        <v>0</v>
      </c>
      <c r="I224" s="91">
        <v>0</v>
      </c>
      <c r="J224" s="92">
        <v>0</v>
      </c>
      <c r="K224" s="91">
        <v>0</v>
      </c>
      <c r="L224" s="92">
        <v>0</v>
      </c>
      <c r="M224" s="91">
        <v>0</v>
      </c>
      <c r="N224" s="92">
        <v>0</v>
      </c>
      <c r="O224" s="91">
        <v>0</v>
      </c>
      <c r="P224" s="92">
        <v>0</v>
      </c>
      <c r="Q224" s="91">
        <v>0</v>
      </c>
      <c r="R224" s="93">
        <v>0</v>
      </c>
    </row>
    <row r="225" spans="1:18">
      <c r="A225" s="188" t="s">
        <v>2671</v>
      </c>
      <c r="B225" s="164" t="s">
        <v>2672</v>
      </c>
      <c r="C225" s="165" t="s">
        <v>56</v>
      </c>
      <c r="D225" s="158" t="s">
        <v>2721</v>
      </c>
      <c r="E225" s="300">
        <f t="shared" si="20"/>
        <v>0</v>
      </c>
      <c r="F225" s="300">
        <f t="shared" si="20"/>
        <v>0</v>
      </c>
      <c r="G225" s="91">
        <v>0</v>
      </c>
      <c r="H225" s="92">
        <v>0</v>
      </c>
      <c r="I225" s="91">
        <v>0</v>
      </c>
      <c r="J225" s="92">
        <v>0</v>
      </c>
      <c r="K225" s="91">
        <v>0</v>
      </c>
      <c r="L225" s="92">
        <v>0</v>
      </c>
      <c r="M225" s="91">
        <v>0</v>
      </c>
      <c r="N225" s="92">
        <v>0</v>
      </c>
      <c r="O225" s="91">
        <v>0</v>
      </c>
      <c r="P225" s="92">
        <v>0</v>
      </c>
      <c r="Q225" s="91">
        <v>0</v>
      </c>
      <c r="R225" s="93">
        <v>0</v>
      </c>
    </row>
    <row r="226" spans="1:18">
      <c r="A226" s="188" t="s">
        <v>995</v>
      </c>
      <c r="B226" s="164" t="s">
        <v>503</v>
      </c>
      <c r="C226" s="165" t="s">
        <v>56</v>
      </c>
      <c r="D226" s="158" t="s">
        <v>2721</v>
      </c>
      <c r="E226" s="300">
        <f t="shared" si="20"/>
        <v>0</v>
      </c>
      <c r="F226" s="300">
        <f t="shared" si="20"/>
        <v>0</v>
      </c>
      <c r="G226" s="91">
        <v>0</v>
      </c>
      <c r="H226" s="92">
        <v>0</v>
      </c>
      <c r="I226" s="91">
        <v>0</v>
      </c>
      <c r="J226" s="92">
        <v>0</v>
      </c>
      <c r="K226" s="91">
        <v>0</v>
      </c>
      <c r="L226" s="92">
        <v>0</v>
      </c>
      <c r="M226" s="91">
        <v>0</v>
      </c>
      <c r="N226" s="92">
        <v>0</v>
      </c>
      <c r="O226" s="91">
        <v>0</v>
      </c>
      <c r="P226" s="92">
        <v>0</v>
      </c>
      <c r="Q226" s="91">
        <v>0</v>
      </c>
      <c r="R226" s="93">
        <v>0</v>
      </c>
    </row>
    <row r="227" spans="1:18">
      <c r="A227" s="188" t="s">
        <v>2636</v>
      </c>
      <c r="B227" s="164" t="s">
        <v>2637</v>
      </c>
      <c r="C227" s="165" t="s">
        <v>56</v>
      </c>
      <c r="D227" s="158" t="s">
        <v>2721</v>
      </c>
      <c r="E227" s="300">
        <f t="shared" si="20"/>
        <v>1</v>
      </c>
      <c r="F227" s="300">
        <f t="shared" si="20"/>
        <v>1</v>
      </c>
      <c r="G227" s="91">
        <v>0</v>
      </c>
      <c r="H227" s="92">
        <v>0</v>
      </c>
      <c r="I227" s="91">
        <v>0</v>
      </c>
      <c r="J227" s="92">
        <v>0</v>
      </c>
      <c r="K227" s="91">
        <v>0</v>
      </c>
      <c r="L227" s="92">
        <v>0</v>
      </c>
      <c r="M227" s="91">
        <v>0</v>
      </c>
      <c r="N227" s="92">
        <v>0</v>
      </c>
      <c r="O227" s="91">
        <v>0</v>
      </c>
      <c r="P227" s="92">
        <v>0</v>
      </c>
      <c r="Q227" s="91">
        <f>1</f>
        <v>1</v>
      </c>
      <c r="R227" s="93">
        <f>1</f>
        <v>1</v>
      </c>
    </row>
    <row r="228" spans="1:18">
      <c r="A228" s="188" t="s">
        <v>893</v>
      </c>
      <c r="B228" s="164" t="s">
        <v>894</v>
      </c>
      <c r="C228" s="165" t="s">
        <v>1762</v>
      </c>
      <c r="D228" s="158" t="s">
        <v>2721</v>
      </c>
      <c r="E228" s="300">
        <f t="shared" si="20"/>
        <v>0</v>
      </c>
      <c r="F228" s="300">
        <f t="shared" si="20"/>
        <v>0</v>
      </c>
      <c r="G228" s="91">
        <v>0</v>
      </c>
      <c r="H228" s="92">
        <v>0</v>
      </c>
      <c r="I228" s="91">
        <v>0</v>
      </c>
      <c r="J228" s="92">
        <v>0</v>
      </c>
      <c r="K228" s="91">
        <v>0</v>
      </c>
      <c r="L228" s="92">
        <v>0</v>
      </c>
      <c r="M228" s="91">
        <v>0</v>
      </c>
      <c r="N228" s="92">
        <v>0</v>
      </c>
      <c r="O228" s="91">
        <v>0</v>
      </c>
      <c r="P228" s="92">
        <v>0</v>
      </c>
      <c r="Q228" s="91">
        <v>0</v>
      </c>
      <c r="R228" s="93">
        <v>0</v>
      </c>
    </row>
    <row r="229" spans="1:18">
      <c r="A229" s="181" t="s">
        <v>125</v>
      </c>
      <c r="B229" s="147" t="s">
        <v>126</v>
      </c>
      <c r="C229" s="154" t="s">
        <v>56</v>
      </c>
      <c r="D229" s="158" t="s">
        <v>2721</v>
      </c>
      <c r="E229" s="300">
        <f t="shared" si="20"/>
        <v>0</v>
      </c>
      <c r="F229" s="300">
        <f t="shared" si="20"/>
        <v>0</v>
      </c>
      <c r="G229" s="91">
        <v>0</v>
      </c>
      <c r="H229" s="92">
        <v>0</v>
      </c>
      <c r="I229" s="91">
        <v>0</v>
      </c>
      <c r="J229" s="92">
        <v>0</v>
      </c>
      <c r="K229" s="91">
        <v>0</v>
      </c>
      <c r="L229" s="92">
        <v>0</v>
      </c>
      <c r="M229" s="91">
        <v>0</v>
      </c>
      <c r="N229" s="92">
        <v>0</v>
      </c>
      <c r="O229" s="91">
        <v>0</v>
      </c>
      <c r="P229" s="92">
        <v>0</v>
      </c>
      <c r="Q229" s="91">
        <v>0</v>
      </c>
      <c r="R229" s="93">
        <v>0</v>
      </c>
    </row>
    <row r="230" spans="1:18">
      <c r="A230" s="181" t="s">
        <v>555</v>
      </c>
      <c r="B230" s="147" t="s">
        <v>443</v>
      </c>
      <c r="C230" s="154" t="s">
        <v>56</v>
      </c>
      <c r="D230" s="158" t="s">
        <v>2721</v>
      </c>
      <c r="E230" s="300">
        <f t="shared" si="20"/>
        <v>0</v>
      </c>
      <c r="F230" s="300">
        <f t="shared" si="20"/>
        <v>0</v>
      </c>
      <c r="G230" s="91">
        <v>0</v>
      </c>
      <c r="H230" s="92">
        <v>0</v>
      </c>
      <c r="I230" s="91">
        <v>0</v>
      </c>
      <c r="J230" s="92">
        <v>0</v>
      </c>
      <c r="K230" s="91">
        <v>0</v>
      </c>
      <c r="L230" s="92">
        <v>0</v>
      </c>
      <c r="M230" s="91">
        <v>0</v>
      </c>
      <c r="N230" s="92">
        <v>0</v>
      </c>
      <c r="O230" s="91">
        <v>0</v>
      </c>
      <c r="P230" s="92">
        <v>0</v>
      </c>
      <c r="Q230" s="91">
        <v>0</v>
      </c>
      <c r="R230" s="93">
        <v>0</v>
      </c>
    </row>
    <row r="231" spans="1:18">
      <c r="A231" s="189" t="s">
        <v>551</v>
      </c>
      <c r="B231" s="149" t="s">
        <v>552</v>
      </c>
      <c r="C231" s="156" t="s">
        <v>56</v>
      </c>
      <c r="D231" s="158" t="s">
        <v>2721</v>
      </c>
      <c r="E231" s="325">
        <f t="shared" si="20"/>
        <v>0</v>
      </c>
      <c r="F231" s="325">
        <f t="shared" si="20"/>
        <v>0</v>
      </c>
      <c r="G231" s="6">
        <v>0</v>
      </c>
      <c r="H231" s="66">
        <v>0</v>
      </c>
      <c r="I231" s="6">
        <v>0</v>
      </c>
      <c r="J231" s="66">
        <v>0</v>
      </c>
      <c r="K231" s="6">
        <v>0</v>
      </c>
      <c r="L231" s="66">
        <v>0</v>
      </c>
      <c r="M231" s="6">
        <v>0</v>
      </c>
      <c r="N231" s="66">
        <v>0</v>
      </c>
      <c r="O231" s="6">
        <v>0</v>
      </c>
      <c r="P231" s="66">
        <v>0</v>
      </c>
      <c r="Q231" s="6">
        <v>0</v>
      </c>
      <c r="R231" s="63">
        <v>0</v>
      </c>
    </row>
    <row r="232" spans="1:18">
      <c r="A232" s="845" t="s">
        <v>563</v>
      </c>
      <c r="B232" s="767" t="s">
        <v>564</v>
      </c>
      <c r="C232" s="769" t="s">
        <v>283</v>
      </c>
      <c r="D232" s="720" t="s">
        <v>2721</v>
      </c>
      <c r="E232" s="716">
        <f t="shared" si="20"/>
        <v>0</v>
      </c>
      <c r="F232" s="716">
        <f t="shared" si="20"/>
        <v>0</v>
      </c>
      <c r="G232" s="744">
        <v>0</v>
      </c>
      <c r="H232" s="846">
        <v>0</v>
      </c>
      <c r="I232" s="744">
        <v>0</v>
      </c>
      <c r="J232" s="846">
        <v>0</v>
      </c>
      <c r="K232" s="744">
        <v>0</v>
      </c>
      <c r="L232" s="846">
        <v>0</v>
      </c>
      <c r="M232" s="744">
        <v>0</v>
      </c>
      <c r="N232" s="846">
        <v>0</v>
      </c>
      <c r="O232" s="744">
        <v>0</v>
      </c>
      <c r="P232" s="846">
        <v>0</v>
      </c>
      <c r="Q232" s="744">
        <v>0</v>
      </c>
      <c r="R232" s="746">
        <v>0</v>
      </c>
    </row>
    <row r="233" spans="1:18">
      <c r="A233" s="845" t="s">
        <v>561</v>
      </c>
      <c r="B233" s="767" t="s">
        <v>562</v>
      </c>
      <c r="C233" s="769" t="s">
        <v>504</v>
      </c>
      <c r="D233" s="720" t="s">
        <v>2721</v>
      </c>
      <c r="E233" s="716">
        <f t="shared" si="20"/>
        <v>0</v>
      </c>
      <c r="F233" s="716">
        <f t="shared" si="20"/>
        <v>0</v>
      </c>
      <c r="G233" s="744">
        <v>0</v>
      </c>
      <c r="H233" s="846">
        <v>0</v>
      </c>
      <c r="I233" s="744">
        <v>0</v>
      </c>
      <c r="J233" s="846">
        <v>0</v>
      </c>
      <c r="K233" s="744">
        <v>0</v>
      </c>
      <c r="L233" s="846">
        <v>0</v>
      </c>
      <c r="M233" s="744">
        <v>0</v>
      </c>
      <c r="N233" s="846">
        <v>0</v>
      </c>
      <c r="O233" s="744">
        <v>0</v>
      </c>
      <c r="P233" s="846">
        <v>0</v>
      </c>
      <c r="Q233" s="744">
        <v>0</v>
      </c>
      <c r="R233" s="746">
        <v>0</v>
      </c>
    </row>
    <row r="234" spans="1:18">
      <c r="A234" s="847" t="s">
        <v>90</v>
      </c>
      <c r="B234" s="848" t="s">
        <v>208</v>
      </c>
      <c r="C234" s="849" t="s">
        <v>231</v>
      </c>
      <c r="D234" s="720" t="s">
        <v>2721</v>
      </c>
      <c r="E234" s="716">
        <f t="shared" si="20"/>
        <v>0</v>
      </c>
      <c r="F234" s="716">
        <f t="shared" si="20"/>
        <v>0</v>
      </c>
      <c r="G234" s="850">
        <v>0</v>
      </c>
      <c r="H234" s="851">
        <v>0</v>
      </c>
      <c r="I234" s="850">
        <v>0</v>
      </c>
      <c r="J234" s="851">
        <v>0</v>
      </c>
      <c r="K234" s="850">
        <v>0</v>
      </c>
      <c r="L234" s="851">
        <v>0</v>
      </c>
      <c r="M234" s="850">
        <v>0</v>
      </c>
      <c r="N234" s="851">
        <v>0</v>
      </c>
      <c r="O234" s="850">
        <v>0</v>
      </c>
      <c r="P234" s="851">
        <v>0</v>
      </c>
      <c r="Q234" s="850">
        <v>0</v>
      </c>
      <c r="R234" s="852">
        <v>0</v>
      </c>
    </row>
    <row r="235" spans="1:18">
      <c r="A235" s="853" t="s">
        <v>998</v>
      </c>
      <c r="B235" s="727" t="s">
        <v>999</v>
      </c>
      <c r="C235" s="729" t="s">
        <v>311</v>
      </c>
      <c r="D235" s="720" t="s">
        <v>2721</v>
      </c>
      <c r="E235" s="702">
        <f t="shared" si="20"/>
        <v>0</v>
      </c>
      <c r="F235" s="702">
        <f t="shared" si="20"/>
        <v>0</v>
      </c>
      <c r="G235" s="702">
        <v>0</v>
      </c>
      <c r="H235" s="703">
        <v>0</v>
      </c>
      <c r="I235" s="702">
        <v>0</v>
      </c>
      <c r="J235" s="703">
        <v>0</v>
      </c>
      <c r="K235" s="702">
        <v>0</v>
      </c>
      <c r="L235" s="703">
        <v>0</v>
      </c>
      <c r="M235" s="702">
        <v>0</v>
      </c>
      <c r="N235" s="703">
        <v>0</v>
      </c>
      <c r="O235" s="702">
        <v>0</v>
      </c>
      <c r="P235" s="703">
        <v>0</v>
      </c>
      <c r="Q235" s="702">
        <v>0</v>
      </c>
      <c r="R235" s="704">
        <v>0</v>
      </c>
    </row>
    <row r="236" spans="1:18">
      <c r="A236" s="853" t="s">
        <v>2674</v>
      </c>
      <c r="B236" s="727" t="s">
        <v>2675</v>
      </c>
      <c r="C236" s="729" t="s">
        <v>311</v>
      </c>
      <c r="D236" s="720" t="s">
        <v>2721</v>
      </c>
      <c r="E236" s="702">
        <f t="shared" si="20"/>
        <v>0</v>
      </c>
      <c r="F236" s="702">
        <f t="shared" si="20"/>
        <v>0</v>
      </c>
      <c r="G236" s="702">
        <v>0</v>
      </c>
      <c r="H236" s="703">
        <v>0</v>
      </c>
      <c r="I236" s="702">
        <v>0</v>
      </c>
      <c r="J236" s="703">
        <v>0</v>
      </c>
      <c r="K236" s="702">
        <v>0</v>
      </c>
      <c r="L236" s="703">
        <v>0</v>
      </c>
      <c r="M236" s="702">
        <v>0</v>
      </c>
      <c r="N236" s="703">
        <v>0</v>
      </c>
      <c r="O236" s="702">
        <v>0</v>
      </c>
      <c r="P236" s="703">
        <v>0</v>
      </c>
      <c r="Q236" s="702">
        <v>0</v>
      </c>
      <c r="R236" s="704">
        <v>0</v>
      </c>
    </row>
    <row r="237" spans="1:18">
      <c r="A237" s="795" t="s">
        <v>989</v>
      </c>
      <c r="B237" s="793" t="s">
        <v>990</v>
      </c>
      <c r="C237" s="814" t="s">
        <v>368</v>
      </c>
      <c r="D237" s="720" t="s">
        <v>2721</v>
      </c>
      <c r="E237" s="702">
        <f t="shared" si="20"/>
        <v>0</v>
      </c>
      <c r="F237" s="702">
        <f t="shared" si="20"/>
        <v>0</v>
      </c>
      <c r="G237" s="702">
        <v>0</v>
      </c>
      <c r="H237" s="703">
        <v>0</v>
      </c>
      <c r="I237" s="702">
        <v>0</v>
      </c>
      <c r="J237" s="703">
        <v>0</v>
      </c>
      <c r="K237" s="702">
        <v>0</v>
      </c>
      <c r="L237" s="703">
        <v>0</v>
      </c>
      <c r="M237" s="702">
        <v>0</v>
      </c>
      <c r="N237" s="703">
        <v>0</v>
      </c>
      <c r="O237" s="702">
        <v>0</v>
      </c>
      <c r="P237" s="703">
        <v>0</v>
      </c>
      <c r="Q237" s="702">
        <v>0</v>
      </c>
      <c r="R237" s="704">
        <v>0</v>
      </c>
    </row>
    <row r="238" spans="1:18" ht="16" thickBot="1">
      <c r="A238" s="854" t="s">
        <v>996</v>
      </c>
      <c r="B238" s="735" t="s">
        <v>997</v>
      </c>
      <c r="C238" s="737" t="s">
        <v>311</v>
      </c>
      <c r="D238" s="720" t="s">
        <v>2721</v>
      </c>
      <c r="E238" s="708">
        <f t="shared" ref="E238:F238" si="21">G238+I238+K238+M238+O238+Q238</f>
        <v>0</v>
      </c>
      <c r="F238" s="708">
        <f t="shared" si="21"/>
        <v>0</v>
      </c>
      <c r="G238" s="738">
        <v>0</v>
      </c>
      <c r="H238" s="740">
        <v>0</v>
      </c>
      <c r="I238" s="738">
        <v>0</v>
      </c>
      <c r="J238" s="740">
        <v>0</v>
      </c>
      <c r="K238" s="738">
        <v>0</v>
      </c>
      <c r="L238" s="740">
        <v>0</v>
      </c>
      <c r="M238" s="738">
        <v>0</v>
      </c>
      <c r="N238" s="740">
        <v>0</v>
      </c>
      <c r="O238" s="738">
        <v>0</v>
      </c>
      <c r="P238" s="740">
        <v>0</v>
      </c>
      <c r="Q238" s="738">
        <v>0</v>
      </c>
      <c r="R238" s="739">
        <v>0</v>
      </c>
    </row>
    <row r="239" spans="1:18">
      <c r="A239" s="233" t="s">
        <v>20</v>
      </c>
      <c r="B239" s="238"/>
      <c r="C239" s="238"/>
      <c r="D239" s="238"/>
      <c r="E239" s="237">
        <f t="shared" ref="E239:R239" si="22">SUM(E205:E238)</f>
        <v>5</v>
      </c>
      <c r="F239" s="235">
        <f t="shared" si="22"/>
        <v>5</v>
      </c>
      <c r="G239" s="237">
        <f t="shared" si="22"/>
        <v>0</v>
      </c>
      <c r="H239" s="235">
        <f t="shared" si="22"/>
        <v>0</v>
      </c>
      <c r="I239" s="237">
        <f t="shared" si="22"/>
        <v>4</v>
      </c>
      <c r="J239" s="235">
        <f t="shared" si="22"/>
        <v>4</v>
      </c>
      <c r="K239" s="237">
        <f t="shared" si="22"/>
        <v>0</v>
      </c>
      <c r="L239" s="235">
        <f t="shared" si="22"/>
        <v>0</v>
      </c>
      <c r="M239" s="237">
        <f t="shared" si="22"/>
        <v>0</v>
      </c>
      <c r="N239" s="235">
        <f t="shared" si="22"/>
        <v>0</v>
      </c>
      <c r="O239" s="237">
        <f t="shared" si="22"/>
        <v>0</v>
      </c>
      <c r="P239" s="235">
        <f t="shared" si="22"/>
        <v>0</v>
      </c>
      <c r="Q239" s="237">
        <f t="shared" si="22"/>
        <v>1</v>
      </c>
      <c r="R239" s="668">
        <f t="shared" si="22"/>
        <v>1</v>
      </c>
    </row>
    <row r="240" spans="1:18">
      <c r="A240" s="37"/>
      <c r="B240" s="37"/>
      <c r="C240" s="37"/>
      <c r="D240" s="37"/>
      <c r="E240" s="37"/>
      <c r="F240" s="37"/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R240" s="37"/>
    </row>
    <row r="242" spans="1:18" ht="19">
      <c r="A242" s="1729" t="s">
        <v>46</v>
      </c>
      <c r="B242" s="1730"/>
      <c r="C242" s="1730"/>
      <c r="D242" s="1730"/>
      <c r="E242" s="1730"/>
      <c r="F242" s="1730"/>
      <c r="G242" s="1730"/>
      <c r="H242" s="1730"/>
      <c r="I242" s="1730"/>
      <c r="J242" s="1730"/>
      <c r="K242" s="1730"/>
      <c r="L242" s="1730"/>
      <c r="M242" s="1730"/>
      <c r="N242" s="1730"/>
      <c r="O242" s="1730"/>
      <c r="P242" s="1730"/>
      <c r="Q242" s="1730"/>
      <c r="R242" s="1759"/>
    </row>
    <row r="243" spans="1:18" ht="19">
      <c r="A243" s="1760" t="s">
        <v>2277</v>
      </c>
      <c r="B243" s="1761"/>
      <c r="C243" s="1761"/>
      <c r="D243" s="1761"/>
      <c r="E243" s="1761"/>
      <c r="F243" s="1761"/>
      <c r="G243" s="1761"/>
      <c r="H243" s="1761"/>
      <c r="I243" s="1761"/>
      <c r="J243" s="1761"/>
      <c r="K243" s="1761"/>
      <c r="L243" s="1761"/>
      <c r="M243" s="1761"/>
      <c r="N243" s="1761"/>
      <c r="O243" s="1761"/>
      <c r="P243" s="1761"/>
      <c r="Q243" s="1761"/>
      <c r="R243" s="1762"/>
    </row>
    <row r="244" spans="1:18">
      <c r="A244" s="1755" t="s">
        <v>1</v>
      </c>
      <c r="B244" s="1748" t="s">
        <v>2</v>
      </c>
      <c r="C244" s="1748" t="s">
        <v>861</v>
      </c>
      <c r="D244" s="697"/>
      <c r="E244" s="1753" t="s">
        <v>853</v>
      </c>
      <c r="F244" s="1754"/>
      <c r="G244" s="1753" t="s">
        <v>1039</v>
      </c>
      <c r="H244" s="1754"/>
      <c r="I244" s="1753" t="s">
        <v>859</v>
      </c>
      <c r="J244" s="1754"/>
      <c r="K244" s="1751" t="s">
        <v>12</v>
      </c>
      <c r="L244" s="1752"/>
      <c r="M244" s="1753" t="s">
        <v>6</v>
      </c>
      <c r="N244" s="1754"/>
      <c r="O244" s="1753" t="s">
        <v>5</v>
      </c>
      <c r="P244" s="1754"/>
      <c r="Q244" s="1753" t="s">
        <v>7</v>
      </c>
      <c r="R244" s="1754"/>
    </row>
    <row r="245" spans="1:18">
      <c r="A245" s="1756"/>
      <c r="B245" s="1757"/>
      <c r="C245" s="1757"/>
      <c r="D245" s="686"/>
      <c r="E245" s="13" t="s">
        <v>14</v>
      </c>
      <c r="F245" s="13" t="s">
        <v>15</v>
      </c>
      <c r="G245" s="13" t="s">
        <v>14</v>
      </c>
      <c r="H245" s="13" t="s">
        <v>15</v>
      </c>
      <c r="I245" s="13" t="s">
        <v>14</v>
      </c>
      <c r="J245" s="13" t="s">
        <v>15</v>
      </c>
      <c r="K245" s="13" t="s">
        <v>14</v>
      </c>
      <c r="L245" s="13" t="s">
        <v>15</v>
      </c>
      <c r="M245" s="13" t="s">
        <v>14</v>
      </c>
      <c r="N245" s="13" t="s">
        <v>15</v>
      </c>
      <c r="O245" s="13" t="s">
        <v>14</v>
      </c>
      <c r="P245" s="13" t="s">
        <v>15</v>
      </c>
      <c r="Q245" s="13" t="s">
        <v>14</v>
      </c>
      <c r="R245" s="13" t="s">
        <v>15</v>
      </c>
    </row>
    <row r="246" spans="1:18">
      <c r="A246" s="179" t="s">
        <v>566</v>
      </c>
      <c r="B246" s="146" t="s">
        <v>100</v>
      </c>
      <c r="C246" s="166" t="s">
        <v>67</v>
      </c>
      <c r="D246" s="166" t="s">
        <v>2722</v>
      </c>
      <c r="E246" s="306">
        <f>G246+I246+K246+M246+O246+Q246</f>
        <v>0</v>
      </c>
      <c r="F246" s="306">
        <f>H246+J246+L246+N246+P246+R246</f>
        <v>0</v>
      </c>
      <c r="G246" s="97">
        <v>0</v>
      </c>
      <c r="H246" s="96">
        <v>0</v>
      </c>
      <c r="I246" s="97">
        <v>0</v>
      </c>
      <c r="J246" s="96">
        <v>0</v>
      </c>
      <c r="K246" s="97">
        <v>0</v>
      </c>
      <c r="L246" s="96">
        <v>0</v>
      </c>
      <c r="M246" s="97">
        <v>0</v>
      </c>
      <c r="N246" s="96">
        <v>0</v>
      </c>
      <c r="O246" s="97">
        <v>0</v>
      </c>
      <c r="P246" s="96">
        <v>0</v>
      </c>
      <c r="Q246" s="97">
        <v>0</v>
      </c>
      <c r="R246" s="96">
        <v>0</v>
      </c>
    </row>
    <row r="247" spans="1:18">
      <c r="A247" s="181" t="s">
        <v>567</v>
      </c>
      <c r="B247" s="147" t="s">
        <v>73</v>
      </c>
      <c r="C247" s="167" t="s">
        <v>67</v>
      </c>
      <c r="D247" s="166" t="s">
        <v>2722</v>
      </c>
      <c r="E247" s="302">
        <f>G247+I247+K247+M247+O247+Q247</f>
        <v>2</v>
      </c>
      <c r="F247" s="302">
        <f>H247+J247+L247+N247+P247+R247</f>
        <v>2</v>
      </c>
      <c r="G247" s="92">
        <v>0</v>
      </c>
      <c r="H247" s="91">
        <v>0</v>
      </c>
      <c r="I247" s="92">
        <f>1</f>
        <v>1</v>
      </c>
      <c r="J247" s="91">
        <f>1</f>
        <v>1</v>
      </c>
      <c r="K247" s="92">
        <v>0</v>
      </c>
      <c r="L247" s="91">
        <v>0</v>
      </c>
      <c r="M247" s="92">
        <v>0</v>
      </c>
      <c r="N247" s="91">
        <v>0</v>
      </c>
      <c r="O247" s="92">
        <v>0</v>
      </c>
      <c r="P247" s="91">
        <v>0</v>
      </c>
      <c r="Q247" s="92">
        <f>1</f>
        <v>1</v>
      </c>
      <c r="R247" s="91">
        <f>1</f>
        <v>1</v>
      </c>
    </row>
    <row r="248" spans="1:18">
      <c r="A248" s="181" t="s">
        <v>72</v>
      </c>
      <c r="B248" s="147" t="s">
        <v>71</v>
      </c>
      <c r="C248" s="167" t="s">
        <v>1083</v>
      </c>
      <c r="D248" s="166" t="s">
        <v>2722</v>
      </c>
      <c r="E248" s="302">
        <f t="shared" ref="E248:F261" si="23">G248+I248+K248+M248+O248+Q248</f>
        <v>0</v>
      </c>
      <c r="F248" s="302">
        <f t="shared" si="23"/>
        <v>0</v>
      </c>
      <c r="G248" s="92">
        <v>0</v>
      </c>
      <c r="H248" s="91">
        <v>0</v>
      </c>
      <c r="I248" s="92">
        <v>0</v>
      </c>
      <c r="J248" s="91">
        <v>0</v>
      </c>
      <c r="K248" s="92">
        <v>0</v>
      </c>
      <c r="L248" s="91">
        <v>0</v>
      </c>
      <c r="M248" s="92">
        <v>0</v>
      </c>
      <c r="N248" s="91">
        <v>0</v>
      </c>
      <c r="O248" s="92">
        <v>0</v>
      </c>
      <c r="P248" s="91">
        <v>0</v>
      </c>
      <c r="Q248" s="92">
        <v>0</v>
      </c>
      <c r="R248" s="91">
        <v>0</v>
      </c>
    </row>
    <row r="249" spans="1:18">
      <c r="A249" s="180" t="s">
        <v>553</v>
      </c>
      <c r="B249" s="149" t="s">
        <v>431</v>
      </c>
      <c r="C249" s="171" t="s">
        <v>67</v>
      </c>
      <c r="D249" s="166" t="s">
        <v>2722</v>
      </c>
      <c r="E249" s="325">
        <f t="shared" si="23"/>
        <v>0</v>
      </c>
      <c r="F249" s="325">
        <f t="shared" si="23"/>
        <v>0</v>
      </c>
      <c r="G249" s="66">
        <v>0</v>
      </c>
      <c r="H249" s="6">
        <v>0</v>
      </c>
      <c r="I249" s="66">
        <v>0</v>
      </c>
      <c r="J249" s="6">
        <v>0</v>
      </c>
      <c r="K249" s="66">
        <v>0</v>
      </c>
      <c r="L249" s="6">
        <v>0</v>
      </c>
      <c r="M249" s="66">
        <v>0</v>
      </c>
      <c r="N249" s="6">
        <v>0</v>
      </c>
      <c r="O249" s="66">
        <v>0</v>
      </c>
      <c r="P249" s="6">
        <v>0</v>
      </c>
      <c r="Q249" s="66">
        <v>0</v>
      </c>
      <c r="R249" s="6">
        <v>0</v>
      </c>
    </row>
    <row r="250" spans="1:18">
      <c r="A250" s="192" t="s">
        <v>897</v>
      </c>
      <c r="B250" s="146" t="s">
        <v>919</v>
      </c>
      <c r="C250" s="166" t="s">
        <v>2650</v>
      </c>
      <c r="D250" s="166" t="s">
        <v>2722</v>
      </c>
      <c r="E250" s="300">
        <f t="shared" si="23"/>
        <v>0</v>
      </c>
      <c r="F250" s="300">
        <f t="shared" si="23"/>
        <v>0</v>
      </c>
      <c r="G250" s="89">
        <v>0</v>
      </c>
      <c r="H250" s="88">
        <v>0</v>
      </c>
      <c r="I250" s="89">
        <v>0</v>
      </c>
      <c r="J250" s="88">
        <v>0</v>
      </c>
      <c r="K250" s="89">
        <v>0</v>
      </c>
      <c r="L250" s="88">
        <v>0</v>
      </c>
      <c r="M250" s="89">
        <v>0</v>
      </c>
      <c r="N250" s="88">
        <v>0</v>
      </c>
      <c r="O250" s="89">
        <v>0</v>
      </c>
      <c r="P250" s="88">
        <v>0</v>
      </c>
      <c r="Q250" s="89">
        <v>0</v>
      </c>
      <c r="R250" s="88">
        <v>0</v>
      </c>
    </row>
    <row r="251" spans="1:18">
      <c r="A251" s="181" t="s">
        <v>568</v>
      </c>
      <c r="B251" s="147" t="s">
        <v>518</v>
      </c>
      <c r="C251" s="167" t="s">
        <v>59</v>
      </c>
      <c r="D251" s="166" t="s">
        <v>2722</v>
      </c>
      <c r="E251" s="302">
        <f t="shared" si="23"/>
        <v>0</v>
      </c>
      <c r="F251" s="302">
        <f t="shared" si="23"/>
        <v>0</v>
      </c>
      <c r="G251" s="92">
        <v>0</v>
      </c>
      <c r="H251" s="91">
        <v>0</v>
      </c>
      <c r="I251" s="92">
        <v>0</v>
      </c>
      <c r="J251" s="91">
        <v>0</v>
      </c>
      <c r="K251" s="92">
        <v>0</v>
      </c>
      <c r="L251" s="91">
        <v>0</v>
      </c>
      <c r="M251" s="92">
        <v>0</v>
      </c>
      <c r="N251" s="91">
        <v>0</v>
      </c>
      <c r="O251" s="92">
        <v>0</v>
      </c>
      <c r="P251" s="91">
        <v>0</v>
      </c>
      <c r="Q251" s="92">
        <v>0</v>
      </c>
      <c r="R251" s="91">
        <v>0</v>
      </c>
    </row>
    <row r="252" spans="1:18">
      <c r="A252" s="181" t="s">
        <v>570</v>
      </c>
      <c r="B252" s="147" t="s">
        <v>571</v>
      </c>
      <c r="C252" s="167" t="s">
        <v>59</v>
      </c>
      <c r="D252" s="166" t="s">
        <v>2722</v>
      </c>
      <c r="E252" s="302">
        <f t="shared" si="23"/>
        <v>0</v>
      </c>
      <c r="F252" s="302">
        <f t="shared" si="23"/>
        <v>0</v>
      </c>
      <c r="G252" s="92">
        <v>0</v>
      </c>
      <c r="H252" s="91">
        <v>0</v>
      </c>
      <c r="I252" s="92">
        <v>0</v>
      </c>
      <c r="J252" s="91">
        <v>0</v>
      </c>
      <c r="K252" s="92">
        <v>0</v>
      </c>
      <c r="L252" s="91">
        <v>0</v>
      </c>
      <c r="M252" s="92">
        <v>0</v>
      </c>
      <c r="N252" s="91">
        <v>0</v>
      </c>
      <c r="O252" s="92">
        <v>0</v>
      </c>
      <c r="P252" s="91">
        <v>0</v>
      </c>
      <c r="Q252" s="92">
        <v>0</v>
      </c>
      <c r="R252" s="91">
        <v>0</v>
      </c>
    </row>
    <row r="253" spans="1:18">
      <c r="A253" s="181" t="s">
        <v>572</v>
      </c>
      <c r="B253" s="147" t="s">
        <v>111</v>
      </c>
      <c r="C253" s="167" t="s">
        <v>59</v>
      </c>
      <c r="D253" s="166" t="s">
        <v>2722</v>
      </c>
      <c r="E253" s="302">
        <f t="shared" si="23"/>
        <v>0</v>
      </c>
      <c r="F253" s="302">
        <f t="shared" si="23"/>
        <v>0</v>
      </c>
      <c r="G253" s="92">
        <v>0</v>
      </c>
      <c r="H253" s="91">
        <v>0</v>
      </c>
      <c r="I253" s="92">
        <v>0</v>
      </c>
      <c r="J253" s="91">
        <v>0</v>
      </c>
      <c r="K253" s="92">
        <v>0</v>
      </c>
      <c r="L253" s="91">
        <v>0</v>
      </c>
      <c r="M253" s="92">
        <v>0</v>
      </c>
      <c r="N253" s="91">
        <v>0</v>
      </c>
      <c r="O253" s="92">
        <v>0</v>
      </c>
      <c r="P253" s="91">
        <v>0</v>
      </c>
      <c r="Q253" s="92">
        <v>0</v>
      </c>
      <c r="R253" s="91">
        <v>0</v>
      </c>
    </row>
    <row r="254" spans="1:18">
      <c r="A254" s="181" t="s">
        <v>63</v>
      </c>
      <c r="B254" s="147" t="s">
        <v>569</v>
      </c>
      <c r="C254" s="167" t="s">
        <v>59</v>
      </c>
      <c r="D254" s="166" t="s">
        <v>2722</v>
      </c>
      <c r="E254" s="302">
        <f t="shared" si="23"/>
        <v>0</v>
      </c>
      <c r="F254" s="302">
        <f t="shared" si="23"/>
        <v>0</v>
      </c>
      <c r="G254" s="92">
        <v>0</v>
      </c>
      <c r="H254" s="91">
        <v>0</v>
      </c>
      <c r="I254" s="92">
        <v>0</v>
      </c>
      <c r="J254" s="91">
        <v>0</v>
      </c>
      <c r="K254" s="92">
        <v>0</v>
      </c>
      <c r="L254" s="91">
        <v>0</v>
      </c>
      <c r="M254" s="92">
        <v>0</v>
      </c>
      <c r="N254" s="91">
        <v>0</v>
      </c>
      <c r="O254" s="92">
        <v>0</v>
      </c>
      <c r="P254" s="91">
        <v>0</v>
      </c>
      <c r="Q254" s="92">
        <v>0</v>
      </c>
      <c r="R254" s="91">
        <v>0</v>
      </c>
    </row>
    <row r="255" spans="1:18">
      <c r="A255" s="181" t="s">
        <v>573</v>
      </c>
      <c r="B255" s="147" t="s">
        <v>574</v>
      </c>
      <c r="C255" s="167" t="s">
        <v>59</v>
      </c>
      <c r="D255" s="166" t="s">
        <v>2722</v>
      </c>
      <c r="E255" s="302">
        <f t="shared" si="23"/>
        <v>0</v>
      </c>
      <c r="F255" s="302">
        <f t="shared" si="23"/>
        <v>0</v>
      </c>
      <c r="G255" s="92">
        <v>0</v>
      </c>
      <c r="H255" s="91">
        <v>0</v>
      </c>
      <c r="I255" s="92">
        <v>0</v>
      </c>
      <c r="J255" s="91">
        <v>0</v>
      </c>
      <c r="K255" s="92">
        <v>0</v>
      </c>
      <c r="L255" s="91">
        <v>0</v>
      </c>
      <c r="M255" s="92">
        <v>0</v>
      </c>
      <c r="N255" s="91">
        <v>0</v>
      </c>
      <c r="O255" s="92">
        <v>0</v>
      </c>
      <c r="P255" s="91">
        <v>0</v>
      </c>
      <c r="Q255" s="92">
        <v>0</v>
      </c>
      <c r="R255" s="91">
        <v>0</v>
      </c>
    </row>
    <row r="256" spans="1:18">
      <c r="A256" s="180" t="s">
        <v>284</v>
      </c>
      <c r="B256" s="149" t="s">
        <v>397</v>
      </c>
      <c r="C256" s="171" t="s">
        <v>59</v>
      </c>
      <c r="D256" s="166" t="s">
        <v>2722</v>
      </c>
      <c r="E256" s="325">
        <f t="shared" si="23"/>
        <v>0</v>
      </c>
      <c r="F256" s="325">
        <f t="shared" si="23"/>
        <v>0</v>
      </c>
      <c r="G256" s="66">
        <v>0</v>
      </c>
      <c r="H256" s="6">
        <v>0</v>
      </c>
      <c r="I256" s="66">
        <v>0</v>
      </c>
      <c r="J256" s="6">
        <v>0</v>
      </c>
      <c r="K256" s="66">
        <v>0</v>
      </c>
      <c r="L256" s="6">
        <v>0</v>
      </c>
      <c r="M256" s="66">
        <v>0</v>
      </c>
      <c r="N256" s="6">
        <v>0</v>
      </c>
      <c r="O256" s="66">
        <v>0</v>
      </c>
      <c r="P256" s="6">
        <v>0</v>
      </c>
      <c r="Q256" s="66">
        <v>0</v>
      </c>
      <c r="R256" s="6">
        <v>0</v>
      </c>
    </row>
    <row r="257" spans="1:18">
      <c r="A257" s="179" t="s">
        <v>582</v>
      </c>
      <c r="B257" s="148" t="s">
        <v>583</v>
      </c>
      <c r="C257" s="168" t="s">
        <v>56</v>
      </c>
      <c r="D257" s="166" t="s">
        <v>2722</v>
      </c>
      <c r="E257" s="300">
        <f t="shared" si="23"/>
        <v>0</v>
      </c>
      <c r="F257" s="300">
        <f t="shared" si="23"/>
        <v>0</v>
      </c>
      <c r="G257" s="97">
        <v>0</v>
      </c>
      <c r="H257" s="96">
        <v>0</v>
      </c>
      <c r="I257" s="97">
        <v>0</v>
      </c>
      <c r="J257" s="96">
        <v>0</v>
      </c>
      <c r="K257" s="97">
        <v>0</v>
      </c>
      <c r="L257" s="96">
        <v>0</v>
      </c>
      <c r="M257" s="97">
        <v>0</v>
      </c>
      <c r="N257" s="96">
        <v>0</v>
      </c>
      <c r="O257" s="97">
        <v>0</v>
      </c>
      <c r="P257" s="96">
        <v>0</v>
      </c>
      <c r="Q257" s="97">
        <v>0</v>
      </c>
      <c r="R257" s="96">
        <v>0</v>
      </c>
    </row>
    <row r="258" spans="1:18">
      <c r="A258" s="181" t="s">
        <v>580</v>
      </c>
      <c r="B258" s="147" t="s">
        <v>581</v>
      </c>
      <c r="C258" s="167" t="s">
        <v>56</v>
      </c>
      <c r="D258" s="166" t="s">
        <v>2722</v>
      </c>
      <c r="E258" s="302">
        <f t="shared" si="23"/>
        <v>1</v>
      </c>
      <c r="F258" s="302">
        <f t="shared" si="23"/>
        <v>1</v>
      </c>
      <c r="G258" s="92">
        <v>0</v>
      </c>
      <c r="H258" s="91">
        <v>0</v>
      </c>
      <c r="I258" s="92">
        <v>0</v>
      </c>
      <c r="J258" s="91">
        <v>0</v>
      </c>
      <c r="K258" s="92">
        <v>0</v>
      </c>
      <c r="L258" s="91">
        <v>0</v>
      </c>
      <c r="M258" s="92">
        <v>0</v>
      </c>
      <c r="N258" s="91">
        <v>0</v>
      </c>
      <c r="O258" s="92">
        <v>0</v>
      </c>
      <c r="P258" s="91">
        <v>0</v>
      </c>
      <c r="Q258" s="92">
        <f>1</f>
        <v>1</v>
      </c>
      <c r="R258" s="91">
        <f>1</f>
        <v>1</v>
      </c>
    </row>
    <row r="259" spans="1:18">
      <c r="A259" s="180" t="s">
        <v>578</v>
      </c>
      <c r="B259" s="149" t="s">
        <v>579</v>
      </c>
      <c r="C259" s="171" t="s">
        <v>56</v>
      </c>
      <c r="D259" s="166" t="s">
        <v>2722</v>
      </c>
      <c r="E259" s="325">
        <f t="shared" si="23"/>
        <v>1</v>
      </c>
      <c r="F259" s="325">
        <f t="shared" si="23"/>
        <v>1</v>
      </c>
      <c r="G259" s="66">
        <v>0</v>
      </c>
      <c r="H259" s="6">
        <v>0</v>
      </c>
      <c r="I259" s="66">
        <v>0</v>
      </c>
      <c r="J259" s="6">
        <v>0</v>
      </c>
      <c r="K259" s="378">
        <f>1</f>
        <v>1</v>
      </c>
      <c r="L259" s="70">
        <f>1</f>
        <v>1</v>
      </c>
      <c r="M259" s="66">
        <v>0</v>
      </c>
      <c r="N259" s="6">
        <v>0</v>
      </c>
      <c r="O259" s="66">
        <v>0</v>
      </c>
      <c r="P259" s="6">
        <v>0</v>
      </c>
      <c r="Q259" s="66">
        <v>0</v>
      </c>
      <c r="R259" s="6">
        <v>0</v>
      </c>
    </row>
    <row r="260" spans="1:18">
      <c r="A260" s="845" t="s">
        <v>584</v>
      </c>
      <c r="B260" s="712" t="s">
        <v>585</v>
      </c>
      <c r="C260" s="752" t="s">
        <v>358</v>
      </c>
      <c r="D260" s="855" t="s">
        <v>2722</v>
      </c>
      <c r="E260" s="744">
        <f t="shared" si="23"/>
        <v>0</v>
      </c>
      <c r="F260" s="744">
        <f t="shared" si="23"/>
        <v>0</v>
      </c>
      <c r="G260" s="718">
        <v>0</v>
      </c>
      <c r="H260" s="716">
        <v>0</v>
      </c>
      <c r="I260" s="718">
        <v>0</v>
      </c>
      <c r="J260" s="716">
        <v>0</v>
      </c>
      <c r="K260" s="718">
        <v>0</v>
      </c>
      <c r="L260" s="716">
        <v>0</v>
      </c>
      <c r="M260" s="718">
        <v>0</v>
      </c>
      <c r="N260" s="716">
        <v>0</v>
      </c>
      <c r="O260" s="718">
        <v>0</v>
      </c>
      <c r="P260" s="716">
        <v>0</v>
      </c>
      <c r="Q260" s="718">
        <v>0</v>
      </c>
      <c r="R260" s="716">
        <v>0</v>
      </c>
    </row>
    <row r="261" spans="1:18" ht="16" thickBot="1">
      <c r="A261" s="856" t="s">
        <v>575</v>
      </c>
      <c r="B261" s="857" t="s">
        <v>576</v>
      </c>
      <c r="C261" s="858" t="s">
        <v>577</v>
      </c>
      <c r="D261" s="855" t="s">
        <v>2722</v>
      </c>
      <c r="E261" s="738">
        <f t="shared" si="23"/>
        <v>0</v>
      </c>
      <c r="F261" s="738">
        <f t="shared" si="23"/>
        <v>0</v>
      </c>
      <c r="G261" s="739">
        <v>0</v>
      </c>
      <c r="H261" s="859">
        <v>0</v>
      </c>
      <c r="I261" s="739">
        <v>0</v>
      </c>
      <c r="J261" s="859">
        <v>0</v>
      </c>
      <c r="K261" s="860">
        <v>0</v>
      </c>
      <c r="L261" s="859">
        <v>0</v>
      </c>
      <c r="M261" s="860">
        <v>0</v>
      </c>
      <c r="N261" s="859">
        <v>0</v>
      </c>
      <c r="O261" s="860">
        <v>0</v>
      </c>
      <c r="P261" s="859">
        <v>0</v>
      </c>
      <c r="Q261" s="860">
        <v>0</v>
      </c>
      <c r="R261" s="859">
        <v>0</v>
      </c>
    </row>
    <row r="262" spans="1:18">
      <c r="A262" s="233" t="s">
        <v>20</v>
      </c>
      <c r="B262" s="238"/>
      <c r="C262" s="238"/>
      <c r="D262" s="238"/>
      <c r="E262" s="237">
        <f t="shared" ref="E262:R262" si="24">SUM(E246:E261)</f>
        <v>4</v>
      </c>
      <c r="F262" s="235">
        <f t="shared" si="24"/>
        <v>4</v>
      </c>
      <c r="G262" s="218">
        <f t="shared" si="24"/>
        <v>0</v>
      </c>
      <c r="H262" s="235">
        <f t="shared" si="24"/>
        <v>0</v>
      </c>
      <c r="I262" s="218">
        <f t="shared" si="24"/>
        <v>1</v>
      </c>
      <c r="J262" s="235">
        <f t="shared" si="24"/>
        <v>1</v>
      </c>
      <c r="K262" s="237">
        <f t="shared" si="24"/>
        <v>1</v>
      </c>
      <c r="L262" s="235">
        <f t="shared" si="24"/>
        <v>1</v>
      </c>
      <c r="M262" s="237">
        <f t="shared" si="24"/>
        <v>0</v>
      </c>
      <c r="N262" s="235">
        <f t="shared" si="24"/>
        <v>0</v>
      </c>
      <c r="O262" s="237">
        <f t="shared" si="24"/>
        <v>0</v>
      </c>
      <c r="P262" s="235">
        <f t="shared" si="24"/>
        <v>0</v>
      </c>
      <c r="Q262" s="237">
        <f t="shared" si="24"/>
        <v>2</v>
      </c>
      <c r="R262" s="330">
        <f t="shared" si="24"/>
        <v>2</v>
      </c>
    </row>
    <row r="265" spans="1:18" ht="19">
      <c r="A265" s="1742" t="s">
        <v>607</v>
      </c>
      <c r="B265" s="1742"/>
      <c r="C265" s="1742"/>
      <c r="D265" s="1742"/>
      <c r="E265" s="1742"/>
      <c r="F265" s="1742"/>
      <c r="G265" s="1742"/>
      <c r="H265" s="1742"/>
      <c r="I265" s="1742"/>
      <c r="J265" s="1742"/>
      <c r="K265" s="1742"/>
      <c r="L265" s="1742"/>
      <c r="M265" s="1742"/>
      <c r="N265" s="1742"/>
      <c r="O265" s="1742"/>
      <c r="P265" s="1742"/>
      <c r="Q265" s="1742"/>
      <c r="R265" s="1742"/>
    </row>
    <row r="266" spans="1:18" ht="19">
      <c r="A266" s="1749" t="s">
        <v>2277</v>
      </c>
      <c r="B266" s="1750"/>
      <c r="C266" s="1750"/>
      <c r="D266" s="1750"/>
      <c r="E266" s="1750"/>
      <c r="F266" s="1750"/>
      <c r="G266" s="1750"/>
      <c r="H266" s="1750"/>
      <c r="I266" s="1750"/>
      <c r="J266" s="1750"/>
      <c r="K266" s="1750"/>
      <c r="L266" s="1750"/>
      <c r="M266" s="1750"/>
      <c r="N266" s="1750"/>
      <c r="O266" s="1750"/>
      <c r="P266" s="1750"/>
      <c r="Q266" s="1750"/>
      <c r="R266" s="1750"/>
    </row>
    <row r="267" spans="1:18">
      <c r="A267" s="1736" t="s">
        <v>1</v>
      </c>
      <c r="B267" s="1736" t="s">
        <v>2</v>
      </c>
      <c r="C267" s="1736" t="s">
        <v>861</v>
      </c>
      <c r="D267" s="687"/>
      <c r="E267" s="1735" t="s">
        <v>853</v>
      </c>
      <c r="F267" s="1735"/>
      <c r="G267" s="1735" t="s">
        <v>1732</v>
      </c>
      <c r="H267" s="1735"/>
      <c r="I267" s="1735" t="s">
        <v>859</v>
      </c>
      <c r="J267" s="1735"/>
      <c r="K267" s="1735" t="s">
        <v>12</v>
      </c>
      <c r="L267" s="1735"/>
      <c r="M267" s="1735" t="s">
        <v>6</v>
      </c>
      <c r="N267" s="1735"/>
      <c r="O267" s="1735" t="s">
        <v>5</v>
      </c>
      <c r="P267" s="1735"/>
      <c r="Q267" s="1735" t="s">
        <v>7</v>
      </c>
      <c r="R267" s="1735"/>
    </row>
    <row r="268" spans="1:18">
      <c r="A268" s="1736"/>
      <c r="B268" s="1736"/>
      <c r="C268" s="1736"/>
      <c r="D268" s="687"/>
      <c r="E268" s="13" t="s">
        <v>14</v>
      </c>
      <c r="F268" s="13" t="s">
        <v>15</v>
      </c>
      <c r="G268" s="13" t="s">
        <v>14</v>
      </c>
      <c r="H268" s="13" t="s">
        <v>15</v>
      </c>
      <c r="I268" s="13" t="s">
        <v>14</v>
      </c>
      <c r="J268" s="13" t="s">
        <v>15</v>
      </c>
      <c r="K268" s="13" t="s">
        <v>14</v>
      </c>
      <c r="L268" s="13" t="s">
        <v>15</v>
      </c>
      <c r="M268" s="13" t="s">
        <v>14</v>
      </c>
      <c r="N268" s="67" t="s">
        <v>15</v>
      </c>
      <c r="O268" s="13" t="s">
        <v>14</v>
      </c>
      <c r="P268" s="13" t="s">
        <v>15</v>
      </c>
      <c r="Q268" s="13" t="s">
        <v>14</v>
      </c>
      <c r="R268" s="13" t="s">
        <v>15</v>
      </c>
    </row>
    <row r="269" spans="1:18">
      <c r="A269" s="192" t="s">
        <v>591</v>
      </c>
      <c r="B269" s="146" t="s">
        <v>592</v>
      </c>
      <c r="C269" s="158" t="s">
        <v>67</v>
      </c>
      <c r="D269" s="152" t="s">
        <v>2723</v>
      </c>
      <c r="E269" s="306">
        <f>G269+I269+K269+M269+O269+Q269</f>
        <v>0</v>
      </c>
      <c r="F269" s="306">
        <f>H269+J269+L269+N269+P269+R269</f>
        <v>0</v>
      </c>
      <c r="G269" s="105">
        <v>0</v>
      </c>
      <c r="H269" s="105">
        <v>0</v>
      </c>
      <c r="I269" s="105">
        <v>0</v>
      </c>
      <c r="J269" s="105">
        <v>0</v>
      </c>
      <c r="K269" s="105">
        <v>0</v>
      </c>
      <c r="L269" s="377">
        <v>0</v>
      </c>
      <c r="M269" s="105">
        <v>0</v>
      </c>
      <c r="N269" s="377">
        <v>0</v>
      </c>
      <c r="O269" s="379">
        <v>0</v>
      </c>
      <c r="P269" s="105">
        <v>0</v>
      </c>
      <c r="Q269" s="124">
        <v>0</v>
      </c>
      <c r="R269" s="125">
        <v>0</v>
      </c>
    </row>
    <row r="270" spans="1:18">
      <c r="A270" s="181" t="s">
        <v>65</v>
      </c>
      <c r="B270" s="147" t="s">
        <v>66</v>
      </c>
      <c r="C270" s="154" t="s">
        <v>67</v>
      </c>
      <c r="D270" s="152" t="s">
        <v>2723</v>
      </c>
      <c r="E270" s="302">
        <f>G270+I270+K270+M270+O270+Q270</f>
        <v>1</v>
      </c>
      <c r="F270" s="302">
        <f>H270+J270+L270+N270+P270+R270</f>
        <v>1</v>
      </c>
      <c r="G270" s="355">
        <f>1</f>
        <v>1</v>
      </c>
      <c r="H270" s="375">
        <f>1</f>
        <v>1</v>
      </c>
      <c r="I270" s="355">
        <v>0</v>
      </c>
      <c r="J270" s="375">
        <v>0</v>
      </c>
      <c r="K270" s="355">
        <v>0</v>
      </c>
      <c r="L270" s="375">
        <v>0</v>
      </c>
      <c r="M270" s="355">
        <v>0</v>
      </c>
      <c r="N270" s="375">
        <v>0</v>
      </c>
      <c r="O270" s="380">
        <v>0</v>
      </c>
      <c r="P270" s="355">
        <v>0</v>
      </c>
      <c r="Q270" s="376">
        <v>0</v>
      </c>
      <c r="R270" s="376">
        <v>0</v>
      </c>
    </row>
    <row r="271" spans="1:18">
      <c r="A271" s="181" t="s">
        <v>122</v>
      </c>
      <c r="B271" s="147" t="s">
        <v>123</v>
      </c>
      <c r="C271" s="154" t="s">
        <v>67</v>
      </c>
      <c r="D271" s="152" t="s">
        <v>2723</v>
      </c>
      <c r="E271" s="302">
        <f t="shared" ref="E271:F305" si="25">G271+I271+K271+M271+O271+Q271</f>
        <v>1</v>
      </c>
      <c r="F271" s="302">
        <f t="shared" si="25"/>
        <v>1</v>
      </c>
      <c r="G271" s="355">
        <v>0</v>
      </c>
      <c r="H271" s="375">
        <v>0</v>
      </c>
      <c r="I271" s="355">
        <v>0</v>
      </c>
      <c r="J271" s="375">
        <v>0</v>
      </c>
      <c r="K271" s="355">
        <v>0</v>
      </c>
      <c r="L271" s="375">
        <v>0</v>
      </c>
      <c r="M271" s="355">
        <v>0</v>
      </c>
      <c r="N271" s="375">
        <v>0</v>
      </c>
      <c r="O271" s="380">
        <v>0</v>
      </c>
      <c r="P271" s="355">
        <v>0</v>
      </c>
      <c r="Q271" s="376">
        <f>1</f>
        <v>1</v>
      </c>
      <c r="R271" s="376">
        <f>1</f>
        <v>1</v>
      </c>
    </row>
    <row r="272" spans="1:18">
      <c r="A272" s="181" t="s">
        <v>243</v>
      </c>
      <c r="B272" s="147" t="s">
        <v>244</v>
      </c>
      <c r="C272" s="154" t="s">
        <v>67</v>
      </c>
      <c r="D272" s="152" t="s">
        <v>2723</v>
      </c>
      <c r="E272" s="302">
        <f t="shared" si="25"/>
        <v>2</v>
      </c>
      <c r="F272" s="302">
        <f t="shared" si="25"/>
        <v>1</v>
      </c>
      <c r="G272" s="355">
        <f>1</f>
        <v>1</v>
      </c>
      <c r="H272" s="375">
        <f>1/2</f>
        <v>0.5</v>
      </c>
      <c r="I272" s="355">
        <v>0</v>
      </c>
      <c r="J272" s="375">
        <v>0</v>
      </c>
      <c r="K272" s="355">
        <v>0</v>
      </c>
      <c r="L272" s="375">
        <v>0</v>
      </c>
      <c r="M272" s="355">
        <v>0</v>
      </c>
      <c r="N272" s="375">
        <v>0</v>
      </c>
      <c r="O272" s="380">
        <v>0</v>
      </c>
      <c r="P272" s="355">
        <v>0</v>
      </c>
      <c r="Q272" s="376">
        <f>1</f>
        <v>1</v>
      </c>
      <c r="R272" s="376">
        <f>1/2</f>
        <v>0.5</v>
      </c>
    </row>
    <row r="273" spans="1:18">
      <c r="A273" s="181" t="s">
        <v>931</v>
      </c>
      <c r="B273" s="147" t="s">
        <v>153</v>
      </c>
      <c r="C273" s="154" t="s">
        <v>935</v>
      </c>
      <c r="D273" s="152" t="s">
        <v>2723</v>
      </c>
      <c r="E273" s="302">
        <f t="shared" si="25"/>
        <v>0</v>
      </c>
      <c r="F273" s="302">
        <f t="shared" si="25"/>
        <v>0</v>
      </c>
      <c r="G273" s="355">
        <v>0</v>
      </c>
      <c r="H273" s="375">
        <v>0</v>
      </c>
      <c r="I273" s="355">
        <v>0</v>
      </c>
      <c r="J273" s="375">
        <v>0</v>
      </c>
      <c r="K273" s="355">
        <v>0</v>
      </c>
      <c r="L273" s="375">
        <v>0</v>
      </c>
      <c r="M273" s="355">
        <v>0</v>
      </c>
      <c r="N273" s="375">
        <v>0</v>
      </c>
      <c r="O273" s="380">
        <v>0</v>
      </c>
      <c r="P273" s="355">
        <v>0</v>
      </c>
      <c r="Q273" s="376">
        <v>0</v>
      </c>
      <c r="R273" s="376">
        <v>0</v>
      </c>
    </row>
    <row r="274" spans="1:18">
      <c r="A274" s="181" t="s">
        <v>377</v>
      </c>
      <c r="B274" s="147" t="s">
        <v>378</v>
      </c>
      <c r="C274" s="154" t="s">
        <v>67</v>
      </c>
      <c r="D274" s="152" t="s">
        <v>2723</v>
      </c>
      <c r="E274" s="302">
        <f t="shared" si="25"/>
        <v>1</v>
      </c>
      <c r="F274" s="302">
        <f t="shared" si="25"/>
        <v>1</v>
      </c>
      <c r="G274" s="355">
        <f>1</f>
        <v>1</v>
      </c>
      <c r="H274" s="375">
        <f>1</f>
        <v>1</v>
      </c>
      <c r="I274" s="355">
        <v>0</v>
      </c>
      <c r="J274" s="375">
        <v>0</v>
      </c>
      <c r="K274" s="355">
        <v>0</v>
      </c>
      <c r="L274" s="375">
        <v>0</v>
      </c>
      <c r="M274" s="355">
        <v>0</v>
      </c>
      <c r="N274" s="375">
        <v>0</v>
      </c>
      <c r="O274" s="380">
        <v>0</v>
      </c>
      <c r="P274" s="355">
        <v>0</v>
      </c>
      <c r="Q274" s="376">
        <v>0</v>
      </c>
      <c r="R274" s="376">
        <v>0</v>
      </c>
    </row>
    <row r="275" spans="1:18">
      <c r="A275" s="181" t="s">
        <v>1028</v>
      </c>
      <c r="B275" s="147" t="s">
        <v>586</v>
      </c>
      <c r="C275" s="154" t="s">
        <v>67</v>
      </c>
      <c r="D275" s="152" t="s">
        <v>2723</v>
      </c>
      <c r="E275" s="302">
        <f t="shared" si="25"/>
        <v>0</v>
      </c>
      <c r="F275" s="302">
        <f t="shared" si="25"/>
        <v>0</v>
      </c>
      <c r="G275" s="355">
        <v>0</v>
      </c>
      <c r="H275" s="375">
        <v>0</v>
      </c>
      <c r="I275" s="355">
        <v>0</v>
      </c>
      <c r="J275" s="375">
        <v>0</v>
      </c>
      <c r="K275" s="355">
        <v>0</v>
      </c>
      <c r="L275" s="375">
        <v>0</v>
      </c>
      <c r="M275" s="355">
        <v>0</v>
      </c>
      <c r="N275" s="375">
        <v>0</v>
      </c>
      <c r="O275" s="380">
        <v>0</v>
      </c>
      <c r="P275" s="355">
        <v>0</v>
      </c>
      <c r="Q275" s="376">
        <v>0</v>
      </c>
      <c r="R275" s="376">
        <v>0</v>
      </c>
    </row>
    <row r="276" spans="1:18">
      <c r="A276" s="181" t="s">
        <v>589</v>
      </c>
      <c r="B276" s="147" t="s">
        <v>590</v>
      </c>
      <c r="C276" s="154" t="s">
        <v>67</v>
      </c>
      <c r="D276" s="152" t="s">
        <v>2723</v>
      </c>
      <c r="E276" s="302">
        <f t="shared" si="25"/>
        <v>1</v>
      </c>
      <c r="F276" s="302">
        <f t="shared" si="25"/>
        <v>1</v>
      </c>
      <c r="G276" s="355">
        <f>1</f>
        <v>1</v>
      </c>
      <c r="H276" s="375">
        <f>1</f>
        <v>1</v>
      </c>
      <c r="I276" s="355">
        <v>0</v>
      </c>
      <c r="J276" s="375">
        <v>0</v>
      </c>
      <c r="K276" s="355">
        <v>0</v>
      </c>
      <c r="L276" s="375">
        <v>0</v>
      </c>
      <c r="M276" s="355">
        <v>0</v>
      </c>
      <c r="N276" s="375">
        <v>0</v>
      </c>
      <c r="O276" s="380">
        <v>0</v>
      </c>
      <c r="P276" s="355">
        <v>0</v>
      </c>
      <c r="Q276" s="376">
        <v>0</v>
      </c>
      <c r="R276" s="376">
        <v>0</v>
      </c>
    </row>
    <row r="277" spans="1:18">
      <c r="A277" s="181" t="s">
        <v>290</v>
      </c>
      <c r="B277" s="147" t="s">
        <v>583</v>
      </c>
      <c r="C277" s="154" t="s">
        <v>67</v>
      </c>
      <c r="D277" s="152" t="s">
        <v>2723</v>
      </c>
      <c r="E277" s="302">
        <f t="shared" si="25"/>
        <v>2</v>
      </c>
      <c r="F277" s="302">
        <f t="shared" si="25"/>
        <v>1</v>
      </c>
      <c r="G277" s="355">
        <f>1</f>
        <v>1</v>
      </c>
      <c r="H277" s="375">
        <f>1/2</f>
        <v>0.5</v>
      </c>
      <c r="I277" s="355">
        <v>0</v>
      </c>
      <c r="J277" s="375">
        <v>0</v>
      </c>
      <c r="K277" s="355">
        <v>0</v>
      </c>
      <c r="L277" s="375">
        <v>0</v>
      </c>
      <c r="M277" s="355">
        <v>0</v>
      </c>
      <c r="N277" s="375">
        <v>0</v>
      </c>
      <c r="O277" s="380">
        <v>0</v>
      </c>
      <c r="P277" s="355">
        <v>0</v>
      </c>
      <c r="Q277" s="376">
        <f>1</f>
        <v>1</v>
      </c>
      <c r="R277" s="376">
        <f>1/2</f>
        <v>0.5</v>
      </c>
    </row>
    <row r="278" spans="1:18">
      <c r="A278" s="181" t="s">
        <v>1084</v>
      </c>
      <c r="B278" s="147" t="s">
        <v>131</v>
      </c>
      <c r="C278" s="154" t="s">
        <v>67</v>
      </c>
      <c r="D278" s="152" t="s">
        <v>2723</v>
      </c>
      <c r="E278" s="302">
        <f t="shared" si="25"/>
        <v>1</v>
      </c>
      <c r="F278" s="302">
        <f t="shared" si="25"/>
        <v>0.5</v>
      </c>
      <c r="G278" s="355">
        <f>1</f>
        <v>1</v>
      </c>
      <c r="H278" s="375">
        <f>1/2</f>
        <v>0.5</v>
      </c>
      <c r="I278" s="355">
        <v>0</v>
      </c>
      <c r="J278" s="375">
        <v>0</v>
      </c>
      <c r="K278" s="355">
        <v>0</v>
      </c>
      <c r="L278" s="375">
        <v>0</v>
      </c>
      <c r="M278" s="355">
        <v>0</v>
      </c>
      <c r="N278" s="375">
        <v>0</v>
      </c>
      <c r="O278" s="380">
        <v>0</v>
      </c>
      <c r="P278" s="355">
        <v>0</v>
      </c>
      <c r="Q278" s="376">
        <v>0</v>
      </c>
      <c r="R278" s="376">
        <v>0</v>
      </c>
    </row>
    <row r="279" spans="1:18">
      <c r="A279" s="180" t="s">
        <v>587</v>
      </c>
      <c r="B279" s="149" t="s">
        <v>588</v>
      </c>
      <c r="C279" s="156" t="s">
        <v>67</v>
      </c>
      <c r="D279" s="152" t="s">
        <v>2723</v>
      </c>
      <c r="E279" s="325">
        <f t="shared" si="25"/>
        <v>1</v>
      </c>
      <c r="F279" s="325">
        <f t="shared" si="25"/>
        <v>0.5</v>
      </c>
      <c r="G279" s="70">
        <v>0</v>
      </c>
      <c r="H279" s="378">
        <v>0</v>
      </c>
      <c r="I279" s="70">
        <f>1</f>
        <v>1</v>
      </c>
      <c r="J279" s="378">
        <f>1/2</f>
        <v>0.5</v>
      </c>
      <c r="K279" s="70">
        <v>0</v>
      </c>
      <c r="L279" s="378">
        <v>0</v>
      </c>
      <c r="M279" s="70">
        <v>0</v>
      </c>
      <c r="N279" s="378">
        <v>0</v>
      </c>
      <c r="O279" s="381">
        <v>0</v>
      </c>
      <c r="P279" s="70">
        <v>0</v>
      </c>
      <c r="Q279" s="87">
        <v>0</v>
      </c>
      <c r="R279" s="87">
        <v>0</v>
      </c>
    </row>
    <row r="280" spans="1:18">
      <c r="A280" s="179" t="s">
        <v>141</v>
      </c>
      <c r="B280" s="148" t="s">
        <v>142</v>
      </c>
      <c r="C280" s="158" t="s">
        <v>59</v>
      </c>
      <c r="D280" s="152" t="s">
        <v>2723</v>
      </c>
      <c r="E280" s="300">
        <f t="shared" si="25"/>
        <v>0</v>
      </c>
      <c r="F280" s="300">
        <f t="shared" si="25"/>
        <v>0</v>
      </c>
      <c r="G280" s="107">
        <v>0</v>
      </c>
      <c r="H280" s="377">
        <v>0</v>
      </c>
      <c r="I280" s="107">
        <v>0</v>
      </c>
      <c r="J280" s="377">
        <v>0</v>
      </c>
      <c r="K280" s="107">
        <v>0</v>
      </c>
      <c r="L280" s="377">
        <v>0</v>
      </c>
      <c r="M280" s="107">
        <v>0</v>
      </c>
      <c r="N280" s="377">
        <v>0</v>
      </c>
      <c r="O280" s="379">
        <v>0</v>
      </c>
      <c r="P280" s="107">
        <v>0</v>
      </c>
      <c r="Q280" s="125">
        <v>0</v>
      </c>
      <c r="R280" s="125">
        <v>0</v>
      </c>
    </row>
    <row r="281" spans="1:18">
      <c r="A281" s="181" t="s">
        <v>81</v>
      </c>
      <c r="B281" s="147" t="s">
        <v>378</v>
      </c>
      <c r="C281" s="154" t="s">
        <v>59</v>
      </c>
      <c r="D281" s="152" t="s">
        <v>2723</v>
      </c>
      <c r="E281" s="501">
        <f t="shared" si="25"/>
        <v>5</v>
      </c>
      <c r="F281" s="501">
        <f t="shared" si="25"/>
        <v>4.5</v>
      </c>
      <c r="G281" s="574">
        <f>1+1+1</f>
        <v>3</v>
      </c>
      <c r="H281" s="603">
        <f>1+1+1</f>
        <v>3</v>
      </c>
      <c r="I281" s="107">
        <f>1</f>
        <v>1</v>
      </c>
      <c r="J281" s="377">
        <f>1/2</f>
        <v>0.5</v>
      </c>
      <c r="K281" s="355">
        <v>0</v>
      </c>
      <c r="L281" s="375">
        <v>0</v>
      </c>
      <c r="M281" s="355">
        <v>0</v>
      </c>
      <c r="N281" s="375">
        <v>0</v>
      </c>
      <c r="O281" s="380">
        <v>0</v>
      </c>
      <c r="P281" s="355">
        <v>0</v>
      </c>
      <c r="Q281" s="376">
        <f>1</f>
        <v>1</v>
      </c>
      <c r="R281" s="376">
        <f>1</f>
        <v>1</v>
      </c>
    </row>
    <row r="282" spans="1:18">
      <c r="A282" s="181" t="s">
        <v>595</v>
      </c>
      <c r="B282" s="147" t="s">
        <v>295</v>
      </c>
      <c r="C282" s="154" t="s">
        <v>59</v>
      </c>
      <c r="D282" s="152" t="s">
        <v>2723</v>
      </c>
      <c r="E282" s="501">
        <f t="shared" si="25"/>
        <v>3</v>
      </c>
      <c r="F282" s="501">
        <f t="shared" si="25"/>
        <v>3</v>
      </c>
      <c r="G282" s="107">
        <f>1+1+1</f>
        <v>3</v>
      </c>
      <c r="H282" s="377">
        <f>1+1+1</f>
        <v>3</v>
      </c>
      <c r="I282" s="107">
        <v>0</v>
      </c>
      <c r="J282" s="377">
        <v>0</v>
      </c>
      <c r="K282" s="355">
        <v>0</v>
      </c>
      <c r="L282" s="375">
        <v>0</v>
      </c>
      <c r="M282" s="355">
        <v>0</v>
      </c>
      <c r="N282" s="375">
        <v>0</v>
      </c>
      <c r="O282" s="380">
        <v>0</v>
      </c>
      <c r="P282" s="355">
        <v>0</v>
      </c>
      <c r="Q282" s="376">
        <v>0</v>
      </c>
      <c r="R282" s="376">
        <v>0</v>
      </c>
    </row>
    <row r="283" spans="1:18">
      <c r="A283" s="181" t="s">
        <v>598</v>
      </c>
      <c r="B283" s="147" t="s">
        <v>599</v>
      </c>
      <c r="C283" s="154" t="s">
        <v>59</v>
      </c>
      <c r="D283" s="152" t="s">
        <v>2723</v>
      </c>
      <c r="E283" s="501">
        <f t="shared" si="25"/>
        <v>1</v>
      </c>
      <c r="F283" s="501">
        <f t="shared" si="25"/>
        <v>1</v>
      </c>
      <c r="G283" s="107">
        <v>0</v>
      </c>
      <c r="H283" s="377">
        <v>0</v>
      </c>
      <c r="I283" s="107">
        <v>0</v>
      </c>
      <c r="J283" s="377">
        <v>0</v>
      </c>
      <c r="K283" s="355">
        <v>0</v>
      </c>
      <c r="L283" s="375">
        <v>0</v>
      </c>
      <c r="M283" s="355">
        <v>0</v>
      </c>
      <c r="N283" s="375">
        <v>0</v>
      </c>
      <c r="O283" s="380">
        <v>0</v>
      </c>
      <c r="P283" s="355">
        <v>0</v>
      </c>
      <c r="Q283" s="376">
        <f>1</f>
        <v>1</v>
      </c>
      <c r="R283" s="376">
        <f>1</f>
        <v>1</v>
      </c>
    </row>
    <row r="284" spans="1:18">
      <c r="A284" s="181" t="s">
        <v>128</v>
      </c>
      <c r="B284" s="147" t="s">
        <v>127</v>
      </c>
      <c r="C284" s="154" t="s">
        <v>59</v>
      </c>
      <c r="D284" s="152" t="s">
        <v>2723</v>
      </c>
      <c r="E284" s="501">
        <f t="shared" si="25"/>
        <v>0</v>
      </c>
      <c r="F284" s="501">
        <f t="shared" si="25"/>
        <v>0</v>
      </c>
      <c r="G284" s="107">
        <v>0</v>
      </c>
      <c r="H284" s="377">
        <v>0</v>
      </c>
      <c r="I284" s="107">
        <v>0</v>
      </c>
      <c r="J284" s="377">
        <v>0</v>
      </c>
      <c r="K284" s="355">
        <v>0</v>
      </c>
      <c r="L284" s="375">
        <v>0</v>
      </c>
      <c r="M284" s="355">
        <v>0</v>
      </c>
      <c r="N284" s="375">
        <v>0</v>
      </c>
      <c r="O284" s="380">
        <v>0</v>
      </c>
      <c r="P284" s="355">
        <v>0</v>
      </c>
      <c r="Q284" s="376">
        <v>0</v>
      </c>
      <c r="R284" s="376">
        <v>0</v>
      </c>
    </row>
    <row r="285" spans="1:18">
      <c r="A285" s="181" t="s">
        <v>594</v>
      </c>
      <c r="B285" s="147" t="s">
        <v>499</v>
      </c>
      <c r="C285" s="154" t="s">
        <v>59</v>
      </c>
      <c r="D285" s="152" t="s">
        <v>2723</v>
      </c>
      <c r="E285" s="501">
        <f t="shared" si="25"/>
        <v>2</v>
      </c>
      <c r="F285" s="501">
        <f t="shared" si="25"/>
        <v>2</v>
      </c>
      <c r="G285" s="107">
        <f>1+1</f>
        <v>2</v>
      </c>
      <c r="H285" s="377">
        <f>1+1</f>
        <v>2</v>
      </c>
      <c r="I285" s="107">
        <v>0</v>
      </c>
      <c r="J285" s="377">
        <v>0</v>
      </c>
      <c r="K285" s="355">
        <v>0</v>
      </c>
      <c r="L285" s="375">
        <v>0</v>
      </c>
      <c r="M285" s="355">
        <v>0</v>
      </c>
      <c r="N285" s="375">
        <v>0</v>
      </c>
      <c r="O285" s="380">
        <v>0</v>
      </c>
      <c r="P285" s="355">
        <v>0</v>
      </c>
      <c r="Q285" s="376">
        <v>0</v>
      </c>
      <c r="R285" s="376">
        <v>0</v>
      </c>
    </row>
    <row r="286" spans="1:18">
      <c r="A286" s="181" t="s">
        <v>257</v>
      </c>
      <c r="B286" s="147" t="s">
        <v>258</v>
      </c>
      <c r="C286" s="154" t="s">
        <v>59</v>
      </c>
      <c r="D286" s="152" t="s">
        <v>2723</v>
      </c>
      <c r="E286" s="501">
        <f t="shared" si="25"/>
        <v>1</v>
      </c>
      <c r="F286" s="501">
        <f t="shared" si="25"/>
        <v>1</v>
      </c>
      <c r="G286" s="107">
        <v>0</v>
      </c>
      <c r="H286" s="377">
        <v>0</v>
      </c>
      <c r="I286" s="107">
        <f>1</f>
        <v>1</v>
      </c>
      <c r="J286" s="377">
        <f>1</f>
        <v>1</v>
      </c>
      <c r="K286" s="355">
        <v>0</v>
      </c>
      <c r="L286" s="375">
        <v>0</v>
      </c>
      <c r="M286" s="355">
        <v>0</v>
      </c>
      <c r="N286" s="375">
        <v>0</v>
      </c>
      <c r="O286" s="380">
        <v>0</v>
      </c>
      <c r="P286" s="355">
        <v>0</v>
      </c>
      <c r="Q286" s="376">
        <v>0</v>
      </c>
      <c r="R286" s="376">
        <v>0</v>
      </c>
    </row>
    <row r="287" spans="1:18">
      <c r="A287" s="181" t="s">
        <v>155</v>
      </c>
      <c r="B287" s="147" t="s">
        <v>289</v>
      </c>
      <c r="C287" s="154" t="s">
        <v>59</v>
      </c>
      <c r="D287" s="152" t="s">
        <v>2723</v>
      </c>
      <c r="E287" s="501">
        <f t="shared" si="25"/>
        <v>0</v>
      </c>
      <c r="F287" s="501">
        <f t="shared" si="25"/>
        <v>0</v>
      </c>
      <c r="G287" s="355">
        <v>0</v>
      </c>
      <c r="H287" s="375">
        <v>0</v>
      </c>
      <c r="I287" s="355">
        <v>0</v>
      </c>
      <c r="J287" s="375">
        <v>0</v>
      </c>
      <c r="K287" s="355">
        <v>0</v>
      </c>
      <c r="L287" s="375">
        <v>0</v>
      </c>
      <c r="M287" s="355">
        <v>0</v>
      </c>
      <c r="N287" s="375">
        <v>0</v>
      </c>
      <c r="O287" s="380">
        <v>0</v>
      </c>
      <c r="P287" s="355">
        <v>0</v>
      </c>
      <c r="Q287" s="376">
        <v>0</v>
      </c>
      <c r="R287" s="376">
        <v>0</v>
      </c>
    </row>
    <row r="288" spans="1:18">
      <c r="A288" s="181" t="s">
        <v>178</v>
      </c>
      <c r="B288" s="147" t="s">
        <v>179</v>
      </c>
      <c r="C288" s="154" t="s">
        <v>59</v>
      </c>
      <c r="D288" s="152" t="s">
        <v>2723</v>
      </c>
      <c r="E288" s="501">
        <f t="shared" si="25"/>
        <v>1</v>
      </c>
      <c r="F288" s="501">
        <f t="shared" si="25"/>
        <v>1</v>
      </c>
      <c r="G288" s="355">
        <f>1</f>
        <v>1</v>
      </c>
      <c r="H288" s="375">
        <f>1</f>
        <v>1</v>
      </c>
      <c r="I288" s="355">
        <v>0</v>
      </c>
      <c r="J288" s="375">
        <v>0</v>
      </c>
      <c r="K288" s="355">
        <v>0</v>
      </c>
      <c r="L288" s="375">
        <v>0</v>
      </c>
      <c r="M288" s="355">
        <v>0</v>
      </c>
      <c r="N288" s="375">
        <v>0</v>
      </c>
      <c r="O288" s="380">
        <v>0</v>
      </c>
      <c r="P288" s="355">
        <v>0</v>
      </c>
      <c r="Q288" s="376">
        <v>0</v>
      </c>
      <c r="R288" s="376">
        <v>0</v>
      </c>
    </row>
    <row r="289" spans="1:18">
      <c r="A289" s="181" t="s">
        <v>593</v>
      </c>
      <c r="B289" s="147" t="s">
        <v>1085</v>
      </c>
      <c r="C289" s="154" t="s">
        <v>59</v>
      </c>
      <c r="D289" s="152" t="s">
        <v>2723</v>
      </c>
      <c r="E289" s="501">
        <f t="shared" si="25"/>
        <v>0</v>
      </c>
      <c r="F289" s="501">
        <f t="shared" si="25"/>
        <v>0</v>
      </c>
      <c r="G289" s="355">
        <v>0</v>
      </c>
      <c r="H289" s="375">
        <v>0</v>
      </c>
      <c r="I289" s="355">
        <v>0</v>
      </c>
      <c r="J289" s="375">
        <v>0</v>
      </c>
      <c r="K289" s="355">
        <v>0</v>
      </c>
      <c r="L289" s="375">
        <v>0</v>
      </c>
      <c r="M289" s="355">
        <v>0</v>
      </c>
      <c r="N289" s="375">
        <v>0</v>
      </c>
      <c r="O289" s="380">
        <v>0</v>
      </c>
      <c r="P289" s="355">
        <v>0</v>
      </c>
      <c r="Q289" s="376">
        <v>0</v>
      </c>
      <c r="R289" s="376">
        <v>0</v>
      </c>
    </row>
    <row r="290" spans="1:18">
      <c r="A290" s="181" t="s">
        <v>165</v>
      </c>
      <c r="B290" s="147" t="s">
        <v>166</v>
      </c>
      <c r="C290" s="154" t="s">
        <v>59</v>
      </c>
      <c r="D290" s="152" t="s">
        <v>2723</v>
      </c>
      <c r="E290" s="501">
        <f t="shared" si="25"/>
        <v>0</v>
      </c>
      <c r="F290" s="501">
        <f t="shared" si="25"/>
        <v>0</v>
      </c>
      <c r="G290" s="355">
        <v>0</v>
      </c>
      <c r="H290" s="375">
        <v>0</v>
      </c>
      <c r="I290" s="355">
        <v>0</v>
      </c>
      <c r="J290" s="375">
        <v>0</v>
      </c>
      <c r="K290" s="355">
        <v>0</v>
      </c>
      <c r="L290" s="375">
        <v>0</v>
      </c>
      <c r="M290" s="355">
        <v>0</v>
      </c>
      <c r="N290" s="375">
        <v>0</v>
      </c>
      <c r="O290" s="380">
        <v>0</v>
      </c>
      <c r="P290" s="355">
        <v>0</v>
      </c>
      <c r="Q290" s="376">
        <v>0</v>
      </c>
      <c r="R290" s="376">
        <v>0</v>
      </c>
    </row>
    <row r="291" spans="1:18">
      <c r="A291" s="180" t="s">
        <v>600</v>
      </c>
      <c r="B291" s="149" t="s">
        <v>506</v>
      </c>
      <c r="C291" s="156" t="s">
        <v>59</v>
      </c>
      <c r="D291" s="152" t="s">
        <v>2723</v>
      </c>
      <c r="E291" s="611">
        <f t="shared" si="25"/>
        <v>1</v>
      </c>
      <c r="F291" s="611">
        <f t="shared" si="25"/>
        <v>1</v>
      </c>
      <c r="G291" s="70">
        <f>1</f>
        <v>1</v>
      </c>
      <c r="H291" s="378">
        <f>1</f>
        <v>1</v>
      </c>
      <c r="I291" s="70">
        <v>0</v>
      </c>
      <c r="J291" s="378">
        <v>0</v>
      </c>
      <c r="K291" s="70">
        <v>0</v>
      </c>
      <c r="L291" s="378">
        <v>0</v>
      </c>
      <c r="M291" s="70">
        <v>0</v>
      </c>
      <c r="N291" s="378">
        <v>0</v>
      </c>
      <c r="O291" s="381">
        <v>0</v>
      </c>
      <c r="P291" s="70">
        <v>0</v>
      </c>
      <c r="Q291" s="87">
        <v>0</v>
      </c>
      <c r="R291" s="87">
        <v>0</v>
      </c>
    </row>
    <row r="292" spans="1:18">
      <c r="A292" s="179" t="s">
        <v>319</v>
      </c>
      <c r="B292" s="148" t="s">
        <v>320</v>
      </c>
      <c r="C292" s="158" t="s">
        <v>56</v>
      </c>
      <c r="D292" s="152" t="s">
        <v>2723</v>
      </c>
      <c r="E292" s="612">
        <f t="shared" si="25"/>
        <v>2</v>
      </c>
      <c r="F292" s="612">
        <f t="shared" si="25"/>
        <v>2</v>
      </c>
      <c r="G292" s="107">
        <f>1+1</f>
        <v>2</v>
      </c>
      <c r="H292" s="377">
        <f>1+1</f>
        <v>2</v>
      </c>
      <c r="I292" s="107">
        <v>0</v>
      </c>
      <c r="J292" s="377">
        <v>0</v>
      </c>
      <c r="K292" s="107">
        <v>0</v>
      </c>
      <c r="L292" s="377">
        <v>0</v>
      </c>
      <c r="M292" s="107">
        <v>0</v>
      </c>
      <c r="N292" s="377">
        <v>0</v>
      </c>
      <c r="O292" s="379">
        <v>0</v>
      </c>
      <c r="P292" s="107">
        <v>0</v>
      </c>
      <c r="Q292" s="125">
        <v>0</v>
      </c>
      <c r="R292" s="125">
        <v>0</v>
      </c>
    </row>
    <row r="293" spans="1:18">
      <c r="A293" s="181" t="s">
        <v>82</v>
      </c>
      <c r="B293" s="147" t="s">
        <v>83</v>
      </c>
      <c r="C293" s="154" t="s">
        <v>56</v>
      </c>
      <c r="D293" s="152" t="s">
        <v>2723</v>
      </c>
      <c r="E293" s="501">
        <f t="shared" si="25"/>
        <v>10</v>
      </c>
      <c r="F293" s="501">
        <f t="shared" si="25"/>
        <v>10</v>
      </c>
      <c r="G293" s="107">
        <f>1+1+1+1+1+1</f>
        <v>6</v>
      </c>
      <c r="H293" s="377">
        <f>1+1+1+1+1+1</f>
        <v>6</v>
      </c>
      <c r="I293" s="107">
        <f>1+1</f>
        <v>2</v>
      </c>
      <c r="J293" s="377">
        <f>1+1</f>
        <v>2</v>
      </c>
      <c r="K293" s="355">
        <v>0</v>
      </c>
      <c r="L293" s="375">
        <v>0</v>
      </c>
      <c r="M293" s="355">
        <v>0</v>
      </c>
      <c r="N293" s="375">
        <v>0</v>
      </c>
      <c r="O293" s="380">
        <v>0</v>
      </c>
      <c r="P293" s="355">
        <v>0</v>
      </c>
      <c r="Q293" s="376">
        <f>1+1</f>
        <v>2</v>
      </c>
      <c r="R293" s="376">
        <f>1+1</f>
        <v>2</v>
      </c>
    </row>
    <row r="294" spans="1:18">
      <c r="A294" s="181" t="s">
        <v>596</v>
      </c>
      <c r="B294" s="147" t="s">
        <v>597</v>
      </c>
      <c r="C294" s="154" t="s">
        <v>56</v>
      </c>
      <c r="D294" s="152" t="s">
        <v>2723</v>
      </c>
      <c r="E294" s="501">
        <f t="shared" si="25"/>
        <v>0</v>
      </c>
      <c r="F294" s="501">
        <f t="shared" si="25"/>
        <v>0</v>
      </c>
      <c r="G294" s="107">
        <v>0</v>
      </c>
      <c r="H294" s="377">
        <v>0</v>
      </c>
      <c r="I294" s="107">
        <v>0</v>
      </c>
      <c r="J294" s="377">
        <v>0</v>
      </c>
      <c r="K294" s="355">
        <v>0</v>
      </c>
      <c r="L294" s="375">
        <v>0</v>
      </c>
      <c r="M294" s="355">
        <v>0</v>
      </c>
      <c r="N294" s="375">
        <v>0</v>
      </c>
      <c r="O294" s="380">
        <v>0</v>
      </c>
      <c r="P294" s="355">
        <v>0</v>
      </c>
      <c r="Q294" s="376">
        <v>0</v>
      </c>
      <c r="R294" s="376">
        <v>0</v>
      </c>
    </row>
    <row r="295" spans="1:18">
      <c r="A295" s="266" t="s">
        <v>373</v>
      </c>
      <c r="B295" s="169" t="s">
        <v>374</v>
      </c>
      <c r="C295" s="170" t="s">
        <v>56</v>
      </c>
      <c r="D295" s="152" t="s">
        <v>2723</v>
      </c>
      <c r="E295" s="611">
        <f t="shared" si="25"/>
        <v>0</v>
      </c>
      <c r="F295" s="611">
        <f t="shared" si="25"/>
        <v>0</v>
      </c>
      <c r="G295" s="369">
        <v>0</v>
      </c>
      <c r="H295" s="390">
        <v>0</v>
      </c>
      <c r="I295" s="369">
        <v>0</v>
      </c>
      <c r="J295" s="388">
        <v>0</v>
      </c>
      <c r="K295" s="358">
        <v>0</v>
      </c>
      <c r="L295" s="382">
        <v>0</v>
      </c>
      <c r="M295" s="358">
        <v>0</v>
      </c>
      <c r="N295" s="382">
        <v>0</v>
      </c>
      <c r="O295" s="383">
        <v>0</v>
      </c>
      <c r="P295" s="358">
        <v>0</v>
      </c>
      <c r="Q295" s="384">
        <v>0</v>
      </c>
      <c r="R295" s="384">
        <v>0</v>
      </c>
    </row>
    <row r="296" spans="1:18">
      <c r="A296" s="861" t="s">
        <v>356</v>
      </c>
      <c r="B296" s="701" t="s">
        <v>357</v>
      </c>
      <c r="C296" s="720" t="s">
        <v>358</v>
      </c>
      <c r="D296" s="715" t="s">
        <v>2723</v>
      </c>
      <c r="E296" s="702">
        <f t="shared" si="25"/>
        <v>0</v>
      </c>
      <c r="F296" s="702">
        <f t="shared" si="25"/>
        <v>0</v>
      </c>
      <c r="G296" s="759">
        <v>0</v>
      </c>
      <c r="H296" s="760">
        <v>0</v>
      </c>
      <c r="I296" s="759">
        <v>0</v>
      </c>
      <c r="J296" s="760">
        <v>0</v>
      </c>
      <c r="K296" s="759">
        <v>0</v>
      </c>
      <c r="L296" s="760">
        <v>0</v>
      </c>
      <c r="M296" s="759">
        <v>0</v>
      </c>
      <c r="N296" s="760">
        <v>0</v>
      </c>
      <c r="O296" s="862">
        <v>0</v>
      </c>
      <c r="P296" s="759">
        <v>0</v>
      </c>
      <c r="Q296" s="761">
        <v>0</v>
      </c>
      <c r="R296" s="761">
        <v>0</v>
      </c>
    </row>
    <row r="297" spans="1:18">
      <c r="A297" s="863" t="s">
        <v>605</v>
      </c>
      <c r="B297" s="801" t="s">
        <v>606</v>
      </c>
      <c r="C297" s="753" t="s">
        <v>358</v>
      </c>
      <c r="D297" s="715" t="s">
        <v>2723</v>
      </c>
      <c r="E297" s="787">
        <f t="shared" si="25"/>
        <v>0</v>
      </c>
      <c r="F297" s="787">
        <f t="shared" si="25"/>
        <v>0</v>
      </c>
      <c r="G297" s="803">
        <v>0</v>
      </c>
      <c r="H297" s="804">
        <v>0</v>
      </c>
      <c r="I297" s="803">
        <v>0</v>
      </c>
      <c r="J297" s="804">
        <v>0</v>
      </c>
      <c r="K297" s="803">
        <v>0</v>
      </c>
      <c r="L297" s="804">
        <v>0</v>
      </c>
      <c r="M297" s="803">
        <v>0</v>
      </c>
      <c r="N297" s="804">
        <v>0</v>
      </c>
      <c r="O297" s="864">
        <v>0</v>
      </c>
      <c r="P297" s="803">
        <v>0</v>
      </c>
      <c r="Q297" s="805">
        <v>0</v>
      </c>
      <c r="R297" s="805">
        <v>0</v>
      </c>
    </row>
    <row r="298" spans="1:18">
      <c r="A298" s="865" t="s">
        <v>604</v>
      </c>
      <c r="B298" s="767" t="s">
        <v>1086</v>
      </c>
      <c r="C298" s="769" t="s">
        <v>358</v>
      </c>
      <c r="D298" s="715" t="s">
        <v>2723</v>
      </c>
      <c r="E298" s="724">
        <f t="shared" si="25"/>
        <v>0</v>
      </c>
      <c r="F298" s="724">
        <f t="shared" si="25"/>
        <v>0</v>
      </c>
      <c r="G298" s="774">
        <v>0</v>
      </c>
      <c r="H298" s="775">
        <v>0</v>
      </c>
      <c r="I298" s="774">
        <v>0</v>
      </c>
      <c r="J298" s="775">
        <v>0</v>
      </c>
      <c r="K298" s="774">
        <v>0</v>
      </c>
      <c r="L298" s="775">
        <v>0</v>
      </c>
      <c r="M298" s="774">
        <v>0</v>
      </c>
      <c r="N298" s="775">
        <v>0</v>
      </c>
      <c r="O298" s="866">
        <v>0</v>
      </c>
      <c r="P298" s="774">
        <v>0</v>
      </c>
      <c r="Q298" s="776">
        <v>0</v>
      </c>
      <c r="R298" s="776">
        <v>0</v>
      </c>
    </row>
    <row r="299" spans="1:18">
      <c r="A299" s="845" t="s">
        <v>1533</v>
      </c>
      <c r="B299" s="712" t="s">
        <v>2679</v>
      </c>
      <c r="C299" s="714" t="s">
        <v>577</v>
      </c>
      <c r="D299" s="715" t="s">
        <v>2723</v>
      </c>
      <c r="E299" s="744">
        <f t="shared" si="25"/>
        <v>0</v>
      </c>
      <c r="F299" s="744">
        <f t="shared" si="25"/>
        <v>0</v>
      </c>
      <c r="G299" s="754">
        <v>0</v>
      </c>
      <c r="H299" s="755">
        <v>0</v>
      </c>
      <c r="I299" s="754">
        <v>0</v>
      </c>
      <c r="J299" s="755">
        <v>0</v>
      </c>
      <c r="K299" s="754">
        <v>0</v>
      </c>
      <c r="L299" s="755">
        <v>0</v>
      </c>
      <c r="M299" s="754">
        <v>0</v>
      </c>
      <c r="N299" s="755">
        <v>0</v>
      </c>
      <c r="O299" s="867">
        <v>0</v>
      </c>
      <c r="P299" s="754">
        <v>0</v>
      </c>
      <c r="Q299" s="756">
        <v>0</v>
      </c>
      <c r="R299" s="756">
        <v>0</v>
      </c>
    </row>
    <row r="300" spans="1:18">
      <c r="A300" s="845" t="s">
        <v>1005</v>
      </c>
      <c r="B300" s="712" t="s">
        <v>1006</v>
      </c>
      <c r="C300" s="714" t="s">
        <v>1007</v>
      </c>
      <c r="D300" s="715" t="s">
        <v>2723</v>
      </c>
      <c r="E300" s="744">
        <f t="shared" si="25"/>
        <v>1</v>
      </c>
      <c r="F300" s="744">
        <f t="shared" si="25"/>
        <v>1</v>
      </c>
      <c r="G300" s="754">
        <f>1</f>
        <v>1</v>
      </c>
      <c r="H300" s="755">
        <f>1</f>
        <v>1</v>
      </c>
      <c r="I300" s="754">
        <v>0</v>
      </c>
      <c r="J300" s="755">
        <v>0</v>
      </c>
      <c r="K300" s="754">
        <v>0</v>
      </c>
      <c r="L300" s="755">
        <v>0</v>
      </c>
      <c r="M300" s="754">
        <v>0</v>
      </c>
      <c r="N300" s="755">
        <v>0</v>
      </c>
      <c r="O300" s="867">
        <v>0</v>
      </c>
      <c r="P300" s="754">
        <v>0</v>
      </c>
      <c r="Q300" s="756">
        <v>0</v>
      </c>
      <c r="R300" s="756">
        <v>0</v>
      </c>
    </row>
    <row r="301" spans="1:18">
      <c r="A301" s="853" t="s">
        <v>602</v>
      </c>
      <c r="B301" s="727" t="s">
        <v>603</v>
      </c>
      <c r="C301" s="729" t="s">
        <v>504</v>
      </c>
      <c r="D301" s="715" t="s">
        <v>2723</v>
      </c>
      <c r="E301" s="702">
        <f t="shared" si="25"/>
        <v>0</v>
      </c>
      <c r="F301" s="702">
        <f t="shared" si="25"/>
        <v>0</v>
      </c>
      <c r="G301" s="763">
        <v>0</v>
      </c>
      <c r="H301" s="764">
        <v>0</v>
      </c>
      <c r="I301" s="763">
        <v>0</v>
      </c>
      <c r="J301" s="764">
        <v>0</v>
      </c>
      <c r="K301" s="763">
        <v>0</v>
      </c>
      <c r="L301" s="764">
        <v>0</v>
      </c>
      <c r="M301" s="763">
        <v>0</v>
      </c>
      <c r="N301" s="764">
        <v>0</v>
      </c>
      <c r="O301" s="868">
        <v>0</v>
      </c>
      <c r="P301" s="763">
        <v>0</v>
      </c>
      <c r="Q301" s="765">
        <v>0</v>
      </c>
      <c r="R301" s="765">
        <v>0</v>
      </c>
    </row>
    <row r="302" spans="1:18">
      <c r="A302" s="861" t="s">
        <v>242</v>
      </c>
      <c r="B302" s="701" t="s">
        <v>601</v>
      </c>
      <c r="C302" s="720" t="s">
        <v>504</v>
      </c>
      <c r="D302" s="715" t="s">
        <v>2723</v>
      </c>
      <c r="E302" s="787">
        <f t="shared" si="25"/>
        <v>0</v>
      </c>
      <c r="F302" s="787">
        <f t="shared" si="25"/>
        <v>0</v>
      </c>
      <c r="G302" s="759">
        <v>0</v>
      </c>
      <c r="H302" s="760">
        <v>0</v>
      </c>
      <c r="I302" s="759">
        <v>0</v>
      </c>
      <c r="J302" s="760">
        <v>0</v>
      </c>
      <c r="K302" s="759">
        <v>0</v>
      </c>
      <c r="L302" s="760">
        <v>0</v>
      </c>
      <c r="M302" s="759">
        <v>0</v>
      </c>
      <c r="N302" s="760">
        <v>0</v>
      </c>
      <c r="O302" s="862">
        <v>0</v>
      </c>
      <c r="P302" s="702">
        <v>0</v>
      </c>
      <c r="Q302" s="704">
        <v>0</v>
      </c>
      <c r="R302" s="704">
        <v>0</v>
      </c>
    </row>
    <row r="303" spans="1:18" ht="16" thickBot="1">
      <c r="A303" s="869" t="s">
        <v>165</v>
      </c>
      <c r="B303" s="842" t="s">
        <v>1036</v>
      </c>
      <c r="C303" s="843" t="s">
        <v>504</v>
      </c>
      <c r="D303" s="715" t="s">
        <v>2723</v>
      </c>
      <c r="E303" s="708">
        <f t="shared" si="25"/>
        <v>0</v>
      </c>
      <c r="F303" s="708">
        <f t="shared" si="25"/>
        <v>0</v>
      </c>
      <c r="G303" s="870">
        <v>0</v>
      </c>
      <c r="H303" s="871">
        <v>0</v>
      </c>
      <c r="I303" s="870">
        <v>0</v>
      </c>
      <c r="J303" s="871">
        <v>0</v>
      </c>
      <c r="K303" s="870">
        <v>0</v>
      </c>
      <c r="L303" s="871">
        <v>0</v>
      </c>
      <c r="M303" s="870">
        <v>0</v>
      </c>
      <c r="N303" s="871">
        <v>0</v>
      </c>
      <c r="O303" s="872">
        <v>0</v>
      </c>
      <c r="P303" s="870">
        <v>0</v>
      </c>
      <c r="Q303" s="873">
        <v>0</v>
      </c>
      <c r="R303" s="873">
        <v>0</v>
      </c>
    </row>
    <row r="304" spans="1:18">
      <c r="A304" s="853" t="s">
        <v>1038</v>
      </c>
      <c r="B304" s="727" t="s">
        <v>72</v>
      </c>
      <c r="C304" s="729" t="s">
        <v>231</v>
      </c>
      <c r="D304" s="715" t="s">
        <v>2723</v>
      </c>
      <c r="E304" s="787">
        <f t="shared" si="25"/>
        <v>0</v>
      </c>
      <c r="F304" s="787">
        <f t="shared" si="25"/>
        <v>0</v>
      </c>
      <c r="G304" s="763">
        <v>0</v>
      </c>
      <c r="H304" s="764">
        <v>0</v>
      </c>
      <c r="I304" s="763">
        <v>0</v>
      </c>
      <c r="J304" s="764">
        <v>0</v>
      </c>
      <c r="K304" s="763">
        <v>0</v>
      </c>
      <c r="L304" s="764">
        <v>0</v>
      </c>
      <c r="M304" s="763">
        <v>0</v>
      </c>
      <c r="N304" s="764">
        <v>0</v>
      </c>
      <c r="O304" s="868">
        <v>0</v>
      </c>
      <c r="P304" s="730">
        <v>0</v>
      </c>
      <c r="Q304" s="732">
        <v>0</v>
      </c>
      <c r="R304" s="732">
        <v>0</v>
      </c>
    </row>
    <row r="305" spans="1:18" ht="16" thickBot="1">
      <c r="A305" s="854" t="s">
        <v>1033</v>
      </c>
      <c r="B305" s="735" t="s">
        <v>1034</v>
      </c>
      <c r="C305" s="737" t="s">
        <v>835</v>
      </c>
      <c r="D305" s="715" t="s">
        <v>2723</v>
      </c>
      <c r="E305" s="738">
        <f t="shared" si="25"/>
        <v>0</v>
      </c>
      <c r="F305" s="738">
        <f t="shared" si="25"/>
        <v>0</v>
      </c>
      <c r="G305" s="874">
        <v>0</v>
      </c>
      <c r="H305" s="875">
        <v>0</v>
      </c>
      <c r="I305" s="874">
        <v>0</v>
      </c>
      <c r="J305" s="875">
        <v>0</v>
      </c>
      <c r="K305" s="874">
        <v>0</v>
      </c>
      <c r="L305" s="875">
        <v>0</v>
      </c>
      <c r="M305" s="876">
        <v>0</v>
      </c>
      <c r="N305" s="874">
        <v>0</v>
      </c>
      <c r="O305" s="874">
        <v>0</v>
      </c>
      <c r="P305" s="739">
        <v>0</v>
      </c>
      <c r="Q305" s="738">
        <v>0</v>
      </c>
      <c r="R305" s="739">
        <v>0</v>
      </c>
    </row>
    <row r="306" spans="1:18">
      <c r="A306" s="233" t="s">
        <v>20</v>
      </c>
      <c r="B306" s="238"/>
      <c r="C306" s="238"/>
      <c r="D306" s="238"/>
      <c r="E306" s="237">
        <f>SUM(E269:E305)</f>
        <v>37</v>
      </c>
      <c r="F306" s="235">
        <f t="shared" ref="F306:R306" si="26">SUM(F269:F305)</f>
        <v>33.5</v>
      </c>
      <c r="G306" s="237">
        <f t="shared" si="26"/>
        <v>25</v>
      </c>
      <c r="H306" s="235">
        <f t="shared" si="26"/>
        <v>23.5</v>
      </c>
      <c r="I306" s="237">
        <f t="shared" si="26"/>
        <v>5</v>
      </c>
      <c r="J306" s="235">
        <f t="shared" si="26"/>
        <v>4</v>
      </c>
      <c r="K306" s="237">
        <f t="shared" si="26"/>
        <v>0</v>
      </c>
      <c r="L306" s="235">
        <f t="shared" si="26"/>
        <v>0</v>
      </c>
      <c r="M306" s="237">
        <f t="shared" si="26"/>
        <v>0</v>
      </c>
      <c r="N306" s="235">
        <f t="shared" si="26"/>
        <v>0</v>
      </c>
      <c r="O306" s="237">
        <f t="shared" si="26"/>
        <v>0</v>
      </c>
      <c r="P306" s="235">
        <f t="shared" si="26"/>
        <v>0</v>
      </c>
      <c r="Q306" s="237">
        <f t="shared" si="26"/>
        <v>7</v>
      </c>
      <c r="R306" s="235">
        <f t="shared" si="26"/>
        <v>6</v>
      </c>
    </row>
    <row r="309" spans="1:18" ht="19">
      <c r="A309" s="1742" t="s">
        <v>47</v>
      </c>
      <c r="B309" s="1742"/>
      <c r="C309" s="1742"/>
      <c r="D309" s="1742"/>
      <c r="E309" s="1742"/>
      <c r="F309" s="1742"/>
      <c r="G309" s="1742"/>
      <c r="H309" s="1742"/>
      <c r="I309" s="1742"/>
      <c r="J309" s="1742"/>
      <c r="K309" s="1742"/>
      <c r="L309" s="1742"/>
      <c r="M309" s="1742"/>
      <c r="N309" s="1742"/>
      <c r="O309" s="1742"/>
      <c r="P309" s="1742"/>
      <c r="Q309" s="1742"/>
      <c r="R309" s="1742"/>
    </row>
    <row r="310" spans="1:18" ht="19">
      <c r="A310" s="1749" t="s">
        <v>2277</v>
      </c>
      <c r="B310" s="1750"/>
      <c r="C310" s="1750"/>
      <c r="D310" s="1750"/>
      <c r="E310" s="1750"/>
      <c r="F310" s="1750"/>
      <c r="G310" s="1750"/>
      <c r="H310" s="1750"/>
      <c r="I310" s="1750"/>
      <c r="J310" s="1750"/>
      <c r="K310" s="1750"/>
      <c r="L310" s="1750"/>
      <c r="M310" s="1750"/>
      <c r="N310" s="1750"/>
      <c r="O310" s="1750"/>
      <c r="P310" s="1750"/>
      <c r="Q310" s="1750"/>
      <c r="R310" s="1750"/>
    </row>
    <row r="311" spans="1:18">
      <c r="A311" s="1736" t="s">
        <v>1</v>
      </c>
      <c r="B311" s="1736" t="s">
        <v>2</v>
      </c>
      <c r="C311" s="1736" t="s">
        <v>861</v>
      </c>
      <c r="D311" s="687"/>
      <c r="E311" s="1735" t="s">
        <v>853</v>
      </c>
      <c r="F311" s="1735"/>
      <c r="G311" s="1735" t="s">
        <v>1732</v>
      </c>
      <c r="H311" s="1735"/>
      <c r="I311" s="1735" t="s">
        <v>859</v>
      </c>
      <c r="J311" s="1735"/>
      <c r="K311" s="1735" t="s">
        <v>12</v>
      </c>
      <c r="L311" s="1735"/>
      <c r="M311" s="1735" t="s">
        <v>6</v>
      </c>
      <c r="N311" s="1735"/>
      <c r="O311" s="1735" t="s">
        <v>5</v>
      </c>
      <c r="P311" s="1735"/>
      <c r="Q311" s="1735" t="s">
        <v>7</v>
      </c>
      <c r="R311" s="1735"/>
    </row>
    <row r="312" spans="1:18">
      <c r="A312" s="1736"/>
      <c r="B312" s="1736"/>
      <c r="C312" s="1736"/>
      <c r="D312" s="691"/>
      <c r="E312" s="16" t="s">
        <v>14</v>
      </c>
      <c r="F312" s="16" t="s">
        <v>15</v>
      </c>
      <c r="G312" s="13" t="s">
        <v>14</v>
      </c>
      <c r="H312" s="13" t="s">
        <v>15</v>
      </c>
      <c r="I312" s="13" t="s">
        <v>14</v>
      </c>
      <c r="J312" s="13" t="s">
        <v>15</v>
      </c>
      <c r="K312" s="13" t="s">
        <v>14</v>
      </c>
      <c r="L312" s="67" t="s">
        <v>15</v>
      </c>
      <c r="M312" s="13" t="s">
        <v>14</v>
      </c>
      <c r="N312" s="68" t="s">
        <v>15</v>
      </c>
      <c r="O312" s="13" t="s">
        <v>14</v>
      </c>
      <c r="P312" s="13" t="s">
        <v>15</v>
      </c>
      <c r="Q312" s="13" t="s">
        <v>14</v>
      </c>
      <c r="R312" s="13" t="s">
        <v>15</v>
      </c>
    </row>
    <row r="313" spans="1:18">
      <c r="A313" s="53" t="s">
        <v>608</v>
      </c>
      <c r="B313" s="149" t="s">
        <v>609</v>
      </c>
      <c r="C313" s="160" t="s">
        <v>67</v>
      </c>
      <c r="D313" s="190" t="s">
        <v>2724</v>
      </c>
      <c r="E313" s="298">
        <f t="shared" ref="E313:F320" si="27">G313+I313+K313+M313+O313+Q313</f>
        <v>0</v>
      </c>
      <c r="F313" s="298">
        <f t="shared" si="27"/>
        <v>0</v>
      </c>
      <c r="G313" s="87">
        <v>0</v>
      </c>
      <c r="H313" s="70">
        <v>0</v>
      </c>
      <c r="I313" s="87">
        <v>0</v>
      </c>
      <c r="J313" s="70">
        <v>0</v>
      </c>
      <c r="K313" s="6">
        <v>0</v>
      </c>
      <c r="L313" s="66">
        <v>0</v>
      </c>
      <c r="M313" s="6">
        <v>0</v>
      </c>
      <c r="N313" s="66">
        <v>0</v>
      </c>
      <c r="O313" s="6">
        <v>0</v>
      </c>
      <c r="P313" s="66">
        <v>0</v>
      </c>
      <c r="Q313" s="6">
        <v>0</v>
      </c>
      <c r="R313" s="21">
        <v>0</v>
      </c>
    </row>
    <row r="314" spans="1:18">
      <c r="A314" s="15" t="s">
        <v>610</v>
      </c>
      <c r="B314" s="149" t="s">
        <v>611</v>
      </c>
      <c r="C314" s="155" t="s">
        <v>59</v>
      </c>
      <c r="D314" s="190" t="s">
        <v>2724</v>
      </c>
      <c r="E314" s="304">
        <f t="shared" si="27"/>
        <v>0</v>
      </c>
      <c r="F314" s="304">
        <f t="shared" si="27"/>
        <v>0</v>
      </c>
      <c r="G314" s="87">
        <v>0</v>
      </c>
      <c r="H314" s="70">
        <v>0</v>
      </c>
      <c r="I314" s="87">
        <v>0</v>
      </c>
      <c r="J314" s="70">
        <v>0</v>
      </c>
      <c r="K314" s="6">
        <v>0</v>
      </c>
      <c r="L314" s="66">
        <v>0</v>
      </c>
      <c r="M314" s="6">
        <v>0</v>
      </c>
      <c r="N314" s="66">
        <v>0</v>
      </c>
      <c r="O314" s="6">
        <v>0</v>
      </c>
      <c r="P314" s="66">
        <v>0</v>
      </c>
      <c r="Q314" s="6">
        <v>0</v>
      </c>
      <c r="R314" s="63">
        <v>0</v>
      </c>
    </row>
    <row r="315" spans="1:18">
      <c r="A315" s="119" t="s">
        <v>616</v>
      </c>
      <c r="B315" s="148" t="s">
        <v>336</v>
      </c>
      <c r="C315" s="157" t="s">
        <v>1762</v>
      </c>
      <c r="D315" s="190" t="s">
        <v>2724</v>
      </c>
      <c r="E315" s="300">
        <f t="shared" si="27"/>
        <v>0</v>
      </c>
      <c r="F315" s="300">
        <f t="shared" si="27"/>
        <v>0</v>
      </c>
      <c r="G315" s="125">
        <v>0</v>
      </c>
      <c r="H315" s="107">
        <v>0</v>
      </c>
      <c r="I315" s="125">
        <v>0</v>
      </c>
      <c r="J315" s="107">
        <v>0</v>
      </c>
      <c r="K315" s="96">
        <v>0</v>
      </c>
      <c r="L315" s="97">
        <v>0</v>
      </c>
      <c r="M315" s="96">
        <v>0</v>
      </c>
      <c r="N315" s="97">
        <v>0</v>
      </c>
      <c r="O315" s="96">
        <v>0</v>
      </c>
      <c r="P315" s="97">
        <v>0</v>
      </c>
      <c r="Q315" s="96">
        <v>0</v>
      </c>
      <c r="R315" s="98">
        <v>0</v>
      </c>
    </row>
    <row r="316" spans="1:18">
      <c r="A316" s="189" t="s">
        <v>1008</v>
      </c>
      <c r="B316" s="199" t="s">
        <v>499</v>
      </c>
      <c r="C316" s="259" t="s">
        <v>56</v>
      </c>
      <c r="D316" s="190" t="s">
        <v>2724</v>
      </c>
      <c r="E316" s="300">
        <f t="shared" si="27"/>
        <v>0</v>
      </c>
      <c r="F316" s="300">
        <f t="shared" si="27"/>
        <v>0</v>
      </c>
      <c r="G316" s="267">
        <v>0</v>
      </c>
      <c r="H316" s="268">
        <v>0</v>
      </c>
      <c r="I316" s="267">
        <v>0</v>
      </c>
      <c r="J316" s="268">
        <v>0</v>
      </c>
      <c r="K316" s="19">
        <v>0</v>
      </c>
      <c r="L316" s="82">
        <v>0</v>
      </c>
      <c r="M316" s="19">
        <v>0</v>
      </c>
      <c r="N316" s="82">
        <v>0</v>
      </c>
      <c r="O316" s="19">
        <v>0</v>
      </c>
      <c r="P316" s="82">
        <v>0</v>
      </c>
      <c r="Q316" s="19">
        <v>0</v>
      </c>
      <c r="R316" s="71">
        <v>0</v>
      </c>
    </row>
    <row r="317" spans="1:18">
      <c r="A317" s="119" t="s">
        <v>617</v>
      </c>
      <c r="B317" s="148" t="s">
        <v>618</v>
      </c>
      <c r="C317" s="157" t="s">
        <v>56</v>
      </c>
      <c r="D317" s="190" t="s">
        <v>2724</v>
      </c>
      <c r="E317" s="300">
        <f t="shared" si="27"/>
        <v>0</v>
      </c>
      <c r="F317" s="300">
        <f t="shared" si="27"/>
        <v>0</v>
      </c>
      <c r="G317" s="125">
        <v>0</v>
      </c>
      <c r="H317" s="107">
        <v>0</v>
      </c>
      <c r="I317" s="125">
        <v>0</v>
      </c>
      <c r="J317" s="107">
        <v>0</v>
      </c>
      <c r="K317" s="96">
        <v>0</v>
      </c>
      <c r="L317" s="97">
        <v>0</v>
      </c>
      <c r="M317" s="96">
        <v>0</v>
      </c>
      <c r="N317" s="97">
        <v>0</v>
      </c>
      <c r="O317" s="96">
        <v>0</v>
      </c>
      <c r="P317" s="97">
        <v>0</v>
      </c>
      <c r="Q317" s="96">
        <v>0</v>
      </c>
      <c r="R317" s="98">
        <v>0</v>
      </c>
    </row>
    <row r="318" spans="1:18">
      <c r="A318" s="116" t="s">
        <v>614</v>
      </c>
      <c r="B318" s="149" t="s">
        <v>615</v>
      </c>
      <c r="C318" s="155" t="s">
        <v>56</v>
      </c>
      <c r="D318" s="190" t="s">
        <v>2724</v>
      </c>
      <c r="E318" s="338">
        <f t="shared" si="27"/>
        <v>0</v>
      </c>
      <c r="F318" s="325">
        <f t="shared" si="27"/>
        <v>0</v>
      </c>
      <c r="G318" s="87">
        <v>0</v>
      </c>
      <c r="H318" s="70">
        <v>0</v>
      </c>
      <c r="I318" s="87">
        <v>0</v>
      </c>
      <c r="J318" s="70">
        <v>0</v>
      </c>
      <c r="K318" s="6">
        <v>0</v>
      </c>
      <c r="L318" s="66">
        <v>0</v>
      </c>
      <c r="M318" s="6">
        <v>0</v>
      </c>
      <c r="N318" s="66">
        <v>0</v>
      </c>
      <c r="O318" s="6">
        <v>0</v>
      </c>
      <c r="P318" s="66">
        <v>0</v>
      </c>
      <c r="Q318" s="6">
        <v>0</v>
      </c>
      <c r="R318" s="63">
        <v>0</v>
      </c>
    </row>
    <row r="319" spans="1:18">
      <c r="A319" s="877" t="s">
        <v>619</v>
      </c>
      <c r="B319" s="743" t="s">
        <v>620</v>
      </c>
      <c r="C319" s="878" t="s">
        <v>504</v>
      </c>
      <c r="D319" s="845" t="s">
        <v>2724</v>
      </c>
      <c r="E319" s="702">
        <f t="shared" si="27"/>
        <v>0</v>
      </c>
      <c r="F319" s="702">
        <f t="shared" si="27"/>
        <v>0</v>
      </c>
      <c r="G319" s="879">
        <v>0</v>
      </c>
      <c r="H319" s="880">
        <v>0</v>
      </c>
      <c r="I319" s="879">
        <v>0</v>
      </c>
      <c r="J319" s="880">
        <v>0</v>
      </c>
      <c r="K319" s="881">
        <v>0</v>
      </c>
      <c r="L319" s="882">
        <v>0</v>
      </c>
      <c r="M319" s="881">
        <v>0</v>
      </c>
      <c r="N319" s="882">
        <v>0</v>
      </c>
      <c r="O319" s="881">
        <v>0</v>
      </c>
      <c r="P319" s="882">
        <v>0</v>
      </c>
      <c r="Q319" s="881">
        <v>0</v>
      </c>
      <c r="R319" s="883">
        <v>0</v>
      </c>
    </row>
    <row r="320" spans="1:18" ht="16" thickBot="1">
      <c r="A320" s="884" t="s">
        <v>612</v>
      </c>
      <c r="B320" s="707" t="s">
        <v>613</v>
      </c>
      <c r="C320" s="705" t="s">
        <v>577</v>
      </c>
      <c r="D320" s="845" t="s">
        <v>2724</v>
      </c>
      <c r="E320" s="837">
        <f t="shared" si="27"/>
        <v>0</v>
      </c>
      <c r="F320" s="702">
        <f t="shared" si="27"/>
        <v>0</v>
      </c>
      <c r="G320" s="885">
        <v>0</v>
      </c>
      <c r="H320" s="886">
        <v>0</v>
      </c>
      <c r="I320" s="885">
        <v>0</v>
      </c>
      <c r="J320" s="886">
        <v>0</v>
      </c>
      <c r="K320" s="887">
        <v>0</v>
      </c>
      <c r="L320" s="888">
        <v>0</v>
      </c>
      <c r="M320" s="887">
        <v>0</v>
      </c>
      <c r="N320" s="888">
        <v>0</v>
      </c>
      <c r="O320" s="887">
        <v>0</v>
      </c>
      <c r="P320" s="888">
        <v>0</v>
      </c>
      <c r="Q320" s="887">
        <v>0</v>
      </c>
      <c r="R320" s="889">
        <v>0</v>
      </c>
    </row>
    <row r="321" spans="1:18">
      <c r="A321" s="233" t="s">
        <v>20</v>
      </c>
      <c r="B321" s="238"/>
      <c r="C321" s="238"/>
      <c r="D321" s="238"/>
      <c r="E321" s="237">
        <f>SUM(E313:E320)</f>
        <v>0</v>
      </c>
      <c r="F321" s="216">
        <f>SUM(F313:F320)</f>
        <v>0</v>
      </c>
      <c r="G321" s="237">
        <f t="shared" ref="G321:R321" si="28">SUM(G313:G320)</f>
        <v>0</v>
      </c>
      <c r="H321" s="235">
        <f t="shared" si="28"/>
        <v>0</v>
      </c>
      <c r="I321" s="237">
        <f t="shared" si="28"/>
        <v>0</v>
      </c>
      <c r="J321" s="235">
        <f t="shared" si="28"/>
        <v>0</v>
      </c>
      <c r="K321" s="237">
        <f t="shared" si="28"/>
        <v>0</v>
      </c>
      <c r="L321" s="235">
        <f t="shared" si="28"/>
        <v>0</v>
      </c>
      <c r="M321" s="237">
        <f t="shared" si="28"/>
        <v>0</v>
      </c>
      <c r="N321" s="235">
        <f t="shared" si="28"/>
        <v>0</v>
      </c>
      <c r="O321" s="237">
        <f t="shared" si="28"/>
        <v>0</v>
      </c>
      <c r="P321" s="235">
        <f t="shared" si="28"/>
        <v>0</v>
      </c>
      <c r="Q321" s="237">
        <f t="shared" si="28"/>
        <v>0</v>
      </c>
      <c r="R321" s="236">
        <f t="shared" si="28"/>
        <v>0</v>
      </c>
    </row>
    <row r="324" spans="1:18" ht="19">
      <c r="A324" s="1742" t="s">
        <v>48</v>
      </c>
      <c r="B324" s="1742"/>
      <c r="C324" s="1742"/>
      <c r="D324" s="1742"/>
      <c r="E324" s="1742"/>
      <c r="F324" s="1742"/>
      <c r="G324" s="1742"/>
      <c r="H324" s="1742"/>
      <c r="I324" s="1742"/>
      <c r="J324" s="1742"/>
      <c r="K324" s="1742"/>
      <c r="L324" s="1742"/>
      <c r="M324" s="1742"/>
      <c r="N324" s="1742"/>
      <c r="O324" s="1742"/>
      <c r="P324" s="1742"/>
      <c r="Q324" s="1742"/>
      <c r="R324" s="1742"/>
    </row>
    <row r="325" spans="1:18" ht="19">
      <c r="A325" s="1749" t="s">
        <v>2278</v>
      </c>
      <c r="B325" s="1750"/>
      <c r="C325" s="1750"/>
      <c r="D325" s="1750"/>
      <c r="E325" s="1750"/>
      <c r="F325" s="1750"/>
      <c r="G325" s="1750"/>
      <c r="H325" s="1750"/>
      <c r="I325" s="1750"/>
      <c r="J325" s="1750"/>
      <c r="K325" s="1750"/>
      <c r="L325" s="1750"/>
      <c r="M325" s="1750"/>
      <c r="N325" s="1750"/>
      <c r="O325" s="1750"/>
      <c r="P325" s="1750"/>
      <c r="Q325" s="1750"/>
      <c r="R325" s="1750"/>
    </row>
    <row r="326" spans="1:18">
      <c r="A326" s="1736" t="s">
        <v>1</v>
      </c>
      <c r="B326" s="1736" t="s">
        <v>2</v>
      </c>
      <c r="C326" s="1736" t="s">
        <v>861</v>
      </c>
      <c r="D326" s="687"/>
      <c r="E326" s="1735" t="s">
        <v>853</v>
      </c>
      <c r="F326" s="1735"/>
      <c r="G326" s="1735" t="s">
        <v>1732</v>
      </c>
      <c r="H326" s="1735"/>
      <c r="I326" s="1735" t="s">
        <v>859</v>
      </c>
      <c r="J326" s="1735"/>
      <c r="K326" s="1735" t="s">
        <v>12</v>
      </c>
      <c r="L326" s="1735"/>
      <c r="M326" s="1735" t="s">
        <v>6</v>
      </c>
      <c r="N326" s="1735"/>
      <c r="O326" s="1735" t="s">
        <v>5</v>
      </c>
      <c r="P326" s="1735"/>
      <c r="Q326" s="1735" t="s">
        <v>7</v>
      </c>
      <c r="R326" s="1735"/>
    </row>
    <row r="327" spans="1:18">
      <c r="A327" s="1736"/>
      <c r="B327" s="1736"/>
      <c r="C327" s="1736"/>
      <c r="D327" s="687"/>
      <c r="E327" s="13" t="s">
        <v>14</v>
      </c>
      <c r="F327" s="13" t="s">
        <v>15</v>
      </c>
      <c r="G327" s="13" t="s">
        <v>14</v>
      </c>
      <c r="H327" s="13" t="s">
        <v>15</v>
      </c>
      <c r="I327" s="13" t="s">
        <v>14</v>
      </c>
      <c r="J327" s="13" t="s">
        <v>15</v>
      </c>
      <c r="K327" s="13" t="s">
        <v>14</v>
      </c>
      <c r="L327" s="13" t="s">
        <v>15</v>
      </c>
      <c r="M327" s="13" t="s">
        <v>14</v>
      </c>
      <c r="N327" s="13" t="s">
        <v>15</v>
      </c>
      <c r="O327" s="13" t="s">
        <v>14</v>
      </c>
      <c r="P327" s="13" t="s">
        <v>15</v>
      </c>
      <c r="Q327" s="13" t="s">
        <v>14</v>
      </c>
      <c r="R327" s="13" t="s">
        <v>15</v>
      </c>
    </row>
    <row r="328" spans="1:18">
      <c r="A328" s="192" t="s">
        <v>339</v>
      </c>
      <c r="B328" s="148" t="s">
        <v>340</v>
      </c>
      <c r="C328" s="158" t="s">
        <v>67</v>
      </c>
      <c r="D328" s="152" t="s">
        <v>2725</v>
      </c>
      <c r="E328" s="314">
        <f>G328+I328+K328+M328+O328+Q328</f>
        <v>5</v>
      </c>
      <c r="F328" s="314">
        <f>H328+J328+L328+N328+P328+R328</f>
        <v>2.5333333333333332</v>
      </c>
      <c r="G328" s="107">
        <f>1+1+1+1</f>
        <v>4</v>
      </c>
      <c r="H328" s="377">
        <f>1/2+1/3+1/5+1</f>
        <v>2.0333333333333332</v>
      </c>
      <c r="I328" s="107">
        <v>0</v>
      </c>
      <c r="J328" s="377">
        <v>0</v>
      </c>
      <c r="K328" s="105">
        <v>0</v>
      </c>
      <c r="L328" s="377">
        <v>0</v>
      </c>
      <c r="M328" s="592">
        <v>0</v>
      </c>
      <c r="N328" s="105">
        <v>0</v>
      </c>
      <c r="O328" s="105">
        <v>0</v>
      </c>
      <c r="P328" s="124">
        <v>0</v>
      </c>
      <c r="Q328" s="105">
        <f>1</f>
        <v>1</v>
      </c>
      <c r="R328" s="124">
        <f>1/2</f>
        <v>0.5</v>
      </c>
    </row>
    <row r="329" spans="1:18">
      <c r="A329" s="181" t="s">
        <v>622</v>
      </c>
      <c r="B329" s="147" t="s">
        <v>623</v>
      </c>
      <c r="C329" s="154" t="s">
        <v>67</v>
      </c>
      <c r="D329" s="152" t="s">
        <v>2725</v>
      </c>
      <c r="E329" s="315">
        <f>G329+I329+K329+M329+O329+Q329</f>
        <v>2</v>
      </c>
      <c r="F329" s="315">
        <f>H329+J329+L329+N329+P329+R329</f>
        <v>0.83333333333333326</v>
      </c>
      <c r="G329" s="355">
        <f>1+1</f>
        <v>2</v>
      </c>
      <c r="H329" s="375">
        <f>1/2+1/3</f>
        <v>0.83333333333333326</v>
      </c>
      <c r="I329" s="355">
        <v>0</v>
      </c>
      <c r="J329" s="375">
        <v>0</v>
      </c>
      <c r="K329" s="355">
        <v>0</v>
      </c>
      <c r="L329" s="375">
        <v>0</v>
      </c>
      <c r="M329" s="380">
        <v>0</v>
      </c>
      <c r="N329" s="355">
        <v>0</v>
      </c>
      <c r="O329" s="355">
        <v>0</v>
      </c>
      <c r="P329" s="376">
        <v>0</v>
      </c>
      <c r="Q329" s="355">
        <v>0</v>
      </c>
      <c r="R329" s="376">
        <v>0</v>
      </c>
    </row>
    <row r="330" spans="1:18">
      <c r="A330" s="181" t="s">
        <v>199</v>
      </c>
      <c r="B330" s="147" t="s">
        <v>343</v>
      </c>
      <c r="C330" s="154" t="s">
        <v>67</v>
      </c>
      <c r="D330" s="152" t="s">
        <v>2725</v>
      </c>
      <c r="E330" s="315">
        <f t="shared" ref="E330:F348" si="29">G330+I330+K330+M330+O330+Q330</f>
        <v>0</v>
      </c>
      <c r="F330" s="315">
        <f t="shared" si="29"/>
        <v>0</v>
      </c>
      <c r="G330" s="355">
        <v>0</v>
      </c>
      <c r="H330" s="375">
        <v>0</v>
      </c>
      <c r="I330" s="355">
        <v>0</v>
      </c>
      <c r="J330" s="375">
        <v>0</v>
      </c>
      <c r="K330" s="355">
        <v>0</v>
      </c>
      <c r="L330" s="375">
        <v>0</v>
      </c>
      <c r="M330" s="380">
        <v>0</v>
      </c>
      <c r="N330" s="355">
        <v>0</v>
      </c>
      <c r="O330" s="355">
        <v>0</v>
      </c>
      <c r="P330" s="376">
        <v>0</v>
      </c>
      <c r="Q330" s="355">
        <v>0</v>
      </c>
      <c r="R330" s="376">
        <v>0</v>
      </c>
    </row>
    <row r="331" spans="1:18">
      <c r="A331" s="181" t="s">
        <v>190</v>
      </c>
      <c r="B331" s="147" t="s">
        <v>621</v>
      </c>
      <c r="C331" s="154" t="s">
        <v>67</v>
      </c>
      <c r="D331" s="152" t="s">
        <v>2725</v>
      </c>
      <c r="E331" s="315">
        <f t="shared" si="29"/>
        <v>0</v>
      </c>
      <c r="F331" s="315">
        <f t="shared" si="29"/>
        <v>0</v>
      </c>
      <c r="G331" s="355">
        <v>0</v>
      </c>
      <c r="H331" s="375">
        <v>0</v>
      </c>
      <c r="I331" s="355">
        <v>0</v>
      </c>
      <c r="J331" s="375">
        <v>0</v>
      </c>
      <c r="K331" s="355">
        <v>0</v>
      </c>
      <c r="L331" s="375">
        <v>0</v>
      </c>
      <c r="M331" s="380">
        <v>0</v>
      </c>
      <c r="N331" s="355">
        <v>0</v>
      </c>
      <c r="O331" s="355">
        <v>0</v>
      </c>
      <c r="P331" s="376">
        <v>0</v>
      </c>
      <c r="Q331" s="355">
        <v>0</v>
      </c>
      <c r="R331" s="376">
        <v>0</v>
      </c>
    </row>
    <row r="332" spans="1:18">
      <c r="A332" s="180" t="s">
        <v>161</v>
      </c>
      <c r="B332" s="149" t="s">
        <v>162</v>
      </c>
      <c r="C332" s="156" t="s">
        <v>67</v>
      </c>
      <c r="D332" s="152" t="s">
        <v>2725</v>
      </c>
      <c r="E332" s="683">
        <f t="shared" si="29"/>
        <v>4</v>
      </c>
      <c r="F332" s="611">
        <f t="shared" si="29"/>
        <v>4</v>
      </c>
      <c r="G332" s="70">
        <f>1+1+1</f>
        <v>3</v>
      </c>
      <c r="H332" s="378">
        <f>1+1+1</f>
        <v>3</v>
      </c>
      <c r="I332" s="70">
        <v>0</v>
      </c>
      <c r="J332" s="378">
        <v>0</v>
      </c>
      <c r="K332" s="70">
        <v>0</v>
      </c>
      <c r="L332" s="378">
        <v>0</v>
      </c>
      <c r="M332" s="381">
        <v>0</v>
      </c>
      <c r="N332" s="70">
        <v>0</v>
      </c>
      <c r="O332" s="70">
        <v>0</v>
      </c>
      <c r="P332" s="87">
        <v>0</v>
      </c>
      <c r="Q332" s="70">
        <f>1</f>
        <v>1</v>
      </c>
      <c r="R332" s="87">
        <f>1</f>
        <v>1</v>
      </c>
    </row>
    <row r="333" spans="1:18">
      <c r="A333" s="179" t="s">
        <v>626</v>
      </c>
      <c r="B333" s="148" t="s">
        <v>145</v>
      </c>
      <c r="C333" s="158" t="s">
        <v>59</v>
      </c>
      <c r="D333" s="152" t="s">
        <v>2725</v>
      </c>
      <c r="E333" s="316">
        <f t="shared" si="29"/>
        <v>1</v>
      </c>
      <c r="F333" s="316">
        <f t="shared" si="29"/>
        <v>1</v>
      </c>
      <c r="G333" s="107">
        <f>1</f>
        <v>1</v>
      </c>
      <c r="H333" s="377">
        <f>1</f>
        <v>1</v>
      </c>
      <c r="I333" s="107">
        <v>0</v>
      </c>
      <c r="J333" s="377">
        <v>0</v>
      </c>
      <c r="K333" s="107">
        <v>0</v>
      </c>
      <c r="L333" s="377">
        <v>0</v>
      </c>
      <c r="M333" s="379">
        <v>0</v>
      </c>
      <c r="N333" s="107">
        <v>0</v>
      </c>
      <c r="O333" s="107">
        <v>0</v>
      </c>
      <c r="P333" s="125">
        <v>0</v>
      </c>
      <c r="Q333" s="107">
        <v>0</v>
      </c>
      <c r="R333" s="125">
        <v>0</v>
      </c>
    </row>
    <row r="334" spans="1:18">
      <c r="A334" s="181" t="s">
        <v>322</v>
      </c>
      <c r="B334" s="147" t="s">
        <v>323</v>
      </c>
      <c r="C334" s="154" t="s">
        <v>59</v>
      </c>
      <c r="D334" s="152" t="s">
        <v>2725</v>
      </c>
      <c r="E334" s="315">
        <f t="shared" si="29"/>
        <v>1</v>
      </c>
      <c r="F334" s="315">
        <f t="shared" si="29"/>
        <v>0.5</v>
      </c>
      <c r="G334" s="355">
        <v>0</v>
      </c>
      <c r="H334" s="375">
        <v>0</v>
      </c>
      <c r="I334" s="355">
        <v>0</v>
      </c>
      <c r="J334" s="375">
        <v>0</v>
      </c>
      <c r="K334" s="355">
        <v>0</v>
      </c>
      <c r="L334" s="375">
        <v>0</v>
      </c>
      <c r="M334" s="380">
        <v>0</v>
      </c>
      <c r="N334" s="355">
        <v>0</v>
      </c>
      <c r="O334" s="355">
        <v>0</v>
      </c>
      <c r="P334" s="376">
        <v>0</v>
      </c>
      <c r="Q334" s="355">
        <f>1</f>
        <v>1</v>
      </c>
      <c r="R334" s="376">
        <f>1/2</f>
        <v>0.5</v>
      </c>
    </row>
    <row r="335" spans="1:18">
      <c r="A335" s="181" t="s">
        <v>627</v>
      </c>
      <c r="B335" s="147" t="s">
        <v>628</v>
      </c>
      <c r="C335" s="154" t="s">
        <v>59</v>
      </c>
      <c r="D335" s="152" t="s">
        <v>2725</v>
      </c>
      <c r="E335" s="315">
        <f t="shared" si="29"/>
        <v>0</v>
      </c>
      <c r="F335" s="315">
        <f t="shared" si="29"/>
        <v>0</v>
      </c>
      <c r="G335" s="355">
        <v>0</v>
      </c>
      <c r="H335" s="375">
        <v>0</v>
      </c>
      <c r="I335" s="355">
        <v>0</v>
      </c>
      <c r="J335" s="375">
        <v>0</v>
      </c>
      <c r="K335" s="355">
        <v>0</v>
      </c>
      <c r="L335" s="375">
        <v>0</v>
      </c>
      <c r="M335" s="380">
        <v>0</v>
      </c>
      <c r="N335" s="355">
        <v>0</v>
      </c>
      <c r="O335" s="355">
        <v>0</v>
      </c>
      <c r="P335" s="376">
        <v>0</v>
      </c>
      <c r="Q335" s="355">
        <v>0</v>
      </c>
      <c r="R335" s="376">
        <v>0</v>
      </c>
    </row>
    <row r="336" spans="1:18">
      <c r="A336" s="180" t="s">
        <v>624</v>
      </c>
      <c r="B336" s="149" t="s">
        <v>481</v>
      </c>
      <c r="C336" s="156" t="s">
        <v>59</v>
      </c>
      <c r="D336" s="152" t="s">
        <v>2725</v>
      </c>
      <c r="E336" s="337">
        <f t="shared" si="29"/>
        <v>1</v>
      </c>
      <c r="F336" s="325">
        <f t="shared" si="29"/>
        <v>1</v>
      </c>
      <c r="G336" s="70">
        <f>1</f>
        <v>1</v>
      </c>
      <c r="H336" s="378">
        <f>1</f>
        <v>1</v>
      </c>
      <c r="I336" s="70">
        <v>0</v>
      </c>
      <c r="J336" s="378">
        <v>0</v>
      </c>
      <c r="K336" s="70">
        <v>0</v>
      </c>
      <c r="L336" s="378">
        <v>0</v>
      </c>
      <c r="M336" s="381">
        <v>0</v>
      </c>
      <c r="N336" s="70">
        <v>0</v>
      </c>
      <c r="O336" s="70">
        <v>0</v>
      </c>
      <c r="P336" s="87">
        <v>0</v>
      </c>
      <c r="Q336" s="70">
        <v>0</v>
      </c>
      <c r="R336" s="87">
        <v>0</v>
      </c>
    </row>
    <row r="337" spans="1:18">
      <c r="A337" s="179" t="s">
        <v>222</v>
      </c>
      <c r="B337" s="148" t="s">
        <v>223</v>
      </c>
      <c r="C337" s="158" t="s">
        <v>56</v>
      </c>
      <c r="D337" s="152" t="s">
        <v>2725</v>
      </c>
      <c r="E337" s="316">
        <f t="shared" si="29"/>
        <v>1</v>
      </c>
      <c r="F337" s="316">
        <f t="shared" si="29"/>
        <v>1</v>
      </c>
      <c r="G337" s="107">
        <f>1</f>
        <v>1</v>
      </c>
      <c r="H337" s="377">
        <f>1</f>
        <v>1</v>
      </c>
      <c r="I337" s="107">
        <v>0</v>
      </c>
      <c r="J337" s="377">
        <v>0</v>
      </c>
      <c r="K337" s="107">
        <v>0</v>
      </c>
      <c r="L337" s="377">
        <v>0</v>
      </c>
      <c r="M337" s="379">
        <v>0</v>
      </c>
      <c r="N337" s="107">
        <v>0</v>
      </c>
      <c r="O337" s="107">
        <v>0</v>
      </c>
      <c r="P337" s="125">
        <v>0</v>
      </c>
      <c r="Q337" s="107">
        <v>0</v>
      </c>
      <c r="R337" s="125">
        <v>0</v>
      </c>
    </row>
    <row r="338" spans="1:18">
      <c r="A338" s="181" t="s">
        <v>629</v>
      </c>
      <c r="B338" s="147" t="s">
        <v>630</v>
      </c>
      <c r="C338" s="154" t="s">
        <v>56</v>
      </c>
      <c r="D338" s="152" t="s">
        <v>2725</v>
      </c>
      <c r="E338" s="315">
        <f t="shared" si="29"/>
        <v>1</v>
      </c>
      <c r="F338" s="315">
        <f t="shared" si="29"/>
        <v>1</v>
      </c>
      <c r="G338" s="355">
        <f>1</f>
        <v>1</v>
      </c>
      <c r="H338" s="375">
        <f>1</f>
        <v>1</v>
      </c>
      <c r="I338" s="355">
        <v>0</v>
      </c>
      <c r="J338" s="375">
        <v>0</v>
      </c>
      <c r="K338" s="355">
        <v>0</v>
      </c>
      <c r="L338" s="375">
        <v>0</v>
      </c>
      <c r="M338" s="380">
        <v>0</v>
      </c>
      <c r="N338" s="355">
        <v>0</v>
      </c>
      <c r="O338" s="355">
        <v>0</v>
      </c>
      <c r="P338" s="376">
        <v>0</v>
      </c>
      <c r="Q338" s="355">
        <v>0</v>
      </c>
      <c r="R338" s="376">
        <v>0</v>
      </c>
    </row>
    <row r="339" spans="1:18">
      <c r="A339" s="180" t="s">
        <v>176</v>
      </c>
      <c r="B339" s="149" t="s">
        <v>177</v>
      </c>
      <c r="C339" s="156" t="s">
        <v>56</v>
      </c>
      <c r="D339" s="152" t="s">
        <v>2725</v>
      </c>
      <c r="E339" s="337">
        <f t="shared" si="29"/>
        <v>0</v>
      </c>
      <c r="F339" s="325">
        <f t="shared" si="29"/>
        <v>0</v>
      </c>
      <c r="G339" s="70">
        <v>0</v>
      </c>
      <c r="H339" s="378">
        <v>0</v>
      </c>
      <c r="I339" s="70">
        <v>0</v>
      </c>
      <c r="J339" s="378">
        <v>0</v>
      </c>
      <c r="K339" s="70">
        <v>0</v>
      </c>
      <c r="L339" s="378">
        <v>0</v>
      </c>
      <c r="M339" s="381">
        <v>0</v>
      </c>
      <c r="N339" s="70">
        <v>0</v>
      </c>
      <c r="O339" s="70">
        <v>0</v>
      </c>
      <c r="P339" s="87">
        <v>0</v>
      </c>
      <c r="Q339" s="70">
        <v>0</v>
      </c>
      <c r="R339" s="87">
        <v>0</v>
      </c>
    </row>
    <row r="340" spans="1:18">
      <c r="A340" s="847" t="s">
        <v>631</v>
      </c>
      <c r="B340" s="848" t="s">
        <v>632</v>
      </c>
      <c r="C340" s="849" t="s">
        <v>283</v>
      </c>
      <c r="D340" s="715" t="s">
        <v>2725</v>
      </c>
      <c r="E340" s="745">
        <f t="shared" si="29"/>
        <v>0</v>
      </c>
      <c r="F340" s="744">
        <f t="shared" si="29"/>
        <v>0</v>
      </c>
      <c r="G340" s="890">
        <v>0</v>
      </c>
      <c r="H340" s="891">
        <v>0</v>
      </c>
      <c r="I340" s="890">
        <v>0</v>
      </c>
      <c r="J340" s="891">
        <v>0</v>
      </c>
      <c r="K340" s="890">
        <v>0</v>
      </c>
      <c r="L340" s="891">
        <v>0</v>
      </c>
      <c r="M340" s="892">
        <v>0</v>
      </c>
      <c r="N340" s="890">
        <v>0</v>
      </c>
      <c r="O340" s="890">
        <v>0</v>
      </c>
      <c r="P340" s="893">
        <v>0</v>
      </c>
      <c r="Q340" s="890">
        <v>0</v>
      </c>
      <c r="R340" s="893">
        <v>0</v>
      </c>
    </row>
    <row r="341" spans="1:18">
      <c r="A341" s="894" t="s">
        <v>1001</v>
      </c>
      <c r="B341" s="895" t="s">
        <v>204</v>
      </c>
      <c r="C341" s="896" t="s">
        <v>1000</v>
      </c>
      <c r="D341" s="715" t="s">
        <v>2725</v>
      </c>
      <c r="E341" s="745">
        <f t="shared" si="29"/>
        <v>0</v>
      </c>
      <c r="F341" s="744">
        <f t="shared" si="29"/>
        <v>0</v>
      </c>
      <c r="G341" s="897">
        <v>0</v>
      </c>
      <c r="H341" s="898">
        <v>0</v>
      </c>
      <c r="I341" s="897">
        <v>0</v>
      </c>
      <c r="J341" s="898">
        <v>0</v>
      </c>
      <c r="K341" s="897">
        <v>0</v>
      </c>
      <c r="L341" s="898">
        <v>0</v>
      </c>
      <c r="M341" s="899">
        <v>0</v>
      </c>
      <c r="N341" s="897">
        <v>0</v>
      </c>
      <c r="O341" s="897">
        <v>0</v>
      </c>
      <c r="P341" s="900">
        <v>0</v>
      </c>
      <c r="Q341" s="897">
        <v>0</v>
      </c>
      <c r="R341" s="900">
        <v>0</v>
      </c>
    </row>
    <row r="342" spans="1:18">
      <c r="A342" s="894" t="s">
        <v>1752</v>
      </c>
      <c r="B342" s="895" t="s">
        <v>1754</v>
      </c>
      <c r="C342" s="896" t="s">
        <v>1922</v>
      </c>
      <c r="D342" s="715" t="s">
        <v>2725</v>
      </c>
      <c r="E342" s="745">
        <f t="shared" si="29"/>
        <v>1</v>
      </c>
      <c r="F342" s="744">
        <f t="shared" si="29"/>
        <v>0.33333333333333331</v>
      </c>
      <c r="G342" s="897">
        <f>1</f>
        <v>1</v>
      </c>
      <c r="H342" s="898">
        <f>1/3</f>
        <v>0.33333333333333331</v>
      </c>
      <c r="I342" s="897">
        <v>0</v>
      </c>
      <c r="J342" s="898">
        <v>0</v>
      </c>
      <c r="K342" s="897">
        <v>0</v>
      </c>
      <c r="L342" s="898">
        <v>0</v>
      </c>
      <c r="M342" s="899">
        <v>0</v>
      </c>
      <c r="N342" s="897">
        <v>0</v>
      </c>
      <c r="O342" s="897">
        <v>0</v>
      </c>
      <c r="P342" s="900">
        <v>0</v>
      </c>
      <c r="Q342" s="897">
        <v>0</v>
      </c>
      <c r="R342" s="900">
        <v>0</v>
      </c>
    </row>
    <row r="343" spans="1:18">
      <c r="A343" s="861" t="s">
        <v>633</v>
      </c>
      <c r="B343" s="701" t="s">
        <v>634</v>
      </c>
      <c r="C343" s="720" t="s">
        <v>183</v>
      </c>
      <c r="D343" s="715" t="s">
        <v>2725</v>
      </c>
      <c r="E343" s="901">
        <f t="shared" si="29"/>
        <v>1</v>
      </c>
      <c r="F343" s="901">
        <f t="shared" si="29"/>
        <v>0.2</v>
      </c>
      <c r="G343" s="759">
        <f>1</f>
        <v>1</v>
      </c>
      <c r="H343" s="760">
        <f>1/5</f>
        <v>0.2</v>
      </c>
      <c r="I343" s="759">
        <v>0</v>
      </c>
      <c r="J343" s="760">
        <v>0</v>
      </c>
      <c r="K343" s="759">
        <v>0</v>
      </c>
      <c r="L343" s="760">
        <v>0</v>
      </c>
      <c r="M343" s="862">
        <v>0</v>
      </c>
      <c r="N343" s="759">
        <v>0</v>
      </c>
      <c r="O343" s="759">
        <v>0</v>
      </c>
      <c r="P343" s="761">
        <v>0</v>
      </c>
      <c r="Q343" s="759">
        <v>0</v>
      </c>
      <c r="R343" s="761">
        <v>0</v>
      </c>
    </row>
    <row r="344" spans="1:18">
      <c r="A344" s="863" t="s">
        <v>340</v>
      </c>
      <c r="B344" s="801" t="s">
        <v>638</v>
      </c>
      <c r="C344" s="753" t="s">
        <v>157</v>
      </c>
      <c r="D344" s="715" t="s">
        <v>2725</v>
      </c>
      <c r="E344" s="902">
        <f t="shared" si="29"/>
        <v>0</v>
      </c>
      <c r="F344" s="902">
        <f t="shared" si="29"/>
        <v>0</v>
      </c>
      <c r="G344" s="803">
        <v>0</v>
      </c>
      <c r="H344" s="804">
        <v>0</v>
      </c>
      <c r="I344" s="803">
        <v>0</v>
      </c>
      <c r="J344" s="804">
        <v>0</v>
      </c>
      <c r="K344" s="803">
        <v>0</v>
      </c>
      <c r="L344" s="804">
        <v>0</v>
      </c>
      <c r="M344" s="864">
        <v>0</v>
      </c>
      <c r="N344" s="803">
        <v>0</v>
      </c>
      <c r="O344" s="803">
        <v>0</v>
      </c>
      <c r="P344" s="805">
        <v>0</v>
      </c>
      <c r="Q344" s="803">
        <v>0</v>
      </c>
      <c r="R344" s="805">
        <v>0</v>
      </c>
    </row>
    <row r="345" spans="1:18">
      <c r="A345" s="863" t="s">
        <v>167</v>
      </c>
      <c r="B345" s="801" t="s">
        <v>637</v>
      </c>
      <c r="C345" s="753" t="s">
        <v>157</v>
      </c>
      <c r="D345" s="715" t="s">
        <v>2725</v>
      </c>
      <c r="E345" s="902">
        <f t="shared" si="29"/>
        <v>1</v>
      </c>
      <c r="F345" s="902">
        <f t="shared" si="29"/>
        <v>0.33333333333333331</v>
      </c>
      <c r="G345" s="803">
        <f>1</f>
        <v>1</v>
      </c>
      <c r="H345" s="804">
        <f>1/3</f>
        <v>0.33333333333333331</v>
      </c>
      <c r="I345" s="803">
        <v>0</v>
      </c>
      <c r="J345" s="804">
        <v>0</v>
      </c>
      <c r="K345" s="803">
        <v>0</v>
      </c>
      <c r="L345" s="804">
        <v>0</v>
      </c>
      <c r="M345" s="864">
        <v>0</v>
      </c>
      <c r="N345" s="803">
        <v>0</v>
      </c>
      <c r="O345" s="803">
        <v>0</v>
      </c>
      <c r="P345" s="805">
        <v>0</v>
      </c>
      <c r="Q345" s="803">
        <v>0</v>
      </c>
      <c r="R345" s="805">
        <v>0</v>
      </c>
    </row>
    <row r="346" spans="1:18">
      <c r="A346" s="863" t="s">
        <v>847</v>
      </c>
      <c r="B346" s="801" t="s">
        <v>111</v>
      </c>
      <c r="C346" s="753" t="s">
        <v>157</v>
      </c>
      <c r="D346" s="715" t="s">
        <v>2725</v>
      </c>
      <c r="E346" s="902">
        <f t="shared" si="29"/>
        <v>0</v>
      </c>
      <c r="F346" s="902">
        <f t="shared" si="29"/>
        <v>0</v>
      </c>
      <c r="G346" s="803">
        <v>0</v>
      </c>
      <c r="H346" s="804">
        <v>0</v>
      </c>
      <c r="I346" s="803">
        <v>0</v>
      </c>
      <c r="J346" s="804">
        <v>0</v>
      </c>
      <c r="K346" s="803">
        <v>0</v>
      </c>
      <c r="L346" s="804">
        <v>0</v>
      </c>
      <c r="M346" s="864">
        <v>0</v>
      </c>
      <c r="N346" s="803">
        <v>0</v>
      </c>
      <c r="O346" s="803">
        <v>0</v>
      </c>
      <c r="P346" s="805">
        <v>0</v>
      </c>
      <c r="Q346" s="803">
        <v>0</v>
      </c>
      <c r="R346" s="805">
        <v>0</v>
      </c>
    </row>
    <row r="347" spans="1:18">
      <c r="A347" s="863" t="s">
        <v>635</v>
      </c>
      <c r="B347" s="801" t="s">
        <v>636</v>
      </c>
      <c r="C347" s="753" t="s">
        <v>157</v>
      </c>
      <c r="D347" s="715" t="s">
        <v>2725</v>
      </c>
      <c r="E347" s="902">
        <f t="shared" si="29"/>
        <v>0</v>
      </c>
      <c r="F347" s="902">
        <f t="shared" si="29"/>
        <v>0</v>
      </c>
      <c r="G347" s="803">
        <v>0</v>
      </c>
      <c r="H347" s="804">
        <v>0</v>
      </c>
      <c r="I347" s="803">
        <v>0</v>
      </c>
      <c r="J347" s="804">
        <v>0</v>
      </c>
      <c r="K347" s="803">
        <v>0</v>
      </c>
      <c r="L347" s="804">
        <v>0</v>
      </c>
      <c r="M347" s="864">
        <v>0</v>
      </c>
      <c r="N347" s="803">
        <v>0</v>
      </c>
      <c r="O347" s="803">
        <v>0</v>
      </c>
      <c r="P347" s="805">
        <v>0</v>
      </c>
      <c r="Q347" s="803">
        <v>0</v>
      </c>
      <c r="R347" s="805">
        <v>0</v>
      </c>
    </row>
    <row r="348" spans="1:18">
      <c r="A348" s="733" t="s">
        <v>639</v>
      </c>
      <c r="B348" s="721" t="s">
        <v>640</v>
      </c>
      <c r="C348" s="723" t="s">
        <v>157</v>
      </c>
      <c r="D348" s="715" t="s">
        <v>2725</v>
      </c>
      <c r="E348" s="903">
        <f t="shared" si="29"/>
        <v>0</v>
      </c>
      <c r="F348" s="724">
        <f t="shared" si="29"/>
        <v>0</v>
      </c>
      <c r="G348" s="724">
        <v>0</v>
      </c>
      <c r="H348" s="726">
        <v>0</v>
      </c>
      <c r="I348" s="724">
        <v>0</v>
      </c>
      <c r="J348" s="726">
        <v>0</v>
      </c>
      <c r="K348" s="724">
        <v>0</v>
      </c>
      <c r="L348" s="726">
        <v>0</v>
      </c>
      <c r="M348" s="903">
        <v>0</v>
      </c>
      <c r="N348" s="724">
        <v>0</v>
      </c>
      <c r="O348" s="724">
        <v>0</v>
      </c>
      <c r="P348" s="725">
        <v>0</v>
      </c>
      <c r="Q348" s="724">
        <v>0</v>
      </c>
      <c r="R348" s="725">
        <v>0</v>
      </c>
    </row>
    <row r="349" spans="1:18" ht="16" thickBot="1">
      <c r="A349" s="854" t="s">
        <v>2451</v>
      </c>
      <c r="B349" s="735" t="s">
        <v>80</v>
      </c>
      <c r="C349" s="737" t="s">
        <v>835</v>
      </c>
      <c r="D349" s="715" t="s">
        <v>2725</v>
      </c>
      <c r="E349" s="748">
        <f t="shared" ref="E349:F349" si="30">G349+I349+K349+M349+O349+Q349</f>
        <v>1</v>
      </c>
      <c r="F349" s="738">
        <f t="shared" si="30"/>
        <v>0.33333333333333331</v>
      </c>
      <c r="G349" s="738">
        <f>1</f>
        <v>1</v>
      </c>
      <c r="H349" s="740">
        <f>1/3</f>
        <v>0.33333333333333331</v>
      </c>
      <c r="I349" s="738">
        <v>0</v>
      </c>
      <c r="J349" s="740">
        <v>0</v>
      </c>
      <c r="K349" s="738">
        <v>0</v>
      </c>
      <c r="L349" s="740">
        <v>0</v>
      </c>
      <c r="M349" s="748">
        <v>0</v>
      </c>
      <c r="N349" s="738">
        <v>0</v>
      </c>
      <c r="O349" s="738">
        <v>0</v>
      </c>
      <c r="P349" s="739">
        <v>0</v>
      </c>
      <c r="Q349" s="738">
        <v>0</v>
      </c>
      <c r="R349" s="739">
        <v>0</v>
      </c>
    </row>
    <row r="350" spans="1:18">
      <c r="A350" s="233" t="s">
        <v>20</v>
      </c>
      <c r="B350" s="238"/>
      <c r="C350" s="238"/>
      <c r="D350" s="238"/>
      <c r="E350" s="237">
        <f t="shared" ref="E350:R350" si="31">SUM(E328:E349)</f>
        <v>20</v>
      </c>
      <c r="F350" s="235">
        <f t="shared" si="31"/>
        <v>13.066666666666668</v>
      </c>
      <c r="G350" s="237">
        <f t="shared" si="31"/>
        <v>17</v>
      </c>
      <c r="H350" s="235">
        <f t="shared" si="31"/>
        <v>11.066666666666668</v>
      </c>
      <c r="I350" s="237">
        <f t="shared" si="31"/>
        <v>0</v>
      </c>
      <c r="J350" s="235">
        <f t="shared" si="31"/>
        <v>0</v>
      </c>
      <c r="K350" s="237">
        <f t="shared" si="31"/>
        <v>0</v>
      </c>
      <c r="L350" s="235">
        <f t="shared" si="31"/>
        <v>0</v>
      </c>
      <c r="M350" s="237">
        <f t="shared" si="31"/>
        <v>0</v>
      </c>
      <c r="N350" s="235">
        <f t="shared" si="31"/>
        <v>0</v>
      </c>
      <c r="O350" s="237">
        <f t="shared" si="31"/>
        <v>0</v>
      </c>
      <c r="P350" s="235">
        <f t="shared" si="31"/>
        <v>0</v>
      </c>
      <c r="Q350" s="237">
        <f t="shared" si="31"/>
        <v>3</v>
      </c>
      <c r="R350" s="236">
        <f t="shared" si="31"/>
        <v>2</v>
      </c>
    </row>
    <row r="353" spans="1:18" ht="19">
      <c r="A353" s="1729" t="s">
        <v>641</v>
      </c>
      <c r="B353" s="1730"/>
      <c r="C353" s="1730"/>
      <c r="D353" s="1730"/>
      <c r="E353" s="1730"/>
      <c r="F353" s="1730"/>
      <c r="G353" s="1730"/>
      <c r="H353" s="1730"/>
      <c r="I353" s="1730"/>
      <c r="J353" s="1730"/>
      <c r="K353" s="1730"/>
      <c r="L353" s="1730"/>
      <c r="M353" s="1730"/>
      <c r="N353" s="1730"/>
      <c r="O353" s="1730"/>
      <c r="P353" s="1730"/>
      <c r="Q353" s="1730"/>
      <c r="R353" s="1730"/>
    </row>
    <row r="354" spans="1:18" ht="19">
      <c r="A354" s="1749" t="s">
        <v>2277</v>
      </c>
      <c r="B354" s="1750"/>
      <c r="C354" s="1750"/>
      <c r="D354" s="1750"/>
      <c r="E354" s="1750"/>
      <c r="F354" s="1750"/>
      <c r="G354" s="1750"/>
      <c r="H354" s="1750"/>
      <c r="I354" s="1750"/>
      <c r="J354" s="1750"/>
      <c r="K354" s="1750"/>
      <c r="L354" s="1750"/>
      <c r="M354" s="1750"/>
      <c r="N354" s="1750"/>
      <c r="O354" s="1750"/>
      <c r="P354" s="1750"/>
      <c r="Q354" s="1750"/>
      <c r="R354" s="1750"/>
    </row>
    <row r="355" spans="1:18">
      <c r="A355" s="1738" t="s">
        <v>1</v>
      </c>
      <c r="B355" s="1736" t="s">
        <v>2</v>
      </c>
      <c r="C355" s="1736" t="s">
        <v>861</v>
      </c>
      <c r="D355" s="687"/>
      <c r="E355" s="1735" t="s">
        <v>853</v>
      </c>
      <c r="F355" s="1735"/>
      <c r="G355" s="1735" t="s">
        <v>1732</v>
      </c>
      <c r="H355" s="1735"/>
      <c r="I355" s="1735" t="s">
        <v>859</v>
      </c>
      <c r="J355" s="1735"/>
      <c r="K355" s="1735" t="s">
        <v>12</v>
      </c>
      <c r="L355" s="1735"/>
      <c r="M355" s="1735" t="s">
        <v>6</v>
      </c>
      <c r="N355" s="1735"/>
      <c r="O355" s="1735" t="s">
        <v>5</v>
      </c>
      <c r="P355" s="1735"/>
      <c r="Q355" s="1735" t="s">
        <v>7</v>
      </c>
      <c r="R355" s="1735"/>
    </row>
    <row r="356" spans="1:18">
      <c r="A356" s="1748"/>
      <c r="B356" s="1736"/>
      <c r="C356" s="1736"/>
      <c r="D356" s="687"/>
      <c r="E356" s="13" t="s">
        <v>14</v>
      </c>
      <c r="F356" s="13" t="s">
        <v>15</v>
      </c>
      <c r="G356" s="13" t="s">
        <v>14</v>
      </c>
      <c r="H356" s="13" t="s">
        <v>15</v>
      </c>
      <c r="I356" s="13" t="s">
        <v>14</v>
      </c>
      <c r="J356" s="13" t="s">
        <v>15</v>
      </c>
      <c r="K356" s="13" t="s">
        <v>14</v>
      </c>
      <c r="L356" s="13" t="s">
        <v>15</v>
      </c>
      <c r="M356" s="13" t="s">
        <v>14</v>
      </c>
      <c r="N356" s="13" t="s">
        <v>15</v>
      </c>
      <c r="O356" s="13" t="s">
        <v>14</v>
      </c>
      <c r="P356" s="13" t="s">
        <v>15</v>
      </c>
      <c r="Q356" s="13" t="s">
        <v>14</v>
      </c>
      <c r="R356" s="13" t="s">
        <v>15</v>
      </c>
    </row>
    <row r="357" spans="1:18">
      <c r="A357" s="391" t="s">
        <v>858</v>
      </c>
      <c r="B357" s="392" t="s">
        <v>642</v>
      </c>
      <c r="C357" s="393" t="s">
        <v>67</v>
      </c>
      <c r="D357" s="161" t="s">
        <v>2726</v>
      </c>
      <c r="E357" s="298">
        <f t="shared" ref="E357:F372" si="32">G357+I357+K357+M357+O357+Q357</f>
        <v>0</v>
      </c>
      <c r="F357" s="298">
        <f t="shared" si="32"/>
        <v>0</v>
      </c>
      <c r="G357" s="3">
        <v>0</v>
      </c>
      <c r="H357" s="61">
        <v>0</v>
      </c>
      <c r="I357" s="3">
        <v>0</v>
      </c>
      <c r="J357" s="61">
        <v>0</v>
      </c>
      <c r="K357" s="3">
        <v>0</v>
      </c>
      <c r="L357" s="61">
        <v>0</v>
      </c>
      <c r="M357" s="3">
        <v>0</v>
      </c>
      <c r="N357" s="61">
        <v>0</v>
      </c>
      <c r="O357" s="3">
        <v>0</v>
      </c>
      <c r="P357" s="61">
        <v>0</v>
      </c>
      <c r="Q357" s="360">
        <v>0</v>
      </c>
      <c r="R357" s="387">
        <v>0</v>
      </c>
    </row>
    <row r="358" spans="1:18">
      <c r="A358" s="394" t="s">
        <v>844</v>
      </c>
      <c r="B358" s="395" t="s">
        <v>857</v>
      </c>
      <c r="C358" s="396" t="s">
        <v>59</v>
      </c>
      <c r="D358" s="161" t="s">
        <v>2726</v>
      </c>
      <c r="E358" s="306">
        <f t="shared" si="32"/>
        <v>0</v>
      </c>
      <c r="F358" s="306">
        <f t="shared" si="32"/>
        <v>0</v>
      </c>
      <c r="G358" s="88">
        <f>+K358+M358+O358+Q358</f>
        <v>0</v>
      </c>
      <c r="H358" s="89">
        <v>0</v>
      </c>
      <c r="I358" s="88">
        <f>+M358+O358+Q358+S358</f>
        <v>0</v>
      </c>
      <c r="J358" s="89">
        <v>0</v>
      </c>
      <c r="K358" s="88">
        <v>0</v>
      </c>
      <c r="L358" s="89">
        <v>0</v>
      </c>
      <c r="M358" s="88">
        <v>0</v>
      </c>
      <c r="N358" s="89">
        <v>0</v>
      </c>
      <c r="O358" s="88">
        <v>0</v>
      </c>
      <c r="P358" s="89">
        <v>0</v>
      </c>
      <c r="Q358" s="88">
        <v>0</v>
      </c>
      <c r="R358" s="90">
        <v>0</v>
      </c>
    </row>
    <row r="359" spans="1:18">
      <c r="A359" s="397" t="s">
        <v>851</v>
      </c>
      <c r="B359" s="398" t="s">
        <v>648</v>
      </c>
      <c r="C359" s="399" t="s">
        <v>59</v>
      </c>
      <c r="D359" s="161" t="s">
        <v>2726</v>
      </c>
      <c r="E359" s="312">
        <f t="shared" si="32"/>
        <v>0</v>
      </c>
      <c r="F359" s="312">
        <f t="shared" si="32"/>
        <v>0</v>
      </c>
      <c r="G359" s="83">
        <v>0</v>
      </c>
      <c r="H359" s="84">
        <v>0</v>
      </c>
      <c r="I359" s="83">
        <v>0</v>
      </c>
      <c r="J359" s="84">
        <v>0</v>
      </c>
      <c r="K359" s="83">
        <v>0</v>
      </c>
      <c r="L359" s="84">
        <v>0</v>
      </c>
      <c r="M359" s="83">
        <v>0</v>
      </c>
      <c r="N359" s="84">
        <v>0</v>
      </c>
      <c r="O359" s="83">
        <v>0</v>
      </c>
      <c r="P359" s="84">
        <v>0</v>
      </c>
      <c r="Q359" s="83">
        <v>0</v>
      </c>
      <c r="R359" s="85">
        <v>0</v>
      </c>
    </row>
    <row r="360" spans="1:18">
      <c r="A360" s="696" t="s">
        <v>651</v>
      </c>
      <c r="B360" s="401" t="s">
        <v>650</v>
      </c>
      <c r="C360" s="402" t="s">
        <v>56</v>
      </c>
      <c r="D360" s="161" t="s">
        <v>2726</v>
      </c>
      <c r="E360" s="300">
        <f t="shared" si="32"/>
        <v>0</v>
      </c>
      <c r="F360" s="300">
        <f t="shared" si="32"/>
        <v>0</v>
      </c>
      <c r="G360" s="96">
        <v>0</v>
      </c>
      <c r="H360" s="97">
        <v>0</v>
      </c>
      <c r="I360" s="96">
        <v>0</v>
      </c>
      <c r="J360" s="97">
        <v>0</v>
      </c>
      <c r="K360" s="96">
        <v>0</v>
      </c>
      <c r="L360" s="97">
        <v>0</v>
      </c>
      <c r="M360" s="96">
        <v>0</v>
      </c>
      <c r="N360" s="97">
        <v>0</v>
      </c>
      <c r="O360" s="96">
        <v>0</v>
      </c>
      <c r="P360" s="97">
        <v>0</v>
      </c>
      <c r="Q360" s="96">
        <v>0</v>
      </c>
      <c r="R360" s="98">
        <v>0</v>
      </c>
    </row>
    <row r="361" spans="1:18">
      <c r="A361" s="403" t="s">
        <v>1002</v>
      </c>
      <c r="B361" s="404" t="s">
        <v>1003</v>
      </c>
      <c r="C361" s="405" t="s">
        <v>56</v>
      </c>
      <c r="D361" s="161" t="s">
        <v>2726</v>
      </c>
      <c r="E361" s="300">
        <f t="shared" si="32"/>
        <v>0</v>
      </c>
      <c r="F361" s="300">
        <f t="shared" si="32"/>
        <v>0</v>
      </c>
      <c r="G361" s="91">
        <v>0</v>
      </c>
      <c r="H361" s="92">
        <v>0</v>
      </c>
      <c r="I361" s="91">
        <v>0</v>
      </c>
      <c r="J361" s="92">
        <v>0</v>
      </c>
      <c r="K361" s="91">
        <v>0</v>
      </c>
      <c r="L361" s="92">
        <v>0</v>
      </c>
      <c r="M361" s="91">
        <v>0</v>
      </c>
      <c r="N361" s="92">
        <v>0</v>
      </c>
      <c r="O361" s="91">
        <v>0</v>
      </c>
      <c r="P361" s="92">
        <v>0</v>
      </c>
      <c r="Q361" s="91">
        <v>0</v>
      </c>
      <c r="R361" s="93">
        <v>0</v>
      </c>
    </row>
    <row r="362" spans="1:18">
      <c r="A362" s="403" t="s">
        <v>649</v>
      </c>
      <c r="B362" s="404" t="s">
        <v>440</v>
      </c>
      <c r="C362" s="405" t="s">
        <v>56</v>
      </c>
      <c r="D362" s="161" t="s">
        <v>2726</v>
      </c>
      <c r="E362" s="300">
        <f t="shared" si="32"/>
        <v>0</v>
      </c>
      <c r="F362" s="300">
        <f t="shared" si="32"/>
        <v>0</v>
      </c>
      <c r="G362" s="91">
        <v>0</v>
      </c>
      <c r="H362" s="92">
        <v>0</v>
      </c>
      <c r="I362" s="91">
        <v>0</v>
      </c>
      <c r="J362" s="92">
        <v>0</v>
      </c>
      <c r="K362" s="91">
        <v>0</v>
      </c>
      <c r="L362" s="92">
        <v>0</v>
      </c>
      <c r="M362" s="91">
        <v>0</v>
      </c>
      <c r="N362" s="92">
        <v>0</v>
      </c>
      <c r="O362" s="91">
        <v>0</v>
      </c>
      <c r="P362" s="92">
        <v>0</v>
      </c>
      <c r="Q362" s="91">
        <v>0</v>
      </c>
      <c r="R362" s="93">
        <v>0</v>
      </c>
    </row>
    <row r="363" spans="1:18">
      <c r="A363" s="403" t="s">
        <v>647</v>
      </c>
      <c r="B363" s="404" t="s">
        <v>89</v>
      </c>
      <c r="C363" s="405" t="s">
        <v>56</v>
      </c>
      <c r="D363" s="161" t="s">
        <v>2726</v>
      </c>
      <c r="E363" s="300">
        <f t="shared" si="32"/>
        <v>0</v>
      </c>
      <c r="F363" s="300">
        <f t="shared" si="32"/>
        <v>0</v>
      </c>
      <c r="G363" s="91">
        <v>0</v>
      </c>
      <c r="H363" s="92">
        <v>0</v>
      </c>
      <c r="I363" s="91">
        <v>0</v>
      </c>
      <c r="J363" s="92">
        <v>0</v>
      </c>
      <c r="K363" s="91">
        <v>0</v>
      </c>
      <c r="L363" s="92">
        <v>0</v>
      </c>
      <c r="M363" s="91">
        <v>0</v>
      </c>
      <c r="N363" s="92">
        <v>0</v>
      </c>
      <c r="O363" s="91">
        <v>0</v>
      </c>
      <c r="P363" s="92">
        <v>0</v>
      </c>
      <c r="Q363" s="91">
        <v>0</v>
      </c>
      <c r="R363" s="93">
        <v>0</v>
      </c>
    </row>
    <row r="364" spans="1:18">
      <c r="A364" s="403" t="s">
        <v>646</v>
      </c>
      <c r="B364" s="404" t="s">
        <v>645</v>
      </c>
      <c r="C364" s="405" t="s">
        <v>56</v>
      </c>
      <c r="D364" s="161" t="s">
        <v>2726</v>
      </c>
      <c r="E364" s="300">
        <f t="shared" si="32"/>
        <v>0</v>
      </c>
      <c r="F364" s="300">
        <f t="shared" si="32"/>
        <v>0</v>
      </c>
      <c r="G364" s="91">
        <v>0</v>
      </c>
      <c r="H364" s="92">
        <v>0</v>
      </c>
      <c r="I364" s="91">
        <v>0</v>
      </c>
      <c r="J364" s="92">
        <v>0</v>
      </c>
      <c r="K364" s="91">
        <v>0</v>
      </c>
      <c r="L364" s="92">
        <v>0</v>
      </c>
      <c r="M364" s="91">
        <v>0</v>
      </c>
      <c r="N364" s="92">
        <v>0</v>
      </c>
      <c r="O364" s="91">
        <v>0</v>
      </c>
      <c r="P364" s="92">
        <v>0</v>
      </c>
      <c r="Q364" s="91">
        <v>0</v>
      </c>
      <c r="R364" s="93">
        <v>0</v>
      </c>
    </row>
    <row r="365" spans="1:18">
      <c r="A365" s="400" t="s">
        <v>644</v>
      </c>
      <c r="B365" s="401" t="s">
        <v>643</v>
      </c>
      <c r="C365" s="402" t="s">
        <v>56</v>
      </c>
      <c r="D365" s="161" t="s">
        <v>2726</v>
      </c>
      <c r="E365" s="300">
        <f t="shared" si="32"/>
        <v>0</v>
      </c>
      <c r="F365" s="300">
        <f t="shared" si="32"/>
        <v>0</v>
      </c>
      <c r="G365" s="96">
        <v>0</v>
      </c>
      <c r="H365" s="97">
        <v>0</v>
      </c>
      <c r="I365" s="96">
        <v>0</v>
      </c>
      <c r="J365" s="97">
        <v>0</v>
      </c>
      <c r="K365" s="96">
        <v>0</v>
      </c>
      <c r="L365" s="97">
        <v>0</v>
      </c>
      <c r="M365" s="96">
        <v>0</v>
      </c>
      <c r="N365" s="97">
        <v>0</v>
      </c>
      <c r="O365" s="96">
        <v>0</v>
      </c>
      <c r="P365" s="97">
        <v>0</v>
      </c>
      <c r="Q365" s="96">
        <v>0</v>
      </c>
      <c r="R365" s="98">
        <v>0</v>
      </c>
    </row>
    <row r="366" spans="1:18">
      <c r="A366" s="403" t="s">
        <v>850</v>
      </c>
      <c r="B366" s="404" t="s">
        <v>574</v>
      </c>
      <c r="C366" s="405" t="s">
        <v>56</v>
      </c>
      <c r="D366" s="161" t="s">
        <v>2726</v>
      </c>
      <c r="E366" s="300">
        <f t="shared" si="32"/>
        <v>0</v>
      </c>
      <c r="F366" s="300">
        <f t="shared" si="32"/>
        <v>0</v>
      </c>
      <c r="G366" s="91">
        <v>0</v>
      </c>
      <c r="H366" s="92">
        <v>0</v>
      </c>
      <c r="I366" s="91">
        <v>0</v>
      </c>
      <c r="J366" s="92">
        <v>0</v>
      </c>
      <c r="K366" s="91">
        <v>0</v>
      </c>
      <c r="L366" s="92">
        <v>0</v>
      </c>
      <c r="M366" s="91">
        <v>0</v>
      </c>
      <c r="N366" s="92">
        <v>0</v>
      </c>
      <c r="O366" s="91">
        <v>0</v>
      </c>
      <c r="P366" s="92">
        <v>0</v>
      </c>
      <c r="Q366" s="91">
        <v>0</v>
      </c>
      <c r="R366" s="93">
        <v>0</v>
      </c>
    </row>
    <row r="367" spans="1:18">
      <c r="A367" s="406" t="s">
        <v>385</v>
      </c>
      <c r="B367" s="407" t="s">
        <v>384</v>
      </c>
      <c r="C367" s="408" t="s">
        <v>1762</v>
      </c>
      <c r="D367" s="161" t="s">
        <v>2726</v>
      </c>
      <c r="E367" s="325">
        <f t="shared" si="32"/>
        <v>0</v>
      </c>
      <c r="F367" s="325">
        <f t="shared" si="32"/>
        <v>0</v>
      </c>
      <c r="G367" s="6">
        <v>0</v>
      </c>
      <c r="H367" s="66">
        <v>0</v>
      </c>
      <c r="I367" s="6">
        <v>0</v>
      </c>
      <c r="J367" s="66">
        <v>0</v>
      </c>
      <c r="K367" s="6">
        <v>0</v>
      </c>
      <c r="L367" s="66">
        <v>0</v>
      </c>
      <c r="M367" s="6">
        <v>0</v>
      </c>
      <c r="N367" s="66">
        <v>0</v>
      </c>
      <c r="O367" s="6">
        <v>0</v>
      </c>
      <c r="P367" s="66">
        <v>0</v>
      </c>
      <c r="Q367" s="6">
        <v>0</v>
      </c>
      <c r="R367" s="63">
        <v>0</v>
      </c>
    </row>
    <row r="368" spans="1:18">
      <c r="A368" s="904" t="s">
        <v>657</v>
      </c>
      <c r="B368" s="905" t="s">
        <v>656</v>
      </c>
      <c r="C368" s="906" t="s">
        <v>358</v>
      </c>
      <c r="D368" s="714" t="s">
        <v>2726</v>
      </c>
      <c r="E368" s="702">
        <f t="shared" si="32"/>
        <v>0</v>
      </c>
      <c r="F368" s="702">
        <f t="shared" si="32"/>
        <v>0</v>
      </c>
      <c r="G368" s="702">
        <v>0</v>
      </c>
      <c r="H368" s="703">
        <v>0</v>
      </c>
      <c r="I368" s="702">
        <v>0</v>
      </c>
      <c r="J368" s="703">
        <v>0</v>
      </c>
      <c r="K368" s="702">
        <v>0</v>
      </c>
      <c r="L368" s="703">
        <v>0</v>
      </c>
      <c r="M368" s="702">
        <v>0</v>
      </c>
      <c r="N368" s="703">
        <v>0</v>
      </c>
      <c r="O368" s="702">
        <v>0</v>
      </c>
      <c r="P368" s="703">
        <v>0</v>
      </c>
      <c r="Q368" s="702">
        <v>0</v>
      </c>
      <c r="R368" s="704">
        <v>0</v>
      </c>
    </row>
    <row r="369" spans="1:18">
      <c r="A369" s="907" t="s">
        <v>673</v>
      </c>
      <c r="B369" s="908" t="s">
        <v>672</v>
      </c>
      <c r="C369" s="909" t="s">
        <v>358</v>
      </c>
      <c r="D369" s="714" t="s">
        <v>2726</v>
      </c>
      <c r="E369" s="702">
        <f t="shared" si="32"/>
        <v>0</v>
      </c>
      <c r="F369" s="702">
        <f t="shared" si="32"/>
        <v>0</v>
      </c>
      <c r="G369" s="787">
        <v>0</v>
      </c>
      <c r="H369" s="910">
        <v>0</v>
      </c>
      <c r="I369" s="787">
        <v>0</v>
      </c>
      <c r="J369" s="910">
        <v>0</v>
      </c>
      <c r="K369" s="787">
        <v>0</v>
      </c>
      <c r="L369" s="910">
        <v>0</v>
      </c>
      <c r="M369" s="787">
        <v>0</v>
      </c>
      <c r="N369" s="910">
        <v>0</v>
      </c>
      <c r="O369" s="787">
        <v>0</v>
      </c>
      <c r="P369" s="910">
        <v>0</v>
      </c>
      <c r="Q369" s="787">
        <v>0</v>
      </c>
      <c r="R369" s="911">
        <v>0</v>
      </c>
    </row>
    <row r="370" spans="1:18">
      <c r="A370" s="907" t="s">
        <v>670</v>
      </c>
      <c r="B370" s="908" t="s">
        <v>669</v>
      </c>
      <c r="C370" s="909" t="s">
        <v>358</v>
      </c>
      <c r="D370" s="714" t="s">
        <v>2726</v>
      </c>
      <c r="E370" s="702">
        <f t="shared" si="32"/>
        <v>0</v>
      </c>
      <c r="F370" s="702">
        <f t="shared" si="32"/>
        <v>0</v>
      </c>
      <c r="G370" s="787">
        <v>0</v>
      </c>
      <c r="H370" s="910">
        <v>0</v>
      </c>
      <c r="I370" s="787">
        <v>0</v>
      </c>
      <c r="J370" s="910">
        <v>0</v>
      </c>
      <c r="K370" s="787">
        <v>0</v>
      </c>
      <c r="L370" s="910">
        <v>0</v>
      </c>
      <c r="M370" s="787">
        <v>0</v>
      </c>
      <c r="N370" s="910">
        <v>0</v>
      </c>
      <c r="O370" s="787">
        <v>0</v>
      </c>
      <c r="P370" s="910">
        <v>0</v>
      </c>
      <c r="Q370" s="787">
        <v>0</v>
      </c>
      <c r="R370" s="911">
        <v>0</v>
      </c>
    </row>
    <row r="371" spans="1:18">
      <c r="A371" s="907" t="s">
        <v>665</v>
      </c>
      <c r="B371" s="908" t="s">
        <v>664</v>
      </c>
      <c r="C371" s="909" t="s">
        <v>358</v>
      </c>
      <c r="D371" s="714" t="s">
        <v>2726</v>
      </c>
      <c r="E371" s="702">
        <f t="shared" si="32"/>
        <v>0</v>
      </c>
      <c r="F371" s="702">
        <f t="shared" si="32"/>
        <v>0</v>
      </c>
      <c r="G371" s="787">
        <v>0</v>
      </c>
      <c r="H371" s="910">
        <v>0</v>
      </c>
      <c r="I371" s="787">
        <v>0</v>
      </c>
      <c r="J371" s="910">
        <v>0</v>
      </c>
      <c r="K371" s="787">
        <v>0</v>
      </c>
      <c r="L371" s="910">
        <v>0</v>
      </c>
      <c r="M371" s="787">
        <v>0</v>
      </c>
      <c r="N371" s="910">
        <v>0</v>
      </c>
      <c r="O371" s="787">
        <v>0</v>
      </c>
      <c r="P371" s="910">
        <v>0</v>
      </c>
      <c r="Q371" s="787">
        <v>0</v>
      </c>
      <c r="R371" s="911">
        <v>0</v>
      </c>
    </row>
    <row r="372" spans="1:18">
      <c r="A372" s="907" t="s">
        <v>1004</v>
      </c>
      <c r="B372" s="908" t="s">
        <v>560</v>
      </c>
      <c r="C372" s="909" t="s">
        <v>358</v>
      </c>
      <c r="D372" s="714" t="s">
        <v>2726</v>
      </c>
      <c r="E372" s="702">
        <f t="shared" si="32"/>
        <v>0</v>
      </c>
      <c r="F372" s="702">
        <f t="shared" si="32"/>
        <v>0</v>
      </c>
      <c r="G372" s="787">
        <v>0</v>
      </c>
      <c r="H372" s="910">
        <v>0</v>
      </c>
      <c r="I372" s="787">
        <v>0</v>
      </c>
      <c r="J372" s="910">
        <v>0</v>
      </c>
      <c r="K372" s="787">
        <v>0</v>
      </c>
      <c r="L372" s="910">
        <v>0</v>
      </c>
      <c r="M372" s="787">
        <v>0</v>
      </c>
      <c r="N372" s="910">
        <v>0</v>
      </c>
      <c r="O372" s="787">
        <v>0</v>
      </c>
      <c r="P372" s="910">
        <v>0</v>
      </c>
      <c r="Q372" s="787">
        <v>0</v>
      </c>
      <c r="R372" s="911">
        <v>0</v>
      </c>
    </row>
    <row r="373" spans="1:18">
      <c r="A373" s="907" t="s">
        <v>661</v>
      </c>
      <c r="B373" s="908" t="s">
        <v>660</v>
      </c>
      <c r="C373" s="909" t="s">
        <v>2681</v>
      </c>
      <c r="D373" s="714" t="s">
        <v>2726</v>
      </c>
      <c r="E373" s="702">
        <f t="shared" ref="E373:F382" si="33">G373+I373+K373+M373+O373+Q373</f>
        <v>0</v>
      </c>
      <c r="F373" s="702">
        <f t="shared" si="33"/>
        <v>0</v>
      </c>
      <c r="G373" s="787">
        <v>0</v>
      </c>
      <c r="H373" s="910">
        <v>0</v>
      </c>
      <c r="I373" s="787">
        <v>0</v>
      </c>
      <c r="J373" s="910">
        <v>0</v>
      </c>
      <c r="K373" s="787">
        <v>0</v>
      </c>
      <c r="L373" s="910">
        <v>0</v>
      </c>
      <c r="M373" s="787">
        <v>0</v>
      </c>
      <c r="N373" s="910">
        <v>0</v>
      </c>
      <c r="O373" s="787">
        <v>0</v>
      </c>
      <c r="P373" s="910">
        <v>0</v>
      </c>
      <c r="Q373" s="787">
        <v>0</v>
      </c>
      <c r="R373" s="911">
        <v>0</v>
      </c>
    </row>
    <row r="374" spans="1:18">
      <c r="A374" s="907" t="s">
        <v>625</v>
      </c>
      <c r="B374" s="908" t="s">
        <v>659</v>
      </c>
      <c r="C374" s="909" t="s">
        <v>358</v>
      </c>
      <c r="D374" s="714" t="s">
        <v>2726</v>
      </c>
      <c r="E374" s="702">
        <f t="shared" si="33"/>
        <v>0</v>
      </c>
      <c r="F374" s="702">
        <f t="shared" si="33"/>
        <v>0</v>
      </c>
      <c r="G374" s="787">
        <v>0</v>
      </c>
      <c r="H374" s="910">
        <v>0</v>
      </c>
      <c r="I374" s="787">
        <v>0</v>
      </c>
      <c r="J374" s="910">
        <v>0</v>
      </c>
      <c r="K374" s="787">
        <v>0</v>
      </c>
      <c r="L374" s="910">
        <v>0</v>
      </c>
      <c r="M374" s="787">
        <v>0</v>
      </c>
      <c r="N374" s="910">
        <v>0</v>
      </c>
      <c r="O374" s="787">
        <v>0</v>
      </c>
      <c r="P374" s="910">
        <v>0</v>
      </c>
      <c r="Q374" s="787">
        <v>0</v>
      </c>
      <c r="R374" s="911">
        <v>0</v>
      </c>
    </row>
    <row r="375" spans="1:18">
      <c r="A375" s="907" t="s">
        <v>848</v>
      </c>
      <c r="B375" s="908" t="s">
        <v>658</v>
      </c>
      <c r="C375" s="909" t="s">
        <v>358</v>
      </c>
      <c r="D375" s="714" t="s">
        <v>2726</v>
      </c>
      <c r="E375" s="702">
        <f t="shared" si="33"/>
        <v>0</v>
      </c>
      <c r="F375" s="702">
        <f t="shared" si="33"/>
        <v>0</v>
      </c>
      <c r="G375" s="787">
        <v>0</v>
      </c>
      <c r="H375" s="910">
        <v>0</v>
      </c>
      <c r="I375" s="787">
        <v>0</v>
      </c>
      <c r="J375" s="910">
        <v>0</v>
      </c>
      <c r="K375" s="787">
        <v>0</v>
      </c>
      <c r="L375" s="910">
        <v>0</v>
      </c>
      <c r="M375" s="787">
        <v>0</v>
      </c>
      <c r="N375" s="910">
        <v>0</v>
      </c>
      <c r="O375" s="787">
        <v>0</v>
      </c>
      <c r="P375" s="910">
        <v>0</v>
      </c>
      <c r="Q375" s="787">
        <v>0</v>
      </c>
      <c r="R375" s="911">
        <v>0</v>
      </c>
    </row>
    <row r="376" spans="1:18">
      <c r="A376" s="907" t="s">
        <v>666</v>
      </c>
      <c r="B376" s="908" t="s">
        <v>560</v>
      </c>
      <c r="C376" s="909" t="s">
        <v>358</v>
      </c>
      <c r="D376" s="714" t="s">
        <v>2726</v>
      </c>
      <c r="E376" s="702">
        <f t="shared" si="33"/>
        <v>0</v>
      </c>
      <c r="F376" s="702">
        <f t="shared" si="33"/>
        <v>0</v>
      </c>
      <c r="G376" s="787">
        <v>0</v>
      </c>
      <c r="H376" s="910">
        <v>0</v>
      </c>
      <c r="I376" s="787">
        <v>0</v>
      </c>
      <c r="J376" s="910">
        <v>0</v>
      </c>
      <c r="K376" s="787">
        <v>0</v>
      </c>
      <c r="L376" s="910">
        <v>0</v>
      </c>
      <c r="M376" s="787">
        <v>0</v>
      </c>
      <c r="N376" s="910">
        <v>0</v>
      </c>
      <c r="O376" s="787">
        <v>0</v>
      </c>
      <c r="P376" s="910">
        <v>0</v>
      </c>
      <c r="Q376" s="787">
        <v>0</v>
      </c>
      <c r="R376" s="911">
        <v>0</v>
      </c>
    </row>
    <row r="377" spans="1:18">
      <c r="A377" s="912" t="s">
        <v>667</v>
      </c>
      <c r="B377" s="913" t="s">
        <v>156</v>
      </c>
      <c r="C377" s="909" t="s">
        <v>283</v>
      </c>
      <c r="D377" s="714" t="s">
        <v>2726</v>
      </c>
      <c r="E377" s="702">
        <f t="shared" si="33"/>
        <v>0</v>
      </c>
      <c r="F377" s="702">
        <f t="shared" si="33"/>
        <v>0</v>
      </c>
      <c r="G377" s="815">
        <v>0</v>
      </c>
      <c r="H377" s="914">
        <v>0</v>
      </c>
      <c r="I377" s="815">
        <v>0</v>
      </c>
      <c r="J377" s="914">
        <v>0</v>
      </c>
      <c r="K377" s="815">
        <v>0</v>
      </c>
      <c r="L377" s="914">
        <v>0</v>
      </c>
      <c r="M377" s="815">
        <v>0</v>
      </c>
      <c r="N377" s="914">
        <v>0</v>
      </c>
      <c r="O377" s="915">
        <v>0</v>
      </c>
      <c r="P377" s="815">
        <v>0</v>
      </c>
      <c r="Q377" s="815">
        <v>0</v>
      </c>
      <c r="R377" s="916">
        <v>0</v>
      </c>
    </row>
    <row r="378" spans="1:18">
      <c r="A378" s="904" t="s">
        <v>654</v>
      </c>
      <c r="B378" s="905" t="s">
        <v>655</v>
      </c>
      <c r="C378" s="909" t="s">
        <v>283</v>
      </c>
      <c r="D378" s="714" t="s">
        <v>2726</v>
      </c>
      <c r="E378" s="702">
        <f t="shared" si="33"/>
        <v>0</v>
      </c>
      <c r="F378" s="702">
        <f t="shared" si="33"/>
        <v>0</v>
      </c>
      <c r="G378" s="702">
        <v>0</v>
      </c>
      <c r="H378" s="703">
        <v>0</v>
      </c>
      <c r="I378" s="702">
        <v>0</v>
      </c>
      <c r="J378" s="703">
        <v>0</v>
      </c>
      <c r="K378" s="702">
        <v>0</v>
      </c>
      <c r="L378" s="703">
        <v>0</v>
      </c>
      <c r="M378" s="702">
        <v>0</v>
      </c>
      <c r="N378" s="703">
        <v>0</v>
      </c>
      <c r="O378" s="702">
        <v>0</v>
      </c>
      <c r="P378" s="703">
        <v>0</v>
      </c>
      <c r="Q378" s="702">
        <v>0</v>
      </c>
      <c r="R378" s="704">
        <v>0</v>
      </c>
    </row>
    <row r="379" spans="1:18">
      <c r="A379" s="907" t="s">
        <v>852</v>
      </c>
      <c r="B379" s="907" t="s">
        <v>671</v>
      </c>
      <c r="C379" s="909" t="s">
        <v>283</v>
      </c>
      <c r="D379" s="714" t="s">
        <v>2726</v>
      </c>
      <c r="E379" s="702">
        <f t="shared" si="33"/>
        <v>0</v>
      </c>
      <c r="F379" s="702">
        <f t="shared" si="33"/>
        <v>0</v>
      </c>
      <c r="G379" s="787">
        <v>0</v>
      </c>
      <c r="H379" s="910">
        <v>0</v>
      </c>
      <c r="I379" s="787">
        <v>0</v>
      </c>
      <c r="J379" s="910">
        <v>0</v>
      </c>
      <c r="K379" s="787">
        <v>0</v>
      </c>
      <c r="L379" s="910">
        <v>0</v>
      </c>
      <c r="M379" s="787">
        <v>0</v>
      </c>
      <c r="N379" s="910">
        <v>0</v>
      </c>
      <c r="O379" s="787">
        <v>0</v>
      </c>
      <c r="P379" s="910">
        <v>0</v>
      </c>
      <c r="Q379" s="787">
        <v>0</v>
      </c>
      <c r="R379" s="911">
        <v>0</v>
      </c>
    </row>
    <row r="380" spans="1:18">
      <c r="A380" s="907" t="s">
        <v>663</v>
      </c>
      <c r="B380" s="908" t="s">
        <v>662</v>
      </c>
      <c r="C380" s="909" t="s">
        <v>283</v>
      </c>
      <c r="D380" s="714" t="s">
        <v>2726</v>
      </c>
      <c r="E380" s="702">
        <f t="shared" si="33"/>
        <v>0</v>
      </c>
      <c r="F380" s="702">
        <f t="shared" si="33"/>
        <v>0</v>
      </c>
      <c r="G380" s="787">
        <v>0</v>
      </c>
      <c r="H380" s="910">
        <v>0</v>
      </c>
      <c r="I380" s="787">
        <v>0</v>
      </c>
      <c r="J380" s="910">
        <v>0</v>
      </c>
      <c r="K380" s="787">
        <v>0</v>
      </c>
      <c r="L380" s="910">
        <v>0</v>
      </c>
      <c r="M380" s="787">
        <v>0</v>
      </c>
      <c r="N380" s="910">
        <v>0</v>
      </c>
      <c r="O380" s="787">
        <v>0</v>
      </c>
      <c r="P380" s="910">
        <v>0</v>
      </c>
      <c r="Q380" s="787">
        <v>0</v>
      </c>
      <c r="R380" s="911">
        <v>0</v>
      </c>
    </row>
    <row r="381" spans="1:18">
      <c r="A381" s="917" t="s">
        <v>668</v>
      </c>
      <c r="B381" s="918" t="s">
        <v>402</v>
      </c>
      <c r="C381" s="919" t="s">
        <v>283</v>
      </c>
      <c r="D381" s="714" t="s">
        <v>2726</v>
      </c>
      <c r="E381" s="724">
        <f t="shared" si="33"/>
        <v>0</v>
      </c>
      <c r="F381" s="724">
        <f t="shared" si="33"/>
        <v>0</v>
      </c>
      <c r="G381" s="744">
        <v>0</v>
      </c>
      <c r="H381" s="846">
        <v>0</v>
      </c>
      <c r="I381" s="744">
        <v>0</v>
      </c>
      <c r="J381" s="846">
        <v>0</v>
      </c>
      <c r="K381" s="744">
        <v>0</v>
      </c>
      <c r="L381" s="846">
        <v>0</v>
      </c>
      <c r="M381" s="744">
        <v>0</v>
      </c>
      <c r="N381" s="846">
        <v>0</v>
      </c>
      <c r="O381" s="744">
        <v>0</v>
      </c>
      <c r="P381" s="846">
        <v>0</v>
      </c>
      <c r="Q381" s="744">
        <v>0</v>
      </c>
      <c r="R381" s="746">
        <v>0</v>
      </c>
    </row>
    <row r="382" spans="1:18" ht="16" thickBot="1">
      <c r="A382" s="920" t="s">
        <v>652</v>
      </c>
      <c r="B382" s="921" t="s">
        <v>653</v>
      </c>
      <c r="C382" s="922" t="s">
        <v>504</v>
      </c>
      <c r="D382" s="714" t="s">
        <v>2726</v>
      </c>
      <c r="E382" s="750">
        <f t="shared" si="33"/>
        <v>0</v>
      </c>
      <c r="F382" s="750">
        <f t="shared" si="33"/>
        <v>0</v>
      </c>
      <c r="G382" s="750">
        <v>0</v>
      </c>
      <c r="H382" s="749">
        <v>0</v>
      </c>
      <c r="I382" s="750">
        <v>0</v>
      </c>
      <c r="J382" s="749">
        <v>0</v>
      </c>
      <c r="K382" s="750">
        <v>0</v>
      </c>
      <c r="L382" s="749">
        <v>0</v>
      </c>
      <c r="M382" s="750">
        <v>0</v>
      </c>
      <c r="N382" s="749">
        <v>0</v>
      </c>
      <c r="O382" s="750">
        <v>0</v>
      </c>
      <c r="P382" s="749">
        <v>0</v>
      </c>
      <c r="Q382" s="750">
        <v>0</v>
      </c>
      <c r="R382" s="751">
        <v>0</v>
      </c>
    </row>
    <row r="383" spans="1:18">
      <c r="A383" s="233" t="s">
        <v>20</v>
      </c>
      <c r="B383" s="238"/>
      <c r="C383" s="238"/>
      <c r="D383" s="238"/>
      <c r="E383" s="237">
        <f t="shared" ref="E383:R383" si="34">SUM(E357:E382)</f>
        <v>0</v>
      </c>
      <c r="F383" s="235">
        <f t="shared" si="34"/>
        <v>0</v>
      </c>
      <c r="G383" s="237">
        <f t="shared" si="34"/>
        <v>0</v>
      </c>
      <c r="H383" s="235">
        <f t="shared" si="34"/>
        <v>0</v>
      </c>
      <c r="I383" s="237">
        <f t="shared" si="34"/>
        <v>0</v>
      </c>
      <c r="J383" s="235">
        <f t="shared" si="34"/>
        <v>0</v>
      </c>
      <c r="K383" s="237">
        <f t="shared" si="34"/>
        <v>0</v>
      </c>
      <c r="L383" s="235">
        <f t="shared" si="34"/>
        <v>0</v>
      </c>
      <c r="M383" s="237">
        <f t="shared" si="34"/>
        <v>0</v>
      </c>
      <c r="N383" s="235">
        <f t="shared" si="34"/>
        <v>0</v>
      </c>
      <c r="O383" s="237">
        <f t="shared" si="34"/>
        <v>0</v>
      </c>
      <c r="P383" s="235">
        <f t="shared" si="34"/>
        <v>0</v>
      </c>
      <c r="Q383" s="237">
        <f t="shared" si="34"/>
        <v>0</v>
      </c>
      <c r="R383" s="236">
        <f t="shared" si="34"/>
        <v>0</v>
      </c>
    </row>
    <row r="386" spans="1:18" ht="19">
      <c r="A386" s="1742" t="s">
        <v>49</v>
      </c>
      <c r="B386" s="1742"/>
      <c r="C386" s="1742"/>
      <c r="D386" s="1742"/>
      <c r="E386" s="1742"/>
      <c r="F386" s="1742"/>
      <c r="G386" s="1742"/>
      <c r="H386" s="1742"/>
      <c r="I386" s="1742"/>
      <c r="J386" s="1742"/>
      <c r="K386" s="1742"/>
      <c r="L386" s="1742"/>
      <c r="M386" s="1742"/>
      <c r="N386" s="1742"/>
      <c r="O386" s="1742"/>
      <c r="P386" s="1742"/>
      <c r="Q386" s="1742"/>
      <c r="R386" s="1742"/>
    </row>
    <row r="387" spans="1:18" ht="19">
      <c r="A387" s="1731" t="s">
        <v>2277</v>
      </c>
      <c r="B387" s="1732"/>
      <c r="C387" s="1732"/>
      <c r="D387" s="1732"/>
      <c r="E387" s="1732"/>
      <c r="F387" s="1732"/>
      <c r="G387" s="1732"/>
      <c r="H387" s="1732"/>
      <c r="I387" s="1732"/>
      <c r="J387" s="1732"/>
      <c r="K387" s="1732"/>
      <c r="L387" s="1732"/>
      <c r="M387" s="1732"/>
      <c r="N387" s="1732"/>
      <c r="O387" s="1732"/>
      <c r="P387" s="1732"/>
      <c r="Q387" s="1732"/>
      <c r="R387" s="1732"/>
    </row>
    <row r="388" spans="1:18">
      <c r="A388" s="1741" t="s">
        <v>1</v>
      </c>
      <c r="B388" s="1741" t="s">
        <v>2</v>
      </c>
      <c r="C388" s="1741" t="s">
        <v>861</v>
      </c>
      <c r="D388" s="692"/>
      <c r="E388" s="1740" t="s">
        <v>853</v>
      </c>
      <c r="F388" s="1740"/>
      <c r="G388" s="1740" t="s">
        <v>1732</v>
      </c>
      <c r="H388" s="1740"/>
      <c r="I388" s="1740" t="s">
        <v>859</v>
      </c>
      <c r="J388" s="1740"/>
      <c r="K388" s="1746" t="s">
        <v>12</v>
      </c>
      <c r="L388" s="1740"/>
      <c r="M388" s="1740" t="s">
        <v>6</v>
      </c>
      <c r="N388" s="1740"/>
      <c r="O388" s="1740" t="s">
        <v>5</v>
      </c>
      <c r="P388" s="1740"/>
      <c r="Q388" s="1740" t="s">
        <v>7</v>
      </c>
      <c r="R388" s="1740"/>
    </row>
    <row r="389" spans="1:18">
      <c r="A389" s="1741"/>
      <c r="B389" s="1741"/>
      <c r="C389" s="1741"/>
      <c r="D389" s="692"/>
      <c r="E389" s="13" t="s">
        <v>14</v>
      </c>
      <c r="F389" s="13" t="s">
        <v>15</v>
      </c>
      <c r="G389" s="13" t="s">
        <v>14</v>
      </c>
      <c r="H389" s="13" t="s">
        <v>15</v>
      </c>
      <c r="I389" s="13" t="s">
        <v>14</v>
      </c>
      <c r="J389" s="13" t="s">
        <v>15</v>
      </c>
      <c r="K389" s="62" t="s">
        <v>14</v>
      </c>
      <c r="L389" s="13" t="s">
        <v>15</v>
      </c>
      <c r="M389" s="13" t="s">
        <v>14</v>
      </c>
      <c r="N389" s="13" t="s">
        <v>15</v>
      </c>
      <c r="O389" s="13" t="s">
        <v>14</v>
      </c>
      <c r="P389" s="13" t="s">
        <v>15</v>
      </c>
      <c r="Q389" s="13" t="s">
        <v>14</v>
      </c>
      <c r="R389" s="13" t="s">
        <v>15</v>
      </c>
    </row>
    <row r="390" spans="1:18">
      <c r="A390" s="146" t="s">
        <v>1080</v>
      </c>
      <c r="B390" s="158" t="s">
        <v>316</v>
      </c>
      <c r="C390" s="148" t="s">
        <v>67</v>
      </c>
      <c r="D390" s="146" t="s">
        <v>2727</v>
      </c>
      <c r="E390" s="306">
        <f>G390+I390+K390+M390+O390+Q390</f>
        <v>3</v>
      </c>
      <c r="F390" s="306">
        <f>H390+J390+L390+N390+P390+R390</f>
        <v>1.45</v>
      </c>
      <c r="G390" s="124">
        <f>1+1+1</f>
        <v>3</v>
      </c>
      <c r="H390" s="107">
        <f>1+1/5+1/4</f>
        <v>1.45</v>
      </c>
      <c r="I390" s="105">
        <v>0</v>
      </c>
      <c r="J390" s="125">
        <v>0</v>
      </c>
      <c r="K390" s="124">
        <v>0</v>
      </c>
      <c r="L390" s="125">
        <v>0</v>
      </c>
      <c r="M390" s="105">
        <v>0</v>
      </c>
      <c r="N390" s="377">
        <v>0</v>
      </c>
      <c r="O390" s="105">
        <v>0</v>
      </c>
      <c r="P390" s="377">
        <v>0</v>
      </c>
      <c r="Q390" s="105">
        <v>0</v>
      </c>
      <c r="R390" s="124">
        <v>0</v>
      </c>
    </row>
    <row r="391" spans="1:18">
      <c r="A391" s="147" t="s">
        <v>207</v>
      </c>
      <c r="B391" s="154" t="s">
        <v>208</v>
      </c>
      <c r="C391" s="147" t="s">
        <v>67</v>
      </c>
      <c r="D391" s="146" t="s">
        <v>2727</v>
      </c>
      <c r="E391" s="302">
        <f>G391+I391+K391+M391+O391+Q391</f>
        <v>0</v>
      </c>
      <c r="F391" s="302">
        <f>H391+J391+L391+N391+P391+R391</f>
        <v>0</v>
      </c>
      <c r="G391" s="376">
        <v>0</v>
      </c>
      <c r="H391" s="355">
        <v>0</v>
      </c>
      <c r="I391" s="355">
        <v>0</v>
      </c>
      <c r="J391" s="376">
        <v>0</v>
      </c>
      <c r="K391" s="376">
        <v>0</v>
      </c>
      <c r="L391" s="376">
        <v>0</v>
      </c>
      <c r="M391" s="355">
        <v>0</v>
      </c>
      <c r="N391" s="375">
        <v>0</v>
      </c>
      <c r="O391" s="355">
        <v>0</v>
      </c>
      <c r="P391" s="375">
        <v>0</v>
      </c>
      <c r="Q391" s="355">
        <v>0</v>
      </c>
      <c r="R391" s="376">
        <v>0</v>
      </c>
    </row>
    <row r="392" spans="1:18">
      <c r="A392" s="147" t="s">
        <v>833</v>
      </c>
      <c r="B392" s="154" t="s">
        <v>119</v>
      </c>
      <c r="C392" s="147" t="s">
        <v>67</v>
      </c>
      <c r="D392" s="146" t="s">
        <v>2727</v>
      </c>
      <c r="E392" s="302">
        <f t="shared" ref="E392:F420" si="35">G392+I392+K392+M392+O392+Q392</f>
        <v>3</v>
      </c>
      <c r="F392" s="302">
        <f t="shared" si="35"/>
        <v>2.333333333333333</v>
      </c>
      <c r="G392" s="376">
        <f>1+1+1</f>
        <v>3</v>
      </c>
      <c r="H392" s="355">
        <f>1/3+1+1</f>
        <v>2.333333333333333</v>
      </c>
      <c r="I392" s="355">
        <v>0</v>
      </c>
      <c r="J392" s="376">
        <v>0</v>
      </c>
      <c r="K392" s="376">
        <v>0</v>
      </c>
      <c r="L392" s="376">
        <v>0</v>
      </c>
      <c r="M392" s="355">
        <v>0</v>
      </c>
      <c r="N392" s="375">
        <v>0</v>
      </c>
      <c r="O392" s="355">
        <v>0</v>
      </c>
      <c r="P392" s="375">
        <v>0</v>
      </c>
      <c r="Q392" s="355">
        <v>0</v>
      </c>
      <c r="R392" s="376">
        <v>0</v>
      </c>
    </row>
    <row r="393" spans="1:18">
      <c r="A393" s="147" t="s">
        <v>341</v>
      </c>
      <c r="B393" s="154" t="s">
        <v>342</v>
      </c>
      <c r="C393" s="147" t="s">
        <v>67</v>
      </c>
      <c r="D393" s="146" t="s">
        <v>2727</v>
      </c>
      <c r="E393" s="302">
        <f t="shared" si="35"/>
        <v>1</v>
      </c>
      <c r="F393" s="302">
        <f t="shared" si="35"/>
        <v>1</v>
      </c>
      <c r="G393" s="376">
        <f>1</f>
        <v>1</v>
      </c>
      <c r="H393" s="355">
        <f>1</f>
        <v>1</v>
      </c>
      <c r="I393" s="355">
        <v>0</v>
      </c>
      <c r="J393" s="376">
        <v>0</v>
      </c>
      <c r="K393" s="376">
        <v>0</v>
      </c>
      <c r="L393" s="376">
        <v>0</v>
      </c>
      <c r="M393" s="355">
        <v>0</v>
      </c>
      <c r="N393" s="375">
        <v>0</v>
      </c>
      <c r="O393" s="355">
        <v>0</v>
      </c>
      <c r="P393" s="375">
        <v>0</v>
      </c>
      <c r="Q393" s="355">
        <v>0</v>
      </c>
      <c r="R393" s="376">
        <v>0</v>
      </c>
    </row>
    <row r="394" spans="1:18">
      <c r="A394" s="147" t="s">
        <v>184</v>
      </c>
      <c r="B394" s="154" t="s">
        <v>185</v>
      </c>
      <c r="C394" s="147" t="s">
        <v>1759</v>
      </c>
      <c r="D394" s="146" t="s">
        <v>2727</v>
      </c>
      <c r="E394" s="302">
        <f t="shared" si="35"/>
        <v>2</v>
      </c>
      <c r="F394" s="302">
        <f t="shared" si="35"/>
        <v>0.66666666666666663</v>
      </c>
      <c r="G394" s="376">
        <f>1+1</f>
        <v>2</v>
      </c>
      <c r="H394" s="355">
        <f>1/3+1/3</f>
        <v>0.66666666666666663</v>
      </c>
      <c r="I394" s="355">
        <v>0</v>
      </c>
      <c r="J394" s="376">
        <v>0</v>
      </c>
      <c r="K394" s="376">
        <v>0</v>
      </c>
      <c r="L394" s="376">
        <v>0</v>
      </c>
      <c r="M394" s="355">
        <v>0</v>
      </c>
      <c r="N394" s="375">
        <v>0</v>
      </c>
      <c r="O394" s="355">
        <v>0</v>
      </c>
      <c r="P394" s="375">
        <v>0</v>
      </c>
      <c r="Q394" s="355">
        <v>0</v>
      </c>
      <c r="R394" s="376">
        <v>0</v>
      </c>
    </row>
    <row r="395" spans="1:18">
      <c r="A395" s="147" t="s">
        <v>226</v>
      </c>
      <c r="B395" s="154" t="s">
        <v>227</v>
      </c>
      <c r="C395" s="147" t="s">
        <v>67</v>
      </c>
      <c r="D395" s="146" t="s">
        <v>2727</v>
      </c>
      <c r="E395" s="302">
        <f t="shared" si="35"/>
        <v>5</v>
      </c>
      <c r="F395" s="302">
        <f t="shared" si="35"/>
        <v>2</v>
      </c>
      <c r="G395" s="376">
        <f>1+1+(1+1)+1</f>
        <v>5</v>
      </c>
      <c r="H395" s="355">
        <f>1/4+1/3+(1/6+1/4)+1</f>
        <v>2</v>
      </c>
      <c r="I395" s="355">
        <v>0</v>
      </c>
      <c r="J395" s="376">
        <v>0</v>
      </c>
      <c r="K395" s="376">
        <v>0</v>
      </c>
      <c r="L395" s="376">
        <v>0</v>
      </c>
      <c r="M395" s="355">
        <v>0</v>
      </c>
      <c r="N395" s="375">
        <v>0</v>
      </c>
      <c r="O395" s="355">
        <v>0</v>
      </c>
      <c r="P395" s="375">
        <v>0</v>
      </c>
      <c r="Q395" s="355">
        <v>0</v>
      </c>
      <c r="R395" s="376">
        <v>0</v>
      </c>
    </row>
    <row r="396" spans="1:18">
      <c r="A396" s="147" t="s">
        <v>352</v>
      </c>
      <c r="B396" s="154" t="s">
        <v>353</v>
      </c>
      <c r="C396" s="147" t="s">
        <v>67</v>
      </c>
      <c r="D396" s="146" t="s">
        <v>2727</v>
      </c>
      <c r="E396" s="302">
        <f t="shared" si="35"/>
        <v>4</v>
      </c>
      <c r="F396" s="302">
        <f t="shared" si="35"/>
        <v>1.1166666666666667</v>
      </c>
      <c r="G396" s="376">
        <f>1+1+1+1</f>
        <v>4</v>
      </c>
      <c r="H396" s="355">
        <f>1/5+1/3+1/3+1/4</f>
        <v>1.1166666666666667</v>
      </c>
      <c r="I396" s="355">
        <v>0</v>
      </c>
      <c r="J396" s="376">
        <v>0</v>
      </c>
      <c r="K396" s="376">
        <v>0</v>
      </c>
      <c r="L396" s="376">
        <v>0</v>
      </c>
      <c r="M396" s="355">
        <v>0</v>
      </c>
      <c r="N396" s="375">
        <v>0</v>
      </c>
      <c r="O396" s="355">
        <v>0</v>
      </c>
      <c r="P396" s="375">
        <v>0</v>
      </c>
      <c r="Q396" s="355">
        <v>0</v>
      </c>
      <c r="R396" s="376">
        <v>0</v>
      </c>
    </row>
    <row r="397" spans="1:18">
      <c r="A397" s="147" t="s">
        <v>304</v>
      </c>
      <c r="B397" s="154" t="s">
        <v>305</v>
      </c>
      <c r="C397" s="147" t="s">
        <v>67</v>
      </c>
      <c r="D397" s="146" t="s">
        <v>2727</v>
      </c>
      <c r="E397" s="302">
        <f>G397+I397+K397+M397+O397+Q397</f>
        <v>2</v>
      </c>
      <c r="F397" s="302">
        <f>H397+J397+L397+N397+P397+R397</f>
        <v>1.25</v>
      </c>
      <c r="G397" s="376">
        <f>1+1</f>
        <v>2</v>
      </c>
      <c r="H397" s="355">
        <f>1/4+1</f>
        <v>1.25</v>
      </c>
      <c r="I397" s="355">
        <v>0</v>
      </c>
      <c r="J397" s="376">
        <v>0</v>
      </c>
      <c r="K397" s="376">
        <v>0</v>
      </c>
      <c r="L397" s="376">
        <v>0</v>
      </c>
      <c r="M397" s="355">
        <v>0</v>
      </c>
      <c r="N397" s="375">
        <v>0</v>
      </c>
      <c r="O397" s="355">
        <v>0</v>
      </c>
      <c r="P397" s="375">
        <v>0</v>
      </c>
      <c r="Q397" s="355">
        <v>0</v>
      </c>
      <c r="R397" s="376">
        <v>0</v>
      </c>
    </row>
    <row r="398" spans="1:18">
      <c r="A398" s="147" t="s">
        <v>262</v>
      </c>
      <c r="B398" s="154" t="s">
        <v>263</v>
      </c>
      <c r="C398" s="147" t="s">
        <v>67</v>
      </c>
      <c r="D398" s="146" t="s">
        <v>2727</v>
      </c>
      <c r="E398" s="302">
        <f t="shared" si="35"/>
        <v>0</v>
      </c>
      <c r="F398" s="302">
        <f t="shared" si="35"/>
        <v>0</v>
      </c>
      <c r="G398" s="376">
        <v>0</v>
      </c>
      <c r="H398" s="355">
        <v>0</v>
      </c>
      <c r="I398" s="355">
        <v>0</v>
      </c>
      <c r="J398" s="376">
        <v>0</v>
      </c>
      <c r="K398" s="376">
        <v>0</v>
      </c>
      <c r="L398" s="376">
        <v>0</v>
      </c>
      <c r="M398" s="355">
        <v>0</v>
      </c>
      <c r="N398" s="375">
        <v>0</v>
      </c>
      <c r="O398" s="355">
        <v>0</v>
      </c>
      <c r="P398" s="375">
        <v>0</v>
      </c>
      <c r="Q398" s="355">
        <v>0</v>
      </c>
      <c r="R398" s="376">
        <v>0</v>
      </c>
    </row>
    <row r="399" spans="1:18">
      <c r="A399" s="149" t="s">
        <v>674</v>
      </c>
      <c r="B399" s="156" t="s">
        <v>675</v>
      </c>
      <c r="C399" s="149" t="s">
        <v>291</v>
      </c>
      <c r="D399" s="146" t="s">
        <v>2727</v>
      </c>
      <c r="E399" s="325">
        <f t="shared" si="35"/>
        <v>0</v>
      </c>
      <c r="F399" s="325">
        <f t="shared" si="35"/>
        <v>0</v>
      </c>
      <c r="G399" s="369">
        <v>0</v>
      </c>
      <c r="H399" s="369">
        <v>0</v>
      </c>
      <c r="I399" s="369">
        <v>0</v>
      </c>
      <c r="J399" s="388">
        <v>0</v>
      </c>
      <c r="K399" s="87">
        <v>0</v>
      </c>
      <c r="L399" s="87">
        <v>0</v>
      </c>
      <c r="M399" s="70">
        <v>0</v>
      </c>
      <c r="N399" s="378">
        <v>0</v>
      </c>
      <c r="O399" s="70">
        <v>0</v>
      </c>
      <c r="P399" s="378">
        <v>0</v>
      </c>
      <c r="Q399" s="70">
        <v>0</v>
      </c>
      <c r="R399" s="87">
        <v>0</v>
      </c>
    </row>
    <row r="400" spans="1:18">
      <c r="A400" s="148" t="s">
        <v>255</v>
      </c>
      <c r="B400" s="158" t="s">
        <v>256</v>
      </c>
      <c r="C400" s="148" t="s">
        <v>2650</v>
      </c>
      <c r="D400" s="146" t="s">
        <v>2727</v>
      </c>
      <c r="E400" s="300">
        <f t="shared" si="35"/>
        <v>0</v>
      </c>
      <c r="F400" s="300">
        <f t="shared" si="35"/>
        <v>0</v>
      </c>
      <c r="G400" s="125">
        <v>0</v>
      </c>
      <c r="H400" s="107">
        <v>0</v>
      </c>
      <c r="I400" s="107">
        <v>0</v>
      </c>
      <c r="J400" s="125">
        <v>0</v>
      </c>
      <c r="K400" s="125">
        <v>0</v>
      </c>
      <c r="L400" s="125">
        <v>0</v>
      </c>
      <c r="M400" s="107">
        <v>0</v>
      </c>
      <c r="N400" s="377">
        <v>0</v>
      </c>
      <c r="O400" s="107">
        <v>0</v>
      </c>
      <c r="P400" s="377">
        <v>0</v>
      </c>
      <c r="Q400" s="107">
        <v>0</v>
      </c>
      <c r="R400" s="125">
        <v>0</v>
      </c>
    </row>
    <row r="401" spans="1:18">
      <c r="A401" s="147" t="s">
        <v>287</v>
      </c>
      <c r="B401" s="154" t="s">
        <v>288</v>
      </c>
      <c r="C401" s="147" t="s">
        <v>59</v>
      </c>
      <c r="D401" s="146" t="s">
        <v>2727</v>
      </c>
      <c r="E401" s="302">
        <f t="shared" si="35"/>
        <v>3</v>
      </c>
      <c r="F401" s="302">
        <f t="shared" si="35"/>
        <v>1.6666666666666665</v>
      </c>
      <c r="G401" s="376">
        <f>1+1+1</f>
        <v>3</v>
      </c>
      <c r="H401" s="355">
        <f>1/3+1/3+1</f>
        <v>1.6666666666666665</v>
      </c>
      <c r="I401" s="355">
        <v>0</v>
      </c>
      <c r="J401" s="376">
        <v>0</v>
      </c>
      <c r="K401" s="376">
        <v>0</v>
      </c>
      <c r="L401" s="376">
        <v>0</v>
      </c>
      <c r="M401" s="355">
        <v>0</v>
      </c>
      <c r="N401" s="375">
        <v>0</v>
      </c>
      <c r="O401" s="355">
        <v>0</v>
      </c>
      <c r="P401" s="375">
        <v>0</v>
      </c>
      <c r="Q401" s="355">
        <v>0</v>
      </c>
      <c r="R401" s="376">
        <v>0</v>
      </c>
    </row>
    <row r="402" spans="1:18">
      <c r="A402" s="147" t="s">
        <v>209</v>
      </c>
      <c r="B402" s="154" t="s">
        <v>210</v>
      </c>
      <c r="C402" s="147" t="s">
        <v>2650</v>
      </c>
      <c r="D402" s="146" t="s">
        <v>2727</v>
      </c>
      <c r="E402" s="302">
        <f t="shared" si="35"/>
        <v>0</v>
      </c>
      <c r="F402" s="302">
        <f t="shared" si="35"/>
        <v>0</v>
      </c>
      <c r="G402" s="376">
        <v>0</v>
      </c>
      <c r="H402" s="355">
        <v>0</v>
      </c>
      <c r="I402" s="355">
        <v>0</v>
      </c>
      <c r="J402" s="376">
        <v>0</v>
      </c>
      <c r="K402" s="376">
        <v>0</v>
      </c>
      <c r="L402" s="376">
        <v>0</v>
      </c>
      <c r="M402" s="355">
        <v>0</v>
      </c>
      <c r="N402" s="375">
        <v>0</v>
      </c>
      <c r="O402" s="355">
        <v>0</v>
      </c>
      <c r="P402" s="375">
        <v>0</v>
      </c>
      <c r="Q402" s="355">
        <v>0</v>
      </c>
      <c r="R402" s="376">
        <v>0</v>
      </c>
    </row>
    <row r="403" spans="1:18">
      <c r="A403" s="149" t="s">
        <v>110</v>
      </c>
      <c r="B403" s="156" t="s">
        <v>74</v>
      </c>
      <c r="C403" s="149" t="s">
        <v>59</v>
      </c>
      <c r="D403" s="146" t="s">
        <v>2727</v>
      </c>
      <c r="E403" s="325">
        <f t="shared" si="35"/>
        <v>2</v>
      </c>
      <c r="F403" s="325">
        <f t="shared" si="35"/>
        <v>0.58333333333333326</v>
      </c>
      <c r="G403" s="369">
        <f>1+1</f>
        <v>2</v>
      </c>
      <c r="H403" s="369">
        <f>1/3+1/4</f>
        <v>0.58333333333333326</v>
      </c>
      <c r="I403" s="369">
        <v>0</v>
      </c>
      <c r="J403" s="388">
        <v>0</v>
      </c>
      <c r="K403" s="87">
        <v>0</v>
      </c>
      <c r="L403" s="87">
        <v>0</v>
      </c>
      <c r="M403" s="70">
        <v>0</v>
      </c>
      <c r="N403" s="378">
        <v>0</v>
      </c>
      <c r="O403" s="70">
        <v>0</v>
      </c>
      <c r="P403" s="378">
        <v>0</v>
      </c>
      <c r="Q403" s="70">
        <v>0</v>
      </c>
      <c r="R403" s="87">
        <v>0</v>
      </c>
    </row>
    <row r="404" spans="1:18">
      <c r="A404" s="159" t="s">
        <v>98</v>
      </c>
      <c r="B404" s="161" t="s">
        <v>99</v>
      </c>
      <c r="C404" s="159" t="s">
        <v>56</v>
      </c>
      <c r="D404" s="146" t="s">
        <v>2727</v>
      </c>
      <c r="E404" s="304">
        <f t="shared" si="35"/>
        <v>3</v>
      </c>
      <c r="F404" s="304">
        <f t="shared" si="35"/>
        <v>2.1428571428571428</v>
      </c>
      <c r="G404" s="360">
        <f>1+1+1</f>
        <v>3</v>
      </c>
      <c r="H404" s="360">
        <f>1+1+1/7</f>
        <v>2.1428571428571428</v>
      </c>
      <c r="I404" s="360">
        <v>0</v>
      </c>
      <c r="J404" s="387">
        <v>0</v>
      </c>
      <c r="K404" s="387">
        <v>0</v>
      </c>
      <c r="L404" s="387">
        <v>0</v>
      </c>
      <c r="M404" s="360">
        <v>0</v>
      </c>
      <c r="N404" s="385">
        <v>0</v>
      </c>
      <c r="O404" s="360">
        <v>0</v>
      </c>
      <c r="P404" s="385">
        <v>0</v>
      </c>
      <c r="Q404" s="360">
        <v>0</v>
      </c>
      <c r="R404" s="387">
        <v>0</v>
      </c>
    </row>
    <row r="405" spans="1:18">
      <c r="A405" s="848" t="s">
        <v>1011</v>
      </c>
      <c r="B405" s="849" t="s">
        <v>1012</v>
      </c>
      <c r="C405" s="848" t="s">
        <v>505</v>
      </c>
      <c r="D405" s="743" t="s">
        <v>2727</v>
      </c>
      <c r="E405" s="744">
        <f t="shared" si="35"/>
        <v>0</v>
      </c>
      <c r="F405" s="744">
        <f t="shared" si="35"/>
        <v>0</v>
      </c>
      <c r="G405" s="754">
        <v>0</v>
      </c>
      <c r="H405" s="754">
        <v>0</v>
      </c>
      <c r="I405" s="754">
        <v>0</v>
      </c>
      <c r="J405" s="756">
        <v>0</v>
      </c>
      <c r="K405" s="893">
        <v>0</v>
      </c>
      <c r="L405" s="893">
        <v>0</v>
      </c>
      <c r="M405" s="890">
        <v>0</v>
      </c>
      <c r="N405" s="891">
        <v>0</v>
      </c>
      <c r="O405" s="890">
        <v>0</v>
      </c>
      <c r="P405" s="891">
        <v>0</v>
      </c>
      <c r="Q405" s="890">
        <v>0</v>
      </c>
      <c r="R405" s="893">
        <v>0</v>
      </c>
    </row>
    <row r="406" spans="1:18">
      <c r="A406" s="727" t="s">
        <v>182</v>
      </c>
      <c r="B406" s="729" t="s">
        <v>138</v>
      </c>
      <c r="C406" s="727" t="s">
        <v>183</v>
      </c>
      <c r="D406" s="743" t="s">
        <v>2727</v>
      </c>
      <c r="E406" s="702">
        <f t="shared" si="35"/>
        <v>2</v>
      </c>
      <c r="F406" s="702">
        <f t="shared" si="35"/>
        <v>0.47619047619047616</v>
      </c>
      <c r="G406" s="761">
        <f>1+1</f>
        <v>2</v>
      </c>
      <c r="H406" s="759">
        <f>1/3+1/7</f>
        <v>0.47619047619047616</v>
      </c>
      <c r="I406" s="759">
        <v>0</v>
      </c>
      <c r="J406" s="761">
        <v>0</v>
      </c>
      <c r="K406" s="765">
        <v>0</v>
      </c>
      <c r="L406" s="765">
        <v>0</v>
      </c>
      <c r="M406" s="763">
        <v>0</v>
      </c>
      <c r="N406" s="764">
        <v>0</v>
      </c>
      <c r="O406" s="763">
        <v>0</v>
      </c>
      <c r="P406" s="764">
        <v>0</v>
      </c>
      <c r="Q406" s="763">
        <v>0</v>
      </c>
      <c r="R406" s="765">
        <v>0</v>
      </c>
    </row>
    <row r="407" spans="1:18">
      <c r="A407" s="822" t="s">
        <v>921</v>
      </c>
      <c r="B407" s="822" t="s">
        <v>903</v>
      </c>
      <c r="C407" s="822" t="s">
        <v>157</v>
      </c>
      <c r="D407" s="743" t="s">
        <v>2727</v>
      </c>
      <c r="E407" s="787">
        <f t="shared" si="35"/>
        <v>0</v>
      </c>
      <c r="F407" s="787">
        <f t="shared" si="35"/>
        <v>0</v>
      </c>
      <c r="G407" s="805">
        <v>0</v>
      </c>
      <c r="H407" s="803">
        <v>0</v>
      </c>
      <c r="I407" s="803">
        <v>0</v>
      </c>
      <c r="J407" s="805">
        <v>0</v>
      </c>
      <c r="K407" s="761">
        <v>0</v>
      </c>
      <c r="L407" s="830">
        <v>0</v>
      </c>
      <c r="M407" s="824">
        <v>0</v>
      </c>
      <c r="N407" s="824">
        <v>0</v>
      </c>
      <c r="O407" s="824">
        <v>0</v>
      </c>
      <c r="P407" s="824">
        <v>0</v>
      </c>
      <c r="Q407" s="824">
        <v>0</v>
      </c>
      <c r="R407" s="923">
        <v>0</v>
      </c>
    </row>
    <row r="408" spans="1:18">
      <c r="A408" s="720" t="s">
        <v>855</v>
      </c>
      <c r="B408" s="801" t="s">
        <v>164</v>
      </c>
      <c r="C408" s="701" t="s">
        <v>157</v>
      </c>
      <c r="D408" s="743" t="s">
        <v>2727</v>
      </c>
      <c r="E408" s="787">
        <f t="shared" si="35"/>
        <v>2</v>
      </c>
      <c r="F408" s="787">
        <f t="shared" si="35"/>
        <v>0.53333333333333333</v>
      </c>
      <c r="G408" s="805">
        <f>1+1</f>
        <v>2</v>
      </c>
      <c r="H408" s="803">
        <f>1/3+1/5</f>
        <v>0.53333333333333333</v>
      </c>
      <c r="I408" s="803">
        <v>0</v>
      </c>
      <c r="J408" s="805">
        <v>0</v>
      </c>
      <c r="K408" s="761">
        <v>0</v>
      </c>
      <c r="L408" s="761">
        <v>0</v>
      </c>
      <c r="M408" s="759">
        <v>0</v>
      </c>
      <c r="N408" s="760">
        <v>0</v>
      </c>
      <c r="O408" s="759">
        <v>0</v>
      </c>
      <c r="P408" s="760">
        <v>0</v>
      </c>
      <c r="Q408" s="759">
        <v>0</v>
      </c>
      <c r="R408" s="761">
        <v>0</v>
      </c>
    </row>
    <row r="409" spans="1:18">
      <c r="A409" s="727" t="s">
        <v>1040</v>
      </c>
      <c r="B409" s="729" t="s">
        <v>1041</v>
      </c>
      <c r="C409" s="701" t="s">
        <v>157</v>
      </c>
      <c r="D409" s="743" t="s">
        <v>2727</v>
      </c>
      <c r="E409" s="787">
        <f t="shared" si="35"/>
        <v>1</v>
      </c>
      <c r="F409" s="787">
        <f t="shared" si="35"/>
        <v>0.25</v>
      </c>
      <c r="G409" s="805">
        <f>1</f>
        <v>1</v>
      </c>
      <c r="H409" s="803">
        <f>1/4</f>
        <v>0.25</v>
      </c>
      <c r="I409" s="803">
        <v>0</v>
      </c>
      <c r="J409" s="805">
        <v>0</v>
      </c>
      <c r="K409" s="761">
        <v>0</v>
      </c>
      <c r="L409" s="761">
        <v>0</v>
      </c>
      <c r="M409" s="759">
        <v>0</v>
      </c>
      <c r="N409" s="760">
        <v>0</v>
      </c>
      <c r="O409" s="759">
        <v>0</v>
      </c>
      <c r="P409" s="760">
        <v>0</v>
      </c>
      <c r="Q409" s="759">
        <v>0</v>
      </c>
      <c r="R409" s="761">
        <v>0</v>
      </c>
    </row>
    <row r="410" spans="1:18">
      <c r="A410" s="767" t="s">
        <v>180</v>
      </c>
      <c r="B410" s="769" t="s">
        <v>181</v>
      </c>
      <c r="C410" s="767" t="s">
        <v>157</v>
      </c>
      <c r="D410" s="743" t="s">
        <v>2727</v>
      </c>
      <c r="E410" s="724">
        <f t="shared" si="35"/>
        <v>2</v>
      </c>
      <c r="F410" s="724">
        <f t="shared" si="35"/>
        <v>0.66666666666666663</v>
      </c>
      <c r="G410" s="789">
        <f>1+1</f>
        <v>2</v>
      </c>
      <c r="H410" s="789">
        <f>1/3+1/3</f>
        <v>0.66666666666666663</v>
      </c>
      <c r="I410" s="789">
        <v>0</v>
      </c>
      <c r="J410" s="791">
        <v>0</v>
      </c>
      <c r="K410" s="791">
        <v>0</v>
      </c>
      <c r="L410" s="776">
        <v>0</v>
      </c>
      <c r="M410" s="774">
        <v>0</v>
      </c>
      <c r="N410" s="775">
        <v>0</v>
      </c>
      <c r="O410" s="774">
        <v>0</v>
      </c>
      <c r="P410" s="775">
        <v>0</v>
      </c>
      <c r="Q410" s="774">
        <v>0</v>
      </c>
      <c r="R410" s="776">
        <v>0</v>
      </c>
    </row>
    <row r="411" spans="1:18">
      <c r="A411" s="701" t="s">
        <v>1009</v>
      </c>
      <c r="B411" s="720" t="s">
        <v>1010</v>
      </c>
      <c r="C411" s="701" t="s">
        <v>368</v>
      </c>
      <c r="D411" s="743" t="s">
        <v>2727</v>
      </c>
      <c r="E411" s="702">
        <f t="shared" si="35"/>
        <v>3</v>
      </c>
      <c r="F411" s="702">
        <f t="shared" si="35"/>
        <v>3</v>
      </c>
      <c r="G411" s="761">
        <f>1+1+1</f>
        <v>3</v>
      </c>
      <c r="H411" s="759">
        <f>1+1+1</f>
        <v>3</v>
      </c>
      <c r="I411" s="759">
        <v>0</v>
      </c>
      <c r="J411" s="761">
        <v>0</v>
      </c>
      <c r="K411" s="761">
        <v>0</v>
      </c>
      <c r="L411" s="761">
        <v>0</v>
      </c>
      <c r="M411" s="759">
        <v>0</v>
      </c>
      <c r="N411" s="760">
        <v>0</v>
      </c>
      <c r="O411" s="759">
        <v>0</v>
      </c>
      <c r="P411" s="760">
        <v>0</v>
      </c>
      <c r="Q411" s="759">
        <v>0</v>
      </c>
      <c r="R411" s="761">
        <v>0</v>
      </c>
    </row>
    <row r="412" spans="1:18">
      <c r="A412" s="721" t="s">
        <v>676</v>
      </c>
      <c r="B412" s="723" t="s">
        <v>677</v>
      </c>
      <c r="C412" s="721" t="s">
        <v>311</v>
      </c>
      <c r="D412" s="743" t="s">
        <v>2727</v>
      </c>
      <c r="E412" s="724">
        <f t="shared" si="35"/>
        <v>0</v>
      </c>
      <c r="F412" s="724">
        <f t="shared" si="35"/>
        <v>0</v>
      </c>
      <c r="G412" s="789">
        <v>0</v>
      </c>
      <c r="H412" s="789">
        <v>0</v>
      </c>
      <c r="I412" s="789">
        <v>0</v>
      </c>
      <c r="J412" s="791">
        <v>0</v>
      </c>
      <c r="K412" s="791">
        <v>0</v>
      </c>
      <c r="L412" s="791">
        <v>0</v>
      </c>
      <c r="M412" s="789">
        <v>0</v>
      </c>
      <c r="N412" s="790">
        <v>0</v>
      </c>
      <c r="O412" s="789">
        <v>0</v>
      </c>
      <c r="P412" s="790">
        <v>0</v>
      </c>
      <c r="Q412" s="789">
        <v>0</v>
      </c>
      <c r="R412" s="791">
        <v>0</v>
      </c>
    </row>
    <row r="413" spans="1:18">
      <c r="A413" s="712" t="s">
        <v>152</v>
      </c>
      <c r="B413" s="714" t="s">
        <v>895</v>
      </c>
      <c r="C413" s="712" t="s">
        <v>1718</v>
      </c>
      <c r="D413" s="743" t="s">
        <v>2727</v>
      </c>
      <c r="E413" s="716">
        <f t="shared" si="35"/>
        <v>1</v>
      </c>
      <c r="F413" s="716">
        <f t="shared" si="35"/>
        <v>0.25</v>
      </c>
      <c r="G413" s="756">
        <f>1</f>
        <v>1</v>
      </c>
      <c r="H413" s="754">
        <f>1/4</f>
        <v>0.25</v>
      </c>
      <c r="I413" s="754">
        <v>0</v>
      </c>
      <c r="J413" s="756">
        <v>0</v>
      </c>
      <c r="K413" s="756">
        <v>0</v>
      </c>
      <c r="L413" s="756">
        <v>0</v>
      </c>
      <c r="M413" s="754">
        <v>0</v>
      </c>
      <c r="N413" s="755">
        <v>0</v>
      </c>
      <c r="O413" s="754">
        <v>0</v>
      </c>
      <c r="P413" s="755">
        <v>0</v>
      </c>
      <c r="Q413" s="754">
        <v>0</v>
      </c>
      <c r="R413" s="756">
        <v>0</v>
      </c>
    </row>
    <row r="414" spans="1:18">
      <c r="A414" s="833" t="s">
        <v>911</v>
      </c>
      <c r="B414" s="833" t="s">
        <v>902</v>
      </c>
      <c r="C414" s="833" t="s">
        <v>912</v>
      </c>
      <c r="D414" s="743" t="s">
        <v>2727</v>
      </c>
      <c r="E414" s="787">
        <f t="shared" si="35"/>
        <v>0</v>
      </c>
      <c r="F414" s="787">
        <f t="shared" si="35"/>
        <v>0</v>
      </c>
      <c r="G414" s="805">
        <v>0</v>
      </c>
      <c r="H414" s="803">
        <v>0</v>
      </c>
      <c r="I414" s="803">
        <v>0</v>
      </c>
      <c r="J414" s="805">
        <v>0</v>
      </c>
      <c r="K414" s="805">
        <v>0</v>
      </c>
      <c r="L414" s="924">
        <v>0</v>
      </c>
      <c r="M414" s="834">
        <v>0</v>
      </c>
      <c r="N414" s="834">
        <v>0</v>
      </c>
      <c r="O414" s="834">
        <v>0</v>
      </c>
      <c r="P414" s="834">
        <v>0</v>
      </c>
      <c r="Q414" s="834">
        <v>0</v>
      </c>
      <c r="R414" s="925">
        <v>0</v>
      </c>
    </row>
    <row r="415" spans="1:18">
      <c r="A415" s="727" t="s">
        <v>352</v>
      </c>
      <c r="B415" s="729" t="s">
        <v>843</v>
      </c>
      <c r="C415" s="727" t="s">
        <v>1081</v>
      </c>
      <c r="D415" s="743" t="s">
        <v>2727</v>
      </c>
      <c r="E415" s="787">
        <f t="shared" si="35"/>
        <v>0</v>
      </c>
      <c r="F415" s="787">
        <f t="shared" si="35"/>
        <v>0</v>
      </c>
      <c r="G415" s="805">
        <v>0</v>
      </c>
      <c r="H415" s="803">
        <v>0</v>
      </c>
      <c r="I415" s="803">
        <v>0</v>
      </c>
      <c r="J415" s="805">
        <v>0</v>
      </c>
      <c r="K415" s="761">
        <v>0</v>
      </c>
      <c r="L415" s="761">
        <v>0</v>
      </c>
      <c r="M415" s="759">
        <v>0</v>
      </c>
      <c r="N415" s="760">
        <v>0</v>
      </c>
      <c r="O415" s="759">
        <v>0</v>
      </c>
      <c r="P415" s="760">
        <v>0</v>
      </c>
      <c r="Q415" s="759">
        <v>0</v>
      </c>
      <c r="R415" s="761">
        <v>0</v>
      </c>
    </row>
    <row r="416" spans="1:18">
      <c r="A416" s="727" t="s">
        <v>2057</v>
      </c>
      <c r="B416" s="729" t="s">
        <v>2058</v>
      </c>
      <c r="C416" s="727" t="s">
        <v>912</v>
      </c>
      <c r="D416" s="743" t="s">
        <v>2727</v>
      </c>
      <c r="E416" s="787">
        <f t="shared" si="35"/>
        <v>1</v>
      </c>
      <c r="F416" s="787">
        <f t="shared" si="35"/>
        <v>0.16666666666666666</v>
      </c>
      <c r="G416" s="805">
        <f>1</f>
        <v>1</v>
      </c>
      <c r="H416" s="803">
        <f>1/6</f>
        <v>0.16666666666666666</v>
      </c>
      <c r="I416" s="803">
        <v>0</v>
      </c>
      <c r="J416" s="805">
        <v>0</v>
      </c>
      <c r="K416" s="761">
        <v>0</v>
      </c>
      <c r="L416" s="761">
        <v>0</v>
      </c>
      <c r="M416" s="759">
        <v>0</v>
      </c>
      <c r="N416" s="760">
        <v>0</v>
      </c>
      <c r="O416" s="759">
        <v>0</v>
      </c>
      <c r="P416" s="760">
        <v>0</v>
      </c>
      <c r="Q416" s="759">
        <v>0</v>
      </c>
      <c r="R416" s="761">
        <v>0</v>
      </c>
    </row>
    <row r="417" spans="1:18">
      <c r="A417" s="727" t="s">
        <v>74</v>
      </c>
      <c r="B417" s="727" t="s">
        <v>960</v>
      </c>
      <c r="C417" s="727" t="s">
        <v>1081</v>
      </c>
      <c r="D417" s="743" t="s">
        <v>2727</v>
      </c>
      <c r="E417" s="702">
        <f t="shared" si="35"/>
        <v>1</v>
      </c>
      <c r="F417" s="702">
        <f t="shared" si="35"/>
        <v>0.25</v>
      </c>
      <c r="G417" s="761">
        <f>1</f>
        <v>1</v>
      </c>
      <c r="H417" s="759">
        <f>1/4</f>
        <v>0.25</v>
      </c>
      <c r="I417" s="759">
        <v>0</v>
      </c>
      <c r="J417" s="761">
        <v>0</v>
      </c>
      <c r="K417" s="761">
        <v>0</v>
      </c>
      <c r="L417" s="761">
        <v>0</v>
      </c>
      <c r="M417" s="759">
        <v>0</v>
      </c>
      <c r="N417" s="760">
        <v>0</v>
      </c>
      <c r="O417" s="759">
        <v>0</v>
      </c>
      <c r="P417" s="760">
        <v>0</v>
      </c>
      <c r="Q417" s="759">
        <v>0</v>
      </c>
      <c r="R417" s="761">
        <v>0</v>
      </c>
    </row>
    <row r="418" spans="1:18">
      <c r="A418" s="767" t="s">
        <v>1044</v>
      </c>
      <c r="B418" s="769" t="s">
        <v>1045</v>
      </c>
      <c r="C418" s="767" t="s">
        <v>1081</v>
      </c>
      <c r="D418" s="743" t="s">
        <v>2727</v>
      </c>
      <c r="E418" s="724">
        <f t="shared" si="35"/>
        <v>0</v>
      </c>
      <c r="F418" s="724">
        <f t="shared" si="35"/>
        <v>0</v>
      </c>
      <c r="G418" s="789">
        <v>0</v>
      </c>
      <c r="H418" s="789">
        <v>0</v>
      </c>
      <c r="I418" s="789">
        <v>0</v>
      </c>
      <c r="J418" s="791">
        <v>0</v>
      </c>
      <c r="K418" s="789">
        <v>0</v>
      </c>
      <c r="L418" s="791">
        <v>0</v>
      </c>
      <c r="M418" s="789">
        <v>0</v>
      </c>
      <c r="N418" s="790">
        <v>0</v>
      </c>
      <c r="O418" s="789">
        <v>0</v>
      </c>
      <c r="P418" s="790">
        <v>0</v>
      </c>
      <c r="Q418" s="789">
        <v>0</v>
      </c>
      <c r="R418" s="791">
        <v>0</v>
      </c>
    </row>
    <row r="419" spans="1:18">
      <c r="A419" s="767" t="s">
        <v>2059</v>
      </c>
      <c r="B419" s="769" t="s">
        <v>2060</v>
      </c>
      <c r="C419" s="767" t="s">
        <v>910</v>
      </c>
      <c r="D419" s="743" t="s">
        <v>2727</v>
      </c>
      <c r="E419" s="724">
        <f t="shared" si="35"/>
        <v>1</v>
      </c>
      <c r="F419" s="724">
        <f t="shared" si="35"/>
        <v>0.16666666666666666</v>
      </c>
      <c r="G419" s="754">
        <f>1</f>
        <v>1</v>
      </c>
      <c r="H419" s="754">
        <f>1/6</f>
        <v>0.16666666666666666</v>
      </c>
      <c r="I419" s="789">
        <v>0</v>
      </c>
      <c r="J419" s="791">
        <v>0</v>
      </c>
      <c r="K419" s="761">
        <v>0</v>
      </c>
      <c r="L419" s="761">
        <v>0</v>
      </c>
      <c r="M419" s="759">
        <v>0</v>
      </c>
      <c r="N419" s="760">
        <v>0</v>
      </c>
      <c r="O419" s="759">
        <v>0</v>
      </c>
      <c r="P419" s="760">
        <v>0</v>
      </c>
      <c r="Q419" s="759">
        <v>0</v>
      </c>
      <c r="R419" s="761">
        <v>0</v>
      </c>
    </row>
    <row r="420" spans="1:18">
      <c r="A420" s="926" t="s">
        <v>111</v>
      </c>
      <c r="B420" s="927" t="s">
        <v>112</v>
      </c>
      <c r="C420" s="928" t="s">
        <v>846</v>
      </c>
      <c r="D420" s="743" t="s">
        <v>2727</v>
      </c>
      <c r="E420" s="744">
        <f t="shared" si="35"/>
        <v>1</v>
      </c>
      <c r="F420" s="744">
        <f t="shared" si="35"/>
        <v>0.33333333333333331</v>
      </c>
      <c r="G420" s="774">
        <f>1</f>
        <v>1</v>
      </c>
      <c r="H420" s="774">
        <f>1/3</f>
        <v>0.33333333333333331</v>
      </c>
      <c r="I420" s="774">
        <v>0</v>
      </c>
      <c r="J420" s="776">
        <v>0</v>
      </c>
      <c r="K420" s="756">
        <v>0</v>
      </c>
      <c r="L420" s="756">
        <v>0</v>
      </c>
      <c r="M420" s="754">
        <v>0</v>
      </c>
      <c r="N420" s="755">
        <v>0</v>
      </c>
      <c r="O420" s="754">
        <v>0</v>
      </c>
      <c r="P420" s="755">
        <v>0</v>
      </c>
      <c r="Q420" s="754">
        <v>0</v>
      </c>
      <c r="R420" s="756">
        <v>0</v>
      </c>
    </row>
    <row r="421" spans="1:18">
      <c r="A421" s="929" t="s">
        <v>955</v>
      </c>
      <c r="B421" s="930" t="s">
        <v>956</v>
      </c>
      <c r="C421" s="931" t="s">
        <v>231</v>
      </c>
      <c r="D421" s="743" t="s">
        <v>2727</v>
      </c>
      <c r="E421" s="702">
        <f t="shared" ref="E421:F440" si="36">G421+I421+K421+M421+O421+Q421</f>
        <v>0</v>
      </c>
      <c r="F421" s="702">
        <f t="shared" si="36"/>
        <v>0</v>
      </c>
      <c r="G421" s="782">
        <v>0</v>
      </c>
      <c r="H421" s="782">
        <v>0</v>
      </c>
      <c r="I421" s="782">
        <v>0</v>
      </c>
      <c r="J421" s="784">
        <v>0</v>
      </c>
      <c r="K421" s="784">
        <v>0</v>
      </c>
      <c r="L421" s="784">
        <v>0</v>
      </c>
      <c r="M421" s="782">
        <v>0</v>
      </c>
      <c r="N421" s="783">
        <v>0</v>
      </c>
      <c r="O421" s="782">
        <v>0</v>
      </c>
      <c r="P421" s="783">
        <v>0</v>
      </c>
      <c r="Q421" s="782">
        <v>0</v>
      </c>
      <c r="R421" s="784">
        <v>0</v>
      </c>
    </row>
    <row r="422" spans="1:18">
      <c r="A422" s="932" t="s">
        <v>255</v>
      </c>
      <c r="B422" s="933" t="s">
        <v>959</v>
      </c>
      <c r="C422" s="932" t="s">
        <v>231</v>
      </c>
      <c r="D422" s="743" t="s">
        <v>2727</v>
      </c>
      <c r="E422" s="702">
        <f t="shared" si="36"/>
        <v>1</v>
      </c>
      <c r="F422" s="702">
        <f t="shared" si="36"/>
        <v>0.16666666666666666</v>
      </c>
      <c r="G422" s="761">
        <f>1</f>
        <v>1</v>
      </c>
      <c r="H422" s="759">
        <f>1/6</f>
        <v>0.16666666666666666</v>
      </c>
      <c r="I422" s="759">
        <v>0</v>
      </c>
      <c r="J422" s="761">
        <v>0</v>
      </c>
      <c r="K422" s="761">
        <v>0</v>
      </c>
      <c r="L422" s="761">
        <v>0</v>
      </c>
      <c r="M422" s="759">
        <v>0</v>
      </c>
      <c r="N422" s="760">
        <v>0</v>
      </c>
      <c r="O422" s="759">
        <v>0</v>
      </c>
      <c r="P422" s="760">
        <v>0</v>
      </c>
      <c r="Q422" s="759">
        <v>0</v>
      </c>
      <c r="R422" s="761">
        <v>0</v>
      </c>
    </row>
    <row r="423" spans="1:18">
      <c r="A423" s="932" t="s">
        <v>962</v>
      </c>
      <c r="B423" s="933" t="s">
        <v>963</v>
      </c>
      <c r="C423" s="932" t="s">
        <v>231</v>
      </c>
      <c r="D423" s="743" t="s">
        <v>2727</v>
      </c>
      <c r="E423" s="787">
        <f t="shared" si="36"/>
        <v>0</v>
      </c>
      <c r="F423" s="787">
        <f t="shared" si="36"/>
        <v>0</v>
      </c>
      <c r="G423" s="765">
        <v>0</v>
      </c>
      <c r="H423" s="763">
        <v>0</v>
      </c>
      <c r="I423" s="763">
        <v>0</v>
      </c>
      <c r="J423" s="765">
        <v>0</v>
      </c>
      <c r="K423" s="765">
        <v>0</v>
      </c>
      <c r="L423" s="765">
        <v>0</v>
      </c>
      <c r="M423" s="763">
        <v>0</v>
      </c>
      <c r="N423" s="764">
        <v>0</v>
      </c>
      <c r="O423" s="763">
        <v>0</v>
      </c>
      <c r="P423" s="764">
        <v>0</v>
      </c>
      <c r="Q423" s="763">
        <v>0</v>
      </c>
      <c r="R423" s="765">
        <v>0</v>
      </c>
    </row>
    <row r="424" spans="1:18">
      <c r="A424" s="932" t="s">
        <v>2181</v>
      </c>
      <c r="B424" s="933" t="s">
        <v>204</v>
      </c>
      <c r="C424" s="932" t="s">
        <v>231</v>
      </c>
      <c r="D424" s="743" t="s">
        <v>2727</v>
      </c>
      <c r="E424" s="787">
        <f t="shared" si="36"/>
        <v>1</v>
      </c>
      <c r="F424" s="787">
        <f t="shared" si="36"/>
        <v>0.2</v>
      </c>
      <c r="G424" s="765">
        <f>1</f>
        <v>1</v>
      </c>
      <c r="H424" s="763">
        <f>1/5</f>
        <v>0.2</v>
      </c>
      <c r="I424" s="763">
        <v>0</v>
      </c>
      <c r="J424" s="765">
        <v>0</v>
      </c>
      <c r="K424" s="765">
        <v>0</v>
      </c>
      <c r="L424" s="765">
        <v>0</v>
      </c>
      <c r="M424" s="763">
        <v>0</v>
      </c>
      <c r="N424" s="764">
        <v>0</v>
      </c>
      <c r="O424" s="763">
        <v>0</v>
      </c>
      <c r="P424" s="764">
        <v>0</v>
      </c>
      <c r="Q424" s="763">
        <v>0</v>
      </c>
      <c r="R424" s="765">
        <v>0</v>
      </c>
    </row>
    <row r="425" spans="1:18">
      <c r="A425" s="934" t="s">
        <v>1630</v>
      </c>
      <c r="B425" s="935" t="s">
        <v>1798</v>
      </c>
      <c r="C425" s="932" t="s">
        <v>231</v>
      </c>
      <c r="D425" s="743" t="s">
        <v>2727</v>
      </c>
      <c r="E425" s="730">
        <f t="shared" si="36"/>
        <v>1</v>
      </c>
      <c r="F425" s="730">
        <f t="shared" si="36"/>
        <v>0.14285714285714285</v>
      </c>
      <c r="G425" s="765">
        <f>1</f>
        <v>1</v>
      </c>
      <c r="H425" s="763">
        <f>1/7</f>
        <v>0.14285714285714285</v>
      </c>
      <c r="I425" s="763">
        <v>0</v>
      </c>
      <c r="J425" s="765">
        <v>0</v>
      </c>
      <c r="K425" s="765">
        <v>0</v>
      </c>
      <c r="L425" s="765">
        <v>0</v>
      </c>
      <c r="M425" s="763">
        <v>0</v>
      </c>
      <c r="N425" s="764">
        <v>0</v>
      </c>
      <c r="O425" s="763">
        <v>0</v>
      </c>
      <c r="P425" s="764">
        <v>0</v>
      </c>
      <c r="Q425" s="763">
        <v>0</v>
      </c>
      <c r="R425" s="765">
        <v>0</v>
      </c>
    </row>
    <row r="426" spans="1:18">
      <c r="A426" s="828" t="s">
        <v>958</v>
      </c>
      <c r="B426" s="936" t="s">
        <v>957</v>
      </c>
      <c r="C426" s="828" t="s">
        <v>231</v>
      </c>
      <c r="D426" s="743" t="s">
        <v>2727</v>
      </c>
      <c r="E426" s="702">
        <f t="shared" si="36"/>
        <v>0</v>
      </c>
      <c r="F426" s="702">
        <f t="shared" si="36"/>
        <v>0</v>
      </c>
      <c r="G426" s="761">
        <v>0</v>
      </c>
      <c r="H426" s="759">
        <v>0</v>
      </c>
      <c r="I426" s="759">
        <v>0</v>
      </c>
      <c r="J426" s="761">
        <v>0</v>
      </c>
      <c r="K426" s="761">
        <v>0</v>
      </c>
      <c r="L426" s="761">
        <v>0</v>
      </c>
      <c r="M426" s="759">
        <v>0</v>
      </c>
      <c r="N426" s="760">
        <v>0</v>
      </c>
      <c r="O426" s="759">
        <v>0</v>
      </c>
      <c r="P426" s="760">
        <v>0</v>
      </c>
      <c r="Q426" s="759">
        <v>0</v>
      </c>
      <c r="R426" s="761">
        <v>0</v>
      </c>
    </row>
    <row r="427" spans="1:18">
      <c r="A427" s="932" t="s">
        <v>938</v>
      </c>
      <c r="B427" s="933" t="s">
        <v>138</v>
      </c>
      <c r="C427" s="932" t="s">
        <v>231</v>
      </c>
      <c r="D427" s="743" t="s">
        <v>2727</v>
      </c>
      <c r="E427" s="787">
        <f t="shared" si="36"/>
        <v>0</v>
      </c>
      <c r="F427" s="787">
        <f t="shared" si="36"/>
        <v>0</v>
      </c>
      <c r="G427" s="805">
        <v>0</v>
      </c>
      <c r="H427" s="803">
        <v>0</v>
      </c>
      <c r="I427" s="803">
        <v>0</v>
      </c>
      <c r="J427" s="805">
        <v>0</v>
      </c>
      <c r="K427" s="765">
        <v>0</v>
      </c>
      <c r="L427" s="765">
        <v>0</v>
      </c>
      <c r="M427" s="763">
        <v>0</v>
      </c>
      <c r="N427" s="764">
        <v>0</v>
      </c>
      <c r="O427" s="763">
        <v>0</v>
      </c>
      <c r="P427" s="764">
        <v>0</v>
      </c>
      <c r="Q427" s="763">
        <v>0</v>
      </c>
      <c r="R427" s="765">
        <v>0</v>
      </c>
    </row>
    <row r="428" spans="1:18">
      <c r="A428" s="934" t="s">
        <v>1043</v>
      </c>
      <c r="B428" s="935" t="s">
        <v>1042</v>
      </c>
      <c r="C428" s="932" t="s">
        <v>231</v>
      </c>
      <c r="D428" s="743" t="s">
        <v>2727</v>
      </c>
      <c r="E428" s="787">
        <f t="shared" si="36"/>
        <v>0</v>
      </c>
      <c r="F428" s="787">
        <f t="shared" si="36"/>
        <v>0</v>
      </c>
      <c r="G428" s="805">
        <v>0</v>
      </c>
      <c r="H428" s="803">
        <v>0</v>
      </c>
      <c r="I428" s="803">
        <v>0</v>
      </c>
      <c r="J428" s="805">
        <v>0</v>
      </c>
      <c r="K428" s="765">
        <v>0</v>
      </c>
      <c r="L428" s="765">
        <v>0</v>
      </c>
      <c r="M428" s="763">
        <v>0</v>
      </c>
      <c r="N428" s="764">
        <v>0</v>
      </c>
      <c r="O428" s="763">
        <v>0</v>
      </c>
      <c r="P428" s="764">
        <v>0</v>
      </c>
      <c r="Q428" s="763">
        <v>0</v>
      </c>
      <c r="R428" s="765">
        <v>0</v>
      </c>
    </row>
    <row r="429" spans="1:18">
      <c r="A429" s="932" t="s">
        <v>1029</v>
      </c>
      <c r="B429" s="933" t="s">
        <v>1030</v>
      </c>
      <c r="C429" s="932" t="s">
        <v>231</v>
      </c>
      <c r="D429" s="743" t="s">
        <v>2727</v>
      </c>
      <c r="E429" s="787">
        <f t="shared" si="36"/>
        <v>0</v>
      </c>
      <c r="F429" s="787">
        <f t="shared" si="36"/>
        <v>0</v>
      </c>
      <c r="G429" s="805">
        <v>0</v>
      </c>
      <c r="H429" s="803">
        <v>0</v>
      </c>
      <c r="I429" s="803">
        <v>0</v>
      </c>
      <c r="J429" s="805">
        <v>0</v>
      </c>
      <c r="K429" s="765">
        <v>0</v>
      </c>
      <c r="L429" s="765">
        <v>0</v>
      </c>
      <c r="M429" s="763">
        <v>0</v>
      </c>
      <c r="N429" s="764">
        <v>0</v>
      </c>
      <c r="O429" s="763">
        <v>0</v>
      </c>
      <c r="P429" s="764">
        <v>0</v>
      </c>
      <c r="Q429" s="763">
        <v>0</v>
      </c>
      <c r="R429" s="765">
        <v>0</v>
      </c>
    </row>
    <row r="430" spans="1:18">
      <c r="A430" s="932" t="s">
        <v>111</v>
      </c>
      <c r="B430" s="933" t="s">
        <v>636</v>
      </c>
      <c r="C430" s="932" t="s">
        <v>231</v>
      </c>
      <c r="D430" s="743" t="s">
        <v>2727</v>
      </c>
      <c r="E430" s="787">
        <f t="shared" si="36"/>
        <v>0</v>
      </c>
      <c r="F430" s="787">
        <f t="shared" si="36"/>
        <v>0</v>
      </c>
      <c r="G430" s="805">
        <v>0</v>
      </c>
      <c r="H430" s="803">
        <v>0</v>
      </c>
      <c r="I430" s="803">
        <v>0</v>
      </c>
      <c r="J430" s="805">
        <v>0</v>
      </c>
      <c r="K430" s="765">
        <v>0</v>
      </c>
      <c r="L430" s="765">
        <v>0</v>
      </c>
      <c r="M430" s="763">
        <v>0</v>
      </c>
      <c r="N430" s="764">
        <v>0</v>
      </c>
      <c r="O430" s="763">
        <v>0</v>
      </c>
      <c r="P430" s="764">
        <v>0</v>
      </c>
      <c r="Q430" s="763">
        <v>0</v>
      </c>
      <c r="R430" s="765">
        <v>0</v>
      </c>
    </row>
    <row r="431" spans="1:18">
      <c r="A431" s="932" t="s">
        <v>2056</v>
      </c>
      <c r="B431" s="933" t="s">
        <v>961</v>
      </c>
      <c r="C431" s="932" t="s">
        <v>231</v>
      </c>
      <c r="D431" s="743" t="s">
        <v>2727</v>
      </c>
      <c r="E431" s="787">
        <f t="shared" si="36"/>
        <v>1</v>
      </c>
      <c r="F431" s="787">
        <f t="shared" si="36"/>
        <v>0.16666666666666666</v>
      </c>
      <c r="G431" s="805">
        <f>1</f>
        <v>1</v>
      </c>
      <c r="H431" s="803">
        <f>1/6</f>
        <v>0.16666666666666666</v>
      </c>
      <c r="I431" s="803">
        <v>0</v>
      </c>
      <c r="J431" s="805">
        <v>0</v>
      </c>
      <c r="K431" s="765">
        <v>0</v>
      </c>
      <c r="L431" s="765">
        <v>0</v>
      </c>
      <c r="M431" s="763">
        <v>0</v>
      </c>
      <c r="N431" s="764">
        <v>0</v>
      </c>
      <c r="O431" s="763">
        <v>0</v>
      </c>
      <c r="P431" s="764">
        <v>0</v>
      </c>
      <c r="Q431" s="763">
        <v>0</v>
      </c>
      <c r="R431" s="765">
        <v>0</v>
      </c>
    </row>
    <row r="432" spans="1:18">
      <c r="A432" s="932" t="s">
        <v>1455</v>
      </c>
      <c r="B432" s="933" t="s">
        <v>1761</v>
      </c>
      <c r="C432" s="932" t="s">
        <v>231</v>
      </c>
      <c r="D432" s="743" t="s">
        <v>2727</v>
      </c>
      <c r="E432" s="787">
        <f t="shared" si="36"/>
        <v>1</v>
      </c>
      <c r="F432" s="787">
        <f t="shared" si="36"/>
        <v>0.33333333333333331</v>
      </c>
      <c r="G432" s="805">
        <f>1</f>
        <v>1</v>
      </c>
      <c r="H432" s="803">
        <f>1/3</f>
        <v>0.33333333333333331</v>
      </c>
      <c r="I432" s="803">
        <v>0</v>
      </c>
      <c r="J432" s="805">
        <v>0</v>
      </c>
      <c r="K432" s="765">
        <v>0</v>
      </c>
      <c r="L432" s="765">
        <v>0</v>
      </c>
      <c r="M432" s="763">
        <v>0</v>
      </c>
      <c r="N432" s="764">
        <v>0</v>
      </c>
      <c r="O432" s="763">
        <v>0</v>
      </c>
      <c r="P432" s="764">
        <v>0</v>
      </c>
      <c r="Q432" s="763">
        <v>0</v>
      </c>
      <c r="R432" s="765">
        <v>0</v>
      </c>
    </row>
    <row r="433" spans="1:18">
      <c r="A433" s="828" t="s">
        <v>953</v>
      </c>
      <c r="B433" s="936" t="s">
        <v>954</v>
      </c>
      <c r="C433" s="828" t="s">
        <v>231</v>
      </c>
      <c r="D433" s="743" t="s">
        <v>2727</v>
      </c>
      <c r="E433" s="787">
        <f t="shared" si="36"/>
        <v>0</v>
      </c>
      <c r="F433" s="787">
        <f t="shared" si="36"/>
        <v>0</v>
      </c>
      <c r="G433" s="805">
        <v>0</v>
      </c>
      <c r="H433" s="803">
        <v>0</v>
      </c>
      <c r="I433" s="803">
        <v>0</v>
      </c>
      <c r="J433" s="805">
        <v>0</v>
      </c>
      <c r="K433" s="761">
        <v>0</v>
      </c>
      <c r="L433" s="761">
        <v>0</v>
      </c>
      <c r="M433" s="759">
        <v>0</v>
      </c>
      <c r="N433" s="760">
        <v>0</v>
      </c>
      <c r="O433" s="759">
        <v>0</v>
      </c>
      <c r="P433" s="760">
        <v>0</v>
      </c>
      <c r="Q433" s="759">
        <v>0</v>
      </c>
      <c r="R433" s="761">
        <v>0</v>
      </c>
    </row>
    <row r="434" spans="1:18">
      <c r="A434" s="937" t="s">
        <v>2035</v>
      </c>
      <c r="B434" s="938" t="s">
        <v>2036</v>
      </c>
      <c r="C434" s="937" t="s">
        <v>231</v>
      </c>
      <c r="D434" s="743" t="s">
        <v>2727</v>
      </c>
      <c r="E434" s="787">
        <f t="shared" si="36"/>
        <v>1</v>
      </c>
      <c r="F434" s="787">
        <f t="shared" si="36"/>
        <v>0.25</v>
      </c>
      <c r="G434" s="798">
        <f>1</f>
        <v>1</v>
      </c>
      <c r="H434" s="796">
        <f>1/4</f>
        <v>0.25</v>
      </c>
      <c r="I434" s="796">
        <v>0</v>
      </c>
      <c r="J434" s="798">
        <v>0</v>
      </c>
      <c r="K434" s="798">
        <v>0</v>
      </c>
      <c r="L434" s="798">
        <v>0</v>
      </c>
      <c r="M434" s="796">
        <v>0</v>
      </c>
      <c r="N434" s="797">
        <v>0</v>
      </c>
      <c r="O434" s="796">
        <v>0</v>
      </c>
      <c r="P434" s="797">
        <v>0</v>
      </c>
      <c r="Q434" s="796">
        <v>0</v>
      </c>
      <c r="R434" s="798">
        <v>0</v>
      </c>
    </row>
    <row r="435" spans="1:18">
      <c r="A435" s="819" t="s">
        <v>2534</v>
      </c>
      <c r="B435" s="821" t="s">
        <v>2535</v>
      </c>
      <c r="C435" s="819" t="s">
        <v>231</v>
      </c>
      <c r="D435" s="743" t="s">
        <v>2727</v>
      </c>
      <c r="E435" s="744">
        <f t="shared" si="36"/>
        <v>1</v>
      </c>
      <c r="F435" s="744">
        <f t="shared" si="36"/>
        <v>0.25</v>
      </c>
      <c r="G435" s="776">
        <f>1</f>
        <v>1</v>
      </c>
      <c r="H435" s="774">
        <f>1/4</f>
        <v>0.25</v>
      </c>
      <c r="I435" s="774">
        <v>0</v>
      </c>
      <c r="J435" s="776">
        <v>0</v>
      </c>
      <c r="K435" s="776">
        <v>0</v>
      </c>
      <c r="L435" s="776">
        <v>0</v>
      </c>
      <c r="M435" s="774">
        <v>0</v>
      </c>
      <c r="N435" s="775">
        <v>0</v>
      </c>
      <c r="O435" s="774">
        <v>0</v>
      </c>
      <c r="P435" s="775">
        <v>0</v>
      </c>
      <c r="Q435" s="774">
        <v>0</v>
      </c>
      <c r="R435" s="776">
        <v>0</v>
      </c>
    </row>
    <row r="436" spans="1:18">
      <c r="A436" s="828" t="s">
        <v>1632</v>
      </c>
      <c r="B436" s="936" t="s">
        <v>478</v>
      </c>
      <c r="C436" s="828" t="s">
        <v>835</v>
      </c>
      <c r="D436" s="743" t="s">
        <v>2727</v>
      </c>
      <c r="E436" s="702">
        <f t="shared" si="36"/>
        <v>1</v>
      </c>
      <c r="F436" s="702">
        <f t="shared" si="36"/>
        <v>0.14285714285714285</v>
      </c>
      <c r="G436" s="761">
        <f>1</f>
        <v>1</v>
      </c>
      <c r="H436" s="759">
        <f>1/7</f>
        <v>0.14285714285714285</v>
      </c>
      <c r="I436" s="759">
        <v>0</v>
      </c>
      <c r="J436" s="761">
        <v>0</v>
      </c>
      <c r="K436" s="761">
        <v>0</v>
      </c>
      <c r="L436" s="761">
        <v>0</v>
      </c>
      <c r="M436" s="759">
        <v>0</v>
      </c>
      <c r="N436" s="760">
        <v>0</v>
      </c>
      <c r="O436" s="759">
        <v>0</v>
      </c>
      <c r="P436" s="760">
        <v>0</v>
      </c>
      <c r="Q436" s="759">
        <v>0</v>
      </c>
      <c r="R436" s="761">
        <v>0</v>
      </c>
    </row>
    <row r="437" spans="1:18">
      <c r="A437" s="937" t="s">
        <v>836</v>
      </c>
      <c r="B437" s="938" t="s">
        <v>837</v>
      </c>
      <c r="C437" s="937" t="s">
        <v>835</v>
      </c>
      <c r="D437" s="743" t="s">
        <v>2727</v>
      </c>
      <c r="E437" s="815">
        <f t="shared" si="36"/>
        <v>0</v>
      </c>
      <c r="F437" s="815">
        <f t="shared" si="36"/>
        <v>0</v>
      </c>
      <c r="G437" s="798">
        <v>0</v>
      </c>
      <c r="H437" s="796">
        <v>0</v>
      </c>
      <c r="I437" s="796">
        <v>0</v>
      </c>
      <c r="J437" s="798">
        <v>0</v>
      </c>
      <c r="K437" s="798">
        <v>0</v>
      </c>
      <c r="L437" s="798">
        <v>0</v>
      </c>
      <c r="M437" s="796">
        <v>0</v>
      </c>
      <c r="N437" s="797">
        <v>0</v>
      </c>
      <c r="O437" s="796">
        <v>0</v>
      </c>
      <c r="P437" s="797">
        <v>0</v>
      </c>
      <c r="Q437" s="796">
        <v>0</v>
      </c>
      <c r="R437" s="798">
        <v>0</v>
      </c>
    </row>
    <row r="438" spans="1:18">
      <c r="A438" s="932" t="s">
        <v>1634</v>
      </c>
      <c r="B438" s="933" t="s">
        <v>1796</v>
      </c>
      <c r="C438" s="932" t="s">
        <v>835</v>
      </c>
      <c r="D438" s="743" t="s">
        <v>2727</v>
      </c>
      <c r="E438" s="702">
        <f t="shared" si="36"/>
        <v>1</v>
      </c>
      <c r="F438" s="702">
        <f t="shared" si="36"/>
        <v>0.14285714285714285</v>
      </c>
      <c r="G438" s="761">
        <f>1</f>
        <v>1</v>
      </c>
      <c r="H438" s="759">
        <f>1/7</f>
        <v>0.14285714285714285</v>
      </c>
      <c r="I438" s="759">
        <v>0</v>
      </c>
      <c r="J438" s="761">
        <v>0</v>
      </c>
      <c r="K438" s="765">
        <v>0</v>
      </c>
      <c r="L438" s="765">
        <v>0</v>
      </c>
      <c r="M438" s="763">
        <v>0</v>
      </c>
      <c r="N438" s="764">
        <v>0</v>
      </c>
      <c r="O438" s="763">
        <v>0</v>
      </c>
      <c r="P438" s="764">
        <v>0</v>
      </c>
      <c r="Q438" s="763">
        <v>0</v>
      </c>
      <c r="R438" s="765">
        <v>0</v>
      </c>
    </row>
    <row r="439" spans="1:18">
      <c r="A439" s="937" t="s">
        <v>1633</v>
      </c>
      <c r="B439" s="938" t="s">
        <v>468</v>
      </c>
      <c r="C439" s="937" t="s">
        <v>835</v>
      </c>
      <c r="D439" s="743" t="s">
        <v>2727</v>
      </c>
      <c r="E439" s="815">
        <f t="shared" si="36"/>
        <v>1</v>
      </c>
      <c r="F439" s="815">
        <f t="shared" si="36"/>
        <v>0.14285714285714285</v>
      </c>
      <c r="G439" s="796">
        <f>1</f>
        <v>1</v>
      </c>
      <c r="H439" s="796">
        <f>1/7</f>
        <v>0.14285714285714285</v>
      </c>
      <c r="I439" s="796">
        <v>0</v>
      </c>
      <c r="J439" s="798">
        <v>0</v>
      </c>
      <c r="K439" s="798">
        <v>0</v>
      </c>
      <c r="L439" s="798">
        <v>0</v>
      </c>
      <c r="M439" s="796">
        <v>0</v>
      </c>
      <c r="N439" s="797">
        <v>0</v>
      </c>
      <c r="O439" s="796">
        <v>0</v>
      </c>
      <c r="P439" s="797">
        <v>0</v>
      </c>
      <c r="Q439" s="796">
        <v>0</v>
      </c>
      <c r="R439" s="798">
        <v>0</v>
      </c>
    </row>
    <row r="440" spans="1:18" ht="16" thickBot="1">
      <c r="A440" s="939" t="s">
        <v>1631</v>
      </c>
      <c r="B440" s="940" t="s">
        <v>1797</v>
      </c>
      <c r="C440" s="939" t="s">
        <v>835</v>
      </c>
      <c r="D440" s="743" t="s">
        <v>2727</v>
      </c>
      <c r="E440" s="702">
        <f t="shared" si="36"/>
        <v>1</v>
      </c>
      <c r="F440" s="702">
        <f t="shared" si="36"/>
        <v>0.14285714285714285</v>
      </c>
      <c r="G440" s="874">
        <f>1</f>
        <v>1</v>
      </c>
      <c r="H440" s="874">
        <f>1/7</f>
        <v>0.14285714285714285</v>
      </c>
      <c r="I440" s="874">
        <v>0</v>
      </c>
      <c r="J440" s="941">
        <v>0</v>
      </c>
      <c r="K440" s="942">
        <v>0</v>
      </c>
      <c r="L440" s="942">
        <v>0</v>
      </c>
      <c r="M440" s="943">
        <v>0</v>
      </c>
      <c r="N440" s="944">
        <v>0</v>
      </c>
      <c r="O440" s="943">
        <v>0</v>
      </c>
      <c r="P440" s="945">
        <v>0</v>
      </c>
      <c r="Q440" s="943">
        <v>0</v>
      </c>
      <c r="R440" s="942">
        <v>0</v>
      </c>
    </row>
    <row r="441" spans="1:18">
      <c r="A441" s="240" t="s">
        <v>20</v>
      </c>
      <c r="B441" s="241"/>
      <c r="C441" s="241"/>
      <c r="D441" s="241"/>
      <c r="E441" s="223">
        <f>SUM(E390:E440)</f>
        <v>54</v>
      </c>
      <c r="F441" s="222">
        <f>SUM(F390:F440)</f>
        <v>22.383333333333333</v>
      </c>
      <c r="G441" s="244">
        <f t="shared" ref="G441:R441" si="37">SUM(G390:G440)</f>
        <v>54</v>
      </c>
      <c r="H441" s="242">
        <f t="shared" si="37"/>
        <v>22.383333333333333</v>
      </c>
      <c r="I441" s="244">
        <f t="shared" si="37"/>
        <v>0</v>
      </c>
      <c r="J441" s="242">
        <f t="shared" si="37"/>
        <v>0</v>
      </c>
      <c r="K441" s="244">
        <f t="shared" si="37"/>
        <v>0</v>
      </c>
      <c r="L441" s="242">
        <f t="shared" si="37"/>
        <v>0</v>
      </c>
      <c r="M441" s="244">
        <f t="shared" si="37"/>
        <v>0</v>
      </c>
      <c r="N441" s="242">
        <f t="shared" si="37"/>
        <v>0</v>
      </c>
      <c r="O441" s="244">
        <f t="shared" si="37"/>
        <v>0</v>
      </c>
      <c r="P441" s="242">
        <f t="shared" si="37"/>
        <v>0</v>
      </c>
      <c r="Q441" s="244">
        <f t="shared" si="37"/>
        <v>0</v>
      </c>
      <c r="R441" s="243">
        <f t="shared" si="37"/>
        <v>0</v>
      </c>
    </row>
    <row r="444" spans="1:18" ht="19">
      <c r="A444" s="1729" t="s">
        <v>50</v>
      </c>
      <c r="B444" s="1730"/>
      <c r="C444" s="1730"/>
      <c r="D444" s="1730"/>
      <c r="E444" s="1730"/>
      <c r="F444" s="1730"/>
      <c r="G444" s="1730"/>
      <c r="H444" s="1730"/>
      <c r="I444" s="1730"/>
      <c r="J444" s="1730"/>
      <c r="K444" s="1730"/>
      <c r="L444" s="1730"/>
      <c r="M444" s="1730"/>
      <c r="N444" s="1730"/>
      <c r="O444" s="1730"/>
      <c r="P444" s="1730"/>
      <c r="Q444" s="1730"/>
      <c r="R444" s="1730"/>
    </row>
    <row r="445" spans="1:18" ht="19">
      <c r="A445" s="1731" t="s">
        <v>2277</v>
      </c>
      <c r="B445" s="1732"/>
      <c r="C445" s="1732"/>
      <c r="D445" s="1732"/>
      <c r="E445" s="1732"/>
      <c r="F445" s="1732"/>
      <c r="G445" s="1732"/>
      <c r="H445" s="1732"/>
      <c r="I445" s="1732"/>
      <c r="J445" s="1732"/>
      <c r="K445" s="1732"/>
      <c r="L445" s="1732"/>
      <c r="M445" s="1732"/>
      <c r="N445" s="1732"/>
      <c r="O445" s="1732"/>
      <c r="P445" s="1732"/>
      <c r="Q445" s="1732"/>
      <c r="R445" s="1732"/>
    </row>
    <row r="446" spans="1:18">
      <c r="A446" s="1741" t="s">
        <v>1</v>
      </c>
      <c r="B446" s="1741" t="s">
        <v>2</v>
      </c>
      <c r="C446" s="1741" t="s">
        <v>861</v>
      </c>
      <c r="D446" s="692"/>
      <c r="E446" s="1740" t="s">
        <v>853</v>
      </c>
      <c r="F446" s="1740"/>
      <c r="G446" s="1740" t="s">
        <v>1732</v>
      </c>
      <c r="H446" s="1740"/>
      <c r="I446" s="1740" t="s">
        <v>859</v>
      </c>
      <c r="J446" s="1740"/>
      <c r="K446" s="1740" t="s">
        <v>12</v>
      </c>
      <c r="L446" s="1740"/>
      <c r="M446" s="1740" t="s">
        <v>6</v>
      </c>
      <c r="N446" s="1740"/>
      <c r="O446" s="1740" t="s">
        <v>5</v>
      </c>
      <c r="P446" s="1740"/>
      <c r="Q446" s="1740" t="s">
        <v>7</v>
      </c>
      <c r="R446" s="1740"/>
    </row>
    <row r="447" spans="1:18">
      <c r="A447" s="1747"/>
      <c r="B447" s="1747"/>
      <c r="C447" s="1747"/>
      <c r="D447" s="693"/>
      <c r="E447" s="16" t="s">
        <v>14</v>
      </c>
      <c r="F447" s="16" t="s">
        <v>15</v>
      </c>
      <c r="G447" s="16" t="s">
        <v>14</v>
      </c>
      <c r="H447" s="16" t="s">
        <v>15</v>
      </c>
      <c r="I447" s="16" t="s">
        <v>14</v>
      </c>
      <c r="J447" s="16" t="s">
        <v>15</v>
      </c>
      <c r="K447" s="16" t="s">
        <v>14</v>
      </c>
      <c r="L447" s="16" t="s">
        <v>15</v>
      </c>
      <c r="M447" s="16" t="s">
        <v>14</v>
      </c>
      <c r="N447" s="16" t="s">
        <v>15</v>
      </c>
      <c r="O447" s="16" t="s">
        <v>14</v>
      </c>
      <c r="P447" s="16" t="s">
        <v>15</v>
      </c>
      <c r="Q447" s="16" t="s">
        <v>14</v>
      </c>
      <c r="R447" s="16" t="s">
        <v>15</v>
      </c>
    </row>
    <row r="448" spans="1:18">
      <c r="A448" s="146" t="s">
        <v>241</v>
      </c>
      <c r="B448" s="146" t="s">
        <v>242</v>
      </c>
      <c r="C448" s="152" t="s">
        <v>67</v>
      </c>
      <c r="D448" s="152" t="s">
        <v>2728</v>
      </c>
      <c r="E448" s="306">
        <f t="shared" ref="E448:F466" si="38">G448+I448+K448+M448+O448+Q448</f>
        <v>7</v>
      </c>
      <c r="F448" s="307">
        <f t="shared" si="38"/>
        <v>2.8095238095238093</v>
      </c>
      <c r="G448" s="105">
        <f>1+1+(1)+1+1+1+1</f>
        <v>7</v>
      </c>
      <c r="H448" s="600">
        <f>1/2+1/2+(1/2)+1/3+1/3+1/2+1/7</f>
        <v>2.8095238095238093</v>
      </c>
      <c r="I448" s="105">
        <v>0</v>
      </c>
      <c r="J448" s="600">
        <v>0</v>
      </c>
      <c r="K448" s="105">
        <v>0</v>
      </c>
      <c r="L448" s="600">
        <v>0</v>
      </c>
      <c r="M448" s="105">
        <v>0</v>
      </c>
      <c r="N448" s="600">
        <v>0</v>
      </c>
      <c r="O448" s="105">
        <v>0</v>
      </c>
      <c r="P448" s="600">
        <v>0</v>
      </c>
      <c r="Q448" s="592">
        <v>0</v>
      </c>
      <c r="R448" s="105">
        <v>0</v>
      </c>
    </row>
    <row r="449" spans="1:18">
      <c r="A449" s="148" t="s">
        <v>146</v>
      </c>
      <c r="B449" s="148" t="s">
        <v>147</v>
      </c>
      <c r="C449" s="158" t="s">
        <v>67</v>
      </c>
      <c r="D449" s="152" t="s">
        <v>2728</v>
      </c>
      <c r="E449" s="300">
        <f t="shared" si="38"/>
        <v>0</v>
      </c>
      <c r="F449" s="301">
        <f t="shared" si="38"/>
        <v>0</v>
      </c>
      <c r="G449" s="107">
        <v>0</v>
      </c>
      <c r="H449" s="377">
        <v>0</v>
      </c>
      <c r="I449" s="107">
        <v>0</v>
      </c>
      <c r="J449" s="377">
        <v>0</v>
      </c>
      <c r="K449" s="107">
        <v>0</v>
      </c>
      <c r="L449" s="377">
        <v>0</v>
      </c>
      <c r="M449" s="107">
        <v>0</v>
      </c>
      <c r="N449" s="377">
        <v>0</v>
      </c>
      <c r="O449" s="107">
        <v>0</v>
      </c>
      <c r="P449" s="377">
        <v>0</v>
      </c>
      <c r="Q449" s="379">
        <v>0</v>
      </c>
      <c r="R449" s="107">
        <v>0</v>
      </c>
    </row>
    <row r="450" spans="1:18">
      <c r="A450" s="147" t="s">
        <v>312</v>
      </c>
      <c r="B450" s="147" t="s">
        <v>313</v>
      </c>
      <c r="C450" s="154" t="s">
        <v>67</v>
      </c>
      <c r="D450" s="152" t="s">
        <v>2728</v>
      </c>
      <c r="E450" s="300">
        <f t="shared" si="38"/>
        <v>4</v>
      </c>
      <c r="F450" s="301">
        <f t="shared" si="38"/>
        <v>1.75</v>
      </c>
      <c r="G450" s="355">
        <f>1+1+(1)</f>
        <v>3</v>
      </c>
      <c r="H450" s="375">
        <f>1/2+1/2+(1/2)</f>
        <v>1.5</v>
      </c>
      <c r="I450" s="355">
        <v>0</v>
      </c>
      <c r="J450" s="375">
        <v>0</v>
      </c>
      <c r="K450" s="355">
        <v>0</v>
      </c>
      <c r="L450" s="375">
        <v>0</v>
      </c>
      <c r="M450" s="355">
        <v>0</v>
      </c>
      <c r="N450" s="375">
        <v>0</v>
      </c>
      <c r="O450" s="355">
        <v>0</v>
      </c>
      <c r="P450" s="375">
        <v>0</v>
      </c>
      <c r="Q450" s="380">
        <v>1</v>
      </c>
      <c r="R450" s="355">
        <f>1/4</f>
        <v>0.25</v>
      </c>
    </row>
    <row r="451" spans="1:18">
      <c r="A451" s="147" t="s">
        <v>678</v>
      </c>
      <c r="B451" s="147" t="s">
        <v>679</v>
      </c>
      <c r="C451" s="154" t="s">
        <v>67</v>
      </c>
      <c r="D451" s="152" t="s">
        <v>2728</v>
      </c>
      <c r="E451" s="300">
        <f t="shared" si="38"/>
        <v>4</v>
      </c>
      <c r="F451" s="301">
        <f t="shared" si="38"/>
        <v>2.5333333333333332</v>
      </c>
      <c r="G451" s="355">
        <f>1</f>
        <v>1</v>
      </c>
      <c r="H451" s="375">
        <f>1</f>
        <v>1</v>
      </c>
      <c r="I451" s="355">
        <f>1+1</f>
        <v>2</v>
      </c>
      <c r="J451" s="375">
        <f>1/5+1/3</f>
        <v>0.53333333333333333</v>
      </c>
      <c r="K451" s="355">
        <v>0</v>
      </c>
      <c r="L451" s="375">
        <v>0</v>
      </c>
      <c r="M451" s="355">
        <v>0</v>
      </c>
      <c r="N451" s="375">
        <v>0</v>
      </c>
      <c r="O451" s="355">
        <v>0</v>
      </c>
      <c r="P451" s="375">
        <v>0</v>
      </c>
      <c r="Q451" s="380">
        <f>1</f>
        <v>1</v>
      </c>
      <c r="R451" s="355">
        <f>1</f>
        <v>1</v>
      </c>
    </row>
    <row r="452" spans="1:18">
      <c r="A452" s="147" t="s">
        <v>90</v>
      </c>
      <c r="B452" s="147" t="s">
        <v>1013</v>
      </c>
      <c r="C452" s="154" t="s">
        <v>67</v>
      </c>
      <c r="D452" s="152" t="s">
        <v>2728</v>
      </c>
      <c r="E452" s="300">
        <f t="shared" si="38"/>
        <v>1</v>
      </c>
      <c r="F452" s="301">
        <f t="shared" si="38"/>
        <v>1</v>
      </c>
      <c r="G452" s="355">
        <f>1</f>
        <v>1</v>
      </c>
      <c r="H452" s="375">
        <f>1</f>
        <v>1</v>
      </c>
      <c r="I452" s="355">
        <v>0</v>
      </c>
      <c r="J452" s="375">
        <v>0</v>
      </c>
      <c r="K452" s="355">
        <v>0</v>
      </c>
      <c r="L452" s="375">
        <v>0</v>
      </c>
      <c r="M452" s="355">
        <v>0</v>
      </c>
      <c r="N452" s="375">
        <v>0</v>
      </c>
      <c r="O452" s="355">
        <v>0</v>
      </c>
      <c r="P452" s="375">
        <v>0</v>
      </c>
      <c r="Q452" s="380">
        <v>0</v>
      </c>
      <c r="R452" s="355">
        <v>0</v>
      </c>
    </row>
    <row r="453" spans="1:18">
      <c r="A453" s="147" t="s">
        <v>327</v>
      </c>
      <c r="B453" s="147" t="s">
        <v>328</v>
      </c>
      <c r="C453" s="154" t="s">
        <v>1083</v>
      </c>
      <c r="D453" s="152" t="s">
        <v>2728</v>
      </c>
      <c r="E453" s="300">
        <f t="shared" si="38"/>
        <v>0</v>
      </c>
      <c r="F453" s="301">
        <f t="shared" si="38"/>
        <v>0</v>
      </c>
      <c r="G453" s="355">
        <v>0</v>
      </c>
      <c r="H453" s="375">
        <v>0</v>
      </c>
      <c r="I453" s="355">
        <v>0</v>
      </c>
      <c r="J453" s="375">
        <v>0</v>
      </c>
      <c r="K453" s="355">
        <v>0</v>
      </c>
      <c r="L453" s="375">
        <v>0</v>
      </c>
      <c r="M453" s="355">
        <v>0</v>
      </c>
      <c r="N453" s="375">
        <v>0</v>
      </c>
      <c r="O453" s="355">
        <v>0</v>
      </c>
      <c r="P453" s="375">
        <v>0</v>
      </c>
      <c r="Q453" s="380">
        <v>0</v>
      </c>
      <c r="R453" s="355">
        <v>0</v>
      </c>
    </row>
    <row r="454" spans="1:18">
      <c r="A454" s="147" t="s">
        <v>230</v>
      </c>
      <c r="B454" s="147" t="s">
        <v>100</v>
      </c>
      <c r="C454" s="154" t="s">
        <v>67</v>
      </c>
      <c r="D454" s="152" t="s">
        <v>2728</v>
      </c>
      <c r="E454" s="300">
        <f>G454+I454+K454+M454+O454+Q454</f>
        <v>2</v>
      </c>
      <c r="F454" s="301">
        <f>H454+J454+L454+N454+P454+R454</f>
        <v>1.25</v>
      </c>
      <c r="G454" s="107">
        <f>1</f>
        <v>1</v>
      </c>
      <c r="H454" s="377">
        <f>1</f>
        <v>1</v>
      </c>
      <c r="I454" s="107">
        <v>0</v>
      </c>
      <c r="J454" s="377">
        <v>0</v>
      </c>
      <c r="K454" s="107">
        <v>0</v>
      </c>
      <c r="L454" s="377">
        <v>0</v>
      </c>
      <c r="M454" s="107">
        <v>0</v>
      </c>
      <c r="N454" s="377">
        <v>0</v>
      </c>
      <c r="O454" s="107">
        <v>0</v>
      </c>
      <c r="P454" s="377">
        <v>0</v>
      </c>
      <c r="Q454" s="379">
        <f>1</f>
        <v>1</v>
      </c>
      <c r="R454" s="107">
        <f>1/4</f>
        <v>0.25</v>
      </c>
    </row>
    <row r="455" spans="1:18">
      <c r="A455" s="147" t="s">
        <v>302</v>
      </c>
      <c r="B455" s="147" t="s">
        <v>303</v>
      </c>
      <c r="C455" s="154" t="s">
        <v>67</v>
      </c>
      <c r="D455" s="152" t="s">
        <v>2728</v>
      </c>
      <c r="E455" s="300">
        <f t="shared" si="38"/>
        <v>0</v>
      </c>
      <c r="F455" s="301">
        <f t="shared" si="38"/>
        <v>0</v>
      </c>
      <c r="G455" s="355">
        <v>0</v>
      </c>
      <c r="H455" s="375">
        <v>0</v>
      </c>
      <c r="I455" s="355">
        <v>0</v>
      </c>
      <c r="J455" s="375">
        <v>0</v>
      </c>
      <c r="K455" s="355">
        <v>0</v>
      </c>
      <c r="L455" s="375">
        <v>0</v>
      </c>
      <c r="M455" s="355">
        <v>0</v>
      </c>
      <c r="N455" s="375">
        <v>0</v>
      </c>
      <c r="O455" s="355">
        <v>0</v>
      </c>
      <c r="P455" s="375">
        <v>0</v>
      </c>
      <c r="Q455" s="380">
        <v>0</v>
      </c>
      <c r="R455" s="355">
        <v>0</v>
      </c>
    </row>
    <row r="456" spans="1:18">
      <c r="A456" s="147" t="s">
        <v>86</v>
      </c>
      <c r="B456" s="147" t="s">
        <v>87</v>
      </c>
      <c r="C456" s="154" t="s">
        <v>67</v>
      </c>
      <c r="D456" s="152" t="s">
        <v>2728</v>
      </c>
      <c r="E456" s="300">
        <f t="shared" si="38"/>
        <v>0</v>
      </c>
      <c r="F456" s="301">
        <f t="shared" si="38"/>
        <v>0</v>
      </c>
      <c r="G456" s="355">
        <v>0</v>
      </c>
      <c r="H456" s="375">
        <v>0</v>
      </c>
      <c r="I456" s="355">
        <v>0</v>
      </c>
      <c r="J456" s="375">
        <v>0</v>
      </c>
      <c r="K456" s="355">
        <v>0</v>
      </c>
      <c r="L456" s="375">
        <v>0</v>
      </c>
      <c r="M456" s="355">
        <v>0</v>
      </c>
      <c r="N456" s="375">
        <v>0</v>
      </c>
      <c r="O456" s="355">
        <v>0</v>
      </c>
      <c r="P456" s="375">
        <v>0</v>
      </c>
      <c r="Q456" s="380">
        <v>0</v>
      </c>
      <c r="R456" s="355">
        <v>0</v>
      </c>
    </row>
    <row r="457" spans="1:18">
      <c r="A457" s="658" t="s">
        <v>148</v>
      </c>
      <c r="B457" s="176" t="s">
        <v>149</v>
      </c>
      <c r="C457" s="198" t="s">
        <v>67</v>
      </c>
      <c r="D457" s="152" t="s">
        <v>2728</v>
      </c>
      <c r="E457" s="300">
        <f t="shared" si="38"/>
        <v>0</v>
      </c>
      <c r="F457" s="301">
        <f t="shared" si="38"/>
        <v>0</v>
      </c>
      <c r="G457" s="355">
        <v>0</v>
      </c>
      <c r="H457" s="375">
        <v>0</v>
      </c>
      <c r="I457" s="355">
        <v>0</v>
      </c>
      <c r="J457" s="375">
        <v>0</v>
      </c>
      <c r="K457" s="355">
        <v>0</v>
      </c>
      <c r="L457" s="375">
        <v>0</v>
      </c>
      <c r="M457" s="355">
        <v>0</v>
      </c>
      <c r="N457" s="375">
        <v>0</v>
      </c>
      <c r="O457" s="355">
        <v>0</v>
      </c>
      <c r="P457" s="375">
        <v>0</v>
      </c>
      <c r="Q457" s="380">
        <v>0</v>
      </c>
      <c r="R457" s="355">
        <v>0</v>
      </c>
    </row>
    <row r="458" spans="1:18">
      <c r="A458" s="147" t="s">
        <v>136</v>
      </c>
      <c r="B458" s="147" t="s">
        <v>137</v>
      </c>
      <c r="C458" s="154" t="s">
        <v>67</v>
      </c>
      <c r="D458" s="152" t="s">
        <v>2728</v>
      </c>
      <c r="E458" s="300">
        <f t="shared" si="38"/>
        <v>1</v>
      </c>
      <c r="F458" s="301">
        <f t="shared" si="38"/>
        <v>0.25</v>
      </c>
      <c r="G458" s="355">
        <v>0</v>
      </c>
      <c r="H458" s="375">
        <v>0</v>
      </c>
      <c r="I458" s="355">
        <v>0</v>
      </c>
      <c r="J458" s="375">
        <v>0</v>
      </c>
      <c r="K458" s="355">
        <v>0</v>
      </c>
      <c r="L458" s="375">
        <v>0</v>
      </c>
      <c r="M458" s="355">
        <v>0</v>
      </c>
      <c r="N458" s="375">
        <v>0</v>
      </c>
      <c r="O458" s="355">
        <v>0</v>
      </c>
      <c r="P458" s="375">
        <v>0</v>
      </c>
      <c r="Q458" s="380">
        <f>1</f>
        <v>1</v>
      </c>
      <c r="R458" s="355">
        <f>1/4</f>
        <v>0.25</v>
      </c>
    </row>
    <row r="459" spans="1:18">
      <c r="A459" s="658" t="s">
        <v>838</v>
      </c>
      <c r="B459" s="176" t="s">
        <v>839</v>
      </c>
      <c r="C459" s="198" t="s">
        <v>2647</v>
      </c>
      <c r="D459" s="152" t="s">
        <v>2728</v>
      </c>
      <c r="E459" s="300">
        <f t="shared" si="38"/>
        <v>0</v>
      </c>
      <c r="F459" s="301">
        <f t="shared" si="38"/>
        <v>0</v>
      </c>
      <c r="G459" s="355">
        <v>0</v>
      </c>
      <c r="H459" s="375">
        <v>0</v>
      </c>
      <c r="I459" s="355">
        <v>0</v>
      </c>
      <c r="J459" s="375">
        <v>0</v>
      </c>
      <c r="K459" s="355">
        <v>0</v>
      </c>
      <c r="L459" s="375">
        <v>0</v>
      </c>
      <c r="M459" s="355">
        <v>0</v>
      </c>
      <c r="N459" s="375">
        <v>0</v>
      </c>
      <c r="O459" s="355">
        <v>0</v>
      </c>
      <c r="P459" s="375">
        <v>0</v>
      </c>
      <c r="Q459" s="380">
        <v>0</v>
      </c>
      <c r="R459" s="355">
        <v>0</v>
      </c>
    </row>
    <row r="460" spans="1:18">
      <c r="A460" s="147" t="s">
        <v>239</v>
      </c>
      <c r="B460" s="147" t="s">
        <v>240</v>
      </c>
      <c r="C460" s="154" t="s">
        <v>67</v>
      </c>
      <c r="D460" s="152" t="s">
        <v>2728</v>
      </c>
      <c r="E460" s="612">
        <f t="shared" si="38"/>
        <v>8</v>
      </c>
      <c r="F460" s="613">
        <f t="shared" si="38"/>
        <v>3.8095238095238098</v>
      </c>
      <c r="G460" s="355">
        <f>1+1+1+(1)+1+1+1+1</f>
        <v>8</v>
      </c>
      <c r="H460" s="375">
        <f>1/2+1+1/2+(1/2)+1/3+1/3+1/2+1/7</f>
        <v>3.8095238095238098</v>
      </c>
      <c r="I460" s="355">
        <v>0</v>
      </c>
      <c r="J460" s="375">
        <v>0</v>
      </c>
      <c r="K460" s="355">
        <v>0</v>
      </c>
      <c r="L460" s="375">
        <v>0</v>
      </c>
      <c r="M460" s="355">
        <v>0</v>
      </c>
      <c r="N460" s="375">
        <v>0</v>
      </c>
      <c r="O460" s="355">
        <v>0</v>
      </c>
      <c r="P460" s="375">
        <v>0</v>
      </c>
      <c r="Q460" s="380">
        <v>0</v>
      </c>
      <c r="R460" s="355">
        <v>0</v>
      </c>
    </row>
    <row r="461" spans="1:18">
      <c r="A461" s="147" t="s">
        <v>389</v>
      </c>
      <c r="B461" s="147" t="s">
        <v>101</v>
      </c>
      <c r="C461" s="154" t="s">
        <v>1083</v>
      </c>
      <c r="D461" s="152" t="s">
        <v>2728</v>
      </c>
      <c r="E461" s="300">
        <f t="shared" si="38"/>
        <v>0</v>
      </c>
      <c r="F461" s="301">
        <f t="shared" si="38"/>
        <v>0</v>
      </c>
      <c r="G461" s="355">
        <v>0</v>
      </c>
      <c r="H461" s="375">
        <v>0</v>
      </c>
      <c r="I461" s="355">
        <v>0</v>
      </c>
      <c r="J461" s="375">
        <v>0</v>
      </c>
      <c r="K461" s="355">
        <v>0</v>
      </c>
      <c r="L461" s="375">
        <v>0</v>
      </c>
      <c r="M461" s="355">
        <v>0</v>
      </c>
      <c r="N461" s="375">
        <v>0</v>
      </c>
      <c r="O461" s="355">
        <v>0</v>
      </c>
      <c r="P461" s="375">
        <v>0</v>
      </c>
      <c r="Q461" s="380">
        <v>0</v>
      </c>
      <c r="R461" s="355">
        <v>0</v>
      </c>
    </row>
    <row r="462" spans="1:18">
      <c r="A462" s="148" t="s">
        <v>681</v>
      </c>
      <c r="B462" s="148" t="s">
        <v>682</v>
      </c>
      <c r="C462" s="158" t="s">
        <v>291</v>
      </c>
      <c r="D462" s="152" t="s">
        <v>2728</v>
      </c>
      <c r="E462" s="300">
        <f t="shared" si="38"/>
        <v>0</v>
      </c>
      <c r="F462" s="301">
        <f t="shared" si="38"/>
        <v>0</v>
      </c>
      <c r="G462" s="355">
        <v>0</v>
      </c>
      <c r="H462" s="375">
        <v>0</v>
      </c>
      <c r="I462" s="355">
        <v>0</v>
      </c>
      <c r="J462" s="375">
        <v>0</v>
      </c>
      <c r="K462" s="355">
        <v>0</v>
      </c>
      <c r="L462" s="375">
        <v>0</v>
      </c>
      <c r="M462" s="355">
        <v>0</v>
      </c>
      <c r="N462" s="375">
        <v>0</v>
      </c>
      <c r="O462" s="355">
        <v>0</v>
      </c>
      <c r="P462" s="375">
        <v>0</v>
      </c>
      <c r="Q462" s="380">
        <v>0</v>
      </c>
      <c r="R462" s="355">
        <v>0</v>
      </c>
    </row>
    <row r="463" spans="1:18">
      <c r="A463" s="147" t="s">
        <v>277</v>
      </c>
      <c r="B463" s="147" t="s">
        <v>684</v>
      </c>
      <c r="C463" s="154" t="s">
        <v>67</v>
      </c>
      <c r="D463" s="152" t="s">
        <v>2728</v>
      </c>
      <c r="E463" s="300">
        <f t="shared" si="38"/>
        <v>1</v>
      </c>
      <c r="F463" s="301">
        <f t="shared" si="38"/>
        <v>0.5</v>
      </c>
      <c r="G463" s="355">
        <f>1</f>
        <v>1</v>
      </c>
      <c r="H463" s="375">
        <f>1/2</f>
        <v>0.5</v>
      </c>
      <c r="I463" s="355">
        <v>0</v>
      </c>
      <c r="J463" s="375">
        <v>0</v>
      </c>
      <c r="K463" s="355">
        <v>0</v>
      </c>
      <c r="L463" s="375">
        <v>0</v>
      </c>
      <c r="M463" s="355">
        <v>0</v>
      </c>
      <c r="N463" s="375">
        <v>0</v>
      </c>
      <c r="O463" s="355">
        <v>0</v>
      </c>
      <c r="P463" s="375">
        <v>0</v>
      </c>
      <c r="Q463" s="380">
        <v>0</v>
      </c>
      <c r="R463" s="355">
        <v>0</v>
      </c>
    </row>
    <row r="464" spans="1:18">
      <c r="A464" s="147" t="s">
        <v>680</v>
      </c>
      <c r="B464" s="147" t="s">
        <v>145</v>
      </c>
      <c r="C464" s="154" t="s">
        <v>67</v>
      </c>
      <c r="D464" s="152" t="s">
        <v>2728</v>
      </c>
      <c r="E464" s="300">
        <f t="shared" si="38"/>
        <v>0</v>
      </c>
      <c r="F464" s="301">
        <f t="shared" si="38"/>
        <v>0</v>
      </c>
      <c r="G464" s="355">
        <v>0</v>
      </c>
      <c r="H464" s="375">
        <v>0</v>
      </c>
      <c r="I464" s="355">
        <v>0</v>
      </c>
      <c r="J464" s="375">
        <v>0</v>
      </c>
      <c r="K464" s="355">
        <v>0</v>
      </c>
      <c r="L464" s="375">
        <v>0</v>
      </c>
      <c r="M464" s="355">
        <v>0</v>
      </c>
      <c r="N464" s="375">
        <v>0</v>
      </c>
      <c r="O464" s="355">
        <v>0</v>
      </c>
      <c r="P464" s="375">
        <v>0</v>
      </c>
      <c r="Q464" s="380">
        <v>0</v>
      </c>
      <c r="R464" s="355">
        <v>0</v>
      </c>
    </row>
    <row r="465" spans="1:18">
      <c r="A465" s="147" t="s">
        <v>197</v>
      </c>
      <c r="B465" s="147" t="s">
        <v>1082</v>
      </c>
      <c r="C465" s="154" t="s">
        <v>67</v>
      </c>
      <c r="D465" s="152" t="s">
        <v>2728</v>
      </c>
      <c r="E465" s="300">
        <f t="shared" si="38"/>
        <v>1</v>
      </c>
      <c r="F465" s="301">
        <f t="shared" si="38"/>
        <v>0.33333333333333331</v>
      </c>
      <c r="G465" s="355">
        <v>0</v>
      </c>
      <c r="H465" s="375">
        <v>0</v>
      </c>
      <c r="I465" s="355">
        <v>0</v>
      </c>
      <c r="J465" s="375">
        <v>0</v>
      </c>
      <c r="K465" s="355">
        <v>0</v>
      </c>
      <c r="L465" s="375">
        <v>0</v>
      </c>
      <c r="M465" s="355">
        <v>0</v>
      </c>
      <c r="N465" s="375">
        <v>0</v>
      </c>
      <c r="O465" s="355">
        <v>0</v>
      </c>
      <c r="P465" s="375">
        <v>0</v>
      </c>
      <c r="Q465" s="380">
        <f>1</f>
        <v>1</v>
      </c>
      <c r="R465" s="355">
        <f>1/3</f>
        <v>0.33333333333333331</v>
      </c>
    </row>
    <row r="466" spans="1:18">
      <c r="A466" s="149" t="s">
        <v>307</v>
      </c>
      <c r="B466" s="149" t="s">
        <v>308</v>
      </c>
      <c r="C466" s="156" t="s">
        <v>67</v>
      </c>
      <c r="D466" s="152" t="s">
        <v>2728</v>
      </c>
      <c r="E466" s="325">
        <f t="shared" si="38"/>
        <v>1</v>
      </c>
      <c r="F466" s="344">
        <f t="shared" si="38"/>
        <v>1</v>
      </c>
      <c r="G466" s="369">
        <f>1</f>
        <v>1</v>
      </c>
      <c r="H466" s="390">
        <f>1</f>
        <v>1</v>
      </c>
      <c r="I466" s="369">
        <v>0</v>
      </c>
      <c r="J466" s="390">
        <v>0</v>
      </c>
      <c r="K466" s="369">
        <v>0</v>
      </c>
      <c r="L466" s="390">
        <v>0</v>
      </c>
      <c r="M466" s="369">
        <v>0</v>
      </c>
      <c r="N466" s="390">
        <v>0</v>
      </c>
      <c r="O466" s="369">
        <v>0</v>
      </c>
      <c r="P466" s="390">
        <v>0</v>
      </c>
      <c r="Q466" s="580">
        <v>0</v>
      </c>
      <c r="R466" s="369">
        <v>0</v>
      </c>
    </row>
    <row r="467" spans="1:18">
      <c r="A467" s="179" t="s">
        <v>131</v>
      </c>
      <c r="B467" s="148" t="s">
        <v>689</v>
      </c>
      <c r="C467" s="158" t="s">
        <v>59</v>
      </c>
      <c r="D467" s="152" t="s">
        <v>2728</v>
      </c>
      <c r="E467" s="612">
        <f t="shared" ref="E467:F509" si="39">G467+I467+K467+M467+O467+Q467</f>
        <v>6</v>
      </c>
      <c r="F467" s="613">
        <f t="shared" si="39"/>
        <v>5</v>
      </c>
      <c r="G467" s="355">
        <f>1+1+1+(1)+1+1</f>
        <v>6</v>
      </c>
      <c r="H467" s="375">
        <f>1+1+1/2+(1)+1/2+1</f>
        <v>5</v>
      </c>
      <c r="I467" s="355">
        <v>0</v>
      </c>
      <c r="J467" s="375">
        <v>0</v>
      </c>
      <c r="K467" s="355">
        <v>0</v>
      </c>
      <c r="L467" s="375">
        <v>0</v>
      </c>
      <c r="M467" s="355">
        <v>0</v>
      </c>
      <c r="N467" s="375">
        <v>0</v>
      </c>
      <c r="O467" s="355">
        <v>0</v>
      </c>
      <c r="P467" s="375">
        <v>0</v>
      </c>
      <c r="Q467" s="380">
        <v>0</v>
      </c>
      <c r="R467" s="355">
        <v>0</v>
      </c>
    </row>
    <row r="468" spans="1:18">
      <c r="A468" s="147" t="s">
        <v>687</v>
      </c>
      <c r="B468" s="147" t="s">
        <v>688</v>
      </c>
      <c r="C468" s="154" t="s">
        <v>59</v>
      </c>
      <c r="D468" s="152" t="s">
        <v>2728</v>
      </c>
      <c r="E468" s="300">
        <f t="shared" si="39"/>
        <v>0</v>
      </c>
      <c r="F468" s="301">
        <f t="shared" si="39"/>
        <v>0</v>
      </c>
      <c r="G468" s="355">
        <v>0</v>
      </c>
      <c r="H468" s="375">
        <v>0</v>
      </c>
      <c r="I468" s="355">
        <v>0</v>
      </c>
      <c r="J468" s="375">
        <v>0</v>
      </c>
      <c r="K468" s="355">
        <v>0</v>
      </c>
      <c r="L468" s="375">
        <v>0</v>
      </c>
      <c r="M468" s="355">
        <v>0</v>
      </c>
      <c r="N468" s="375">
        <v>0</v>
      </c>
      <c r="O468" s="355">
        <v>0</v>
      </c>
      <c r="P468" s="375">
        <v>0</v>
      </c>
      <c r="Q468" s="380">
        <v>0</v>
      </c>
      <c r="R468" s="355">
        <v>0</v>
      </c>
    </row>
    <row r="469" spans="1:18">
      <c r="A469" s="147" t="s">
        <v>685</v>
      </c>
      <c r="B469" s="147" t="s">
        <v>686</v>
      </c>
      <c r="C469" s="154" t="s">
        <v>59</v>
      </c>
      <c r="D469" s="152" t="s">
        <v>2728</v>
      </c>
      <c r="E469" s="300">
        <f t="shared" si="39"/>
        <v>0</v>
      </c>
      <c r="F469" s="301">
        <f t="shared" si="39"/>
        <v>0</v>
      </c>
      <c r="G469" s="355">
        <v>0</v>
      </c>
      <c r="H469" s="375">
        <v>0</v>
      </c>
      <c r="I469" s="355">
        <v>0</v>
      </c>
      <c r="J469" s="375">
        <v>0</v>
      </c>
      <c r="K469" s="355">
        <v>0</v>
      </c>
      <c r="L469" s="375">
        <v>0</v>
      </c>
      <c r="M469" s="355">
        <v>0</v>
      </c>
      <c r="N469" s="375">
        <v>0</v>
      </c>
      <c r="O469" s="355">
        <v>0</v>
      </c>
      <c r="P469" s="375">
        <v>0</v>
      </c>
      <c r="Q469" s="380">
        <v>0</v>
      </c>
      <c r="R469" s="355">
        <v>0</v>
      </c>
    </row>
    <row r="470" spans="1:18">
      <c r="A470" s="147" t="s">
        <v>195</v>
      </c>
      <c r="B470" s="147" t="s">
        <v>196</v>
      </c>
      <c r="C470" s="154" t="s">
        <v>59</v>
      </c>
      <c r="D470" s="152" t="s">
        <v>2728</v>
      </c>
      <c r="E470" s="300">
        <f t="shared" si="39"/>
        <v>0</v>
      </c>
      <c r="F470" s="301">
        <f t="shared" si="39"/>
        <v>0</v>
      </c>
      <c r="G470" s="355">
        <v>0</v>
      </c>
      <c r="H470" s="375">
        <v>0</v>
      </c>
      <c r="I470" s="355">
        <v>0</v>
      </c>
      <c r="J470" s="375">
        <v>0</v>
      </c>
      <c r="K470" s="355">
        <v>0</v>
      </c>
      <c r="L470" s="375">
        <v>0</v>
      </c>
      <c r="M470" s="355">
        <v>0</v>
      </c>
      <c r="N470" s="375">
        <v>0</v>
      </c>
      <c r="O470" s="355">
        <v>0</v>
      </c>
      <c r="P470" s="375">
        <v>0</v>
      </c>
      <c r="Q470" s="380">
        <v>0</v>
      </c>
      <c r="R470" s="355">
        <v>0</v>
      </c>
    </row>
    <row r="471" spans="1:18">
      <c r="A471" s="176" t="s">
        <v>840</v>
      </c>
      <c r="B471" s="176" t="s">
        <v>856</v>
      </c>
      <c r="C471" s="198" t="s">
        <v>2650</v>
      </c>
      <c r="D471" s="152" t="s">
        <v>2728</v>
      </c>
      <c r="E471" s="300">
        <f t="shared" si="39"/>
        <v>0</v>
      </c>
      <c r="F471" s="301">
        <f t="shared" si="39"/>
        <v>0</v>
      </c>
      <c r="G471" s="355">
        <v>0</v>
      </c>
      <c r="H471" s="375">
        <v>0</v>
      </c>
      <c r="I471" s="355">
        <v>0</v>
      </c>
      <c r="J471" s="375">
        <v>0</v>
      </c>
      <c r="K471" s="355">
        <v>0</v>
      </c>
      <c r="L471" s="375">
        <v>0</v>
      </c>
      <c r="M471" s="355">
        <v>0</v>
      </c>
      <c r="N471" s="375">
        <v>0</v>
      </c>
      <c r="O471" s="355">
        <v>0</v>
      </c>
      <c r="P471" s="375">
        <v>0</v>
      </c>
      <c r="Q471" s="380">
        <v>0</v>
      </c>
      <c r="R471" s="355">
        <v>0</v>
      </c>
    </row>
    <row r="472" spans="1:18">
      <c r="A472" s="266" t="s">
        <v>683</v>
      </c>
      <c r="B472" s="169" t="s">
        <v>1027</v>
      </c>
      <c r="C472" s="170" t="s">
        <v>59</v>
      </c>
      <c r="D472" s="152" t="s">
        <v>2728</v>
      </c>
      <c r="E472" s="325">
        <f t="shared" si="39"/>
        <v>1</v>
      </c>
      <c r="F472" s="344">
        <f t="shared" si="39"/>
        <v>0.5</v>
      </c>
      <c r="G472" s="369">
        <v>0</v>
      </c>
      <c r="H472" s="390">
        <v>0</v>
      </c>
      <c r="I472" s="369">
        <v>0</v>
      </c>
      <c r="J472" s="390">
        <v>0</v>
      </c>
      <c r="K472" s="369">
        <v>0</v>
      </c>
      <c r="L472" s="390">
        <v>0</v>
      </c>
      <c r="M472" s="369">
        <v>0</v>
      </c>
      <c r="N472" s="390">
        <v>0</v>
      </c>
      <c r="O472" s="369">
        <v>0</v>
      </c>
      <c r="P472" s="390">
        <v>0</v>
      </c>
      <c r="Q472" s="580">
        <f>1</f>
        <v>1</v>
      </c>
      <c r="R472" s="369">
        <f>1/2</f>
        <v>0.5</v>
      </c>
    </row>
    <row r="473" spans="1:18">
      <c r="A473" s="478" t="s">
        <v>841</v>
      </c>
      <c r="B473" s="276" t="s">
        <v>842</v>
      </c>
      <c r="C473" s="206" t="s">
        <v>1762</v>
      </c>
      <c r="D473" s="152" t="s">
        <v>2728</v>
      </c>
      <c r="E473" s="300">
        <f t="shared" si="39"/>
        <v>0</v>
      </c>
      <c r="F473" s="301">
        <f t="shared" si="39"/>
        <v>0</v>
      </c>
      <c r="G473" s="268">
        <v>0</v>
      </c>
      <c r="H473" s="544">
        <v>0</v>
      </c>
      <c r="I473" s="371">
        <v>0</v>
      </c>
      <c r="J473" s="586">
        <v>0</v>
      </c>
      <c r="K473" s="371">
        <v>0</v>
      </c>
      <c r="L473" s="586">
        <v>0</v>
      </c>
      <c r="M473" s="371">
        <v>0</v>
      </c>
      <c r="N473" s="586">
        <v>0</v>
      </c>
      <c r="O473" s="371">
        <v>0</v>
      </c>
      <c r="P473" s="586">
        <v>0</v>
      </c>
      <c r="Q473" s="587">
        <v>0</v>
      </c>
      <c r="R473" s="371">
        <v>0</v>
      </c>
    </row>
    <row r="474" spans="1:18">
      <c r="A474" s="180" t="s">
        <v>350</v>
      </c>
      <c r="B474" s="149" t="s">
        <v>351</v>
      </c>
      <c r="C474" s="156" t="s">
        <v>1762</v>
      </c>
      <c r="D474" s="152" t="s">
        <v>2728</v>
      </c>
      <c r="E474" s="304">
        <f>G474+I474+K474+M474+O474+Q474</f>
        <v>0</v>
      </c>
      <c r="F474" s="305">
        <f>H474+J474+L474+N474+P474+R474</f>
        <v>0</v>
      </c>
      <c r="G474" s="70">
        <v>0</v>
      </c>
      <c r="H474" s="378">
        <v>0</v>
      </c>
      <c r="I474" s="70">
        <v>0</v>
      </c>
      <c r="J474" s="378">
        <v>0</v>
      </c>
      <c r="K474" s="70">
        <v>0</v>
      </c>
      <c r="L474" s="378">
        <v>0</v>
      </c>
      <c r="M474" s="70">
        <v>0</v>
      </c>
      <c r="N474" s="378">
        <v>0</v>
      </c>
      <c r="O474" s="70">
        <v>0</v>
      </c>
      <c r="P474" s="378">
        <v>0</v>
      </c>
      <c r="Q474" s="381">
        <v>0</v>
      </c>
      <c r="R474" s="70">
        <v>0</v>
      </c>
    </row>
    <row r="475" spans="1:18">
      <c r="A475" s="861" t="s">
        <v>691</v>
      </c>
      <c r="B475" s="701" t="s">
        <v>692</v>
      </c>
      <c r="C475" s="720" t="s">
        <v>183</v>
      </c>
      <c r="D475" s="715" t="s">
        <v>2728</v>
      </c>
      <c r="E475" s="702">
        <f t="shared" si="39"/>
        <v>0</v>
      </c>
      <c r="F475" s="704">
        <f t="shared" si="39"/>
        <v>0</v>
      </c>
      <c r="G475" s="759">
        <v>0</v>
      </c>
      <c r="H475" s="760">
        <v>0</v>
      </c>
      <c r="I475" s="759">
        <v>0</v>
      </c>
      <c r="J475" s="760">
        <v>0</v>
      </c>
      <c r="K475" s="759">
        <v>0</v>
      </c>
      <c r="L475" s="760">
        <v>0</v>
      </c>
      <c r="M475" s="759">
        <v>0</v>
      </c>
      <c r="N475" s="760">
        <v>0</v>
      </c>
      <c r="O475" s="759">
        <v>0</v>
      </c>
      <c r="P475" s="760">
        <v>0</v>
      </c>
      <c r="Q475" s="862">
        <v>0</v>
      </c>
      <c r="R475" s="759">
        <v>0</v>
      </c>
    </row>
    <row r="476" spans="1:18">
      <c r="A476" s="863" t="s">
        <v>693</v>
      </c>
      <c r="B476" s="801" t="s">
        <v>694</v>
      </c>
      <c r="C476" s="753" t="s">
        <v>157</v>
      </c>
      <c r="D476" s="715" t="s">
        <v>2728</v>
      </c>
      <c r="E476" s="702">
        <f t="shared" si="39"/>
        <v>1</v>
      </c>
      <c r="F476" s="704">
        <f t="shared" si="39"/>
        <v>0.14285714285714285</v>
      </c>
      <c r="G476" s="803">
        <f>1</f>
        <v>1</v>
      </c>
      <c r="H476" s="804">
        <f>1/7</f>
        <v>0.14285714285714285</v>
      </c>
      <c r="I476" s="803">
        <v>0</v>
      </c>
      <c r="J476" s="804">
        <v>0</v>
      </c>
      <c r="K476" s="803">
        <v>0</v>
      </c>
      <c r="L476" s="804">
        <v>0</v>
      </c>
      <c r="M476" s="803">
        <v>0</v>
      </c>
      <c r="N476" s="804">
        <v>0</v>
      </c>
      <c r="O476" s="803">
        <v>0</v>
      </c>
      <c r="P476" s="804">
        <v>0</v>
      </c>
      <c r="Q476" s="864">
        <v>0</v>
      </c>
      <c r="R476" s="803">
        <v>0</v>
      </c>
    </row>
    <row r="477" spans="1:18">
      <c r="A477" s="865" t="s">
        <v>695</v>
      </c>
      <c r="B477" s="767" t="s">
        <v>696</v>
      </c>
      <c r="C477" s="769" t="s">
        <v>157</v>
      </c>
      <c r="D477" s="715" t="s">
        <v>2728</v>
      </c>
      <c r="E477" s="724">
        <f t="shared" si="39"/>
        <v>0</v>
      </c>
      <c r="F477" s="725">
        <f t="shared" si="39"/>
        <v>0</v>
      </c>
      <c r="G477" s="789">
        <v>0</v>
      </c>
      <c r="H477" s="790">
        <v>0</v>
      </c>
      <c r="I477" s="789">
        <v>0</v>
      </c>
      <c r="J477" s="790">
        <v>0</v>
      </c>
      <c r="K477" s="789">
        <v>0</v>
      </c>
      <c r="L477" s="790">
        <v>0</v>
      </c>
      <c r="M477" s="789">
        <v>0</v>
      </c>
      <c r="N477" s="790">
        <v>0</v>
      </c>
      <c r="O477" s="789">
        <v>0</v>
      </c>
      <c r="P477" s="790">
        <v>0</v>
      </c>
      <c r="Q477" s="946">
        <v>0</v>
      </c>
      <c r="R477" s="789">
        <v>0</v>
      </c>
    </row>
    <row r="478" spans="1:18">
      <c r="A478" s="947" t="s">
        <v>2662</v>
      </c>
      <c r="B478" s="948" t="s">
        <v>636</v>
      </c>
      <c r="C478" s="949" t="s">
        <v>368</v>
      </c>
      <c r="D478" s="715" t="s">
        <v>2728</v>
      </c>
      <c r="E478" s="744">
        <f t="shared" si="39"/>
        <v>0</v>
      </c>
      <c r="F478" s="746">
        <f t="shared" si="39"/>
        <v>0</v>
      </c>
      <c r="G478" s="789">
        <v>0</v>
      </c>
      <c r="H478" s="790">
        <v>0</v>
      </c>
      <c r="I478" s="789">
        <v>0</v>
      </c>
      <c r="J478" s="790">
        <v>0</v>
      </c>
      <c r="K478" s="789">
        <v>0</v>
      </c>
      <c r="L478" s="790">
        <v>0</v>
      </c>
      <c r="M478" s="789">
        <v>0</v>
      </c>
      <c r="N478" s="790">
        <v>0</v>
      </c>
      <c r="O478" s="789">
        <v>0</v>
      </c>
      <c r="P478" s="790">
        <v>0</v>
      </c>
      <c r="Q478" s="946">
        <v>0</v>
      </c>
      <c r="R478" s="789">
        <v>0</v>
      </c>
    </row>
    <row r="479" spans="1:18">
      <c r="A479" s="863" t="s">
        <v>309</v>
      </c>
      <c r="B479" s="801" t="s">
        <v>310</v>
      </c>
      <c r="C479" s="753" t="s">
        <v>311</v>
      </c>
      <c r="D479" s="715" t="s">
        <v>2728</v>
      </c>
      <c r="E479" s="702">
        <f t="shared" si="39"/>
        <v>2</v>
      </c>
      <c r="F479" s="704">
        <f t="shared" si="39"/>
        <v>0.75</v>
      </c>
      <c r="G479" s="759">
        <v>0</v>
      </c>
      <c r="H479" s="804">
        <v>0</v>
      </c>
      <c r="I479" s="759">
        <v>0</v>
      </c>
      <c r="J479" s="760">
        <v>0</v>
      </c>
      <c r="K479" s="759">
        <v>0</v>
      </c>
      <c r="L479" s="760">
        <v>0</v>
      </c>
      <c r="M479" s="759">
        <v>0</v>
      </c>
      <c r="N479" s="760">
        <v>0</v>
      </c>
      <c r="O479" s="759">
        <v>0</v>
      </c>
      <c r="P479" s="760">
        <v>0</v>
      </c>
      <c r="Q479" s="864">
        <f>1+1</f>
        <v>2</v>
      </c>
      <c r="R479" s="880">
        <f>1/2+1/4</f>
        <v>0.75</v>
      </c>
    </row>
    <row r="480" spans="1:18">
      <c r="A480" s="947" t="s">
        <v>690</v>
      </c>
      <c r="B480" s="948" t="s">
        <v>181</v>
      </c>
      <c r="C480" s="949" t="s">
        <v>311</v>
      </c>
      <c r="D480" s="715" t="s">
        <v>2728</v>
      </c>
      <c r="E480" s="724">
        <f t="shared" si="39"/>
        <v>0</v>
      </c>
      <c r="F480" s="725">
        <f t="shared" si="39"/>
        <v>0</v>
      </c>
      <c r="G480" s="789">
        <v>0</v>
      </c>
      <c r="H480" s="790">
        <v>0</v>
      </c>
      <c r="I480" s="789">
        <v>0</v>
      </c>
      <c r="J480" s="790">
        <v>0</v>
      </c>
      <c r="K480" s="789">
        <v>0</v>
      </c>
      <c r="L480" s="790">
        <v>0</v>
      </c>
      <c r="M480" s="789">
        <v>0</v>
      </c>
      <c r="N480" s="790">
        <v>0</v>
      </c>
      <c r="O480" s="789">
        <v>0</v>
      </c>
      <c r="P480" s="790">
        <v>0</v>
      </c>
      <c r="Q480" s="946">
        <v>0</v>
      </c>
      <c r="R480" s="789">
        <v>0</v>
      </c>
    </row>
    <row r="481" spans="1:18">
      <c r="A481" s="947" t="s">
        <v>1973</v>
      </c>
      <c r="B481" s="948" t="s">
        <v>241</v>
      </c>
      <c r="C481" s="949" t="s">
        <v>910</v>
      </c>
      <c r="D481" s="715" t="s">
        <v>2728</v>
      </c>
      <c r="E481" s="744">
        <f t="shared" si="39"/>
        <v>1</v>
      </c>
      <c r="F481" s="746">
        <f t="shared" si="39"/>
        <v>0.5</v>
      </c>
      <c r="G481" s="789">
        <f>1</f>
        <v>1</v>
      </c>
      <c r="H481" s="790">
        <f>1/2</f>
        <v>0.5</v>
      </c>
      <c r="I481" s="789">
        <v>0</v>
      </c>
      <c r="J481" s="790">
        <v>0</v>
      </c>
      <c r="K481" s="789">
        <v>0</v>
      </c>
      <c r="L481" s="790">
        <v>0</v>
      </c>
      <c r="M481" s="789">
        <v>0</v>
      </c>
      <c r="N481" s="790">
        <v>0</v>
      </c>
      <c r="O481" s="789">
        <v>0</v>
      </c>
      <c r="P481" s="790">
        <v>0</v>
      </c>
      <c r="Q481" s="946">
        <v>0</v>
      </c>
      <c r="R481" s="789">
        <v>0</v>
      </c>
    </row>
    <row r="482" spans="1:18">
      <c r="A482" s="853" t="s">
        <v>885</v>
      </c>
      <c r="B482" s="727" t="s">
        <v>886</v>
      </c>
      <c r="C482" s="729" t="s">
        <v>846</v>
      </c>
      <c r="D482" s="715" t="s">
        <v>2728</v>
      </c>
      <c r="E482" s="702">
        <f t="shared" si="39"/>
        <v>0</v>
      </c>
      <c r="F482" s="704">
        <f t="shared" si="39"/>
        <v>0</v>
      </c>
      <c r="G482" s="759">
        <v>0</v>
      </c>
      <c r="H482" s="760">
        <v>0</v>
      </c>
      <c r="I482" s="759">
        <v>0</v>
      </c>
      <c r="J482" s="760">
        <v>0</v>
      </c>
      <c r="K482" s="759">
        <v>0</v>
      </c>
      <c r="L482" s="760">
        <v>0</v>
      </c>
      <c r="M482" s="759">
        <v>0</v>
      </c>
      <c r="N482" s="760">
        <v>0</v>
      </c>
      <c r="O482" s="759">
        <v>0</v>
      </c>
      <c r="P482" s="760">
        <v>0</v>
      </c>
      <c r="Q482" s="862">
        <v>0</v>
      </c>
      <c r="R482" s="759">
        <v>0</v>
      </c>
    </row>
    <row r="483" spans="1:18">
      <c r="A483" s="861" t="s">
        <v>889</v>
      </c>
      <c r="B483" s="701" t="s">
        <v>890</v>
      </c>
      <c r="C483" s="720" t="s">
        <v>846</v>
      </c>
      <c r="D483" s="715" t="s">
        <v>2728</v>
      </c>
      <c r="E483" s="702">
        <f t="shared" si="39"/>
        <v>0</v>
      </c>
      <c r="F483" s="704">
        <f t="shared" si="39"/>
        <v>0</v>
      </c>
      <c r="G483" s="803">
        <v>0</v>
      </c>
      <c r="H483" s="804">
        <v>0</v>
      </c>
      <c r="I483" s="803">
        <v>0</v>
      </c>
      <c r="J483" s="804">
        <v>0</v>
      </c>
      <c r="K483" s="803">
        <v>0</v>
      </c>
      <c r="L483" s="804">
        <v>0</v>
      </c>
      <c r="M483" s="803">
        <v>0</v>
      </c>
      <c r="N483" s="804">
        <v>0</v>
      </c>
      <c r="O483" s="803">
        <v>0</v>
      </c>
      <c r="P483" s="804">
        <v>0</v>
      </c>
      <c r="Q483" s="864">
        <v>0</v>
      </c>
      <c r="R483" s="803">
        <v>0</v>
      </c>
    </row>
    <row r="484" spans="1:18">
      <c r="A484" s="863" t="s">
        <v>918</v>
      </c>
      <c r="B484" s="801" t="s">
        <v>871</v>
      </c>
      <c r="C484" s="753" t="s">
        <v>846</v>
      </c>
      <c r="D484" s="715" t="s">
        <v>2728</v>
      </c>
      <c r="E484" s="702">
        <f t="shared" si="39"/>
        <v>0</v>
      </c>
      <c r="F484" s="704">
        <f t="shared" si="39"/>
        <v>0</v>
      </c>
      <c r="G484" s="803">
        <v>0</v>
      </c>
      <c r="H484" s="804">
        <v>0</v>
      </c>
      <c r="I484" s="803">
        <v>0</v>
      </c>
      <c r="J484" s="804">
        <v>0</v>
      </c>
      <c r="K484" s="803">
        <v>0</v>
      </c>
      <c r="L484" s="804">
        <v>0</v>
      </c>
      <c r="M484" s="803">
        <v>0</v>
      </c>
      <c r="N484" s="804">
        <v>0</v>
      </c>
      <c r="O484" s="803">
        <v>0</v>
      </c>
      <c r="P484" s="804">
        <v>0</v>
      </c>
      <c r="Q484" s="864">
        <v>0</v>
      </c>
      <c r="R484" s="803">
        <v>0</v>
      </c>
    </row>
    <row r="485" spans="1:18">
      <c r="A485" s="950" t="s">
        <v>134</v>
      </c>
      <c r="B485" s="951" t="s">
        <v>135</v>
      </c>
      <c r="C485" s="821" t="s">
        <v>846</v>
      </c>
      <c r="D485" s="715" t="s">
        <v>2728</v>
      </c>
      <c r="E485" s="724">
        <f t="shared" si="39"/>
        <v>0</v>
      </c>
      <c r="F485" s="725">
        <f t="shared" si="39"/>
        <v>0</v>
      </c>
      <c r="G485" s="789">
        <v>0</v>
      </c>
      <c r="H485" s="790">
        <v>0</v>
      </c>
      <c r="I485" s="789">
        <v>0</v>
      </c>
      <c r="J485" s="790">
        <v>0</v>
      </c>
      <c r="K485" s="789">
        <v>0</v>
      </c>
      <c r="L485" s="790">
        <v>0</v>
      </c>
      <c r="M485" s="789">
        <v>0</v>
      </c>
      <c r="N485" s="790">
        <v>0</v>
      </c>
      <c r="O485" s="789">
        <v>0</v>
      </c>
      <c r="P485" s="790">
        <v>0</v>
      </c>
      <c r="Q485" s="946">
        <v>0</v>
      </c>
      <c r="R485" s="789">
        <v>0</v>
      </c>
    </row>
    <row r="486" spans="1:18">
      <c r="A486" s="861" t="s">
        <v>1511</v>
      </c>
      <c r="B486" s="932" t="s">
        <v>1512</v>
      </c>
      <c r="C486" s="933" t="s">
        <v>231</v>
      </c>
      <c r="D486" s="715" t="s">
        <v>2728</v>
      </c>
      <c r="E486" s="702">
        <f t="shared" si="39"/>
        <v>1</v>
      </c>
      <c r="F486" s="704">
        <f t="shared" si="39"/>
        <v>0.5</v>
      </c>
      <c r="G486" s="803">
        <f>1</f>
        <v>1</v>
      </c>
      <c r="H486" s="804">
        <f>1/2</f>
        <v>0.5</v>
      </c>
      <c r="I486" s="803">
        <v>0</v>
      </c>
      <c r="J486" s="804">
        <v>0</v>
      </c>
      <c r="K486" s="803">
        <v>0</v>
      </c>
      <c r="L486" s="804">
        <v>0</v>
      </c>
      <c r="M486" s="803">
        <v>0</v>
      </c>
      <c r="N486" s="804">
        <v>0</v>
      </c>
      <c r="O486" s="803">
        <v>0</v>
      </c>
      <c r="P486" s="804">
        <v>0</v>
      </c>
      <c r="Q486" s="864">
        <v>0</v>
      </c>
      <c r="R486" s="803">
        <v>0</v>
      </c>
    </row>
    <row r="487" spans="1:18">
      <c r="A487" s="952" t="s">
        <v>952</v>
      </c>
      <c r="B487" s="932" t="s">
        <v>951</v>
      </c>
      <c r="C487" s="933" t="s">
        <v>868</v>
      </c>
      <c r="D487" s="715" t="s">
        <v>2728</v>
      </c>
      <c r="E487" s="702">
        <f t="shared" si="39"/>
        <v>1</v>
      </c>
      <c r="F487" s="704">
        <f t="shared" si="39"/>
        <v>0.25</v>
      </c>
      <c r="G487" s="803">
        <v>0</v>
      </c>
      <c r="H487" s="804">
        <v>0</v>
      </c>
      <c r="I487" s="803">
        <v>0</v>
      </c>
      <c r="J487" s="804">
        <v>0</v>
      </c>
      <c r="K487" s="803">
        <v>0</v>
      </c>
      <c r="L487" s="804">
        <v>0</v>
      </c>
      <c r="M487" s="803">
        <v>0</v>
      </c>
      <c r="N487" s="804">
        <v>0</v>
      </c>
      <c r="O487" s="803">
        <v>0</v>
      </c>
      <c r="P487" s="804">
        <v>0</v>
      </c>
      <c r="Q487" s="864">
        <f>1</f>
        <v>1</v>
      </c>
      <c r="R487" s="803">
        <f>1/4</f>
        <v>0.25</v>
      </c>
    </row>
    <row r="488" spans="1:18">
      <c r="A488" s="853" t="s">
        <v>1619</v>
      </c>
      <c r="B488" s="932" t="s">
        <v>131</v>
      </c>
      <c r="C488" s="933" t="s">
        <v>231</v>
      </c>
      <c r="D488" s="715" t="s">
        <v>2728</v>
      </c>
      <c r="E488" s="702">
        <f t="shared" si="39"/>
        <v>1</v>
      </c>
      <c r="F488" s="704">
        <f t="shared" si="39"/>
        <v>0.25</v>
      </c>
      <c r="G488" s="796">
        <v>0</v>
      </c>
      <c r="H488" s="797">
        <v>0</v>
      </c>
      <c r="I488" s="796">
        <v>0</v>
      </c>
      <c r="J488" s="797">
        <v>0</v>
      </c>
      <c r="K488" s="796">
        <v>0</v>
      </c>
      <c r="L488" s="797">
        <v>0</v>
      </c>
      <c r="M488" s="796">
        <v>0</v>
      </c>
      <c r="N488" s="797">
        <v>0</v>
      </c>
      <c r="O488" s="796">
        <v>0</v>
      </c>
      <c r="P488" s="797">
        <v>0</v>
      </c>
      <c r="Q488" s="799">
        <f>1</f>
        <v>1</v>
      </c>
      <c r="R488" s="796">
        <f>1/4</f>
        <v>0.25</v>
      </c>
    </row>
    <row r="489" spans="1:18">
      <c r="A489" s="853" t="s">
        <v>2366</v>
      </c>
      <c r="B489" s="932" t="s">
        <v>2365</v>
      </c>
      <c r="C489" s="933" t="s">
        <v>231</v>
      </c>
      <c r="D489" s="715" t="s">
        <v>2728</v>
      </c>
      <c r="E489" s="702">
        <f t="shared" si="39"/>
        <v>1</v>
      </c>
      <c r="F489" s="704">
        <f t="shared" si="39"/>
        <v>0.33333333333333331</v>
      </c>
      <c r="G489" s="796">
        <f>1</f>
        <v>1</v>
      </c>
      <c r="H489" s="797">
        <f>1/3</f>
        <v>0.33333333333333331</v>
      </c>
      <c r="I489" s="796">
        <v>0</v>
      </c>
      <c r="J489" s="797">
        <v>0</v>
      </c>
      <c r="K489" s="796">
        <v>0</v>
      </c>
      <c r="L489" s="797">
        <v>0</v>
      </c>
      <c r="M489" s="796">
        <v>0</v>
      </c>
      <c r="N489" s="797">
        <v>0</v>
      </c>
      <c r="O489" s="796">
        <v>0</v>
      </c>
      <c r="P489" s="797">
        <v>0</v>
      </c>
      <c r="Q489" s="799">
        <v>0</v>
      </c>
      <c r="R489" s="796">
        <v>0</v>
      </c>
    </row>
    <row r="490" spans="1:18">
      <c r="A490" s="823" t="s">
        <v>1730</v>
      </c>
      <c r="B490" s="953" t="s">
        <v>871</v>
      </c>
      <c r="C490" s="954" t="s">
        <v>231</v>
      </c>
      <c r="D490" s="715" t="s">
        <v>2728</v>
      </c>
      <c r="E490" s="702">
        <f t="shared" si="39"/>
        <v>1</v>
      </c>
      <c r="F490" s="704">
        <f t="shared" si="39"/>
        <v>0.5</v>
      </c>
      <c r="G490" s="759">
        <f>1</f>
        <v>1</v>
      </c>
      <c r="H490" s="760">
        <f>1/2</f>
        <v>0.5</v>
      </c>
      <c r="I490" s="759">
        <v>0</v>
      </c>
      <c r="J490" s="760">
        <v>0</v>
      </c>
      <c r="K490" s="759">
        <v>0</v>
      </c>
      <c r="L490" s="760">
        <v>0</v>
      </c>
      <c r="M490" s="759">
        <v>0</v>
      </c>
      <c r="N490" s="760">
        <v>0</v>
      </c>
      <c r="O490" s="759">
        <v>0</v>
      </c>
      <c r="P490" s="760">
        <v>0</v>
      </c>
      <c r="Q490" s="862">
        <v>0</v>
      </c>
      <c r="R490" s="759">
        <v>0</v>
      </c>
    </row>
    <row r="491" spans="1:18">
      <c r="A491" s="955" t="s">
        <v>920</v>
      </c>
      <c r="B491" s="956" t="s">
        <v>867</v>
      </c>
      <c r="C491" s="954" t="s">
        <v>868</v>
      </c>
      <c r="D491" s="715" t="s">
        <v>2728</v>
      </c>
      <c r="E491" s="702">
        <f t="shared" si="39"/>
        <v>0</v>
      </c>
      <c r="F491" s="704">
        <f t="shared" si="39"/>
        <v>0</v>
      </c>
      <c r="G491" s="803">
        <v>0</v>
      </c>
      <c r="H491" s="804">
        <v>0</v>
      </c>
      <c r="I491" s="803">
        <v>0</v>
      </c>
      <c r="J491" s="804">
        <v>0</v>
      </c>
      <c r="K491" s="803">
        <v>0</v>
      </c>
      <c r="L491" s="804">
        <v>0</v>
      </c>
      <c r="M491" s="803">
        <v>0</v>
      </c>
      <c r="N491" s="804">
        <v>0</v>
      </c>
      <c r="O491" s="803">
        <v>0</v>
      </c>
      <c r="P491" s="804">
        <v>0</v>
      </c>
      <c r="Q491" s="864">
        <v>0</v>
      </c>
      <c r="R491" s="803">
        <v>0</v>
      </c>
    </row>
    <row r="492" spans="1:18">
      <c r="A492" s="955" t="s">
        <v>2225</v>
      </c>
      <c r="B492" s="956" t="s">
        <v>2226</v>
      </c>
      <c r="C492" s="954" t="s">
        <v>868</v>
      </c>
      <c r="D492" s="715" t="s">
        <v>2728</v>
      </c>
      <c r="E492" s="702">
        <f t="shared" si="39"/>
        <v>1</v>
      </c>
      <c r="F492" s="704">
        <f t="shared" si="39"/>
        <v>0.33333333333333331</v>
      </c>
      <c r="G492" s="803">
        <v>1</v>
      </c>
      <c r="H492" s="804">
        <f>1/3</f>
        <v>0.33333333333333331</v>
      </c>
      <c r="I492" s="803">
        <v>0</v>
      </c>
      <c r="J492" s="804">
        <v>0</v>
      </c>
      <c r="K492" s="803">
        <v>0</v>
      </c>
      <c r="L492" s="804">
        <v>0</v>
      </c>
      <c r="M492" s="803">
        <v>0</v>
      </c>
      <c r="N492" s="804">
        <v>0</v>
      </c>
      <c r="O492" s="803">
        <v>0</v>
      </c>
      <c r="P492" s="804">
        <v>0</v>
      </c>
      <c r="Q492" s="864">
        <v>0</v>
      </c>
      <c r="R492" s="803">
        <v>0</v>
      </c>
    </row>
    <row r="493" spans="1:18">
      <c r="A493" s="955" t="s">
        <v>1368</v>
      </c>
      <c r="B493" s="956" t="s">
        <v>135</v>
      </c>
      <c r="C493" s="957" t="s">
        <v>231</v>
      </c>
      <c r="D493" s="715" t="s">
        <v>2728</v>
      </c>
      <c r="E493" s="702">
        <f t="shared" si="39"/>
        <v>1</v>
      </c>
      <c r="F493" s="704">
        <f t="shared" si="39"/>
        <v>0.25</v>
      </c>
      <c r="G493" s="803">
        <v>0</v>
      </c>
      <c r="H493" s="804">
        <v>0</v>
      </c>
      <c r="I493" s="803">
        <v>0</v>
      </c>
      <c r="J493" s="804">
        <v>0</v>
      </c>
      <c r="K493" s="803">
        <v>0</v>
      </c>
      <c r="L493" s="804">
        <v>0</v>
      </c>
      <c r="M493" s="803">
        <v>0</v>
      </c>
      <c r="N493" s="804">
        <v>0</v>
      </c>
      <c r="O493" s="803">
        <v>0</v>
      </c>
      <c r="P493" s="804">
        <v>0</v>
      </c>
      <c r="Q493" s="864">
        <f>1</f>
        <v>1</v>
      </c>
      <c r="R493" s="803">
        <f>1/4</f>
        <v>0.25</v>
      </c>
    </row>
    <row r="494" spans="1:18">
      <c r="A494" s="958" t="s">
        <v>1620</v>
      </c>
      <c r="B494" s="959" t="s">
        <v>1621</v>
      </c>
      <c r="C494" s="960" t="s">
        <v>231</v>
      </c>
      <c r="D494" s="715" t="s">
        <v>2728</v>
      </c>
      <c r="E494" s="724">
        <f t="shared" si="39"/>
        <v>1</v>
      </c>
      <c r="F494" s="725">
        <f t="shared" si="39"/>
        <v>0.25</v>
      </c>
      <c r="G494" s="789">
        <v>0</v>
      </c>
      <c r="H494" s="790">
        <v>0</v>
      </c>
      <c r="I494" s="789">
        <v>0</v>
      </c>
      <c r="J494" s="790">
        <v>0</v>
      </c>
      <c r="K494" s="789">
        <v>0</v>
      </c>
      <c r="L494" s="790">
        <v>0</v>
      </c>
      <c r="M494" s="789">
        <v>0</v>
      </c>
      <c r="N494" s="790">
        <v>0</v>
      </c>
      <c r="O494" s="789">
        <v>0</v>
      </c>
      <c r="P494" s="790">
        <v>0</v>
      </c>
      <c r="Q494" s="946">
        <f>1</f>
        <v>1</v>
      </c>
      <c r="R494" s="789">
        <f>1/4</f>
        <v>0.25</v>
      </c>
    </row>
    <row r="495" spans="1:18">
      <c r="A495" s="955" t="s">
        <v>2557</v>
      </c>
      <c r="B495" s="956" t="s">
        <v>208</v>
      </c>
      <c r="C495" s="957" t="s">
        <v>835</v>
      </c>
      <c r="D495" s="715" t="s">
        <v>2728</v>
      </c>
      <c r="E495" s="702">
        <f t="shared" si="39"/>
        <v>1</v>
      </c>
      <c r="F495" s="704">
        <f t="shared" si="39"/>
        <v>0.33333333333333331</v>
      </c>
      <c r="G495" s="763">
        <v>0</v>
      </c>
      <c r="H495" s="764">
        <v>0</v>
      </c>
      <c r="I495" s="763">
        <f>1</f>
        <v>1</v>
      </c>
      <c r="J495" s="764">
        <f>1/3</f>
        <v>0.33333333333333331</v>
      </c>
      <c r="K495" s="763">
        <v>0</v>
      </c>
      <c r="L495" s="764">
        <v>0</v>
      </c>
      <c r="M495" s="763">
        <v>0</v>
      </c>
      <c r="N495" s="764">
        <v>0</v>
      </c>
      <c r="O495" s="763">
        <v>0</v>
      </c>
      <c r="P495" s="764">
        <v>0</v>
      </c>
      <c r="Q495" s="868">
        <v>0</v>
      </c>
      <c r="R495" s="763">
        <v>0</v>
      </c>
    </row>
    <row r="496" spans="1:18">
      <c r="A496" s="955" t="s">
        <v>1412</v>
      </c>
      <c r="B496" s="956" t="s">
        <v>273</v>
      </c>
      <c r="C496" s="957" t="s">
        <v>835</v>
      </c>
      <c r="D496" s="715" t="s">
        <v>2728</v>
      </c>
      <c r="E496" s="702">
        <f t="shared" si="39"/>
        <v>2</v>
      </c>
      <c r="F496" s="704">
        <f t="shared" si="39"/>
        <v>0.47619047619047616</v>
      </c>
      <c r="G496" s="759">
        <f>1</f>
        <v>1</v>
      </c>
      <c r="H496" s="760">
        <f>1/7</f>
        <v>0.14285714285714285</v>
      </c>
      <c r="I496" s="759">
        <v>0</v>
      </c>
      <c r="J496" s="760">
        <v>0</v>
      </c>
      <c r="K496" s="759">
        <v>0</v>
      </c>
      <c r="L496" s="760">
        <v>0</v>
      </c>
      <c r="M496" s="759">
        <v>0</v>
      </c>
      <c r="N496" s="760">
        <v>0</v>
      </c>
      <c r="O496" s="759">
        <v>0</v>
      </c>
      <c r="P496" s="760">
        <v>0</v>
      </c>
      <c r="Q496" s="862">
        <f>1</f>
        <v>1</v>
      </c>
      <c r="R496" s="759">
        <f>1/3</f>
        <v>0.33333333333333331</v>
      </c>
    </row>
    <row r="497" spans="1:18">
      <c r="A497" s="955" t="s">
        <v>90</v>
      </c>
      <c r="B497" s="956" t="s">
        <v>1778</v>
      </c>
      <c r="C497" s="957" t="s">
        <v>835</v>
      </c>
      <c r="D497" s="715" t="s">
        <v>2728</v>
      </c>
      <c r="E497" s="702">
        <f t="shared" si="39"/>
        <v>1</v>
      </c>
      <c r="F497" s="704">
        <f t="shared" si="39"/>
        <v>0.25</v>
      </c>
      <c r="G497" s="803">
        <v>0</v>
      </c>
      <c r="H497" s="804">
        <v>0</v>
      </c>
      <c r="I497" s="803">
        <v>0</v>
      </c>
      <c r="J497" s="804">
        <v>0</v>
      </c>
      <c r="K497" s="803">
        <v>0</v>
      </c>
      <c r="L497" s="804">
        <v>0</v>
      </c>
      <c r="M497" s="803">
        <v>0</v>
      </c>
      <c r="N497" s="804">
        <v>0</v>
      </c>
      <c r="O497" s="803">
        <v>0</v>
      </c>
      <c r="P497" s="804">
        <v>0</v>
      </c>
      <c r="Q497" s="803">
        <f>1</f>
        <v>1</v>
      </c>
      <c r="R497" s="803">
        <f>1/4</f>
        <v>0.25</v>
      </c>
    </row>
    <row r="498" spans="1:18">
      <c r="A498" s="955" t="s">
        <v>1410</v>
      </c>
      <c r="B498" s="956" t="s">
        <v>1411</v>
      </c>
      <c r="C498" s="957" t="s">
        <v>835</v>
      </c>
      <c r="D498" s="715" t="s">
        <v>2728</v>
      </c>
      <c r="E498" s="702">
        <f t="shared" si="39"/>
        <v>2</v>
      </c>
      <c r="F498" s="704">
        <f t="shared" si="39"/>
        <v>0.47619047619047616</v>
      </c>
      <c r="G498" s="803">
        <f>1</f>
        <v>1</v>
      </c>
      <c r="H498" s="804">
        <f>1/7</f>
        <v>0.14285714285714285</v>
      </c>
      <c r="I498" s="803">
        <v>0</v>
      </c>
      <c r="J498" s="804">
        <v>0</v>
      </c>
      <c r="K498" s="803">
        <v>0</v>
      </c>
      <c r="L498" s="804">
        <v>0</v>
      </c>
      <c r="M498" s="803">
        <v>0</v>
      </c>
      <c r="N498" s="804">
        <v>0</v>
      </c>
      <c r="O498" s="803">
        <v>0</v>
      </c>
      <c r="P498" s="804">
        <v>0</v>
      </c>
      <c r="Q498" s="803">
        <f>1</f>
        <v>1</v>
      </c>
      <c r="R498" s="803">
        <f>1/3</f>
        <v>0.33333333333333331</v>
      </c>
    </row>
    <row r="499" spans="1:18">
      <c r="A499" s="955" t="s">
        <v>2551</v>
      </c>
      <c r="B499" s="956" t="s">
        <v>100</v>
      </c>
      <c r="C499" s="957" t="s">
        <v>835</v>
      </c>
      <c r="D499" s="715" t="s">
        <v>2728</v>
      </c>
      <c r="E499" s="702">
        <f t="shared" si="39"/>
        <v>1</v>
      </c>
      <c r="F499" s="704">
        <f t="shared" si="39"/>
        <v>0.2</v>
      </c>
      <c r="G499" s="803">
        <v>0</v>
      </c>
      <c r="H499" s="804">
        <v>0</v>
      </c>
      <c r="I499" s="803">
        <v>1</v>
      </c>
      <c r="J499" s="804">
        <v>0.2</v>
      </c>
      <c r="K499" s="803">
        <v>0</v>
      </c>
      <c r="L499" s="804">
        <v>0</v>
      </c>
      <c r="M499" s="803">
        <v>0</v>
      </c>
      <c r="N499" s="804">
        <v>0</v>
      </c>
      <c r="O499" s="803">
        <v>0</v>
      </c>
      <c r="P499" s="804">
        <v>0</v>
      </c>
      <c r="Q499" s="803">
        <v>0</v>
      </c>
      <c r="R499" s="803">
        <v>0</v>
      </c>
    </row>
    <row r="500" spans="1:18">
      <c r="A500" s="955" t="s">
        <v>2552</v>
      </c>
      <c r="B500" s="956" t="s">
        <v>1745</v>
      </c>
      <c r="C500" s="957" t="s">
        <v>835</v>
      </c>
      <c r="D500" s="715" t="s">
        <v>2728</v>
      </c>
      <c r="E500" s="702">
        <f t="shared" si="39"/>
        <v>1</v>
      </c>
      <c r="F500" s="704">
        <f t="shared" si="39"/>
        <v>0.2</v>
      </c>
      <c r="G500" s="803">
        <v>0</v>
      </c>
      <c r="H500" s="804">
        <v>0</v>
      </c>
      <c r="I500" s="803">
        <f>1</f>
        <v>1</v>
      </c>
      <c r="J500" s="804">
        <f>1/5</f>
        <v>0.2</v>
      </c>
      <c r="K500" s="803">
        <v>0</v>
      </c>
      <c r="L500" s="804">
        <v>0</v>
      </c>
      <c r="M500" s="803">
        <v>0</v>
      </c>
      <c r="N500" s="804">
        <v>0</v>
      </c>
      <c r="O500" s="803">
        <v>0</v>
      </c>
      <c r="P500" s="804">
        <v>0</v>
      </c>
      <c r="Q500" s="803">
        <v>0</v>
      </c>
      <c r="R500" s="803">
        <v>0</v>
      </c>
    </row>
    <row r="501" spans="1:18">
      <c r="A501" s="955" t="s">
        <v>2698</v>
      </c>
      <c r="B501" s="956" t="s">
        <v>214</v>
      </c>
      <c r="C501" s="957" t="s">
        <v>835</v>
      </c>
      <c r="D501" s="715" t="s">
        <v>2728</v>
      </c>
      <c r="E501" s="702">
        <f t="shared" si="39"/>
        <v>1</v>
      </c>
      <c r="F501" s="704">
        <f t="shared" si="39"/>
        <v>0.14285714285714285</v>
      </c>
      <c r="G501" s="803">
        <f>1</f>
        <v>1</v>
      </c>
      <c r="H501" s="804">
        <f>1/7</f>
        <v>0.14285714285714285</v>
      </c>
      <c r="I501" s="803">
        <v>0</v>
      </c>
      <c r="J501" s="804">
        <v>0</v>
      </c>
      <c r="K501" s="803">
        <v>0</v>
      </c>
      <c r="L501" s="804">
        <v>0</v>
      </c>
      <c r="M501" s="803">
        <v>0</v>
      </c>
      <c r="N501" s="804">
        <v>0</v>
      </c>
      <c r="O501" s="803">
        <v>0</v>
      </c>
      <c r="P501" s="804">
        <v>0</v>
      </c>
      <c r="Q501" s="803">
        <v>0</v>
      </c>
      <c r="R501" s="803">
        <v>0</v>
      </c>
    </row>
    <row r="502" spans="1:18">
      <c r="A502" s="955" t="s">
        <v>1776</v>
      </c>
      <c r="B502" s="956" t="s">
        <v>1777</v>
      </c>
      <c r="C502" s="957" t="s">
        <v>835</v>
      </c>
      <c r="D502" s="715" t="s">
        <v>2728</v>
      </c>
      <c r="E502" s="702">
        <f t="shared" si="39"/>
        <v>1</v>
      </c>
      <c r="F502" s="704">
        <f t="shared" si="39"/>
        <v>0.25</v>
      </c>
      <c r="G502" s="803">
        <v>0</v>
      </c>
      <c r="H502" s="804">
        <v>0</v>
      </c>
      <c r="I502" s="803">
        <v>0</v>
      </c>
      <c r="J502" s="804">
        <v>0</v>
      </c>
      <c r="K502" s="803">
        <v>0</v>
      </c>
      <c r="L502" s="804">
        <v>0</v>
      </c>
      <c r="M502" s="803">
        <v>0</v>
      </c>
      <c r="N502" s="804">
        <v>0</v>
      </c>
      <c r="O502" s="803">
        <v>0</v>
      </c>
      <c r="P502" s="804">
        <v>0</v>
      </c>
      <c r="Q502" s="803">
        <f>1</f>
        <v>1</v>
      </c>
      <c r="R502" s="803">
        <f>1/4</f>
        <v>0.25</v>
      </c>
    </row>
    <row r="503" spans="1:18">
      <c r="A503" s="955" t="s">
        <v>891</v>
      </c>
      <c r="B503" s="956" t="s">
        <v>892</v>
      </c>
      <c r="C503" s="957" t="s">
        <v>835</v>
      </c>
      <c r="D503" s="715" t="s">
        <v>2728</v>
      </c>
      <c r="E503" s="702">
        <f t="shared" si="39"/>
        <v>0</v>
      </c>
      <c r="F503" s="704">
        <f t="shared" si="39"/>
        <v>0</v>
      </c>
      <c r="G503" s="803">
        <v>0</v>
      </c>
      <c r="H503" s="804">
        <v>0</v>
      </c>
      <c r="I503" s="803">
        <v>0</v>
      </c>
      <c r="J503" s="804">
        <v>0</v>
      </c>
      <c r="K503" s="803">
        <v>0</v>
      </c>
      <c r="L503" s="804">
        <v>0</v>
      </c>
      <c r="M503" s="803">
        <v>0</v>
      </c>
      <c r="N503" s="804">
        <v>0</v>
      </c>
      <c r="O503" s="803">
        <v>0</v>
      </c>
      <c r="P503" s="804">
        <v>0</v>
      </c>
      <c r="Q503" s="864">
        <v>0</v>
      </c>
      <c r="R503" s="803">
        <v>0</v>
      </c>
    </row>
    <row r="504" spans="1:18">
      <c r="A504" s="955" t="s">
        <v>2549</v>
      </c>
      <c r="B504" s="956" t="s">
        <v>2550</v>
      </c>
      <c r="C504" s="957" t="s">
        <v>835</v>
      </c>
      <c r="D504" s="715" t="s">
        <v>2728</v>
      </c>
      <c r="E504" s="702">
        <f t="shared" si="39"/>
        <v>1</v>
      </c>
      <c r="F504" s="704">
        <f t="shared" si="39"/>
        <v>0.2</v>
      </c>
      <c r="G504" s="803">
        <v>0</v>
      </c>
      <c r="H504" s="804">
        <v>0</v>
      </c>
      <c r="I504" s="803">
        <f>1</f>
        <v>1</v>
      </c>
      <c r="J504" s="804">
        <f>1/5</f>
        <v>0.2</v>
      </c>
      <c r="K504" s="803">
        <v>0</v>
      </c>
      <c r="L504" s="804">
        <v>0</v>
      </c>
      <c r="M504" s="803">
        <v>0</v>
      </c>
      <c r="N504" s="804">
        <v>0</v>
      </c>
      <c r="O504" s="803">
        <v>0</v>
      </c>
      <c r="P504" s="804">
        <v>0</v>
      </c>
      <c r="Q504" s="864">
        <v>0</v>
      </c>
      <c r="R504" s="803">
        <v>0</v>
      </c>
    </row>
    <row r="505" spans="1:18">
      <c r="A505" s="955" t="s">
        <v>2553</v>
      </c>
      <c r="B505" s="956" t="s">
        <v>2554</v>
      </c>
      <c r="C505" s="957" t="s">
        <v>835</v>
      </c>
      <c r="D505" s="715" t="s">
        <v>2728</v>
      </c>
      <c r="E505" s="702">
        <f t="shared" si="39"/>
        <v>1</v>
      </c>
      <c r="F505" s="704">
        <f t="shared" si="39"/>
        <v>0.2</v>
      </c>
      <c r="G505" s="803">
        <v>0</v>
      </c>
      <c r="H505" s="804">
        <v>0</v>
      </c>
      <c r="I505" s="803">
        <f>1</f>
        <v>1</v>
      </c>
      <c r="J505" s="804">
        <f>1/5</f>
        <v>0.2</v>
      </c>
      <c r="K505" s="803">
        <v>0</v>
      </c>
      <c r="L505" s="804">
        <v>0</v>
      </c>
      <c r="M505" s="803">
        <v>0</v>
      </c>
      <c r="N505" s="804">
        <v>0</v>
      </c>
      <c r="O505" s="803">
        <v>0</v>
      </c>
      <c r="P505" s="804">
        <v>0</v>
      </c>
      <c r="Q505" s="864">
        <v>0</v>
      </c>
      <c r="R505" s="803">
        <v>0</v>
      </c>
    </row>
    <row r="506" spans="1:18">
      <c r="A506" s="822" t="s">
        <v>2558</v>
      </c>
      <c r="B506" s="953" t="s">
        <v>100</v>
      </c>
      <c r="C506" s="954" t="s">
        <v>835</v>
      </c>
      <c r="D506" s="715" t="s">
        <v>2728</v>
      </c>
      <c r="E506" s="702">
        <f t="shared" si="39"/>
        <v>1</v>
      </c>
      <c r="F506" s="704">
        <f t="shared" si="39"/>
        <v>0.33333333333333331</v>
      </c>
      <c r="G506" s="803">
        <v>0</v>
      </c>
      <c r="H506" s="804">
        <v>0</v>
      </c>
      <c r="I506" s="803">
        <f>1</f>
        <v>1</v>
      </c>
      <c r="J506" s="804">
        <f>1/3</f>
        <v>0.33333333333333331</v>
      </c>
      <c r="K506" s="803">
        <v>0</v>
      </c>
      <c r="L506" s="804">
        <v>0</v>
      </c>
      <c r="M506" s="803">
        <v>0</v>
      </c>
      <c r="N506" s="804">
        <v>0</v>
      </c>
      <c r="O506" s="803">
        <v>0</v>
      </c>
      <c r="P506" s="804">
        <v>0</v>
      </c>
      <c r="Q506" s="864">
        <v>0</v>
      </c>
      <c r="R506" s="803">
        <v>0</v>
      </c>
    </row>
    <row r="507" spans="1:18">
      <c r="A507" s="822" t="s">
        <v>164</v>
      </c>
      <c r="B507" s="953" t="s">
        <v>474</v>
      </c>
      <c r="C507" s="954" t="s">
        <v>835</v>
      </c>
      <c r="D507" s="715" t="s">
        <v>2728</v>
      </c>
      <c r="E507" s="702">
        <f t="shared" si="39"/>
        <v>1</v>
      </c>
      <c r="F507" s="704">
        <f t="shared" si="39"/>
        <v>0.14285714285714285</v>
      </c>
      <c r="G507" s="803">
        <f>1</f>
        <v>1</v>
      </c>
      <c r="H507" s="804">
        <f>1/7</f>
        <v>0.14285714285714285</v>
      </c>
      <c r="I507" s="803">
        <v>0</v>
      </c>
      <c r="J507" s="804">
        <v>0</v>
      </c>
      <c r="K507" s="803">
        <v>0</v>
      </c>
      <c r="L507" s="804">
        <v>0</v>
      </c>
      <c r="M507" s="803">
        <v>0</v>
      </c>
      <c r="N507" s="804">
        <v>0</v>
      </c>
      <c r="O507" s="803">
        <v>0</v>
      </c>
      <c r="P507" s="804">
        <v>0</v>
      </c>
      <c r="Q507" s="864">
        <v>0</v>
      </c>
      <c r="R507" s="803">
        <v>0</v>
      </c>
    </row>
    <row r="508" spans="1:18">
      <c r="A508" s="955" t="s">
        <v>307</v>
      </c>
      <c r="B508" s="956" t="s">
        <v>1035</v>
      </c>
      <c r="C508" s="954" t="s">
        <v>835</v>
      </c>
      <c r="D508" s="715" t="s">
        <v>2728</v>
      </c>
      <c r="E508" s="702">
        <f t="shared" si="39"/>
        <v>0</v>
      </c>
      <c r="F508" s="704">
        <f t="shared" si="39"/>
        <v>0</v>
      </c>
      <c r="G508" s="803">
        <v>0</v>
      </c>
      <c r="H508" s="804">
        <v>0</v>
      </c>
      <c r="I508" s="803">
        <v>0</v>
      </c>
      <c r="J508" s="804">
        <v>0</v>
      </c>
      <c r="K508" s="803">
        <v>0</v>
      </c>
      <c r="L508" s="804">
        <v>0</v>
      </c>
      <c r="M508" s="803">
        <v>0</v>
      </c>
      <c r="N508" s="804">
        <v>0</v>
      </c>
      <c r="O508" s="803">
        <v>0</v>
      </c>
      <c r="P508" s="804">
        <v>0</v>
      </c>
      <c r="Q508" s="803">
        <v>0</v>
      </c>
      <c r="R508" s="803">
        <v>0</v>
      </c>
    </row>
    <row r="509" spans="1:18" ht="16" thickBot="1">
      <c r="A509" s="835" t="s">
        <v>1779</v>
      </c>
      <c r="B509" s="961" t="s">
        <v>1780</v>
      </c>
      <c r="C509" s="962" t="s">
        <v>835</v>
      </c>
      <c r="D509" s="715" t="s">
        <v>2728</v>
      </c>
      <c r="E509" s="708">
        <f t="shared" si="39"/>
        <v>1</v>
      </c>
      <c r="F509" s="844">
        <f t="shared" si="39"/>
        <v>0.25</v>
      </c>
      <c r="G509" s="870">
        <v>0</v>
      </c>
      <c r="H509" s="871">
        <v>0</v>
      </c>
      <c r="I509" s="870">
        <v>0</v>
      </c>
      <c r="J509" s="871">
        <v>0</v>
      </c>
      <c r="K509" s="870">
        <v>0</v>
      </c>
      <c r="L509" s="871">
        <v>0</v>
      </c>
      <c r="M509" s="870">
        <v>0</v>
      </c>
      <c r="N509" s="871">
        <v>0</v>
      </c>
      <c r="O509" s="870">
        <v>0</v>
      </c>
      <c r="P509" s="871">
        <v>0</v>
      </c>
      <c r="Q509" s="870">
        <f>1</f>
        <v>1</v>
      </c>
      <c r="R509" s="886">
        <f>1/4</f>
        <v>0.25</v>
      </c>
    </row>
    <row r="510" spans="1:18">
      <c r="A510" s="245" t="s">
        <v>20</v>
      </c>
      <c r="B510" s="246"/>
      <c r="C510" s="246"/>
      <c r="D510" s="246"/>
      <c r="E510" s="248">
        <f>SUM(E448:E509)</f>
        <v>64</v>
      </c>
      <c r="F510" s="242">
        <f>SUM(F448:F509)</f>
        <v>28.249999999999989</v>
      </c>
      <c r="G510" s="248">
        <f t="shared" ref="G510:R510" si="40">SUM(G448:G509)</f>
        <v>39</v>
      </c>
      <c r="H510" s="247">
        <f t="shared" si="40"/>
        <v>20.499999999999996</v>
      </c>
      <c r="I510" s="248">
        <f t="shared" si="40"/>
        <v>8</v>
      </c>
      <c r="J510" s="247">
        <f t="shared" si="40"/>
        <v>1.9999999999999998</v>
      </c>
      <c r="K510" s="248">
        <f t="shared" si="40"/>
        <v>0</v>
      </c>
      <c r="L510" s="247">
        <f t="shared" si="40"/>
        <v>0</v>
      </c>
      <c r="M510" s="248">
        <f t="shared" si="40"/>
        <v>0</v>
      </c>
      <c r="N510" s="247">
        <f t="shared" si="40"/>
        <v>0</v>
      </c>
      <c r="O510" s="248">
        <f t="shared" si="40"/>
        <v>0</v>
      </c>
      <c r="P510" s="247">
        <f t="shared" si="40"/>
        <v>0</v>
      </c>
      <c r="Q510" s="248">
        <f t="shared" si="40"/>
        <v>17</v>
      </c>
      <c r="R510" s="343">
        <f t="shared" si="40"/>
        <v>5.75</v>
      </c>
    </row>
    <row r="513" spans="1:18" ht="19">
      <c r="A513" s="1742" t="s">
        <v>697</v>
      </c>
      <c r="B513" s="1742"/>
      <c r="C513" s="1742"/>
      <c r="D513" s="1742"/>
      <c r="E513" s="1742"/>
      <c r="F513" s="1742"/>
      <c r="G513" s="1742"/>
      <c r="H513" s="1742"/>
      <c r="I513" s="1742"/>
      <c r="J513" s="1742"/>
      <c r="K513" s="1742"/>
      <c r="L513" s="1742"/>
      <c r="M513" s="1742"/>
      <c r="N513" s="1742"/>
      <c r="O513" s="1742"/>
      <c r="P513" s="1742"/>
      <c r="Q513" s="1742"/>
      <c r="R513" s="1742"/>
    </row>
    <row r="514" spans="1:18" ht="19">
      <c r="A514" s="1731" t="s">
        <v>2277</v>
      </c>
      <c r="B514" s="1732"/>
      <c r="C514" s="1732"/>
      <c r="D514" s="1732"/>
      <c r="E514" s="1732"/>
      <c r="F514" s="1732"/>
      <c r="G514" s="1732"/>
      <c r="H514" s="1732"/>
      <c r="I514" s="1732"/>
      <c r="J514" s="1732"/>
      <c r="K514" s="1732"/>
      <c r="L514" s="1732"/>
      <c r="M514" s="1732"/>
      <c r="N514" s="1732"/>
      <c r="O514" s="1732"/>
      <c r="P514" s="1732"/>
      <c r="Q514" s="1732"/>
      <c r="R514" s="1732"/>
    </row>
    <row r="515" spans="1:18">
      <c r="A515" s="1741" t="s">
        <v>1</v>
      </c>
      <c r="B515" s="1741" t="s">
        <v>2</v>
      </c>
      <c r="C515" s="1741" t="s">
        <v>861</v>
      </c>
      <c r="D515" s="692"/>
      <c r="E515" s="1740" t="s">
        <v>853</v>
      </c>
      <c r="F515" s="1740"/>
      <c r="G515" s="1740" t="s">
        <v>1732</v>
      </c>
      <c r="H515" s="1740"/>
      <c r="I515" s="1740" t="s">
        <v>859</v>
      </c>
      <c r="J515" s="1740"/>
      <c r="K515" s="1740" t="s">
        <v>12</v>
      </c>
      <c r="L515" s="1740"/>
      <c r="M515" s="1740" t="s">
        <v>6</v>
      </c>
      <c r="N515" s="1740"/>
      <c r="O515" s="1740" t="s">
        <v>5</v>
      </c>
      <c r="P515" s="1740"/>
      <c r="Q515" s="1740" t="s">
        <v>7</v>
      </c>
      <c r="R515" s="1740"/>
    </row>
    <row r="516" spans="1:18">
      <c r="A516" s="1747"/>
      <c r="B516" s="1747"/>
      <c r="C516" s="1747"/>
      <c r="D516" s="693"/>
      <c r="E516" s="78" t="s">
        <v>14</v>
      </c>
      <c r="F516" s="78" t="s">
        <v>15</v>
      </c>
      <c r="G516" s="78" t="s">
        <v>14</v>
      </c>
      <c r="H516" s="78" t="s">
        <v>15</v>
      </c>
      <c r="I516" s="78" t="s">
        <v>14</v>
      </c>
      <c r="J516" s="78" t="s">
        <v>15</v>
      </c>
      <c r="K516" s="78" t="s">
        <v>14</v>
      </c>
      <c r="L516" s="78" t="s">
        <v>15</v>
      </c>
      <c r="M516" s="78" t="s">
        <v>14</v>
      </c>
      <c r="N516" s="78" t="s">
        <v>15</v>
      </c>
      <c r="O516" s="78" t="s">
        <v>14</v>
      </c>
      <c r="P516" s="78" t="s">
        <v>15</v>
      </c>
      <c r="Q516" s="78" t="s">
        <v>14</v>
      </c>
      <c r="R516" s="78" t="s">
        <v>15</v>
      </c>
    </row>
    <row r="517" spans="1:18">
      <c r="A517" s="179" t="s">
        <v>138</v>
      </c>
      <c r="B517" s="179" t="s">
        <v>99</v>
      </c>
      <c r="C517" s="148" t="s">
        <v>67</v>
      </c>
      <c r="D517" s="146" t="s">
        <v>2729</v>
      </c>
      <c r="E517" s="300">
        <f>G517+I517+K517+M517+O517+Q517</f>
        <v>0</v>
      </c>
      <c r="F517" s="300">
        <f>H517+J517+L517+N517+P517+R517</f>
        <v>0</v>
      </c>
      <c r="G517" s="97">
        <v>0</v>
      </c>
      <c r="H517" s="96">
        <v>0</v>
      </c>
      <c r="I517" s="97">
        <v>0</v>
      </c>
      <c r="J517" s="96">
        <v>0</v>
      </c>
      <c r="K517" s="97">
        <v>0</v>
      </c>
      <c r="L517" s="96">
        <v>0</v>
      </c>
      <c r="M517" s="96">
        <v>0</v>
      </c>
      <c r="N517" s="97">
        <v>0</v>
      </c>
      <c r="O517" s="96">
        <v>0</v>
      </c>
      <c r="P517" s="97">
        <v>0</v>
      </c>
      <c r="Q517" s="96">
        <v>0</v>
      </c>
      <c r="R517" s="127">
        <v>0</v>
      </c>
    </row>
    <row r="518" spans="1:18">
      <c r="A518" s="185" t="s">
        <v>387</v>
      </c>
      <c r="B518" s="179" t="s">
        <v>388</v>
      </c>
      <c r="C518" s="148" t="s">
        <v>67</v>
      </c>
      <c r="D518" s="146" t="s">
        <v>2729</v>
      </c>
      <c r="E518" s="300">
        <f>G518+I518+K518+M518+O518+Q518</f>
        <v>3</v>
      </c>
      <c r="F518" s="300">
        <f>H518+J518+L518+N518+P518+R518</f>
        <v>0.66666666666666663</v>
      </c>
      <c r="G518" s="97">
        <f>1</f>
        <v>1</v>
      </c>
      <c r="H518" s="96">
        <f>1/3</f>
        <v>0.33333333333333331</v>
      </c>
      <c r="I518" s="97">
        <v>0</v>
      </c>
      <c r="J518" s="96">
        <v>0</v>
      </c>
      <c r="K518" s="97">
        <v>0</v>
      </c>
      <c r="L518" s="96">
        <v>0</v>
      </c>
      <c r="M518" s="96">
        <v>0</v>
      </c>
      <c r="N518" s="97">
        <v>0</v>
      </c>
      <c r="O518" s="96">
        <v>0</v>
      </c>
      <c r="P518" s="97">
        <v>0</v>
      </c>
      <c r="Q518" s="96">
        <f>1+1</f>
        <v>2</v>
      </c>
      <c r="R518" s="98">
        <f>1/6+1/6</f>
        <v>0.33333333333333331</v>
      </c>
    </row>
    <row r="519" spans="1:18">
      <c r="A519" s="181" t="s">
        <v>293</v>
      </c>
      <c r="B519" s="181" t="s">
        <v>294</v>
      </c>
      <c r="C519" s="147" t="s">
        <v>67</v>
      </c>
      <c r="D519" s="146" t="s">
        <v>2729</v>
      </c>
      <c r="E519" s="300">
        <f t="shared" ref="E519:F548" si="41">G519+I519+K519+M519+O519+Q519</f>
        <v>1</v>
      </c>
      <c r="F519" s="300">
        <f t="shared" si="41"/>
        <v>0.25</v>
      </c>
      <c r="G519" s="92">
        <f>1</f>
        <v>1</v>
      </c>
      <c r="H519" s="91">
        <f>1/4</f>
        <v>0.25</v>
      </c>
      <c r="I519" s="92">
        <v>0</v>
      </c>
      <c r="J519" s="91">
        <v>0</v>
      </c>
      <c r="K519" s="92">
        <v>0</v>
      </c>
      <c r="L519" s="91">
        <v>0</v>
      </c>
      <c r="M519" s="91">
        <v>0</v>
      </c>
      <c r="N519" s="92">
        <v>0</v>
      </c>
      <c r="O519" s="91">
        <v>0</v>
      </c>
      <c r="P519" s="92">
        <v>0</v>
      </c>
      <c r="Q519" s="91">
        <v>0</v>
      </c>
      <c r="R519" s="93">
        <v>0</v>
      </c>
    </row>
    <row r="520" spans="1:18">
      <c r="A520" s="181" t="s">
        <v>699</v>
      </c>
      <c r="B520" s="181" t="s">
        <v>698</v>
      </c>
      <c r="C520" s="147" t="s">
        <v>67</v>
      </c>
      <c r="D520" s="146" t="s">
        <v>2729</v>
      </c>
      <c r="E520" s="300">
        <f>G520+I520+K520+M520+O520+Q520</f>
        <v>0</v>
      </c>
      <c r="F520" s="300">
        <f>H520+J520+L520+N520+P520+R520</f>
        <v>0</v>
      </c>
      <c r="G520" s="92">
        <v>0</v>
      </c>
      <c r="H520" s="91">
        <v>0</v>
      </c>
      <c r="I520" s="92">
        <v>0</v>
      </c>
      <c r="J520" s="91">
        <v>0</v>
      </c>
      <c r="K520" s="92">
        <v>0</v>
      </c>
      <c r="L520" s="91">
        <v>0</v>
      </c>
      <c r="M520" s="91">
        <v>0</v>
      </c>
      <c r="N520" s="92">
        <v>0</v>
      </c>
      <c r="O520" s="91">
        <v>0</v>
      </c>
      <c r="P520" s="92">
        <v>0</v>
      </c>
      <c r="Q520" s="91">
        <v>0</v>
      </c>
      <c r="R520" s="93">
        <v>0</v>
      </c>
    </row>
    <row r="521" spans="1:18">
      <c r="A521" s="181" t="s">
        <v>79</v>
      </c>
      <c r="B521" s="181" t="s">
        <v>381</v>
      </c>
      <c r="C521" s="147" t="s">
        <v>67</v>
      </c>
      <c r="D521" s="146" t="s">
        <v>2729</v>
      </c>
      <c r="E521" s="300">
        <f t="shared" si="41"/>
        <v>1</v>
      </c>
      <c r="F521" s="300">
        <f t="shared" si="41"/>
        <v>0.5</v>
      </c>
      <c r="G521" s="92">
        <f>1</f>
        <v>1</v>
      </c>
      <c r="H521" s="91">
        <f>1/2</f>
        <v>0.5</v>
      </c>
      <c r="I521" s="92">
        <v>0</v>
      </c>
      <c r="J521" s="91">
        <v>0</v>
      </c>
      <c r="K521" s="92">
        <v>0</v>
      </c>
      <c r="L521" s="91">
        <v>0</v>
      </c>
      <c r="M521" s="91">
        <v>0</v>
      </c>
      <c r="N521" s="92">
        <v>0</v>
      </c>
      <c r="O521" s="91">
        <v>0</v>
      </c>
      <c r="P521" s="92">
        <v>0</v>
      </c>
      <c r="Q521" s="91">
        <v>0</v>
      </c>
      <c r="R521" s="93">
        <v>0</v>
      </c>
    </row>
    <row r="522" spans="1:18">
      <c r="A522" s="181" t="s">
        <v>321</v>
      </c>
      <c r="B522" s="181" t="s">
        <v>284</v>
      </c>
      <c r="C522" s="147" t="s">
        <v>67</v>
      </c>
      <c r="D522" s="146" t="s">
        <v>2729</v>
      </c>
      <c r="E522" s="300">
        <f t="shared" si="41"/>
        <v>0</v>
      </c>
      <c r="F522" s="300">
        <f t="shared" si="41"/>
        <v>0</v>
      </c>
      <c r="G522" s="92">
        <v>0</v>
      </c>
      <c r="H522" s="91">
        <v>0</v>
      </c>
      <c r="I522" s="92">
        <v>0</v>
      </c>
      <c r="J522" s="91">
        <v>0</v>
      </c>
      <c r="K522" s="92">
        <v>0</v>
      </c>
      <c r="L522" s="91">
        <v>0</v>
      </c>
      <c r="M522" s="91">
        <v>0</v>
      </c>
      <c r="N522" s="92">
        <v>0</v>
      </c>
      <c r="O522" s="91">
        <v>0</v>
      </c>
      <c r="P522" s="92">
        <v>0</v>
      </c>
      <c r="Q522" s="91">
        <v>0</v>
      </c>
      <c r="R522" s="93">
        <v>0</v>
      </c>
    </row>
    <row r="523" spans="1:18">
      <c r="A523" s="181" t="s">
        <v>700</v>
      </c>
      <c r="B523" s="181" t="s">
        <v>628</v>
      </c>
      <c r="C523" s="147" t="s">
        <v>1083</v>
      </c>
      <c r="D523" s="146" t="s">
        <v>2729</v>
      </c>
      <c r="E523" s="300">
        <f t="shared" si="41"/>
        <v>0</v>
      </c>
      <c r="F523" s="300">
        <f t="shared" si="41"/>
        <v>0</v>
      </c>
      <c r="G523" s="92">
        <v>0</v>
      </c>
      <c r="H523" s="91">
        <v>0</v>
      </c>
      <c r="I523" s="92">
        <v>0</v>
      </c>
      <c r="J523" s="91">
        <v>0</v>
      </c>
      <c r="K523" s="92">
        <v>0</v>
      </c>
      <c r="L523" s="91">
        <v>0</v>
      </c>
      <c r="M523" s="91">
        <v>0</v>
      </c>
      <c r="N523" s="92">
        <v>0</v>
      </c>
      <c r="O523" s="91">
        <v>0</v>
      </c>
      <c r="P523" s="92">
        <v>0</v>
      </c>
      <c r="Q523" s="91">
        <v>0</v>
      </c>
      <c r="R523" s="93">
        <v>0</v>
      </c>
    </row>
    <row r="524" spans="1:18">
      <c r="A524" s="181" t="s">
        <v>120</v>
      </c>
      <c r="B524" s="181" t="s">
        <v>121</v>
      </c>
      <c r="C524" s="147" t="s">
        <v>67</v>
      </c>
      <c r="D524" s="146" t="s">
        <v>2729</v>
      </c>
      <c r="E524" s="300">
        <f t="shared" si="41"/>
        <v>2</v>
      </c>
      <c r="F524" s="300">
        <f t="shared" si="41"/>
        <v>0.58333333333333326</v>
      </c>
      <c r="G524" s="92">
        <f>1+1</f>
        <v>2</v>
      </c>
      <c r="H524" s="91">
        <f>1/4+1/3</f>
        <v>0.58333333333333326</v>
      </c>
      <c r="I524" s="92">
        <v>0</v>
      </c>
      <c r="J524" s="91">
        <v>0</v>
      </c>
      <c r="K524" s="92">
        <v>0</v>
      </c>
      <c r="L524" s="91">
        <v>0</v>
      </c>
      <c r="M524" s="91">
        <v>0</v>
      </c>
      <c r="N524" s="92">
        <v>0</v>
      </c>
      <c r="O524" s="91">
        <v>0</v>
      </c>
      <c r="P524" s="92">
        <v>0</v>
      </c>
      <c r="Q524" s="91">
        <v>0</v>
      </c>
      <c r="R524" s="93">
        <v>0</v>
      </c>
    </row>
    <row r="525" spans="1:18">
      <c r="A525" s="181" t="s">
        <v>211</v>
      </c>
      <c r="B525" s="181" t="s">
        <v>212</v>
      </c>
      <c r="C525" s="147" t="s">
        <v>67</v>
      </c>
      <c r="D525" s="146" t="s">
        <v>2729</v>
      </c>
      <c r="E525" s="300">
        <f t="shared" si="41"/>
        <v>4</v>
      </c>
      <c r="F525" s="300">
        <f t="shared" si="41"/>
        <v>2.1666666666666665</v>
      </c>
      <c r="G525" s="92">
        <f>1+1</f>
        <v>2</v>
      </c>
      <c r="H525" s="91">
        <f>1+1/2</f>
        <v>1.5</v>
      </c>
      <c r="I525" s="92">
        <v>0</v>
      </c>
      <c r="J525" s="91">
        <v>0</v>
      </c>
      <c r="K525" s="92">
        <v>0</v>
      </c>
      <c r="L525" s="91">
        <v>0</v>
      </c>
      <c r="M525" s="91">
        <v>0</v>
      </c>
      <c r="N525" s="92">
        <v>0</v>
      </c>
      <c r="O525" s="91">
        <v>0</v>
      </c>
      <c r="P525" s="92">
        <v>0</v>
      </c>
      <c r="Q525" s="91">
        <f>1+1</f>
        <v>2</v>
      </c>
      <c r="R525" s="93">
        <f>1/2+1/6</f>
        <v>0.66666666666666663</v>
      </c>
    </row>
    <row r="526" spans="1:18">
      <c r="A526" s="659" t="s">
        <v>900</v>
      </c>
      <c r="B526" s="659" t="s">
        <v>901</v>
      </c>
      <c r="C526" s="660" t="s">
        <v>936</v>
      </c>
      <c r="D526" s="146" t="s">
        <v>2729</v>
      </c>
      <c r="E526" s="612">
        <f t="shared" si="41"/>
        <v>5</v>
      </c>
      <c r="F526" s="612">
        <f t="shared" si="41"/>
        <v>5</v>
      </c>
      <c r="G526" s="92">
        <f>1+1+1+1+1</f>
        <v>5</v>
      </c>
      <c r="H526" s="91">
        <f>1+1+1+1+1</f>
        <v>5</v>
      </c>
      <c r="I526" s="92">
        <v>0</v>
      </c>
      <c r="J526" s="91">
        <v>0</v>
      </c>
      <c r="K526" s="92">
        <v>0</v>
      </c>
      <c r="L526" s="91">
        <v>0</v>
      </c>
      <c r="M526" s="91">
        <v>0</v>
      </c>
      <c r="N526" s="92">
        <v>0</v>
      </c>
      <c r="O526" s="91">
        <v>0</v>
      </c>
      <c r="P526" s="92">
        <v>0</v>
      </c>
      <c r="Q526" s="91">
        <v>0</v>
      </c>
      <c r="R526" s="93">
        <v>0</v>
      </c>
    </row>
    <row r="527" spans="1:18">
      <c r="A527" s="175" t="s">
        <v>292</v>
      </c>
      <c r="B527" s="175" t="s">
        <v>386</v>
      </c>
      <c r="C527" s="173" t="s">
        <v>67</v>
      </c>
      <c r="D527" s="146" t="s">
        <v>2729</v>
      </c>
      <c r="E527" s="325">
        <f t="shared" si="41"/>
        <v>0</v>
      </c>
      <c r="F527" s="325">
        <f t="shared" si="41"/>
        <v>0</v>
      </c>
      <c r="G527" s="329">
        <v>0</v>
      </c>
      <c r="H527" s="329">
        <v>0</v>
      </c>
      <c r="I527" s="352">
        <v>0</v>
      </c>
      <c r="J527" s="329">
        <v>0</v>
      </c>
      <c r="K527" s="352">
        <v>0</v>
      </c>
      <c r="L527" s="329">
        <v>0</v>
      </c>
      <c r="M527" s="329">
        <v>0</v>
      </c>
      <c r="N527" s="352">
        <v>0</v>
      </c>
      <c r="O527" s="329">
        <v>0</v>
      </c>
      <c r="P527" s="352">
        <v>0</v>
      </c>
      <c r="Q527" s="329">
        <v>0</v>
      </c>
      <c r="R527" s="342">
        <v>0</v>
      </c>
    </row>
    <row r="528" spans="1:18">
      <c r="A528" s="181" t="s">
        <v>701</v>
      </c>
      <c r="B528" s="181" t="s">
        <v>702</v>
      </c>
      <c r="C528" s="147" t="s">
        <v>59</v>
      </c>
      <c r="D528" s="146" t="s">
        <v>2729</v>
      </c>
      <c r="E528" s="300">
        <f t="shared" si="41"/>
        <v>0</v>
      </c>
      <c r="F528" s="300">
        <f t="shared" si="41"/>
        <v>0</v>
      </c>
      <c r="G528" s="97">
        <v>0</v>
      </c>
      <c r="H528" s="96">
        <v>0</v>
      </c>
      <c r="I528" s="97">
        <v>0</v>
      </c>
      <c r="J528" s="96">
        <v>0</v>
      </c>
      <c r="K528" s="97">
        <v>0</v>
      </c>
      <c r="L528" s="96">
        <v>0</v>
      </c>
      <c r="M528" s="96">
        <v>0</v>
      </c>
      <c r="N528" s="97">
        <v>0</v>
      </c>
      <c r="O528" s="96">
        <v>0</v>
      </c>
      <c r="P528" s="97">
        <v>0</v>
      </c>
      <c r="Q528" s="96">
        <v>0</v>
      </c>
      <c r="R528" s="98">
        <v>0</v>
      </c>
    </row>
    <row r="529" spans="1:18">
      <c r="A529" s="181" t="s">
        <v>382</v>
      </c>
      <c r="B529" s="181" t="s">
        <v>383</v>
      </c>
      <c r="C529" s="147" t="s">
        <v>59</v>
      </c>
      <c r="D529" s="146" t="s">
        <v>2729</v>
      </c>
      <c r="E529" s="325">
        <f t="shared" si="41"/>
        <v>0</v>
      </c>
      <c r="F529" s="325">
        <f t="shared" si="41"/>
        <v>0</v>
      </c>
      <c r="G529" s="329">
        <v>0</v>
      </c>
      <c r="H529" s="329">
        <v>0</v>
      </c>
      <c r="I529" s="352">
        <v>0</v>
      </c>
      <c r="J529" s="329">
        <v>0</v>
      </c>
      <c r="K529" s="352">
        <v>0</v>
      </c>
      <c r="L529" s="329">
        <v>0</v>
      </c>
      <c r="M529" s="329">
        <v>0</v>
      </c>
      <c r="N529" s="352">
        <v>0</v>
      </c>
      <c r="O529" s="329">
        <v>0</v>
      </c>
      <c r="P529" s="352">
        <v>0</v>
      </c>
      <c r="Q529" s="329">
        <v>0</v>
      </c>
      <c r="R529" s="342">
        <v>0</v>
      </c>
    </row>
    <row r="530" spans="1:18">
      <c r="A530" s="192" t="s">
        <v>703</v>
      </c>
      <c r="B530" s="192" t="s">
        <v>704</v>
      </c>
      <c r="C530" s="146" t="s">
        <v>56</v>
      </c>
      <c r="D530" s="146" t="s">
        <v>2729</v>
      </c>
      <c r="E530" s="300">
        <f t="shared" si="41"/>
        <v>0</v>
      </c>
      <c r="F530" s="300">
        <f t="shared" si="41"/>
        <v>0</v>
      </c>
      <c r="G530" s="97">
        <v>0</v>
      </c>
      <c r="H530" s="96">
        <v>0</v>
      </c>
      <c r="I530" s="97">
        <v>0</v>
      </c>
      <c r="J530" s="96">
        <v>0</v>
      </c>
      <c r="K530" s="97">
        <v>0</v>
      </c>
      <c r="L530" s="96">
        <v>0</v>
      </c>
      <c r="M530" s="96">
        <v>0</v>
      </c>
      <c r="N530" s="97">
        <v>0</v>
      </c>
      <c r="O530" s="96">
        <v>0</v>
      </c>
      <c r="P530" s="97">
        <v>0</v>
      </c>
      <c r="Q530" s="96">
        <v>0</v>
      </c>
      <c r="R530" s="98">
        <v>0</v>
      </c>
    </row>
    <row r="531" spans="1:18">
      <c r="A531" s="180" t="s">
        <v>705</v>
      </c>
      <c r="B531" s="180" t="s">
        <v>706</v>
      </c>
      <c r="C531" s="149" t="s">
        <v>56</v>
      </c>
      <c r="D531" s="146" t="s">
        <v>2729</v>
      </c>
      <c r="E531" s="325">
        <f t="shared" si="41"/>
        <v>1</v>
      </c>
      <c r="F531" s="325">
        <f t="shared" si="41"/>
        <v>1</v>
      </c>
      <c r="G531" s="353">
        <f>1</f>
        <v>1</v>
      </c>
      <c r="H531" s="329">
        <f>1</f>
        <v>1</v>
      </c>
      <c r="I531" s="352">
        <v>0</v>
      </c>
      <c r="J531" s="329">
        <v>0</v>
      </c>
      <c r="K531" s="352">
        <v>0</v>
      </c>
      <c r="L531" s="329">
        <v>0</v>
      </c>
      <c r="M531" s="329">
        <v>0</v>
      </c>
      <c r="N531" s="352">
        <v>0</v>
      </c>
      <c r="O531" s="329">
        <v>0</v>
      </c>
      <c r="P531" s="352">
        <v>0</v>
      </c>
      <c r="Q531" s="329">
        <v>0</v>
      </c>
      <c r="R531" s="342">
        <v>0</v>
      </c>
    </row>
    <row r="532" spans="1:18">
      <c r="A532" s="847" t="s">
        <v>1014</v>
      </c>
      <c r="B532" s="847" t="s">
        <v>1015</v>
      </c>
      <c r="C532" s="848" t="s">
        <v>505</v>
      </c>
      <c r="D532" s="743" t="s">
        <v>2729</v>
      </c>
      <c r="E532" s="744">
        <f t="shared" si="41"/>
        <v>0</v>
      </c>
      <c r="F532" s="744">
        <f t="shared" si="41"/>
        <v>0</v>
      </c>
      <c r="G532" s="744">
        <v>0</v>
      </c>
      <c r="H532" s="744">
        <v>0</v>
      </c>
      <c r="I532" s="846">
        <v>0</v>
      </c>
      <c r="J532" s="744">
        <v>0</v>
      </c>
      <c r="K532" s="846">
        <v>0</v>
      </c>
      <c r="L532" s="744">
        <v>0</v>
      </c>
      <c r="M532" s="744">
        <v>0</v>
      </c>
      <c r="N532" s="846">
        <v>0</v>
      </c>
      <c r="O532" s="744">
        <v>0</v>
      </c>
      <c r="P532" s="846">
        <v>0</v>
      </c>
      <c r="Q532" s="744">
        <v>0</v>
      </c>
      <c r="R532" s="746">
        <v>0</v>
      </c>
    </row>
    <row r="533" spans="1:18">
      <c r="A533" s="861" t="s">
        <v>707</v>
      </c>
      <c r="B533" s="861" t="s">
        <v>708</v>
      </c>
      <c r="C533" s="701" t="s">
        <v>183</v>
      </c>
      <c r="D533" s="743" t="s">
        <v>2729</v>
      </c>
      <c r="E533" s="702">
        <f t="shared" si="41"/>
        <v>0</v>
      </c>
      <c r="F533" s="702">
        <f t="shared" si="41"/>
        <v>0</v>
      </c>
      <c r="G533" s="703">
        <v>0</v>
      </c>
      <c r="H533" s="702">
        <v>0</v>
      </c>
      <c r="I533" s="703">
        <v>0</v>
      </c>
      <c r="J533" s="702">
        <v>0</v>
      </c>
      <c r="K533" s="703">
        <v>0</v>
      </c>
      <c r="L533" s="702">
        <v>0</v>
      </c>
      <c r="M533" s="702">
        <v>0</v>
      </c>
      <c r="N533" s="703">
        <v>0</v>
      </c>
      <c r="O533" s="702">
        <v>0</v>
      </c>
      <c r="P533" s="703">
        <v>0</v>
      </c>
      <c r="Q533" s="702">
        <v>0</v>
      </c>
      <c r="R533" s="704">
        <v>0</v>
      </c>
    </row>
    <row r="534" spans="1:18">
      <c r="A534" s="863" t="s">
        <v>709</v>
      </c>
      <c r="B534" s="863" t="s">
        <v>710</v>
      </c>
      <c r="C534" s="801" t="s">
        <v>183</v>
      </c>
      <c r="D534" s="743" t="s">
        <v>2729</v>
      </c>
      <c r="E534" s="702">
        <f t="shared" si="41"/>
        <v>0</v>
      </c>
      <c r="F534" s="702">
        <f t="shared" si="41"/>
        <v>0</v>
      </c>
      <c r="G534" s="910">
        <v>0</v>
      </c>
      <c r="H534" s="787">
        <v>0</v>
      </c>
      <c r="I534" s="910">
        <v>0</v>
      </c>
      <c r="J534" s="787">
        <v>0</v>
      </c>
      <c r="K534" s="910">
        <v>0</v>
      </c>
      <c r="L534" s="787">
        <v>0</v>
      </c>
      <c r="M534" s="787">
        <v>0</v>
      </c>
      <c r="N534" s="910">
        <v>0</v>
      </c>
      <c r="O534" s="787">
        <v>0</v>
      </c>
      <c r="P534" s="910">
        <v>0</v>
      </c>
      <c r="Q534" s="787">
        <v>0</v>
      </c>
      <c r="R534" s="911">
        <v>0</v>
      </c>
    </row>
    <row r="535" spans="1:18">
      <c r="A535" s="863" t="s">
        <v>118</v>
      </c>
      <c r="B535" s="863" t="s">
        <v>119</v>
      </c>
      <c r="C535" s="801" t="s">
        <v>157</v>
      </c>
      <c r="D535" s="743" t="s">
        <v>2729</v>
      </c>
      <c r="E535" s="702">
        <f t="shared" si="41"/>
        <v>1</v>
      </c>
      <c r="F535" s="702">
        <f t="shared" si="41"/>
        <v>0.25</v>
      </c>
      <c r="G535" s="910">
        <v>0</v>
      </c>
      <c r="H535" s="787">
        <v>0</v>
      </c>
      <c r="I535" s="910">
        <v>0</v>
      </c>
      <c r="J535" s="787">
        <v>0</v>
      </c>
      <c r="K535" s="910">
        <v>0</v>
      </c>
      <c r="L535" s="787">
        <v>0</v>
      </c>
      <c r="M535" s="787">
        <v>0</v>
      </c>
      <c r="N535" s="910">
        <v>0</v>
      </c>
      <c r="O535" s="787">
        <v>0</v>
      </c>
      <c r="P535" s="910">
        <v>0</v>
      </c>
      <c r="Q535" s="787">
        <f>1</f>
        <v>1</v>
      </c>
      <c r="R535" s="911">
        <f>1/4</f>
        <v>0.25</v>
      </c>
    </row>
    <row r="536" spans="1:18">
      <c r="A536" s="863" t="s">
        <v>715</v>
      </c>
      <c r="B536" s="863" t="s">
        <v>90</v>
      </c>
      <c r="C536" s="801" t="s">
        <v>157</v>
      </c>
      <c r="D536" s="743" t="s">
        <v>2729</v>
      </c>
      <c r="E536" s="702">
        <f t="shared" si="41"/>
        <v>3</v>
      </c>
      <c r="F536" s="702">
        <f t="shared" si="41"/>
        <v>1.3333333333333333</v>
      </c>
      <c r="G536" s="910">
        <f>1</f>
        <v>1</v>
      </c>
      <c r="H536" s="787">
        <f>1</f>
        <v>1</v>
      </c>
      <c r="I536" s="910">
        <v>0</v>
      </c>
      <c r="J536" s="787">
        <v>0</v>
      </c>
      <c r="K536" s="910">
        <v>0</v>
      </c>
      <c r="L536" s="787">
        <v>0</v>
      </c>
      <c r="M536" s="787">
        <v>0</v>
      </c>
      <c r="N536" s="910">
        <v>0</v>
      </c>
      <c r="O536" s="787">
        <v>0</v>
      </c>
      <c r="P536" s="910">
        <v>0</v>
      </c>
      <c r="Q536" s="787">
        <f>1+1</f>
        <v>2</v>
      </c>
      <c r="R536" s="911">
        <f>1/6+1/6</f>
        <v>0.33333333333333331</v>
      </c>
    </row>
    <row r="537" spans="1:18">
      <c r="A537" s="863" t="s">
        <v>711</v>
      </c>
      <c r="B537" s="863" t="s">
        <v>712</v>
      </c>
      <c r="C537" s="801" t="s">
        <v>157</v>
      </c>
      <c r="D537" s="743" t="s">
        <v>2729</v>
      </c>
      <c r="E537" s="702">
        <f t="shared" si="41"/>
        <v>0</v>
      </c>
      <c r="F537" s="702">
        <f t="shared" si="41"/>
        <v>0</v>
      </c>
      <c r="G537" s="910">
        <v>0</v>
      </c>
      <c r="H537" s="787">
        <v>0</v>
      </c>
      <c r="I537" s="910">
        <v>0</v>
      </c>
      <c r="J537" s="787">
        <v>0</v>
      </c>
      <c r="K537" s="910">
        <v>0</v>
      </c>
      <c r="L537" s="787">
        <v>0</v>
      </c>
      <c r="M537" s="787">
        <v>0</v>
      </c>
      <c r="N537" s="910">
        <v>0</v>
      </c>
      <c r="O537" s="787">
        <v>0</v>
      </c>
      <c r="P537" s="910">
        <v>0</v>
      </c>
      <c r="Q537" s="787">
        <v>0</v>
      </c>
      <c r="R537" s="911">
        <v>0</v>
      </c>
    </row>
    <row r="538" spans="1:18">
      <c r="A538" s="722" t="s">
        <v>713</v>
      </c>
      <c r="B538" s="963" t="s">
        <v>714</v>
      </c>
      <c r="C538" s="963" t="s">
        <v>2714</v>
      </c>
      <c r="D538" s="743" t="s">
        <v>2729</v>
      </c>
      <c r="E538" s="724">
        <f t="shared" si="41"/>
        <v>1</v>
      </c>
      <c r="F538" s="724">
        <f t="shared" si="41"/>
        <v>0.25</v>
      </c>
      <c r="G538" s="726">
        <v>1</v>
      </c>
      <c r="H538" s="724">
        <f>1/4</f>
        <v>0.25</v>
      </c>
      <c r="I538" s="726">
        <v>0</v>
      </c>
      <c r="J538" s="724">
        <v>0</v>
      </c>
      <c r="K538" s="726">
        <v>0</v>
      </c>
      <c r="L538" s="724">
        <v>0</v>
      </c>
      <c r="M538" s="724">
        <v>0</v>
      </c>
      <c r="N538" s="726">
        <v>0</v>
      </c>
      <c r="O538" s="724">
        <v>0</v>
      </c>
      <c r="P538" s="726">
        <v>0</v>
      </c>
      <c r="Q538" s="724">
        <v>0</v>
      </c>
      <c r="R538" s="725">
        <v>0</v>
      </c>
    </row>
    <row r="539" spans="1:18">
      <c r="A539" s="845" t="s">
        <v>2517</v>
      </c>
      <c r="B539" s="712" t="s">
        <v>2518</v>
      </c>
      <c r="C539" s="714" t="s">
        <v>311</v>
      </c>
      <c r="D539" s="743" t="s">
        <v>2729</v>
      </c>
      <c r="E539" s="716">
        <f t="shared" si="41"/>
        <v>1</v>
      </c>
      <c r="F539" s="716">
        <f t="shared" si="41"/>
        <v>1</v>
      </c>
      <c r="G539" s="718">
        <f>1</f>
        <v>1</v>
      </c>
      <c r="H539" s="716">
        <f>1</f>
        <v>1</v>
      </c>
      <c r="I539" s="718">
        <v>0</v>
      </c>
      <c r="J539" s="716">
        <v>0</v>
      </c>
      <c r="K539" s="718">
        <v>0</v>
      </c>
      <c r="L539" s="716">
        <v>0</v>
      </c>
      <c r="M539" s="716">
        <v>0</v>
      </c>
      <c r="N539" s="718">
        <v>0</v>
      </c>
      <c r="O539" s="716">
        <v>0</v>
      </c>
      <c r="P539" s="718">
        <v>0</v>
      </c>
      <c r="Q539" s="716">
        <v>0</v>
      </c>
      <c r="R539" s="717">
        <v>0</v>
      </c>
    </row>
    <row r="540" spans="1:18">
      <c r="A540" s="845" t="s">
        <v>131</v>
      </c>
      <c r="B540" s="712" t="s">
        <v>397</v>
      </c>
      <c r="C540" s="714" t="s">
        <v>917</v>
      </c>
      <c r="D540" s="743" t="s">
        <v>2729</v>
      </c>
      <c r="E540" s="716">
        <f t="shared" si="41"/>
        <v>0</v>
      </c>
      <c r="F540" s="716">
        <f t="shared" si="41"/>
        <v>0</v>
      </c>
      <c r="G540" s="718">
        <v>0</v>
      </c>
      <c r="H540" s="716">
        <v>0</v>
      </c>
      <c r="I540" s="718">
        <v>0</v>
      </c>
      <c r="J540" s="716">
        <v>0</v>
      </c>
      <c r="K540" s="718">
        <v>0</v>
      </c>
      <c r="L540" s="716">
        <v>0</v>
      </c>
      <c r="M540" s="716">
        <v>0</v>
      </c>
      <c r="N540" s="718">
        <v>0</v>
      </c>
      <c r="O540" s="716">
        <v>0</v>
      </c>
      <c r="P540" s="718">
        <v>0</v>
      </c>
      <c r="Q540" s="716">
        <v>0</v>
      </c>
      <c r="R540" s="717">
        <v>0</v>
      </c>
    </row>
    <row r="541" spans="1:18">
      <c r="A541" s="728" t="s">
        <v>2510</v>
      </c>
      <c r="B541" s="964" t="s">
        <v>2511</v>
      </c>
      <c r="C541" s="964" t="s">
        <v>231</v>
      </c>
      <c r="D541" s="743" t="s">
        <v>2729</v>
      </c>
      <c r="E541" s="702">
        <f t="shared" si="41"/>
        <v>1</v>
      </c>
      <c r="F541" s="702">
        <f t="shared" si="41"/>
        <v>0.33333333333333331</v>
      </c>
      <c r="G541" s="730">
        <f>1</f>
        <v>1</v>
      </c>
      <c r="H541" s="730">
        <f>1/3</f>
        <v>0.33333333333333331</v>
      </c>
      <c r="I541" s="731">
        <v>0</v>
      </c>
      <c r="J541" s="730">
        <v>0</v>
      </c>
      <c r="K541" s="731">
        <v>0</v>
      </c>
      <c r="L541" s="730">
        <v>0</v>
      </c>
      <c r="M541" s="730">
        <v>0</v>
      </c>
      <c r="N541" s="731">
        <v>0</v>
      </c>
      <c r="O541" s="730">
        <v>0</v>
      </c>
      <c r="P541" s="731">
        <v>0</v>
      </c>
      <c r="Q541" s="730">
        <v>0</v>
      </c>
      <c r="R541" s="732">
        <v>0</v>
      </c>
    </row>
    <row r="542" spans="1:18">
      <c r="A542" s="728" t="s">
        <v>2709</v>
      </c>
      <c r="B542" s="964" t="s">
        <v>2710</v>
      </c>
      <c r="C542" s="964" t="s">
        <v>231</v>
      </c>
      <c r="D542" s="743" t="s">
        <v>2729</v>
      </c>
      <c r="E542" s="702">
        <f t="shared" si="41"/>
        <v>1</v>
      </c>
      <c r="F542" s="702">
        <f t="shared" si="41"/>
        <v>0.16666666666666666</v>
      </c>
      <c r="G542" s="730">
        <v>0</v>
      </c>
      <c r="H542" s="730">
        <v>0</v>
      </c>
      <c r="I542" s="731">
        <v>0</v>
      </c>
      <c r="J542" s="730">
        <v>0</v>
      </c>
      <c r="K542" s="731">
        <v>0</v>
      </c>
      <c r="L542" s="730">
        <v>0</v>
      </c>
      <c r="M542" s="730">
        <v>0</v>
      </c>
      <c r="N542" s="731">
        <v>0</v>
      </c>
      <c r="O542" s="730">
        <v>0</v>
      </c>
      <c r="P542" s="731">
        <v>0</v>
      </c>
      <c r="Q542" s="730">
        <f>1</f>
        <v>1</v>
      </c>
      <c r="R542" s="732">
        <f>1/6</f>
        <v>0.16666666666666666</v>
      </c>
    </row>
    <row r="543" spans="1:18">
      <c r="A543" s="728" t="s">
        <v>2252</v>
      </c>
      <c r="B543" s="964" t="s">
        <v>111</v>
      </c>
      <c r="C543" s="964" t="s">
        <v>231</v>
      </c>
      <c r="D543" s="743" t="s">
        <v>2729</v>
      </c>
      <c r="E543" s="702">
        <f t="shared" si="41"/>
        <v>1</v>
      </c>
      <c r="F543" s="702">
        <f t="shared" si="41"/>
        <v>0.25</v>
      </c>
      <c r="G543" s="730">
        <f>1</f>
        <v>1</v>
      </c>
      <c r="H543" s="730">
        <f>1/4</f>
        <v>0.25</v>
      </c>
      <c r="I543" s="731">
        <v>0</v>
      </c>
      <c r="J543" s="730">
        <v>0</v>
      </c>
      <c r="K543" s="731">
        <v>0</v>
      </c>
      <c r="L543" s="730">
        <v>0</v>
      </c>
      <c r="M543" s="730">
        <v>0</v>
      </c>
      <c r="N543" s="731">
        <v>0</v>
      </c>
      <c r="O543" s="730">
        <v>0</v>
      </c>
      <c r="P543" s="731">
        <v>0</v>
      </c>
      <c r="Q543" s="730">
        <v>0</v>
      </c>
      <c r="R543" s="732">
        <v>0</v>
      </c>
    </row>
    <row r="544" spans="1:18">
      <c r="A544" s="728" t="s">
        <v>190</v>
      </c>
      <c r="B544" s="964" t="s">
        <v>2629</v>
      </c>
      <c r="C544" s="964" t="s">
        <v>231</v>
      </c>
      <c r="D544" s="743" t="s">
        <v>2729</v>
      </c>
      <c r="E544" s="702">
        <f t="shared" si="41"/>
        <v>1</v>
      </c>
      <c r="F544" s="702">
        <f t="shared" si="41"/>
        <v>0.5</v>
      </c>
      <c r="G544" s="730">
        <f>1</f>
        <v>1</v>
      </c>
      <c r="H544" s="730">
        <f>1/2</f>
        <v>0.5</v>
      </c>
      <c r="I544" s="731">
        <v>0</v>
      </c>
      <c r="J544" s="730">
        <v>0</v>
      </c>
      <c r="K544" s="731">
        <v>0</v>
      </c>
      <c r="L544" s="730">
        <v>0</v>
      </c>
      <c r="M544" s="730">
        <v>0</v>
      </c>
      <c r="N544" s="731">
        <v>0</v>
      </c>
      <c r="O544" s="730">
        <v>0</v>
      </c>
      <c r="P544" s="731">
        <v>0</v>
      </c>
      <c r="Q544" s="730">
        <v>0</v>
      </c>
      <c r="R544" s="732">
        <v>0</v>
      </c>
    </row>
    <row r="545" spans="1:18">
      <c r="A545" s="728" t="s">
        <v>2707</v>
      </c>
      <c r="B545" s="964" t="s">
        <v>2708</v>
      </c>
      <c r="C545" s="964" t="s">
        <v>231</v>
      </c>
      <c r="D545" s="743" t="s">
        <v>2729</v>
      </c>
      <c r="E545" s="702">
        <f t="shared" si="41"/>
        <v>1</v>
      </c>
      <c r="F545" s="702">
        <f t="shared" si="41"/>
        <v>0.16666666666666666</v>
      </c>
      <c r="G545" s="730">
        <v>0</v>
      </c>
      <c r="H545" s="730">
        <v>0</v>
      </c>
      <c r="I545" s="731">
        <v>0</v>
      </c>
      <c r="J545" s="730">
        <v>0</v>
      </c>
      <c r="K545" s="731">
        <v>0</v>
      </c>
      <c r="L545" s="730">
        <v>0</v>
      </c>
      <c r="M545" s="730">
        <v>0</v>
      </c>
      <c r="N545" s="731">
        <v>0</v>
      </c>
      <c r="O545" s="730">
        <v>0</v>
      </c>
      <c r="P545" s="731">
        <v>0</v>
      </c>
      <c r="Q545" s="730">
        <f>1</f>
        <v>1</v>
      </c>
      <c r="R545" s="732">
        <f>1/6</f>
        <v>0.16666666666666666</v>
      </c>
    </row>
    <row r="546" spans="1:18">
      <c r="A546" s="728" t="s">
        <v>2711</v>
      </c>
      <c r="B546" s="964" t="s">
        <v>2712</v>
      </c>
      <c r="C546" s="964" t="s">
        <v>231</v>
      </c>
      <c r="D546" s="743" t="s">
        <v>2729</v>
      </c>
      <c r="E546" s="702">
        <f t="shared" si="41"/>
        <v>1</v>
      </c>
      <c r="F546" s="702">
        <f t="shared" si="41"/>
        <v>0.16666666666666666</v>
      </c>
      <c r="G546" s="730">
        <v>0</v>
      </c>
      <c r="H546" s="730">
        <v>0</v>
      </c>
      <c r="I546" s="731">
        <v>0</v>
      </c>
      <c r="J546" s="730">
        <v>0</v>
      </c>
      <c r="K546" s="731">
        <v>0</v>
      </c>
      <c r="L546" s="730">
        <v>0</v>
      </c>
      <c r="M546" s="730">
        <v>0</v>
      </c>
      <c r="N546" s="731">
        <v>0</v>
      </c>
      <c r="O546" s="730">
        <v>0</v>
      </c>
      <c r="P546" s="731">
        <v>0</v>
      </c>
      <c r="Q546" s="730">
        <f>1</f>
        <v>1</v>
      </c>
      <c r="R546" s="732">
        <f>1/6</f>
        <v>0.16666666666666666</v>
      </c>
    </row>
    <row r="547" spans="1:18">
      <c r="A547" s="728" t="s">
        <v>2208</v>
      </c>
      <c r="B547" s="964" t="s">
        <v>2209</v>
      </c>
      <c r="C547" s="964" t="s">
        <v>231</v>
      </c>
      <c r="D547" s="743" t="s">
        <v>2729</v>
      </c>
      <c r="E547" s="702">
        <f t="shared" si="41"/>
        <v>1</v>
      </c>
      <c r="F547" s="702">
        <f t="shared" si="41"/>
        <v>0.5</v>
      </c>
      <c r="G547" s="730">
        <f>1</f>
        <v>1</v>
      </c>
      <c r="H547" s="730">
        <f>1/2</f>
        <v>0.5</v>
      </c>
      <c r="I547" s="731">
        <v>0</v>
      </c>
      <c r="J547" s="730">
        <v>0</v>
      </c>
      <c r="K547" s="731">
        <v>0</v>
      </c>
      <c r="L547" s="730">
        <v>0</v>
      </c>
      <c r="M547" s="730">
        <v>0</v>
      </c>
      <c r="N547" s="731">
        <v>0</v>
      </c>
      <c r="O547" s="730">
        <v>0</v>
      </c>
      <c r="P547" s="731">
        <v>0</v>
      </c>
      <c r="Q547" s="730">
        <v>0</v>
      </c>
      <c r="R547" s="732">
        <v>0</v>
      </c>
    </row>
    <row r="548" spans="1:18" ht="16" thickBot="1">
      <c r="A548" s="965" t="s">
        <v>949</v>
      </c>
      <c r="B548" s="961" t="s">
        <v>100</v>
      </c>
      <c r="C548" s="858" t="s">
        <v>907</v>
      </c>
      <c r="D548" s="743" t="s">
        <v>2729</v>
      </c>
      <c r="E548" s="738">
        <f t="shared" si="41"/>
        <v>0</v>
      </c>
      <c r="F548" s="738">
        <f t="shared" si="41"/>
        <v>0</v>
      </c>
      <c r="G548" s="748">
        <v>0</v>
      </c>
      <c r="H548" s="738">
        <v>0</v>
      </c>
      <c r="I548" s="740">
        <v>0</v>
      </c>
      <c r="J548" s="738">
        <v>0</v>
      </c>
      <c r="K548" s="740">
        <v>0</v>
      </c>
      <c r="L548" s="738">
        <v>0</v>
      </c>
      <c r="M548" s="738">
        <v>0</v>
      </c>
      <c r="N548" s="740">
        <v>0</v>
      </c>
      <c r="O548" s="738">
        <v>0</v>
      </c>
      <c r="P548" s="740">
        <v>0</v>
      </c>
      <c r="Q548" s="738">
        <v>0</v>
      </c>
      <c r="R548" s="739">
        <v>0</v>
      </c>
    </row>
    <row r="549" spans="1:18">
      <c r="A549" s="240" t="s">
        <v>20</v>
      </c>
      <c r="B549" s="241"/>
      <c r="C549" s="241"/>
      <c r="D549" s="241"/>
      <c r="E549" s="244">
        <f t="shared" ref="E549:R549" si="42">SUM(E517:E548)</f>
        <v>30</v>
      </c>
      <c r="F549" s="242">
        <f t="shared" si="42"/>
        <v>15.083333333333332</v>
      </c>
      <c r="G549" s="244">
        <f t="shared" si="42"/>
        <v>20</v>
      </c>
      <c r="H549" s="242">
        <f t="shared" si="42"/>
        <v>13</v>
      </c>
      <c r="I549" s="244">
        <f t="shared" si="42"/>
        <v>0</v>
      </c>
      <c r="J549" s="242">
        <f t="shared" si="42"/>
        <v>0</v>
      </c>
      <c r="K549" s="244">
        <f t="shared" si="42"/>
        <v>0</v>
      </c>
      <c r="L549" s="242">
        <f t="shared" si="42"/>
        <v>0</v>
      </c>
      <c r="M549" s="244">
        <f t="shared" si="42"/>
        <v>0</v>
      </c>
      <c r="N549" s="242">
        <f t="shared" si="42"/>
        <v>0</v>
      </c>
      <c r="O549" s="244">
        <f t="shared" si="42"/>
        <v>0</v>
      </c>
      <c r="P549" s="242">
        <f t="shared" si="42"/>
        <v>0</v>
      </c>
      <c r="Q549" s="244">
        <f t="shared" si="42"/>
        <v>10</v>
      </c>
      <c r="R549" s="243">
        <f t="shared" si="42"/>
        <v>2.0833333333333335</v>
      </c>
    </row>
    <row r="553" spans="1:18" ht="19">
      <c r="A553" s="1742" t="s">
        <v>716</v>
      </c>
      <c r="B553" s="1742"/>
      <c r="C553" s="1742"/>
      <c r="D553" s="1742"/>
      <c r="E553" s="1742"/>
      <c r="F553" s="1742"/>
      <c r="G553" s="1742"/>
      <c r="H553" s="1742"/>
      <c r="I553" s="1742"/>
      <c r="J553" s="1742"/>
      <c r="K553" s="1742"/>
      <c r="L553" s="1742"/>
      <c r="M553" s="1742"/>
      <c r="N553" s="1742"/>
      <c r="O553" s="1742"/>
      <c r="P553" s="1742"/>
      <c r="Q553" s="1742"/>
      <c r="R553" s="1742"/>
    </row>
    <row r="554" spans="1:18" ht="19">
      <c r="A554" s="1731" t="s">
        <v>2278</v>
      </c>
      <c r="B554" s="1732"/>
      <c r="C554" s="1732"/>
      <c r="D554" s="1732"/>
      <c r="E554" s="1732"/>
      <c r="F554" s="1732"/>
      <c r="G554" s="1732"/>
      <c r="H554" s="1732"/>
      <c r="I554" s="1732"/>
      <c r="J554" s="1732"/>
      <c r="K554" s="1732"/>
      <c r="L554" s="1732"/>
      <c r="M554" s="1732"/>
      <c r="N554" s="1732"/>
      <c r="O554" s="1732"/>
      <c r="P554" s="1732"/>
      <c r="Q554" s="1732"/>
      <c r="R554" s="1732"/>
    </row>
    <row r="555" spans="1:18">
      <c r="A555" s="1741" t="s">
        <v>1</v>
      </c>
      <c r="B555" s="1741" t="s">
        <v>2</v>
      </c>
      <c r="C555" s="1741" t="s">
        <v>861</v>
      </c>
      <c r="D555" s="692"/>
      <c r="E555" s="1740" t="s">
        <v>853</v>
      </c>
      <c r="F555" s="1740"/>
      <c r="G555" s="1745" t="s">
        <v>1732</v>
      </c>
      <c r="H555" s="1746"/>
      <c r="I555" s="1745" t="s">
        <v>859</v>
      </c>
      <c r="J555" s="1746"/>
      <c r="K555" s="1740" t="s">
        <v>12</v>
      </c>
      <c r="L555" s="1740"/>
      <c r="M555" s="1740" t="s">
        <v>6</v>
      </c>
      <c r="N555" s="1740"/>
      <c r="O555" s="1740" t="s">
        <v>5</v>
      </c>
      <c r="P555" s="1740"/>
      <c r="Q555" s="1740" t="s">
        <v>7</v>
      </c>
      <c r="R555" s="1740"/>
    </row>
    <row r="556" spans="1:18">
      <c r="A556" s="1741"/>
      <c r="B556" s="1741"/>
      <c r="C556" s="1741"/>
      <c r="D556" s="692"/>
      <c r="E556" s="13" t="s">
        <v>14</v>
      </c>
      <c r="F556" s="13" t="s">
        <v>15</v>
      </c>
      <c r="G556" s="13" t="s">
        <v>14</v>
      </c>
      <c r="H556" s="13" t="s">
        <v>15</v>
      </c>
      <c r="I556" s="13" t="s">
        <v>14</v>
      </c>
      <c r="J556" s="13" t="s">
        <v>15</v>
      </c>
      <c r="K556" s="13" t="s">
        <v>14</v>
      </c>
      <c r="L556" s="13" t="s">
        <v>15</v>
      </c>
      <c r="M556" s="13" t="s">
        <v>14</v>
      </c>
      <c r="N556" s="13" t="s">
        <v>15</v>
      </c>
      <c r="O556" s="13" t="s">
        <v>14</v>
      </c>
      <c r="P556" s="13" t="s">
        <v>15</v>
      </c>
      <c r="Q556" s="13" t="s">
        <v>14</v>
      </c>
      <c r="R556" s="13" t="s">
        <v>15</v>
      </c>
    </row>
    <row r="557" spans="1:18">
      <c r="A557" s="148" t="s">
        <v>259</v>
      </c>
      <c r="B557" s="168" t="s">
        <v>834</v>
      </c>
      <c r="C557" s="166" t="s">
        <v>67</v>
      </c>
      <c r="D557" s="152" t="s">
        <v>2730</v>
      </c>
      <c r="E557" s="307">
        <f t="shared" ref="E557:F585" si="43">G557+I557+K557+M557+O557+Q557</f>
        <v>0</v>
      </c>
      <c r="F557" s="313">
        <f t="shared" si="43"/>
        <v>0</v>
      </c>
      <c r="G557" s="107">
        <v>0</v>
      </c>
      <c r="H557" s="377">
        <v>0</v>
      </c>
      <c r="I557" s="107">
        <v>0</v>
      </c>
      <c r="J557" s="377">
        <v>0</v>
      </c>
      <c r="K557" s="107">
        <v>0</v>
      </c>
      <c r="L557" s="97">
        <v>0</v>
      </c>
      <c r="M557" s="96">
        <v>0</v>
      </c>
      <c r="N557" s="108">
        <v>0</v>
      </c>
      <c r="O557" s="97">
        <v>0</v>
      </c>
      <c r="P557" s="96">
        <v>0</v>
      </c>
      <c r="Q557" s="97">
        <v>0</v>
      </c>
      <c r="R557" s="96">
        <v>0</v>
      </c>
    </row>
    <row r="558" spans="1:18">
      <c r="A558" s="148" t="s">
        <v>213</v>
      </c>
      <c r="B558" s="168" t="s">
        <v>214</v>
      </c>
      <c r="C558" s="168" t="s">
        <v>67</v>
      </c>
      <c r="D558" s="152" t="s">
        <v>2730</v>
      </c>
      <c r="E558" s="301">
        <f t="shared" si="43"/>
        <v>3</v>
      </c>
      <c r="F558" s="313">
        <f t="shared" si="43"/>
        <v>0.74999999999999989</v>
      </c>
      <c r="G558" s="107">
        <f>1+1</f>
        <v>2</v>
      </c>
      <c r="H558" s="377">
        <f>1/3+1/4</f>
        <v>0.58333333333333326</v>
      </c>
      <c r="I558" s="107">
        <v>0</v>
      </c>
      <c r="J558" s="377">
        <v>0</v>
      </c>
      <c r="K558" s="107">
        <v>0</v>
      </c>
      <c r="L558" s="97">
        <v>0</v>
      </c>
      <c r="M558" s="96">
        <v>0</v>
      </c>
      <c r="N558" s="108">
        <v>0</v>
      </c>
      <c r="O558" s="97">
        <v>0</v>
      </c>
      <c r="P558" s="96">
        <v>0</v>
      </c>
      <c r="Q558" s="97">
        <f>1</f>
        <v>1</v>
      </c>
      <c r="R558" s="96">
        <f>1/6</f>
        <v>0.16666666666666666</v>
      </c>
    </row>
    <row r="559" spans="1:18">
      <c r="A559" s="147" t="s">
        <v>234</v>
      </c>
      <c r="B559" s="167" t="s">
        <v>845</v>
      </c>
      <c r="C559" s="167" t="s">
        <v>67</v>
      </c>
      <c r="D559" s="152" t="s">
        <v>2730</v>
      </c>
      <c r="E559" s="301">
        <f t="shared" si="43"/>
        <v>0</v>
      </c>
      <c r="F559" s="313">
        <f t="shared" si="43"/>
        <v>0</v>
      </c>
      <c r="G559" s="107">
        <v>0</v>
      </c>
      <c r="H559" s="377">
        <v>0</v>
      </c>
      <c r="I559" s="107">
        <v>0</v>
      </c>
      <c r="J559" s="377">
        <v>0</v>
      </c>
      <c r="K559" s="107">
        <v>0</v>
      </c>
      <c r="L559" s="97">
        <v>0</v>
      </c>
      <c r="M559" s="96">
        <v>0</v>
      </c>
      <c r="N559" s="108">
        <v>0</v>
      </c>
      <c r="O559" s="97">
        <v>0</v>
      </c>
      <c r="P559" s="96">
        <v>0</v>
      </c>
      <c r="Q559" s="97">
        <v>0</v>
      </c>
      <c r="R559" s="96">
        <v>0</v>
      </c>
    </row>
    <row r="560" spans="1:18">
      <c r="A560" s="147" t="s">
        <v>333</v>
      </c>
      <c r="B560" s="167" t="s">
        <v>334</v>
      </c>
      <c r="C560" s="167" t="s">
        <v>1083</v>
      </c>
      <c r="D560" s="152" t="s">
        <v>2730</v>
      </c>
      <c r="E560" s="301">
        <f t="shared" si="43"/>
        <v>0</v>
      </c>
      <c r="F560" s="313">
        <f t="shared" si="43"/>
        <v>0</v>
      </c>
      <c r="G560" s="107">
        <v>0</v>
      </c>
      <c r="H560" s="377">
        <v>0</v>
      </c>
      <c r="I560" s="107">
        <v>0</v>
      </c>
      <c r="J560" s="377">
        <v>0</v>
      </c>
      <c r="K560" s="107">
        <v>0</v>
      </c>
      <c r="L560" s="97">
        <v>0</v>
      </c>
      <c r="M560" s="96">
        <v>0</v>
      </c>
      <c r="N560" s="108">
        <v>0</v>
      </c>
      <c r="O560" s="97">
        <v>0</v>
      </c>
      <c r="P560" s="96">
        <v>0</v>
      </c>
      <c r="Q560" s="97">
        <v>0</v>
      </c>
      <c r="R560" s="96">
        <v>0</v>
      </c>
    </row>
    <row r="561" spans="1:18">
      <c r="A561" s="147" t="s">
        <v>192</v>
      </c>
      <c r="B561" s="167" t="s">
        <v>164</v>
      </c>
      <c r="C561" s="167" t="s">
        <v>67</v>
      </c>
      <c r="D561" s="152" t="s">
        <v>2730</v>
      </c>
      <c r="E561" s="301">
        <f t="shared" si="43"/>
        <v>2</v>
      </c>
      <c r="F561" s="313">
        <f t="shared" si="43"/>
        <v>1.3333333333333333</v>
      </c>
      <c r="G561" s="107">
        <f>1+1</f>
        <v>2</v>
      </c>
      <c r="H561" s="377">
        <f>1+1/3</f>
        <v>1.3333333333333333</v>
      </c>
      <c r="I561" s="107">
        <v>0</v>
      </c>
      <c r="J561" s="377">
        <v>0</v>
      </c>
      <c r="K561" s="107">
        <v>0</v>
      </c>
      <c r="L561" s="97">
        <v>0</v>
      </c>
      <c r="M561" s="96">
        <v>0</v>
      </c>
      <c r="N561" s="108">
        <v>0</v>
      </c>
      <c r="O561" s="97">
        <v>0</v>
      </c>
      <c r="P561" s="96">
        <v>0</v>
      </c>
      <c r="Q561" s="97">
        <v>0</v>
      </c>
      <c r="R561" s="96">
        <v>0</v>
      </c>
    </row>
    <row r="562" spans="1:18">
      <c r="A562" s="147" t="s">
        <v>190</v>
      </c>
      <c r="B562" s="167" t="s">
        <v>191</v>
      </c>
      <c r="C562" s="167" t="s">
        <v>67</v>
      </c>
      <c r="D562" s="152" t="s">
        <v>2730</v>
      </c>
      <c r="E562" s="301">
        <f t="shared" si="43"/>
        <v>8</v>
      </c>
      <c r="F562" s="313">
        <f t="shared" si="43"/>
        <v>2.583333333333333</v>
      </c>
      <c r="G562" s="107">
        <f>1+1+1+1+1</f>
        <v>5</v>
      </c>
      <c r="H562" s="377">
        <f>1/3+1/3+1/3+1/6+1/3</f>
        <v>1.5</v>
      </c>
      <c r="I562" s="107">
        <v>0</v>
      </c>
      <c r="J562" s="377">
        <v>0</v>
      </c>
      <c r="K562" s="107">
        <v>0</v>
      </c>
      <c r="L562" s="97">
        <v>0</v>
      </c>
      <c r="M562" s="96">
        <v>0</v>
      </c>
      <c r="N562" s="108">
        <v>0</v>
      </c>
      <c r="O562" s="97">
        <v>0</v>
      </c>
      <c r="P562" s="96">
        <v>0</v>
      </c>
      <c r="Q562" s="97">
        <f>1+1+1</f>
        <v>3</v>
      </c>
      <c r="R562" s="96">
        <f>1/3+1/2+1/4</f>
        <v>1.0833333333333333</v>
      </c>
    </row>
    <row r="563" spans="1:18">
      <c r="A563" s="147" t="s">
        <v>349</v>
      </c>
      <c r="B563" s="167" t="s">
        <v>214</v>
      </c>
      <c r="C563" s="167" t="s">
        <v>67</v>
      </c>
      <c r="D563" s="152" t="s">
        <v>2730</v>
      </c>
      <c r="E563" s="301">
        <f t="shared" si="43"/>
        <v>4</v>
      </c>
      <c r="F563" s="313">
        <f t="shared" si="43"/>
        <v>2</v>
      </c>
      <c r="G563" s="107">
        <f>1+1+1</f>
        <v>3</v>
      </c>
      <c r="H563" s="377">
        <f>1+1/2+1/4</f>
        <v>1.75</v>
      </c>
      <c r="I563" s="107">
        <v>0</v>
      </c>
      <c r="J563" s="377">
        <v>0</v>
      </c>
      <c r="K563" s="107">
        <v>0</v>
      </c>
      <c r="L563" s="97">
        <v>0</v>
      </c>
      <c r="M563" s="96">
        <v>0</v>
      </c>
      <c r="N563" s="108">
        <v>0</v>
      </c>
      <c r="O563" s="97">
        <v>0</v>
      </c>
      <c r="P563" s="96">
        <v>0</v>
      </c>
      <c r="Q563" s="97">
        <f>1</f>
        <v>1</v>
      </c>
      <c r="R563" s="96">
        <f>1/4</f>
        <v>0.25</v>
      </c>
    </row>
    <row r="564" spans="1:18">
      <c r="A564" s="263" t="s">
        <v>717</v>
      </c>
      <c r="B564" s="370" t="s">
        <v>138</v>
      </c>
      <c r="C564" s="370" t="s">
        <v>67</v>
      </c>
      <c r="D564" s="152" t="s">
        <v>2730</v>
      </c>
      <c r="E564" s="301">
        <f t="shared" si="43"/>
        <v>2</v>
      </c>
      <c r="F564" s="313">
        <f t="shared" si="43"/>
        <v>0.5</v>
      </c>
      <c r="G564" s="371">
        <f>1+1</f>
        <v>2</v>
      </c>
      <c r="H564" s="586">
        <f>1/3+1/6</f>
        <v>0.5</v>
      </c>
      <c r="I564" s="371">
        <v>0</v>
      </c>
      <c r="J564" s="586">
        <v>0</v>
      </c>
      <c r="K564" s="371">
        <v>0</v>
      </c>
      <c r="L564" s="373">
        <v>0</v>
      </c>
      <c r="M564" s="372">
        <v>0</v>
      </c>
      <c r="N564" s="633">
        <v>0</v>
      </c>
      <c r="O564" s="373">
        <v>0</v>
      </c>
      <c r="P564" s="372">
        <v>0</v>
      </c>
      <c r="Q564" s="373">
        <v>0</v>
      </c>
      <c r="R564" s="372">
        <v>0</v>
      </c>
    </row>
    <row r="565" spans="1:18">
      <c r="A565" s="149" t="s">
        <v>306</v>
      </c>
      <c r="B565" s="171" t="s">
        <v>343</v>
      </c>
      <c r="C565" s="171" t="s">
        <v>67</v>
      </c>
      <c r="D565" s="152" t="s">
        <v>2730</v>
      </c>
      <c r="E565" s="304">
        <f t="shared" si="43"/>
        <v>0</v>
      </c>
      <c r="F565" s="477">
        <f t="shared" si="43"/>
        <v>0</v>
      </c>
      <c r="G565" s="70">
        <v>0</v>
      </c>
      <c r="H565" s="378">
        <v>0</v>
      </c>
      <c r="I565" s="70">
        <v>0</v>
      </c>
      <c r="J565" s="378">
        <v>0</v>
      </c>
      <c r="K565" s="70">
        <v>0</v>
      </c>
      <c r="L565" s="66">
        <v>0</v>
      </c>
      <c r="M565" s="6">
        <v>0</v>
      </c>
      <c r="N565" s="667">
        <v>0</v>
      </c>
      <c r="O565" s="66">
        <v>0</v>
      </c>
      <c r="P565" s="6">
        <v>0</v>
      </c>
      <c r="Q565" s="66">
        <v>0</v>
      </c>
      <c r="R565" s="6">
        <v>0</v>
      </c>
    </row>
    <row r="566" spans="1:18">
      <c r="A566" s="147" t="s">
        <v>260</v>
      </c>
      <c r="B566" s="167" t="s">
        <v>261</v>
      </c>
      <c r="C566" s="167" t="s">
        <v>59</v>
      </c>
      <c r="D566" s="152" t="s">
        <v>2730</v>
      </c>
      <c r="E566" s="301">
        <f t="shared" si="43"/>
        <v>0</v>
      </c>
      <c r="F566" s="313">
        <f t="shared" si="43"/>
        <v>0</v>
      </c>
      <c r="G566" s="107">
        <v>0</v>
      </c>
      <c r="H566" s="377">
        <v>0</v>
      </c>
      <c r="I566" s="107">
        <v>0</v>
      </c>
      <c r="J566" s="377">
        <v>0</v>
      </c>
      <c r="K566" s="107">
        <v>0</v>
      </c>
      <c r="L566" s="97">
        <v>0</v>
      </c>
      <c r="M566" s="96">
        <v>0</v>
      </c>
      <c r="N566" s="108">
        <v>0</v>
      </c>
      <c r="O566" s="97">
        <v>0</v>
      </c>
      <c r="P566" s="96">
        <v>0</v>
      </c>
      <c r="Q566" s="97">
        <v>0</v>
      </c>
      <c r="R566" s="96">
        <v>0</v>
      </c>
    </row>
    <row r="567" spans="1:18">
      <c r="A567" s="147" t="s">
        <v>273</v>
      </c>
      <c r="B567" s="167" t="s">
        <v>274</v>
      </c>
      <c r="C567" s="167" t="s">
        <v>59</v>
      </c>
      <c r="D567" s="152" t="s">
        <v>2730</v>
      </c>
      <c r="E567" s="301">
        <f t="shared" si="43"/>
        <v>5</v>
      </c>
      <c r="F567" s="313">
        <f t="shared" si="43"/>
        <v>1.5833333333333333</v>
      </c>
      <c r="G567" s="107">
        <f>1+1+1</f>
        <v>3</v>
      </c>
      <c r="H567" s="377">
        <f>1/3+1/3+1/3</f>
        <v>1</v>
      </c>
      <c r="I567" s="107">
        <v>0</v>
      </c>
      <c r="J567" s="377">
        <v>0</v>
      </c>
      <c r="K567" s="107">
        <v>0</v>
      </c>
      <c r="L567" s="97">
        <v>0</v>
      </c>
      <c r="M567" s="96">
        <v>0</v>
      </c>
      <c r="N567" s="108">
        <v>0</v>
      </c>
      <c r="O567" s="97">
        <v>0</v>
      </c>
      <c r="P567" s="96">
        <v>0</v>
      </c>
      <c r="Q567" s="97">
        <f>1+1</f>
        <v>2</v>
      </c>
      <c r="R567" s="96">
        <f>1/3+1/4</f>
        <v>0.58333333333333326</v>
      </c>
    </row>
    <row r="568" spans="1:18">
      <c r="A568" s="350" t="s">
        <v>237</v>
      </c>
      <c r="B568" s="364" t="s">
        <v>238</v>
      </c>
      <c r="C568" s="364" t="s">
        <v>59</v>
      </c>
      <c r="D568" s="152" t="s">
        <v>2730</v>
      </c>
      <c r="E568" s="344">
        <f t="shared" si="43"/>
        <v>4</v>
      </c>
      <c r="F568" s="476">
        <f t="shared" si="43"/>
        <v>2.5</v>
      </c>
      <c r="G568" s="369">
        <f>1+1+1</f>
        <v>3</v>
      </c>
      <c r="H568" s="390">
        <f>1+1+1/3</f>
        <v>2.3333333333333335</v>
      </c>
      <c r="I568" s="369">
        <v>0</v>
      </c>
      <c r="J568" s="390">
        <v>0</v>
      </c>
      <c r="K568" s="369">
        <v>0</v>
      </c>
      <c r="L568" s="352">
        <v>0</v>
      </c>
      <c r="M568" s="329">
        <v>0</v>
      </c>
      <c r="N568" s="138">
        <v>0</v>
      </c>
      <c r="O568" s="352">
        <v>0</v>
      </c>
      <c r="P568" s="329">
        <v>0</v>
      </c>
      <c r="Q568" s="352">
        <v>1</v>
      </c>
      <c r="R568" s="329">
        <f>1/6</f>
        <v>0.16666666666666666</v>
      </c>
    </row>
    <row r="569" spans="1:18">
      <c r="A569" s="148" t="s">
        <v>235</v>
      </c>
      <c r="B569" s="168" t="s">
        <v>236</v>
      </c>
      <c r="C569" s="168" t="s">
        <v>1762</v>
      </c>
      <c r="D569" s="152" t="s">
        <v>2730</v>
      </c>
      <c r="E569" s="301">
        <f t="shared" si="43"/>
        <v>0</v>
      </c>
      <c r="F569" s="313">
        <f t="shared" si="43"/>
        <v>0</v>
      </c>
      <c r="G569" s="107">
        <v>0</v>
      </c>
      <c r="H569" s="377">
        <v>0</v>
      </c>
      <c r="I569" s="107">
        <v>0</v>
      </c>
      <c r="J569" s="377">
        <v>0</v>
      </c>
      <c r="K569" s="107">
        <v>0</v>
      </c>
      <c r="L569" s="97">
        <v>0</v>
      </c>
      <c r="M569" s="96">
        <v>0</v>
      </c>
      <c r="N569" s="108">
        <v>0</v>
      </c>
      <c r="O569" s="97">
        <v>0</v>
      </c>
      <c r="P569" s="96">
        <v>0</v>
      </c>
      <c r="Q569" s="97">
        <v>0</v>
      </c>
      <c r="R569" s="96">
        <v>0</v>
      </c>
    </row>
    <row r="570" spans="1:18">
      <c r="A570" s="147" t="s">
        <v>247</v>
      </c>
      <c r="B570" s="167" t="s">
        <v>248</v>
      </c>
      <c r="C570" s="167" t="s">
        <v>56</v>
      </c>
      <c r="D570" s="152" t="s">
        <v>2730</v>
      </c>
      <c r="E570" s="301">
        <f t="shared" si="43"/>
        <v>3</v>
      </c>
      <c r="F570" s="313">
        <f t="shared" si="43"/>
        <v>0.79166666666666663</v>
      </c>
      <c r="G570" s="107">
        <f>1+1+1</f>
        <v>3</v>
      </c>
      <c r="H570" s="377">
        <f>1/8+1/3+1/3</f>
        <v>0.79166666666666663</v>
      </c>
      <c r="I570" s="107">
        <v>0</v>
      </c>
      <c r="J570" s="377">
        <v>0</v>
      </c>
      <c r="K570" s="107">
        <v>0</v>
      </c>
      <c r="L570" s="97">
        <v>0</v>
      </c>
      <c r="M570" s="96">
        <v>0</v>
      </c>
      <c r="N570" s="108">
        <v>0</v>
      </c>
      <c r="O570" s="97">
        <v>0</v>
      </c>
      <c r="P570" s="96">
        <v>0</v>
      </c>
      <c r="Q570" s="97">
        <v>0</v>
      </c>
      <c r="R570" s="96">
        <v>0</v>
      </c>
    </row>
    <row r="571" spans="1:18">
      <c r="A571" s="147" t="s">
        <v>266</v>
      </c>
      <c r="B571" s="167" t="s">
        <v>267</v>
      </c>
      <c r="C571" s="167" t="s">
        <v>56</v>
      </c>
      <c r="D571" s="152" t="s">
        <v>2730</v>
      </c>
      <c r="E571" s="613">
        <f t="shared" si="43"/>
        <v>5</v>
      </c>
      <c r="F571" s="635">
        <f t="shared" si="43"/>
        <v>3.5</v>
      </c>
      <c r="G571" s="107">
        <f>1+1+1+1+1</f>
        <v>5</v>
      </c>
      <c r="H571" s="377">
        <f>1/3+1+1/6+1+1</f>
        <v>3.5</v>
      </c>
      <c r="I571" s="107">
        <v>0</v>
      </c>
      <c r="J571" s="377">
        <v>0</v>
      </c>
      <c r="K571" s="107">
        <v>0</v>
      </c>
      <c r="L571" s="97">
        <v>0</v>
      </c>
      <c r="M571" s="96">
        <v>0</v>
      </c>
      <c r="N571" s="108">
        <v>0</v>
      </c>
      <c r="O571" s="97">
        <v>0</v>
      </c>
      <c r="P571" s="96">
        <v>0</v>
      </c>
      <c r="Q571" s="97">
        <v>0</v>
      </c>
      <c r="R571" s="96">
        <v>0</v>
      </c>
    </row>
    <row r="572" spans="1:18">
      <c r="A572" s="147" t="s">
        <v>718</v>
      </c>
      <c r="B572" s="167" t="s">
        <v>494</v>
      </c>
      <c r="C572" s="167" t="s">
        <v>56</v>
      </c>
      <c r="D572" s="152" t="s">
        <v>2730</v>
      </c>
      <c r="E572" s="301">
        <f t="shared" si="43"/>
        <v>2</v>
      </c>
      <c r="F572" s="313">
        <f t="shared" si="43"/>
        <v>0.75</v>
      </c>
      <c r="G572" s="107">
        <f>1+1</f>
        <v>2</v>
      </c>
      <c r="H572" s="377">
        <f>1/2+1/4</f>
        <v>0.75</v>
      </c>
      <c r="I572" s="107">
        <v>0</v>
      </c>
      <c r="J572" s="377">
        <v>0</v>
      </c>
      <c r="K572" s="107">
        <v>0</v>
      </c>
      <c r="L572" s="97">
        <v>0</v>
      </c>
      <c r="M572" s="96">
        <v>0</v>
      </c>
      <c r="N572" s="108">
        <v>0</v>
      </c>
      <c r="O572" s="97">
        <v>0</v>
      </c>
      <c r="P572" s="96">
        <v>0</v>
      </c>
      <c r="Q572" s="97">
        <v>0</v>
      </c>
      <c r="R572" s="96">
        <v>0</v>
      </c>
    </row>
    <row r="573" spans="1:18">
      <c r="A573" s="149" t="s">
        <v>335</v>
      </c>
      <c r="B573" s="171" t="s">
        <v>336</v>
      </c>
      <c r="C573" s="171" t="s">
        <v>56</v>
      </c>
      <c r="D573" s="152" t="s">
        <v>2730</v>
      </c>
      <c r="E573" s="325">
        <f t="shared" si="43"/>
        <v>0</v>
      </c>
      <c r="F573" s="476">
        <f t="shared" si="43"/>
        <v>0</v>
      </c>
      <c r="G573" s="369">
        <v>0</v>
      </c>
      <c r="H573" s="390">
        <v>0</v>
      </c>
      <c r="I573" s="369">
        <v>0</v>
      </c>
      <c r="J573" s="390">
        <v>0</v>
      </c>
      <c r="K573" s="369">
        <v>0</v>
      </c>
      <c r="L573" s="352">
        <v>0</v>
      </c>
      <c r="M573" s="329">
        <v>0</v>
      </c>
      <c r="N573" s="138">
        <v>0</v>
      </c>
      <c r="O573" s="352">
        <v>0</v>
      </c>
      <c r="P573" s="329">
        <v>0</v>
      </c>
      <c r="Q573" s="352">
        <v>0</v>
      </c>
      <c r="R573" s="329">
        <v>0</v>
      </c>
    </row>
    <row r="574" spans="1:18">
      <c r="A574" s="712" t="s">
        <v>1016</v>
      </c>
      <c r="B574" s="752" t="s">
        <v>1017</v>
      </c>
      <c r="C574" s="752" t="s">
        <v>505</v>
      </c>
      <c r="D574" s="715" t="s">
        <v>2730</v>
      </c>
      <c r="E574" s="717">
        <f t="shared" si="43"/>
        <v>0</v>
      </c>
      <c r="F574" s="718">
        <f t="shared" si="43"/>
        <v>0</v>
      </c>
      <c r="G574" s="754">
        <v>0</v>
      </c>
      <c r="H574" s="755">
        <v>0</v>
      </c>
      <c r="I574" s="754">
        <v>0</v>
      </c>
      <c r="J574" s="755">
        <v>0</v>
      </c>
      <c r="K574" s="754">
        <v>0</v>
      </c>
      <c r="L574" s="718">
        <v>0</v>
      </c>
      <c r="M574" s="716">
        <v>0</v>
      </c>
      <c r="N574" s="966">
        <v>0</v>
      </c>
      <c r="O574" s="718">
        <v>0</v>
      </c>
      <c r="P574" s="716">
        <v>0</v>
      </c>
      <c r="Q574" s="718">
        <v>0</v>
      </c>
      <c r="R574" s="716">
        <v>0</v>
      </c>
    </row>
    <row r="575" spans="1:18">
      <c r="A575" s="701" t="s">
        <v>721</v>
      </c>
      <c r="B575" s="786" t="s">
        <v>352</v>
      </c>
      <c r="C575" s="786" t="s">
        <v>722</v>
      </c>
      <c r="D575" s="715" t="s">
        <v>2730</v>
      </c>
      <c r="E575" s="704">
        <f t="shared" si="43"/>
        <v>0</v>
      </c>
      <c r="F575" s="703">
        <f t="shared" si="43"/>
        <v>0</v>
      </c>
      <c r="G575" s="759">
        <v>0</v>
      </c>
      <c r="H575" s="760">
        <v>0</v>
      </c>
      <c r="I575" s="759">
        <v>0</v>
      </c>
      <c r="J575" s="760">
        <v>0</v>
      </c>
      <c r="K575" s="759">
        <v>0</v>
      </c>
      <c r="L575" s="703">
        <v>0</v>
      </c>
      <c r="M575" s="702">
        <v>0</v>
      </c>
      <c r="N575" s="967">
        <v>0</v>
      </c>
      <c r="O575" s="703">
        <v>0</v>
      </c>
      <c r="P575" s="702">
        <v>0</v>
      </c>
      <c r="Q575" s="703">
        <v>0</v>
      </c>
      <c r="R575" s="702">
        <v>0</v>
      </c>
    </row>
    <row r="576" spans="1:18">
      <c r="A576" s="801" t="s">
        <v>719</v>
      </c>
      <c r="B576" s="802" t="s">
        <v>720</v>
      </c>
      <c r="C576" s="802" t="s">
        <v>183</v>
      </c>
      <c r="D576" s="715" t="s">
        <v>2730</v>
      </c>
      <c r="E576" s="704">
        <f t="shared" si="43"/>
        <v>0</v>
      </c>
      <c r="F576" s="703">
        <f t="shared" si="43"/>
        <v>0</v>
      </c>
      <c r="G576" s="759">
        <v>0</v>
      </c>
      <c r="H576" s="760">
        <v>0</v>
      </c>
      <c r="I576" s="759">
        <v>0</v>
      </c>
      <c r="J576" s="760">
        <v>0</v>
      </c>
      <c r="K576" s="759">
        <v>0</v>
      </c>
      <c r="L576" s="703">
        <v>0</v>
      </c>
      <c r="M576" s="702">
        <v>0</v>
      </c>
      <c r="N576" s="967">
        <v>0</v>
      </c>
      <c r="O576" s="703">
        <v>0</v>
      </c>
      <c r="P576" s="702">
        <v>0</v>
      </c>
      <c r="Q576" s="703">
        <v>0</v>
      </c>
      <c r="R576" s="702">
        <v>0</v>
      </c>
    </row>
    <row r="577" spans="1:18">
      <c r="A577" s="801" t="s">
        <v>723</v>
      </c>
      <c r="B577" s="802" t="s">
        <v>724</v>
      </c>
      <c r="C577" s="753" t="s">
        <v>157</v>
      </c>
      <c r="D577" s="715" t="s">
        <v>2730</v>
      </c>
      <c r="E577" s="787">
        <f t="shared" si="43"/>
        <v>1</v>
      </c>
      <c r="F577" s="703">
        <f t="shared" si="43"/>
        <v>0.33333333333333331</v>
      </c>
      <c r="G577" s="759">
        <f>1</f>
        <v>1</v>
      </c>
      <c r="H577" s="760">
        <f>1/3</f>
        <v>0.33333333333333331</v>
      </c>
      <c r="I577" s="759">
        <v>0</v>
      </c>
      <c r="J577" s="760">
        <v>0</v>
      </c>
      <c r="K577" s="759">
        <v>0</v>
      </c>
      <c r="L577" s="703">
        <v>0</v>
      </c>
      <c r="M577" s="702">
        <v>0</v>
      </c>
      <c r="N577" s="967">
        <v>0</v>
      </c>
      <c r="O577" s="703">
        <v>0</v>
      </c>
      <c r="P577" s="702">
        <v>0</v>
      </c>
      <c r="Q577" s="703">
        <v>0</v>
      </c>
      <c r="R577" s="702">
        <v>0</v>
      </c>
    </row>
    <row r="578" spans="1:18">
      <c r="A578" s="948" t="s">
        <v>725</v>
      </c>
      <c r="B578" s="968" t="s">
        <v>726</v>
      </c>
      <c r="C578" s="949" t="s">
        <v>507</v>
      </c>
      <c r="D578" s="715" t="s">
        <v>2730</v>
      </c>
      <c r="E578" s="724">
        <f t="shared" si="43"/>
        <v>0</v>
      </c>
      <c r="F578" s="726">
        <f t="shared" si="43"/>
        <v>0</v>
      </c>
      <c r="G578" s="789">
        <v>0</v>
      </c>
      <c r="H578" s="790">
        <v>0</v>
      </c>
      <c r="I578" s="789">
        <v>0</v>
      </c>
      <c r="J578" s="790">
        <v>0</v>
      </c>
      <c r="K578" s="789">
        <v>0</v>
      </c>
      <c r="L578" s="726">
        <v>0</v>
      </c>
      <c r="M578" s="724">
        <v>0</v>
      </c>
      <c r="N578" s="969">
        <v>0</v>
      </c>
      <c r="O578" s="726">
        <v>0</v>
      </c>
      <c r="P578" s="724">
        <v>0</v>
      </c>
      <c r="Q578" s="726">
        <v>0</v>
      </c>
      <c r="R578" s="724">
        <v>0</v>
      </c>
    </row>
    <row r="579" spans="1:18">
      <c r="A579" s="833" t="s">
        <v>2663</v>
      </c>
      <c r="B579" s="833" t="s">
        <v>2664</v>
      </c>
      <c r="C579" s="970" t="s">
        <v>311</v>
      </c>
      <c r="D579" s="715" t="s">
        <v>2730</v>
      </c>
      <c r="E579" s="702">
        <f t="shared" si="43"/>
        <v>0</v>
      </c>
      <c r="F579" s="703">
        <f t="shared" si="43"/>
        <v>0</v>
      </c>
      <c r="G579" s="759">
        <v>0</v>
      </c>
      <c r="H579" s="760">
        <v>0</v>
      </c>
      <c r="I579" s="759">
        <v>0</v>
      </c>
      <c r="J579" s="760">
        <v>0</v>
      </c>
      <c r="K579" s="759">
        <v>0</v>
      </c>
      <c r="L579" s="703">
        <v>0</v>
      </c>
      <c r="M579" s="702">
        <v>0</v>
      </c>
      <c r="N579" s="967">
        <v>0</v>
      </c>
      <c r="O579" s="703">
        <v>0</v>
      </c>
      <c r="P579" s="702">
        <v>0</v>
      </c>
      <c r="Q579" s="703">
        <v>0</v>
      </c>
      <c r="R579" s="702">
        <v>0</v>
      </c>
    </row>
    <row r="580" spans="1:18">
      <c r="A580" s="971" t="s">
        <v>340</v>
      </c>
      <c r="B580" s="971" t="s">
        <v>882</v>
      </c>
      <c r="C580" s="972" t="s">
        <v>917</v>
      </c>
      <c r="D580" s="715" t="s">
        <v>2730</v>
      </c>
      <c r="E580" s="716">
        <f t="shared" si="43"/>
        <v>0</v>
      </c>
      <c r="F580" s="718">
        <f t="shared" si="43"/>
        <v>0</v>
      </c>
      <c r="G580" s="754">
        <v>0</v>
      </c>
      <c r="H580" s="755">
        <v>0</v>
      </c>
      <c r="I580" s="754">
        <v>0</v>
      </c>
      <c r="J580" s="755">
        <v>0</v>
      </c>
      <c r="K580" s="754">
        <v>0</v>
      </c>
      <c r="L580" s="718">
        <v>0</v>
      </c>
      <c r="M580" s="716">
        <v>0</v>
      </c>
      <c r="N580" s="966">
        <v>0</v>
      </c>
      <c r="O580" s="718">
        <v>0</v>
      </c>
      <c r="P580" s="716">
        <v>0</v>
      </c>
      <c r="Q580" s="718">
        <v>0</v>
      </c>
      <c r="R580" s="716">
        <v>0</v>
      </c>
    </row>
    <row r="581" spans="1:18">
      <c r="A581" s="833" t="s">
        <v>1422</v>
      </c>
      <c r="B581" s="833" t="s">
        <v>1423</v>
      </c>
      <c r="C581" s="970" t="s">
        <v>912</v>
      </c>
      <c r="D581" s="715" t="s">
        <v>2730</v>
      </c>
      <c r="E581" s="702">
        <f t="shared" si="43"/>
        <v>1</v>
      </c>
      <c r="F581" s="703">
        <f t="shared" si="43"/>
        <v>0.33333333333333331</v>
      </c>
      <c r="G581" s="759">
        <f>1</f>
        <v>1</v>
      </c>
      <c r="H581" s="760">
        <f>1/3</f>
        <v>0.33333333333333331</v>
      </c>
      <c r="I581" s="759">
        <v>0</v>
      </c>
      <c r="J581" s="760">
        <v>0</v>
      </c>
      <c r="K581" s="759">
        <v>0</v>
      </c>
      <c r="L581" s="703">
        <v>0</v>
      </c>
      <c r="M581" s="702">
        <v>0</v>
      </c>
      <c r="N581" s="967">
        <v>0</v>
      </c>
      <c r="O581" s="703">
        <v>0</v>
      </c>
      <c r="P581" s="702">
        <v>0</v>
      </c>
      <c r="Q581" s="703">
        <v>0</v>
      </c>
      <c r="R581" s="702">
        <v>0</v>
      </c>
    </row>
    <row r="582" spans="1:18">
      <c r="A582" s="833" t="s">
        <v>913</v>
      </c>
      <c r="B582" s="833" t="s">
        <v>884</v>
      </c>
      <c r="C582" s="970" t="s">
        <v>912</v>
      </c>
      <c r="D582" s="715" t="s">
        <v>2730</v>
      </c>
      <c r="E582" s="702">
        <f t="shared" si="43"/>
        <v>0</v>
      </c>
      <c r="F582" s="703">
        <f t="shared" si="43"/>
        <v>0</v>
      </c>
      <c r="G582" s="759">
        <v>0</v>
      </c>
      <c r="H582" s="760">
        <v>0</v>
      </c>
      <c r="I582" s="759">
        <v>0</v>
      </c>
      <c r="J582" s="760">
        <v>0</v>
      </c>
      <c r="K582" s="759">
        <v>0</v>
      </c>
      <c r="L582" s="703">
        <v>0</v>
      </c>
      <c r="M582" s="702">
        <v>0</v>
      </c>
      <c r="N582" s="967">
        <v>0</v>
      </c>
      <c r="O582" s="703">
        <v>0</v>
      </c>
      <c r="P582" s="702">
        <v>0</v>
      </c>
      <c r="Q582" s="703">
        <v>0</v>
      </c>
      <c r="R582" s="702">
        <v>0</v>
      </c>
    </row>
    <row r="583" spans="1:18">
      <c r="A583" s="973" t="s">
        <v>880</v>
      </c>
      <c r="B583" s="970" t="s">
        <v>881</v>
      </c>
      <c r="C583" s="974" t="s">
        <v>910</v>
      </c>
      <c r="D583" s="715" t="s">
        <v>2730</v>
      </c>
      <c r="E583" s="702">
        <f t="shared" si="43"/>
        <v>1</v>
      </c>
      <c r="F583" s="703">
        <f t="shared" si="43"/>
        <v>0.16666666666666666</v>
      </c>
      <c r="G583" s="763">
        <v>0</v>
      </c>
      <c r="H583" s="764">
        <v>0</v>
      </c>
      <c r="I583" s="763">
        <v>0</v>
      </c>
      <c r="J583" s="764">
        <v>0</v>
      </c>
      <c r="K583" s="763">
        <v>0</v>
      </c>
      <c r="L583" s="731">
        <v>0</v>
      </c>
      <c r="M583" s="730">
        <v>0</v>
      </c>
      <c r="N583" s="975">
        <v>0</v>
      </c>
      <c r="O583" s="731">
        <v>0</v>
      </c>
      <c r="P583" s="730">
        <v>0</v>
      </c>
      <c r="Q583" s="703">
        <v>1</v>
      </c>
      <c r="R583" s="702">
        <f>1/6</f>
        <v>0.16666666666666666</v>
      </c>
    </row>
    <row r="584" spans="1:18">
      <c r="A584" s="729" t="s">
        <v>2155</v>
      </c>
      <c r="B584" s="727" t="s">
        <v>2156</v>
      </c>
      <c r="C584" s="933" t="s">
        <v>914</v>
      </c>
      <c r="D584" s="715" t="s">
        <v>2730</v>
      </c>
      <c r="E584" s="730">
        <f t="shared" si="43"/>
        <v>1</v>
      </c>
      <c r="F584" s="731">
        <f t="shared" si="43"/>
        <v>0.25</v>
      </c>
      <c r="G584" s="868">
        <f>1</f>
        <v>1</v>
      </c>
      <c r="H584" s="868">
        <f>1/4</f>
        <v>0.25</v>
      </c>
      <c r="I584" s="868">
        <v>0</v>
      </c>
      <c r="J584" s="868">
        <v>0</v>
      </c>
      <c r="K584" s="868">
        <v>0</v>
      </c>
      <c r="L584" s="976">
        <v>0</v>
      </c>
      <c r="M584" s="976">
        <v>0</v>
      </c>
      <c r="N584" s="976">
        <v>0</v>
      </c>
      <c r="O584" s="976">
        <v>0</v>
      </c>
      <c r="P584" s="976">
        <v>0</v>
      </c>
      <c r="Q584" s="976">
        <v>0</v>
      </c>
      <c r="R584" s="730">
        <v>0</v>
      </c>
    </row>
    <row r="585" spans="1:18">
      <c r="A585" s="769" t="s">
        <v>915</v>
      </c>
      <c r="B585" s="767" t="s">
        <v>883</v>
      </c>
      <c r="C585" s="821" t="s">
        <v>914</v>
      </c>
      <c r="D585" s="715" t="s">
        <v>2730</v>
      </c>
      <c r="E585" s="744">
        <f t="shared" si="43"/>
        <v>0</v>
      </c>
      <c r="F585" s="846">
        <f t="shared" si="43"/>
        <v>0</v>
      </c>
      <c r="G585" s="866">
        <v>0</v>
      </c>
      <c r="H585" s="866">
        <v>0</v>
      </c>
      <c r="I585" s="866">
        <v>0</v>
      </c>
      <c r="J585" s="866">
        <v>0</v>
      </c>
      <c r="K585" s="866">
        <v>0</v>
      </c>
      <c r="L585" s="745">
        <v>0</v>
      </c>
      <c r="M585" s="745">
        <v>0</v>
      </c>
      <c r="N585" s="745">
        <v>0</v>
      </c>
      <c r="O585" s="745">
        <v>0</v>
      </c>
      <c r="P585" s="745">
        <v>0</v>
      </c>
      <c r="Q585" s="745">
        <v>0</v>
      </c>
      <c r="R585" s="744">
        <v>0</v>
      </c>
    </row>
    <row r="586" spans="1:18">
      <c r="A586" s="729" t="s">
        <v>1795</v>
      </c>
      <c r="B586" s="727" t="s">
        <v>1906</v>
      </c>
      <c r="C586" s="933" t="s">
        <v>231</v>
      </c>
      <c r="D586" s="715" t="s">
        <v>2730</v>
      </c>
      <c r="E586" s="702">
        <f t="shared" ref="E586:F601" si="44">G586+I586+K586+M586+O586+Q586</f>
        <v>3</v>
      </c>
      <c r="F586" s="703">
        <f t="shared" si="44"/>
        <v>1</v>
      </c>
      <c r="G586" s="868">
        <f>1+1</f>
        <v>2</v>
      </c>
      <c r="H586" s="868">
        <f>1/3+1/3</f>
        <v>0.66666666666666663</v>
      </c>
      <c r="I586" s="868">
        <v>0</v>
      </c>
      <c r="J586" s="868">
        <v>0</v>
      </c>
      <c r="K586" s="868">
        <v>0</v>
      </c>
      <c r="L586" s="976">
        <v>0</v>
      </c>
      <c r="M586" s="976">
        <v>0</v>
      </c>
      <c r="N586" s="976">
        <v>0</v>
      </c>
      <c r="O586" s="976">
        <v>0</v>
      </c>
      <c r="P586" s="976">
        <v>0</v>
      </c>
      <c r="Q586" s="976">
        <f>1</f>
        <v>1</v>
      </c>
      <c r="R586" s="730">
        <f>1/3</f>
        <v>0.33333333333333331</v>
      </c>
    </row>
    <row r="587" spans="1:18">
      <c r="A587" s="729" t="s">
        <v>1089</v>
      </c>
      <c r="B587" s="727" t="s">
        <v>1090</v>
      </c>
      <c r="C587" s="935" t="s">
        <v>231</v>
      </c>
      <c r="D587" s="715" t="s">
        <v>2730</v>
      </c>
      <c r="E587" s="702">
        <f t="shared" si="44"/>
        <v>0</v>
      </c>
      <c r="F587" s="703">
        <f t="shared" si="44"/>
        <v>0</v>
      </c>
      <c r="G587" s="868">
        <v>0</v>
      </c>
      <c r="H587" s="868">
        <v>0</v>
      </c>
      <c r="I587" s="868">
        <v>0</v>
      </c>
      <c r="J587" s="868">
        <v>0</v>
      </c>
      <c r="K587" s="868">
        <v>0</v>
      </c>
      <c r="L587" s="976">
        <v>0</v>
      </c>
      <c r="M587" s="976">
        <v>0</v>
      </c>
      <c r="N587" s="976">
        <v>0</v>
      </c>
      <c r="O587" s="976">
        <v>0</v>
      </c>
      <c r="P587" s="976">
        <v>0</v>
      </c>
      <c r="Q587" s="976">
        <v>0</v>
      </c>
      <c r="R587" s="730">
        <v>0</v>
      </c>
    </row>
    <row r="588" spans="1:18">
      <c r="A588" s="964" t="s">
        <v>869</v>
      </c>
      <c r="B588" s="964" t="s">
        <v>870</v>
      </c>
      <c r="C588" s="720" t="s">
        <v>231</v>
      </c>
      <c r="D588" s="715" t="s">
        <v>2730</v>
      </c>
      <c r="E588" s="730">
        <f t="shared" si="44"/>
        <v>0</v>
      </c>
      <c r="F588" s="731">
        <f t="shared" si="44"/>
        <v>0</v>
      </c>
      <c r="G588" s="763">
        <v>0</v>
      </c>
      <c r="H588" s="764">
        <v>0</v>
      </c>
      <c r="I588" s="763">
        <v>0</v>
      </c>
      <c r="J588" s="764">
        <v>0</v>
      </c>
      <c r="K588" s="763">
        <v>0</v>
      </c>
      <c r="L588" s="731">
        <v>0</v>
      </c>
      <c r="M588" s="730">
        <v>0</v>
      </c>
      <c r="N588" s="975">
        <v>0</v>
      </c>
      <c r="O588" s="731">
        <v>0</v>
      </c>
      <c r="P588" s="730">
        <v>0</v>
      </c>
      <c r="Q588" s="731">
        <v>0</v>
      </c>
      <c r="R588" s="730">
        <v>0</v>
      </c>
    </row>
    <row r="589" spans="1:18">
      <c r="A589" s="977" t="s">
        <v>2309</v>
      </c>
      <c r="B589" s="977" t="s">
        <v>138</v>
      </c>
      <c r="C589" s="978" t="s">
        <v>231</v>
      </c>
      <c r="D589" s="715" t="s">
        <v>2730</v>
      </c>
      <c r="E589" s="702">
        <f t="shared" si="44"/>
        <v>1</v>
      </c>
      <c r="F589" s="703">
        <f t="shared" si="44"/>
        <v>0.33333333333333331</v>
      </c>
      <c r="G589" s="759">
        <f>1</f>
        <v>1</v>
      </c>
      <c r="H589" s="760">
        <f>1/3</f>
        <v>0.33333333333333331</v>
      </c>
      <c r="I589" s="759">
        <v>0</v>
      </c>
      <c r="J589" s="760">
        <v>0</v>
      </c>
      <c r="K589" s="759">
        <v>0</v>
      </c>
      <c r="L589" s="703">
        <v>0</v>
      </c>
      <c r="M589" s="702">
        <v>0</v>
      </c>
      <c r="N589" s="967">
        <v>0</v>
      </c>
      <c r="O589" s="703">
        <v>0</v>
      </c>
      <c r="P589" s="702">
        <v>0</v>
      </c>
      <c r="Q589" s="703">
        <v>0</v>
      </c>
      <c r="R589" s="702">
        <v>0</v>
      </c>
    </row>
    <row r="590" spans="1:18">
      <c r="A590" s="720" t="s">
        <v>1505</v>
      </c>
      <c r="B590" s="823" t="s">
        <v>1506</v>
      </c>
      <c r="C590" s="978" t="s">
        <v>231</v>
      </c>
      <c r="D590" s="715" t="s">
        <v>2730</v>
      </c>
      <c r="E590" s="702">
        <f t="shared" si="44"/>
        <v>1</v>
      </c>
      <c r="F590" s="703">
        <f t="shared" si="44"/>
        <v>0.5</v>
      </c>
      <c r="G590" s="759">
        <f>1</f>
        <v>1</v>
      </c>
      <c r="H590" s="760">
        <f>1/2</f>
        <v>0.5</v>
      </c>
      <c r="I590" s="759">
        <v>0</v>
      </c>
      <c r="J590" s="760">
        <v>0</v>
      </c>
      <c r="K590" s="759">
        <v>0</v>
      </c>
      <c r="L590" s="703">
        <v>0</v>
      </c>
      <c r="M590" s="702">
        <v>0</v>
      </c>
      <c r="N590" s="967">
        <v>0</v>
      </c>
      <c r="O590" s="703">
        <v>0</v>
      </c>
      <c r="P590" s="702">
        <v>0</v>
      </c>
      <c r="Q590" s="703">
        <v>0</v>
      </c>
      <c r="R590" s="702">
        <v>0</v>
      </c>
    </row>
    <row r="591" spans="1:18">
      <c r="A591" s="720" t="s">
        <v>2116</v>
      </c>
      <c r="B591" s="823" t="s">
        <v>2117</v>
      </c>
      <c r="C591" s="978" t="s">
        <v>231</v>
      </c>
      <c r="D591" s="715" t="s">
        <v>2730</v>
      </c>
      <c r="E591" s="702">
        <f t="shared" si="44"/>
        <v>1</v>
      </c>
      <c r="F591" s="703">
        <f t="shared" si="44"/>
        <v>0.5</v>
      </c>
      <c r="G591" s="759">
        <f>1</f>
        <v>1</v>
      </c>
      <c r="H591" s="760">
        <f>1/2</f>
        <v>0.5</v>
      </c>
      <c r="I591" s="759">
        <v>0</v>
      </c>
      <c r="J591" s="760">
        <v>0</v>
      </c>
      <c r="K591" s="759">
        <v>0</v>
      </c>
      <c r="L591" s="703">
        <v>0</v>
      </c>
      <c r="M591" s="702">
        <v>0</v>
      </c>
      <c r="N591" s="967">
        <v>0</v>
      </c>
      <c r="O591" s="703">
        <v>0</v>
      </c>
      <c r="P591" s="702">
        <v>0</v>
      </c>
      <c r="Q591" s="703">
        <v>0</v>
      </c>
      <c r="R591" s="702">
        <v>0</v>
      </c>
    </row>
    <row r="592" spans="1:18">
      <c r="A592" s="933" t="s">
        <v>2326</v>
      </c>
      <c r="B592" s="932" t="s">
        <v>2327</v>
      </c>
      <c r="C592" s="935" t="s">
        <v>231</v>
      </c>
      <c r="D592" s="715" t="s">
        <v>2730</v>
      </c>
      <c r="E592" s="702">
        <f t="shared" si="44"/>
        <v>1</v>
      </c>
      <c r="F592" s="703">
        <f t="shared" si="44"/>
        <v>1</v>
      </c>
      <c r="G592" s="868">
        <f>1</f>
        <v>1</v>
      </c>
      <c r="H592" s="868">
        <f>1</f>
        <v>1</v>
      </c>
      <c r="I592" s="868">
        <v>0</v>
      </c>
      <c r="J592" s="868">
        <v>0</v>
      </c>
      <c r="K592" s="868">
        <v>0</v>
      </c>
      <c r="L592" s="976">
        <v>0</v>
      </c>
      <c r="M592" s="976">
        <v>0</v>
      </c>
      <c r="N592" s="976">
        <v>0</v>
      </c>
      <c r="O592" s="976">
        <v>0</v>
      </c>
      <c r="P592" s="976">
        <v>0</v>
      </c>
      <c r="Q592" s="976">
        <v>0</v>
      </c>
      <c r="R592" s="730">
        <v>0</v>
      </c>
    </row>
    <row r="593" spans="1:18">
      <c r="A593" s="933" t="s">
        <v>2020</v>
      </c>
      <c r="B593" s="932" t="s">
        <v>2021</v>
      </c>
      <c r="C593" s="935" t="s">
        <v>231</v>
      </c>
      <c r="D593" s="715" t="s">
        <v>2730</v>
      </c>
      <c r="E593" s="702">
        <f t="shared" si="44"/>
        <v>1</v>
      </c>
      <c r="F593" s="703">
        <f t="shared" si="44"/>
        <v>0.33333333333333331</v>
      </c>
      <c r="G593" s="868">
        <f>1</f>
        <v>1</v>
      </c>
      <c r="H593" s="868">
        <f>1/3</f>
        <v>0.33333333333333331</v>
      </c>
      <c r="I593" s="868">
        <v>0</v>
      </c>
      <c r="J593" s="868">
        <v>0</v>
      </c>
      <c r="K593" s="868">
        <v>0</v>
      </c>
      <c r="L593" s="976">
        <v>0</v>
      </c>
      <c r="M593" s="976">
        <v>0</v>
      </c>
      <c r="N593" s="976">
        <v>0</v>
      </c>
      <c r="O593" s="976">
        <v>0</v>
      </c>
      <c r="P593" s="976">
        <v>0</v>
      </c>
      <c r="Q593" s="976">
        <v>0</v>
      </c>
      <c r="R593" s="730">
        <v>0</v>
      </c>
    </row>
    <row r="594" spans="1:18">
      <c r="A594" s="979" t="s">
        <v>2522</v>
      </c>
      <c r="B594" s="956" t="s">
        <v>376</v>
      </c>
      <c r="C594" s="980" t="s">
        <v>231</v>
      </c>
      <c r="D594" s="715" t="s">
        <v>2730</v>
      </c>
      <c r="E594" s="704">
        <f>G594+I594+K594+M594+O594+Q594</f>
        <v>1</v>
      </c>
      <c r="F594" s="703">
        <f>H594+J594+L594+N594+P594+R594</f>
        <v>0.25</v>
      </c>
      <c r="G594" s="763">
        <v>0</v>
      </c>
      <c r="H594" s="764">
        <v>0</v>
      </c>
      <c r="I594" s="763">
        <v>0</v>
      </c>
      <c r="J594" s="764">
        <v>0</v>
      </c>
      <c r="K594" s="763">
        <v>0</v>
      </c>
      <c r="L594" s="731">
        <v>0</v>
      </c>
      <c r="M594" s="730">
        <v>0</v>
      </c>
      <c r="N594" s="975">
        <v>0</v>
      </c>
      <c r="O594" s="731">
        <v>0</v>
      </c>
      <c r="P594" s="730">
        <v>0</v>
      </c>
      <c r="Q594" s="731">
        <f>1</f>
        <v>1</v>
      </c>
      <c r="R594" s="730">
        <f>1/4</f>
        <v>0.25</v>
      </c>
    </row>
    <row r="595" spans="1:18">
      <c r="A595" s="981" t="s">
        <v>494</v>
      </c>
      <c r="B595" s="822" t="s">
        <v>1037</v>
      </c>
      <c r="C595" s="978" t="s">
        <v>231</v>
      </c>
      <c r="D595" s="715" t="s">
        <v>2730</v>
      </c>
      <c r="E595" s="702">
        <f t="shared" si="44"/>
        <v>1</v>
      </c>
      <c r="F595" s="703">
        <f t="shared" si="44"/>
        <v>0.33333333333333331</v>
      </c>
      <c r="G595" s="759">
        <v>1</v>
      </c>
      <c r="H595" s="760">
        <f>1/3</f>
        <v>0.33333333333333331</v>
      </c>
      <c r="I595" s="759">
        <v>0</v>
      </c>
      <c r="J595" s="760">
        <v>0</v>
      </c>
      <c r="K595" s="759">
        <v>0</v>
      </c>
      <c r="L595" s="703">
        <v>0</v>
      </c>
      <c r="M595" s="702">
        <v>0</v>
      </c>
      <c r="N595" s="967">
        <v>0</v>
      </c>
      <c r="O595" s="703">
        <v>0</v>
      </c>
      <c r="P595" s="702">
        <v>0</v>
      </c>
      <c r="Q595" s="703">
        <v>0</v>
      </c>
      <c r="R595" s="702">
        <v>0</v>
      </c>
    </row>
    <row r="596" spans="1:18">
      <c r="A596" s="733" t="s">
        <v>1464</v>
      </c>
      <c r="B596" s="963" t="s">
        <v>208</v>
      </c>
      <c r="C596" s="982" t="s">
        <v>231</v>
      </c>
      <c r="D596" s="715" t="s">
        <v>2730</v>
      </c>
      <c r="E596" s="724">
        <f t="shared" si="44"/>
        <v>1</v>
      </c>
      <c r="F596" s="726">
        <f t="shared" si="44"/>
        <v>0.33333333333333331</v>
      </c>
      <c r="G596" s="789">
        <f>1</f>
        <v>1</v>
      </c>
      <c r="H596" s="790">
        <f>1/3</f>
        <v>0.33333333333333331</v>
      </c>
      <c r="I596" s="789">
        <v>0</v>
      </c>
      <c r="J596" s="790">
        <v>0</v>
      </c>
      <c r="K596" s="789">
        <v>0</v>
      </c>
      <c r="L596" s="726">
        <v>0</v>
      </c>
      <c r="M596" s="724">
        <v>0</v>
      </c>
      <c r="N596" s="969">
        <v>0</v>
      </c>
      <c r="O596" s="726">
        <v>0</v>
      </c>
      <c r="P596" s="724">
        <v>0</v>
      </c>
      <c r="Q596" s="726">
        <v>0</v>
      </c>
      <c r="R596" s="724">
        <v>0</v>
      </c>
    </row>
    <row r="597" spans="1:18">
      <c r="A597" s="964" t="s">
        <v>138</v>
      </c>
      <c r="B597" s="983" t="s">
        <v>1591</v>
      </c>
      <c r="C597" s="935" t="s">
        <v>907</v>
      </c>
      <c r="D597" s="715" t="s">
        <v>2730</v>
      </c>
      <c r="E597" s="702">
        <f t="shared" si="44"/>
        <v>1</v>
      </c>
      <c r="F597" s="703">
        <f t="shared" si="44"/>
        <v>0.125</v>
      </c>
      <c r="G597" s="759">
        <f>1</f>
        <v>1</v>
      </c>
      <c r="H597" s="760">
        <f>1/8</f>
        <v>0.125</v>
      </c>
      <c r="I597" s="759">
        <v>0</v>
      </c>
      <c r="J597" s="760">
        <v>0</v>
      </c>
      <c r="K597" s="759">
        <v>0</v>
      </c>
      <c r="L597" s="703">
        <v>0</v>
      </c>
      <c r="M597" s="702">
        <v>0</v>
      </c>
      <c r="N597" s="967">
        <v>0</v>
      </c>
      <c r="O597" s="703">
        <v>0</v>
      </c>
      <c r="P597" s="702">
        <v>0</v>
      </c>
      <c r="Q597" s="703">
        <v>0</v>
      </c>
      <c r="R597" s="702">
        <v>0</v>
      </c>
    </row>
    <row r="598" spans="1:18">
      <c r="A598" s="822" t="s">
        <v>2452</v>
      </c>
      <c r="B598" s="953" t="s">
        <v>2453</v>
      </c>
      <c r="C598" s="978" t="s">
        <v>907</v>
      </c>
      <c r="D598" s="715" t="s">
        <v>2730</v>
      </c>
      <c r="E598" s="702">
        <f t="shared" si="44"/>
        <v>1</v>
      </c>
      <c r="F598" s="703">
        <f t="shared" si="44"/>
        <v>0.33333333333333331</v>
      </c>
      <c r="G598" s="759">
        <f>1</f>
        <v>1</v>
      </c>
      <c r="H598" s="760">
        <f>1/3</f>
        <v>0.33333333333333331</v>
      </c>
      <c r="I598" s="759">
        <v>0</v>
      </c>
      <c r="J598" s="760">
        <v>0</v>
      </c>
      <c r="K598" s="759">
        <v>0</v>
      </c>
      <c r="L598" s="703">
        <v>0</v>
      </c>
      <c r="M598" s="702">
        <v>0</v>
      </c>
      <c r="N598" s="967">
        <v>0</v>
      </c>
      <c r="O598" s="703">
        <v>0</v>
      </c>
      <c r="P598" s="702">
        <v>0</v>
      </c>
      <c r="Q598" s="703">
        <v>0</v>
      </c>
      <c r="R598" s="702">
        <v>0</v>
      </c>
    </row>
    <row r="599" spans="1:18">
      <c r="A599" s="984" t="s">
        <v>1031</v>
      </c>
      <c r="B599" s="985" t="s">
        <v>1032</v>
      </c>
      <c r="C599" s="986" t="s">
        <v>907</v>
      </c>
      <c r="D599" s="715" t="s">
        <v>2730</v>
      </c>
      <c r="E599" s="702">
        <f t="shared" si="44"/>
        <v>0</v>
      </c>
      <c r="F599" s="703">
        <f t="shared" si="44"/>
        <v>0</v>
      </c>
      <c r="G599" s="759">
        <v>0</v>
      </c>
      <c r="H599" s="760">
        <v>0</v>
      </c>
      <c r="I599" s="759">
        <v>0</v>
      </c>
      <c r="J599" s="760">
        <v>0</v>
      </c>
      <c r="K599" s="759">
        <v>0</v>
      </c>
      <c r="L599" s="703">
        <v>0</v>
      </c>
      <c r="M599" s="702">
        <v>0</v>
      </c>
      <c r="N599" s="967">
        <v>0</v>
      </c>
      <c r="O599" s="703">
        <v>0</v>
      </c>
      <c r="P599" s="702">
        <v>0</v>
      </c>
      <c r="Q599" s="703">
        <v>0</v>
      </c>
      <c r="R599" s="702">
        <v>0</v>
      </c>
    </row>
    <row r="600" spans="1:18">
      <c r="A600" s="822" t="s">
        <v>1878</v>
      </c>
      <c r="B600" s="953" t="s">
        <v>1041</v>
      </c>
      <c r="C600" s="987" t="s">
        <v>907</v>
      </c>
      <c r="D600" s="715" t="s">
        <v>2730</v>
      </c>
      <c r="E600" s="704">
        <f t="shared" si="44"/>
        <v>1</v>
      </c>
      <c r="F600" s="703">
        <f t="shared" si="44"/>
        <v>0.16666666666666666</v>
      </c>
      <c r="G600" s="759">
        <v>0</v>
      </c>
      <c r="H600" s="760">
        <v>0</v>
      </c>
      <c r="I600" s="759">
        <v>0</v>
      </c>
      <c r="J600" s="760">
        <v>0</v>
      </c>
      <c r="K600" s="759">
        <v>0</v>
      </c>
      <c r="L600" s="703">
        <v>0</v>
      </c>
      <c r="M600" s="702">
        <v>0</v>
      </c>
      <c r="N600" s="967">
        <v>0</v>
      </c>
      <c r="O600" s="703">
        <v>0</v>
      </c>
      <c r="P600" s="702">
        <v>0</v>
      </c>
      <c r="Q600" s="703">
        <v>1</v>
      </c>
      <c r="R600" s="702">
        <f>1/6</f>
        <v>0.16666666666666666</v>
      </c>
    </row>
    <row r="601" spans="1:18">
      <c r="A601" s="822" t="s">
        <v>1879</v>
      </c>
      <c r="B601" s="953" t="s">
        <v>1880</v>
      </c>
      <c r="C601" s="987" t="s">
        <v>907</v>
      </c>
      <c r="D601" s="715" t="s">
        <v>2730</v>
      </c>
      <c r="E601" s="704">
        <f t="shared" si="44"/>
        <v>1</v>
      </c>
      <c r="F601" s="703">
        <f t="shared" si="44"/>
        <v>0.16666666666666666</v>
      </c>
      <c r="G601" s="759">
        <v>0</v>
      </c>
      <c r="H601" s="760">
        <v>0</v>
      </c>
      <c r="I601" s="759">
        <v>0</v>
      </c>
      <c r="J601" s="760">
        <v>0</v>
      </c>
      <c r="K601" s="759">
        <v>0</v>
      </c>
      <c r="L601" s="703">
        <v>0</v>
      </c>
      <c r="M601" s="702">
        <v>0</v>
      </c>
      <c r="N601" s="967">
        <v>0</v>
      </c>
      <c r="O601" s="703">
        <v>0</v>
      </c>
      <c r="P601" s="702">
        <v>0</v>
      </c>
      <c r="Q601" s="703">
        <v>1</v>
      </c>
      <c r="R601" s="702">
        <f>1/6</f>
        <v>0.16666666666666666</v>
      </c>
    </row>
    <row r="602" spans="1:18">
      <c r="A602" s="822" t="s">
        <v>1876</v>
      </c>
      <c r="B602" s="953" t="s">
        <v>1877</v>
      </c>
      <c r="C602" s="987" t="s">
        <v>907</v>
      </c>
      <c r="D602" s="715" t="s">
        <v>2730</v>
      </c>
      <c r="E602" s="704">
        <f t="shared" ref="E602:F609" si="45">G602+I602+K602+M602+O602+Q602</f>
        <v>1</v>
      </c>
      <c r="F602" s="703">
        <f t="shared" si="45"/>
        <v>0.16666666666666666</v>
      </c>
      <c r="G602" s="759">
        <v>0</v>
      </c>
      <c r="H602" s="760">
        <v>0</v>
      </c>
      <c r="I602" s="759">
        <v>0</v>
      </c>
      <c r="J602" s="760">
        <v>0</v>
      </c>
      <c r="K602" s="759">
        <v>0</v>
      </c>
      <c r="L602" s="703">
        <v>0</v>
      </c>
      <c r="M602" s="702">
        <v>0</v>
      </c>
      <c r="N602" s="967">
        <v>0</v>
      </c>
      <c r="O602" s="703">
        <v>0</v>
      </c>
      <c r="P602" s="702">
        <v>0</v>
      </c>
      <c r="Q602" s="703">
        <v>1</v>
      </c>
      <c r="R602" s="702">
        <f>1/6</f>
        <v>0.16666666666666666</v>
      </c>
    </row>
    <row r="603" spans="1:18">
      <c r="A603" s="822" t="s">
        <v>1874</v>
      </c>
      <c r="B603" s="953" t="s">
        <v>1875</v>
      </c>
      <c r="C603" s="987" t="s">
        <v>907</v>
      </c>
      <c r="D603" s="715" t="s">
        <v>2730</v>
      </c>
      <c r="E603" s="704">
        <v>1</v>
      </c>
      <c r="F603" s="703">
        <v>0.16666666666666666</v>
      </c>
      <c r="G603" s="759">
        <v>0</v>
      </c>
      <c r="H603" s="760">
        <v>0</v>
      </c>
      <c r="I603" s="759">
        <v>0</v>
      </c>
      <c r="J603" s="760">
        <v>0</v>
      </c>
      <c r="K603" s="759">
        <v>0</v>
      </c>
      <c r="L603" s="703">
        <v>0</v>
      </c>
      <c r="M603" s="702">
        <v>0</v>
      </c>
      <c r="N603" s="967">
        <v>0</v>
      </c>
      <c r="O603" s="703">
        <v>0</v>
      </c>
      <c r="P603" s="702">
        <v>0</v>
      </c>
      <c r="Q603" s="703">
        <v>1</v>
      </c>
      <c r="R603" s="702">
        <v>0.16666666666666666</v>
      </c>
    </row>
    <row r="604" spans="1:18">
      <c r="A604" s="988" t="s">
        <v>2042</v>
      </c>
      <c r="B604" s="953" t="s">
        <v>2043</v>
      </c>
      <c r="C604" s="786" t="s">
        <v>907</v>
      </c>
      <c r="D604" s="715" t="s">
        <v>2730</v>
      </c>
      <c r="E604" s="704">
        <f t="shared" si="45"/>
        <v>1</v>
      </c>
      <c r="F604" s="703">
        <f t="shared" si="45"/>
        <v>0.16666666666666666</v>
      </c>
      <c r="G604" s="759">
        <f>1</f>
        <v>1</v>
      </c>
      <c r="H604" s="760">
        <f>1/6</f>
        <v>0.16666666666666666</v>
      </c>
      <c r="I604" s="759">
        <v>0</v>
      </c>
      <c r="J604" s="760">
        <v>0</v>
      </c>
      <c r="K604" s="759">
        <v>0</v>
      </c>
      <c r="L604" s="703">
        <v>0</v>
      </c>
      <c r="M604" s="702">
        <v>0</v>
      </c>
      <c r="N604" s="967">
        <v>0</v>
      </c>
      <c r="O604" s="703">
        <v>0</v>
      </c>
      <c r="P604" s="702">
        <v>0</v>
      </c>
      <c r="Q604" s="703">
        <v>0</v>
      </c>
      <c r="R604" s="702">
        <v>0</v>
      </c>
    </row>
    <row r="605" spans="1:18">
      <c r="A605" s="988" t="s">
        <v>2040</v>
      </c>
      <c r="B605" s="953" t="s">
        <v>2041</v>
      </c>
      <c r="C605" s="786" t="s">
        <v>907</v>
      </c>
      <c r="D605" s="715" t="s">
        <v>2730</v>
      </c>
      <c r="E605" s="704">
        <f t="shared" si="45"/>
        <v>1</v>
      </c>
      <c r="F605" s="703">
        <f t="shared" si="45"/>
        <v>0.16666666666666666</v>
      </c>
      <c r="G605" s="759">
        <f>1</f>
        <v>1</v>
      </c>
      <c r="H605" s="760">
        <f>1/6</f>
        <v>0.16666666666666666</v>
      </c>
      <c r="I605" s="759">
        <v>0</v>
      </c>
      <c r="J605" s="760">
        <v>0</v>
      </c>
      <c r="K605" s="759">
        <v>0</v>
      </c>
      <c r="L605" s="703">
        <v>0</v>
      </c>
      <c r="M605" s="702">
        <v>0</v>
      </c>
      <c r="N605" s="967">
        <v>0</v>
      </c>
      <c r="O605" s="703">
        <v>0</v>
      </c>
      <c r="P605" s="702">
        <v>0</v>
      </c>
      <c r="Q605" s="703">
        <v>0</v>
      </c>
      <c r="R605" s="702">
        <v>0</v>
      </c>
    </row>
    <row r="606" spans="1:18">
      <c r="A606" s="988" t="s">
        <v>167</v>
      </c>
      <c r="B606" s="953" t="s">
        <v>503</v>
      </c>
      <c r="C606" s="786" t="s">
        <v>835</v>
      </c>
      <c r="D606" s="715" t="s">
        <v>2730</v>
      </c>
      <c r="E606" s="704">
        <f t="shared" si="45"/>
        <v>1</v>
      </c>
      <c r="F606" s="703">
        <f t="shared" si="45"/>
        <v>0.16666666666666666</v>
      </c>
      <c r="G606" s="759">
        <v>0</v>
      </c>
      <c r="H606" s="760">
        <v>0</v>
      </c>
      <c r="I606" s="759">
        <v>0</v>
      </c>
      <c r="J606" s="760">
        <v>0</v>
      </c>
      <c r="K606" s="759">
        <v>0</v>
      </c>
      <c r="L606" s="703">
        <v>0</v>
      </c>
      <c r="M606" s="702">
        <v>0</v>
      </c>
      <c r="N606" s="967">
        <v>0</v>
      </c>
      <c r="O606" s="703">
        <v>0</v>
      </c>
      <c r="P606" s="702">
        <v>0</v>
      </c>
      <c r="Q606" s="703">
        <f>1</f>
        <v>1</v>
      </c>
      <c r="R606" s="702">
        <f>1/6</f>
        <v>0.16666666666666666</v>
      </c>
    </row>
    <row r="607" spans="1:18">
      <c r="A607" s="989" t="s">
        <v>2044</v>
      </c>
      <c r="B607" s="990" t="s">
        <v>2045</v>
      </c>
      <c r="C607" s="794" t="s">
        <v>907</v>
      </c>
      <c r="D607" s="715" t="s">
        <v>2730</v>
      </c>
      <c r="E607" s="704">
        <f t="shared" si="45"/>
        <v>1</v>
      </c>
      <c r="F607" s="703">
        <f t="shared" si="45"/>
        <v>0.16666666666666666</v>
      </c>
      <c r="G607" s="796">
        <f>1</f>
        <v>1</v>
      </c>
      <c r="H607" s="797">
        <f>1/6</f>
        <v>0.16666666666666666</v>
      </c>
      <c r="I607" s="796">
        <v>0</v>
      </c>
      <c r="J607" s="797">
        <v>0</v>
      </c>
      <c r="K607" s="796">
        <v>0</v>
      </c>
      <c r="L607" s="914">
        <v>0</v>
      </c>
      <c r="M607" s="815">
        <v>0</v>
      </c>
      <c r="N607" s="991">
        <v>0</v>
      </c>
      <c r="O607" s="914">
        <v>0</v>
      </c>
      <c r="P607" s="815">
        <v>0</v>
      </c>
      <c r="Q607" s="914">
        <v>0</v>
      </c>
      <c r="R607" s="815">
        <v>0</v>
      </c>
    </row>
    <row r="608" spans="1:18">
      <c r="A608" s="979" t="s">
        <v>2590</v>
      </c>
      <c r="B608" s="956" t="s">
        <v>2591</v>
      </c>
      <c r="C608" s="758" t="s">
        <v>835</v>
      </c>
      <c r="D608" s="715" t="s">
        <v>2730</v>
      </c>
      <c r="E608" s="704">
        <f t="shared" si="45"/>
        <v>1</v>
      </c>
      <c r="F608" s="703">
        <f t="shared" si="45"/>
        <v>0.16666666666666666</v>
      </c>
      <c r="G608" s="759">
        <v>0</v>
      </c>
      <c r="H608" s="760">
        <v>0</v>
      </c>
      <c r="I608" s="759">
        <v>0</v>
      </c>
      <c r="J608" s="760">
        <v>0</v>
      </c>
      <c r="K608" s="759">
        <v>0</v>
      </c>
      <c r="L608" s="703">
        <v>0</v>
      </c>
      <c r="M608" s="702">
        <v>0</v>
      </c>
      <c r="N608" s="967">
        <v>0</v>
      </c>
      <c r="O608" s="703">
        <v>0</v>
      </c>
      <c r="P608" s="702">
        <v>0</v>
      </c>
      <c r="Q608" s="703">
        <f>1</f>
        <v>1</v>
      </c>
      <c r="R608" s="702">
        <f>1/6</f>
        <v>0.16666666666666666</v>
      </c>
    </row>
    <row r="609" spans="1:18" ht="16" thickBot="1">
      <c r="A609" s="992" t="s">
        <v>2592</v>
      </c>
      <c r="B609" s="993" t="s">
        <v>2593</v>
      </c>
      <c r="C609" s="994" t="s">
        <v>907</v>
      </c>
      <c r="D609" s="715" t="s">
        <v>2730</v>
      </c>
      <c r="E609" s="739">
        <f t="shared" si="45"/>
        <v>1</v>
      </c>
      <c r="F609" s="740">
        <f t="shared" si="45"/>
        <v>0.16666666666666666</v>
      </c>
      <c r="G609" s="874">
        <v>0</v>
      </c>
      <c r="H609" s="875">
        <v>0</v>
      </c>
      <c r="I609" s="874">
        <v>0</v>
      </c>
      <c r="J609" s="875">
        <v>0</v>
      </c>
      <c r="K609" s="874">
        <v>0</v>
      </c>
      <c r="L609" s="740">
        <v>0</v>
      </c>
      <c r="M609" s="738">
        <v>0</v>
      </c>
      <c r="N609" s="995">
        <v>0</v>
      </c>
      <c r="O609" s="740">
        <v>0</v>
      </c>
      <c r="P609" s="738">
        <v>0</v>
      </c>
      <c r="Q609" s="740">
        <f>1</f>
        <v>1</v>
      </c>
      <c r="R609" s="738">
        <f>1/6</f>
        <v>0.16666666666666666</v>
      </c>
    </row>
    <row r="610" spans="1:18">
      <c r="A610" s="240" t="s">
        <v>20</v>
      </c>
      <c r="B610" s="241"/>
      <c r="C610" s="241"/>
      <c r="D610" s="241"/>
      <c r="E610" s="244">
        <f t="shared" ref="E610:R610" si="46">SUM(E557:E609)</f>
        <v>65</v>
      </c>
      <c r="F610" s="242">
        <f t="shared" si="46"/>
        <v>24.083333333333336</v>
      </c>
      <c r="G610" s="244">
        <f t="shared" si="46"/>
        <v>47</v>
      </c>
      <c r="H610" s="242">
        <f t="shared" si="46"/>
        <v>19.916666666666668</v>
      </c>
      <c r="I610" s="244">
        <f t="shared" si="46"/>
        <v>0</v>
      </c>
      <c r="J610" s="242">
        <f t="shared" si="46"/>
        <v>0</v>
      </c>
      <c r="K610" s="244">
        <f t="shared" si="46"/>
        <v>0</v>
      </c>
      <c r="L610" s="242">
        <f t="shared" si="46"/>
        <v>0</v>
      </c>
      <c r="M610" s="244">
        <f t="shared" si="46"/>
        <v>0</v>
      </c>
      <c r="N610" s="242">
        <f t="shared" si="46"/>
        <v>0</v>
      </c>
      <c r="O610" s="244">
        <f t="shared" si="46"/>
        <v>0</v>
      </c>
      <c r="P610" s="242">
        <f t="shared" si="46"/>
        <v>0</v>
      </c>
      <c r="Q610" s="244">
        <f t="shared" si="46"/>
        <v>18</v>
      </c>
      <c r="R610" s="243">
        <f t="shared" si="46"/>
        <v>4.1666666666666652</v>
      </c>
    </row>
    <row r="613" spans="1:18" ht="19">
      <c r="A613" s="1742" t="s">
        <v>51</v>
      </c>
      <c r="B613" s="1742"/>
      <c r="C613" s="1742"/>
      <c r="D613" s="1742"/>
      <c r="E613" s="1742"/>
      <c r="F613" s="1742"/>
      <c r="G613" s="1742"/>
      <c r="H613" s="1742"/>
      <c r="I613" s="1742"/>
      <c r="J613" s="1742"/>
      <c r="K613" s="1742"/>
      <c r="L613" s="1742"/>
      <c r="M613" s="1742"/>
      <c r="N613" s="1742"/>
      <c r="O613" s="1742"/>
      <c r="P613" s="1742"/>
      <c r="Q613" s="1742"/>
      <c r="R613" s="1742"/>
    </row>
    <row r="614" spans="1:18" ht="19">
      <c r="A614" s="1731" t="s">
        <v>2277</v>
      </c>
      <c r="B614" s="1732"/>
      <c r="C614" s="1732"/>
      <c r="D614" s="1732"/>
      <c r="E614" s="1732"/>
      <c r="F614" s="1732"/>
      <c r="G614" s="1732"/>
      <c r="H614" s="1732"/>
      <c r="I614" s="1732"/>
      <c r="J614" s="1732"/>
      <c r="K614" s="1732"/>
      <c r="L614" s="1732"/>
      <c r="M614" s="1732"/>
      <c r="N614" s="1732"/>
      <c r="O614" s="1732"/>
      <c r="P614" s="1732"/>
      <c r="Q614" s="1732"/>
      <c r="R614" s="1732"/>
    </row>
    <row r="615" spans="1:18">
      <c r="A615" s="1743" t="s">
        <v>1</v>
      </c>
      <c r="B615" s="1741" t="s">
        <v>2</v>
      </c>
      <c r="C615" s="1744" t="s">
        <v>861</v>
      </c>
      <c r="D615" s="694"/>
      <c r="E615" s="1740" t="s">
        <v>853</v>
      </c>
      <c r="F615" s="1740"/>
      <c r="G615" s="1740" t="s">
        <v>1039</v>
      </c>
      <c r="H615" s="1740"/>
      <c r="I615" s="1740" t="s">
        <v>859</v>
      </c>
      <c r="J615" s="1740"/>
      <c r="K615" s="1740" t="s">
        <v>12</v>
      </c>
      <c r="L615" s="1740"/>
      <c r="M615" s="1740" t="s">
        <v>6</v>
      </c>
      <c r="N615" s="1740"/>
      <c r="O615" s="1740" t="s">
        <v>5</v>
      </c>
      <c r="P615" s="1740"/>
      <c r="Q615" s="1740" t="s">
        <v>7</v>
      </c>
      <c r="R615" s="1740"/>
    </row>
    <row r="616" spans="1:18">
      <c r="A616" s="1743"/>
      <c r="B616" s="1741"/>
      <c r="C616" s="1744"/>
      <c r="D616" s="694"/>
      <c r="E616" s="13" t="s">
        <v>14</v>
      </c>
      <c r="F616" s="13" t="s">
        <v>15</v>
      </c>
      <c r="G616" s="13" t="s">
        <v>14</v>
      </c>
      <c r="H616" s="13" t="s">
        <v>15</v>
      </c>
      <c r="I616" s="13" t="s">
        <v>14</v>
      </c>
      <c r="J616" s="13" t="s">
        <v>15</v>
      </c>
      <c r="K616" s="13" t="s">
        <v>14</v>
      </c>
      <c r="L616" s="13" t="s">
        <v>15</v>
      </c>
      <c r="M616" s="13" t="s">
        <v>14</v>
      </c>
      <c r="N616" s="13" t="s">
        <v>15</v>
      </c>
      <c r="O616" s="13" t="s">
        <v>14</v>
      </c>
      <c r="P616" s="13" t="s">
        <v>15</v>
      </c>
      <c r="Q616" s="13" t="s">
        <v>14</v>
      </c>
      <c r="R616" s="13" t="s">
        <v>15</v>
      </c>
    </row>
    <row r="617" spans="1:18">
      <c r="A617" s="273" t="s">
        <v>138</v>
      </c>
      <c r="B617" s="274" t="s">
        <v>1018</v>
      </c>
      <c r="C617" s="275" t="s">
        <v>67</v>
      </c>
      <c r="D617" s="152" t="s">
        <v>2731</v>
      </c>
      <c r="E617" s="306">
        <f>G617+I617+K617+M617+O617+Q617</f>
        <v>1</v>
      </c>
      <c r="F617" s="303">
        <f>H617+J617+L617+N617+P617+R617</f>
        <v>1</v>
      </c>
      <c r="G617" s="91">
        <v>0</v>
      </c>
      <c r="H617" s="93">
        <v>0</v>
      </c>
      <c r="I617" s="91">
        <v>0</v>
      </c>
      <c r="J617" s="93">
        <v>0</v>
      </c>
      <c r="K617" s="92">
        <v>0</v>
      </c>
      <c r="L617" s="91">
        <v>0</v>
      </c>
      <c r="M617" s="92">
        <v>0</v>
      </c>
      <c r="N617" s="91">
        <v>0</v>
      </c>
      <c r="O617" s="91">
        <v>0</v>
      </c>
      <c r="P617" s="93">
        <v>0</v>
      </c>
      <c r="Q617" s="355">
        <f>1</f>
        <v>1</v>
      </c>
      <c r="R617" s="355">
        <f>1</f>
        <v>1</v>
      </c>
    </row>
    <row r="618" spans="1:18">
      <c r="A618" s="179" t="s">
        <v>727</v>
      </c>
      <c r="B618" s="148" t="s">
        <v>164</v>
      </c>
      <c r="C618" s="158" t="s">
        <v>67</v>
      </c>
      <c r="D618" s="152" t="s">
        <v>2731</v>
      </c>
      <c r="E618" s="300">
        <f>G618+I618+K618+M618+O618+Q618</f>
        <v>1</v>
      </c>
      <c r="F618" s="301">
        <f>H618+J618+L618+N618+P618+R618</f>
        <v>0.5</v>
      </c>
      <c r="G618" s="107">
        <f>1</f>
        <v>1</v>
      </c>
      <c r="H618" s="125">
        <f>1/2</f>
        <v>0.5</v>
      </c>
      <c r="I618" s="96">
        <v>0</v>
      </c>
      <c r="J618" s="98">
        <v>0</v>
      </c>
      <c r="K618" s="97">
        <v>0</v>
      </c>
      <c r="L618" s="96">
        <v>0</v>
      </c>
      <c r="M618" s="97">
        <v>0</v>
      </c>
      <c r="N618" s="96">
        <v>0</v>
      </c>
      <c r="O618" s="96">
        <v>0</v>
      </c>
      <c r="P618" s="98">
        <v>0</v>
      </c>
      <c r="Q618" s="96">
        <v>0</v>
      </c>
      <c r="R618" s="96">
        <v>0</v>
      </c>
    </row>
    <row r="619" spans="1:18">
      <c r="A619" s="180" t="s">
        <v>201</v>
      </c>
      <c r="B619" s="149" t="s">
        <v>202</v>
      </c>
      <c r="C619" s="156" t="s">
        <v>67</v>
      </c>
      <c r="D619" s="152" t="s">
        <v>2731</v>
      </c>
      <c r="E619" s="325">
        <f t="shared" ref="E619:F634" si="47">G619+I619+K619+M619+O619+Q619</f>
        <v>4</v>
      </c>
      <c r="F619" s="344">
        <f t="shared" si="47"/>
        <v>1.3333333333333333</v>
      </c>
      <c r="G619" s="70">
        <f>1+1+1+1</f>
        <v>4</v>
      </c>
      <c r="H619" s="87">
        <f>1/3+1/3+1/3+1/3</f>
        <v>1.3333333333333333</v>
      </c>
      <c r="I619" s="6">
        <v>0</v>
      </c>
      <c r="J619" s="63">
        <v>0</v>
      </c>
      <c r="K619" s="66">
        <v>0</v>
      </c>
      <c r="L619" s="6">
        <v>0</v>
      </c>
      <c r="M619" s="66">
        <v>0</v>
      </c>
      <c r="N619" s="6">
        <v>0</v>
      </c>
      <c r="O619" s="6">
        <v>0</v>
      </c>
      <c r="P619" s="63">
        <v>0</v>
      </c>
      <c r="Q619" s="6">
        <v>0</v>
      </c>
      <c r="R619" s="6">
        <v>0</v>
      </c>
    </row>
    <row r="620" spans="1:18">
      <c r="A620" s="181" t="s">
        <v>152</v>
      </c>
      <c r="B620" s="147" t="s">
        <v>153</v>
      </c>
      <c r="C620" s="154" t="s">
        <v>59</v>
      </c>
      <c r="D620" s="152" t="s">
        <v>2731</v>
      </c>
      <c r="E620" s="300">
        <f t="shared" si="47"/>
        <v>0</v>
      </c>
      <c r="F620" s="301">
        <f t="shared" si="47"/>
        <v>0</v>
      </c>
      <c r="G620" s="355">
        <v>0</v>
      </c>
      <c r="H620" s="376">
        <v>0</v>
      </c>
      <c r="I620" s="91">
        <v>0</v>
      </c>
      <c r="J620" s="93">
        <v>0</v>
      </c>
      <c r="K620" s="92">
        <v>0</v>
      </c>
      <c r="L620" s="91">
        <v>0</v>
      </c>
      <c r="M620" s="92">
        <v>0</v>
      </c>
      <c r="N620" s="91">
        <v>0</v>
      </c>
      <c r="O620" s="91">
        <v>0</v>
      </c>
      <c r="P620" s="93">
        <v>0</v>
      </c>
      <c r="Q620" s="91">
        <v>0</v>
      </c>
      <c r="R620" s="91">
        <v>0</v>
      </c>
    </row>
    <row r="621" spans="1:18">
      <c r="A621" s="179" t="s">
        <v>1913</v>
      </c>
      <c r="B621" s="148" t="s">
        <v>1914</v>
      </c>
      <c r="C621" s="158" t="s">
        <v>59</v>
      </c>
      <c r="D621" s="152" t="s">
        <v>2731</v>
      </c>
      <c r="E621" s="300">
        <f t="shared" si="47"/>
        <v>1</v>
      </c>
      <c r="F621" s="301">
        <f t="shared" si="47"/>
        <v>1</v>
      </c>
      <c r="G621" s="107">
        <f>1</f>
        <v>1</v>
      </c>
      <c r="H621" s="125">
        <f>1</f>
        <v>1</v>
      </c>
      <c r="I621" s="96">
        <v>0</v>
      </c>
      <c r="J621" s="98">
        <v>0</v>
      </c>
      <c r="K621" s="97">
        <v>0</v>
      </c>
      <c r="L621" s="96">
        <v>0</v>
      </c>
      <c r="M621" s="97">
        <v>0</v>
      </c>
      <c r="N621" s="96">
        <v>0</v>
      </c>
      <c r="O621" s="96">
        <v>0</v>
      </c>
      <c r="P621" s="98">
        <v>0</v>
      </c>
      <c r="Q621" s="96">
        <v>0</v>
      </c>
      <c r="R621" s="96">
        <v>0</v>
      </c>
    </row>
    <row r="622" spans="1:18">
      <c r="A622" s="179" t="s">
        <v>728</v>
      </c>
      <c r="B622" s="148" t="s">
        <v>729</v>
      </c>
      <c r="C622" s="158" t="s">
        <v>59</v>
      </c>
      <c r="D622" s="152" t="s">
        <v>2731</v>
      </c>
      <c r="E622" s="300">
        <f t="shared" si="47"/>
        <v>3</v>
      </c>
      <c r="F622" s="301">
        <f t="shared" si="47"/>
        <v>1.8333333333333333</v>
      </c>
      <c r="G622" s="107">
        <f>1+1</f>
        <v>2</v>
      </c>
      <c r="H622" s="125">
        <f>1/3+1/2</f>
        <v>0.83333333333333326</v>
      </c>
      <c r="I622" s="96">
        <f>1</f>
        <v>1</v>
      </c>
      <c r="J622" s="98">
        <f>1</f>
        <v>1</v>
      </c>
      <c r="K622" s="97">
        <v>0</v>
      </c>
      <c r="L622" s="96">
        <v>0</v>
      </c>
      <c r="M622" s="97">
        <v>0</v>
      </c>
      <c r="N622" s="96">
        <v>0</v>
      </c>
      <c r="O622" s="96">
        <v>0</v>
      </c>
      <c r="P622" s="98">
        <v>0</v>
      </c>
      <c r="Q622" s="96">
        <v>0</v>
      </c>
      <c r="R622" s="96">
        <v>0</v>
      </c>
    </row>
    <row r="623" spans="1:18">
      <c r="A623" s="181" t="s">
        <v>849</v>
      </c>
      <c r="B623" s="147" t="s">
        <v>1087</v>
      </c>
      <c r="C623" s="154" t="s">
        <v>59</v>
      </c>
      <c r="D623" s="152" t="s">
        <v>2731</v>
      </c>
      <c r="E623" s="300">
        <f t="shared" si="47"/>
        <v>0</v>
      </c>
      <c r="F623" s="301">
        <f t="shared" si="47"/>
        <v>0</v>
      </c>
      <c r="G623" s="107">
        <v>0</v>
      </c>
      <c r="H623" s="125">
        <v>0</v>
      </c>
      <c r="I623" s="96">
        <v>0</v>
      </c>
      <c r="J623" s="98">
        <v>0</v>
      </c>
      <c r="K623" s="97">
        <v>0</v>
      </c>
      <c r="L623" s="96">
        <v>0</v>
      </c>
      <c r="M623" s="97">
        <v>0</v>
      </c>
      <c r="N623" s="96">
        <v>0</v>
      </c>
      <c r="O623" s="96">
        <v>0</v>
      </c>
      <c r="P623" s="98">
        <v>0</v>
      </c>
      <c r="Q623" s="96">
        <v>0</v>
      </c>
      <c r="R623" s="96">
        <v>0</v>
      </c>
    </row>
    <row r="624" spans="1:18">
      <c r="A624" s="181" t="s">
        <v>193</v>
      </c>
      <c r="B624" s="147" t="s">
        <v>194</v>
      </c>
      <c r="C624" s="154" t="s">
        <v>59</v>
      </c>
      <c r="D624" s="152" t="s">
        <v>2731</v>
      </c>
      <c r="E624" s="300">
        <f t="shared" si="47"/>
        <v>0</v>
      </c>
      <c r="F624" s="301">
        <f t="shared" si="47"/>
        <v>0</v>
      </c>
      <c r="G624" s="107">
        <v>0</v>
      </c>
      <c r="H624" s="125">
        <v>0</v>
      </c>
      <c r="I624" s="96">
        <v>0</v>
      </c>
      <c r="J624" s="98">
        <v>0</v>
      </c>
      <c r="K624" s="97">
        <v>0</v>
      </c>
      <c r="L624" s="96">
        <v>0</v>
      </c>
      <c r="M624" s="97">
        <v>0</v>
      </c>
      <c r="N624" s="96">
        <v>0</v>
      </c>
      <c r="O624" s="96">
        <v>0</v>
      </c>
      <c r="P624" s="98">
        <v>0</v>
      </c>
      <c r="Q624" s="96">
        <v>0</v>
      </c>
      <c r="R624" s="96">
        <v>0</v>
      </c>
    </row>
    <row r="625" spans="1:18">
      <c r="A625" s="266" t="s">
        <v>732</v>
      </c>
      <c r="B625" s="169" t="s">
        <v>733</v>
      </c>
      <c r="C625" s="170" t="s">
        <v>59</v>
      </c>
      <c r="D625" s="152" t="s">
        <v>2731</v>
      </c>
      <c r="E625" s="325">
        <f t="shared" si="47"/>
        <v>1</v>
      </c>
      <c r="F625" s="344">
        <f t="shared" si="47"/>
        <v>0.33333333333333331</v>
      </c>
      <c r="G625" s="369">
        <f>1</f>
        <v>1</v>
      </c>
      <c r="H625" s="388">
        <f>1/3</f>
        <v>0.33333333333333331</v>
      </c>
      <c r="I625" s="329">
        <v>0</v>
      </c>
      <c r="J625" s="342">
        <v>0</v>
      </c>
      <c r="K625" s="352">
        <v>0</v>
      </c>
      <c r="L625" s="329">
        <v>0</v>
      </c>
      <c r="M625" s="352">
        <v>0</v>
      </c>
      <c r="N625" s="329">
        <v>0</v>
      </c>
      <c r="O625" s="329">
        <v>0</v>
      </c>
      <c r="P625" s="342">
        <v>0</v>
      </c>
      <c r="Q625" s="329">
        <v>0</v>
      </c>
      <c r="R625" s="329">
        <v>0</v>
      </c>
    </row>
    <row r="626" spans="1:18">
      <c r="A626" s="179" t="s">
        <v>203</v>
      </c>
      <c r="B626" s="148" t="s">
        <v>204</v>
      </c>
      <c r="C626" s="158" t="s">
        <v>1021</v>
      </c>
      <c r="D626" s="152" t="s">
        <v>2731</v>
      </c>
      <c r="E626" s="300">
        <f t="shared" si="47"/>
        <v>2</v>
      </c>
      <c r="F626" s="301">
        <f t="shared" si="47"/>
        <v>0.66666666666666663</v>
      </c>
      <c r="G626" s="107">
        <f>1+1</f>
        <v>2</v>
      </c>
      <c r="H626" s="125">
        <f>1/3+1/3</f>
        <v>0.66666666666666663</v>
      </c>
      <c r="I626" s="96">
        <v>0</v>
      </c>
      <c r="J626" s="98">
        <v>0</v>
      </c>
      <c r="K626" s="97">
        <v>0</v>
      </c>
      <c r="L626" s="96">
        <v>0</v>
      </c>
      <c r="M626" s="97">
        <v>0</v>
      </c>
      <c r="N626" s="96">
        <v>0</v>
      </c>
      <c r="O626" s="96">
        <v>0</v>
      </c>
      <c r="P626" s="98">
        <v>0</v>
      </c>
      <c r="Q626" s="96">
        <v>0</v>
      </c>
      <c r="R626" s="96">
        <v>0</v>
      </c>
    </row>
    <row r="627" spans="1:18">
      <c r="A627" s="181" t="s">
        <v>188</v>
      </c>
      <c r="B627" s="147" t="s">
        <v>189</v>
      </c>
      <c r="C627" s="154" t="s">
        <v>56</v>
      </c>
      <c r="D627" s="152" t="s">
        <v>2731</v>
      </c>
      <c r="E627" s="300">
        <f t="shared" si="47"/>
        <v>1</v>
      </c>
      <c r="F627" s="301">
        <f t="shared" si="47"/>
        <v>1</v>
      </c>
      <c r="G627" s="574">
        <f>1</f>
        <v>1</v>
      </c>
      <c r="H627" s="575">
        <f>1</f>
        <v>1</v>
      </c>
      <c r="I627" s="96">
        <v>0</v>
      </c>
      <c r="J627" s="98">
        <v>0</v>
      </c>
      <c r="K627" s="97">
        <v>0</v>
      </c>
      <c r="L627" s="96">
        <v>0</v>
      </c>
      <c r="M627" s="97">
        <v>0</v>
      </c>
      <c r="N627" s="96">
        <v>0</v>
      </c>
      <c r="O627" s="96">
        <v>0</v>
      </c>
      <c r="P627" s="98">
        <v>0</v>
      </c>
      <c r="Q627" s="96">
        <v>0</v>
      </c>
      <c r="R627" s="96">
        <v>0</v>
      </c>
    </row>
    <row r="628" spans="1:18">
      <c r="A628" s="180" t="s">
        <v>205</v>
      </c>
      <c r="B628" s="149" t="s">
        <v>206</v>
      </c>
      <c r="C628" s="156" t="s">
        <v>56</v>
      </c>
      <c r="D628" s="152" t="s">
        <v>2731</v>
      </c>
      <c r="E628" s="325">
        <f t="shared" si="47"/>
        <v>3</v>
      </c>
      <c r="F628" s="344">
        <f t="shared" si="47"/>
        <v>1</v>
      </c>
      <c r="G628" s="369">
        <f>1+1+1</f>
        <v>3</v>
      </c>
      <c r="H628" s="388">
        <f>1/3+1/3+1/3</f>
        <v>1</v>
      </c>
      <c r="I628" s="329">
        <v>0</v>
      </c>
      <c r="J628" s="342">
        <v>0</v>
      </c>
      <c r="K628" s="352">
        <v>0</v>
      </c>
      <c r="L628" s="329">
        <v>0</v>
      </c>
      <c r="M628" s="352">
        <v>0</v>
      </c>
      <c r="N628" s="329">
        <v>0</v>
      </c>
      <c r="O628" s="329">
        <v>0</v>
      </c>
      <c r="P628" s="342">
        <v>0</v>
      </c>
      <c r="Q628" s="329">
        <v>0</v>
      </c>
      <c r="R628" s="329">
        <v>0</v>
      </c>
    </row>
    <row r="629" spans="1:18">
      <c r="A629" s="713" t="s">
        <v>1020</v>
      </c>
      <c r="B629" s="996" t="s">
        <v>1019</v>
      </c>
      <c r="C629" s="752" t="s">
        <v>470</v>
      </c>
      <c r="D629" s="715" t="s">
        <v>2731</v>
      </c>
      <c r="E629" s="716">
        <f t="shared" si="47"/>
        <v>0</v>
      </c>
      <c r="F629" s="717">
        <f t="shared" si="47"/>
        <v>0</v>
      </c>
      <c r="G629" s="754">
        <v>0</v>
      </c>
      <c r="H629" s="756">
        <v>0</v>
      </c>
      <c r="I629" s="716">
        <v>0</v>
      </c>
      <c r="J629" s="717">
        <v>0</v>
      </c>
      <c r="K629" s="718">
        <v>0</v>
      </c>
      <c r="L629" s="716">
        <v>0</v>
      </c>
      <c r="M629" s="718">
        <v>0</v>
      </c>
      <c r="N629" s="716">
        <v>0</v>
      </c>
      <c r="O629" s="716">
        <v>0</v>
      </c>
      <c r="P629" s="717">
        <v>0</v>
      </c>
      <c r="Q629" s="716">
        <v>0</v>
      </c>
      <c r="R629" s="716">
        <v>0</v>
      </c>
    </row>
    <row r="630" spans="1:18">
      <c r="A630" s="728" t="s">
        <v>2667</v>
      </c>
      <c r="B630" s="964" t="s">
        <v>2668</v>
      </c>
      <c r="C630" s="729" t="s">
        <v>577</v>
      </c>
      <c r="D630" s="715" t="s">
        <v>2731</v>
      </c>
      <c r="E630" s="815">
        <f>G630+I630+K630+M630+O630+Q630</f>
        <v>0</v>
      </c>
      <c r="F630" s="916">
        <f>H630+J630+L630+N630+P630+R630</f>
        <v>0</v>
      </c>
      <c r="G630" s="815">
        <v>0</v>
      </c>
      <c r="H630" s="916">
        <v>0</v>
      </c>
      <c r="I630" s="815">
        <v>0</v>
      </c>
      <c r="J630" s="916">
        <v>0</v>
      </c>
      <c r="K630" s="914">
        <v>0</v>
      </c>
      <c r="L630" s="815">
        <v>0</v>
      </c>
      <c r="M630" s="914">
        <v>0</v>
      </c>
      <c r="N630" s="815">
        <v>0</v>
      </c>
      <c r="O630" s="815">
        <v>0</v>
      </c>
      <c r="P630" s="916">
        <v>0</v>
      </c>
      <c r="Q630" s="815">
        <v>0</v>
      </c>
      <c r="R630" s="815">
        <v>0</v>
      </c>
    </row>
    <row r="631" spans="1:18">
      <c r="A631" s="728" t="s">
        <v>904</v>
      </c>
      <c r="B631" s="964" t="s">
        <v>123</v>
      </c>
      <c r="C631" s="729" t="s">
        <v>311</v>
      </c>
      <c r="D631" s="715" t="s">
        <v>2731</v>
      </c>
      <c r="E631" s="730">
        <f>G631+I631+K631+M631+O631+Q631</f>
        <v>0</v>
      </c>
      <c r="F631" s="732">
        <f>H631+J631+L631+N631+P631+R631</f>
        <v>0</v>
      </c>
      <c r="G631" s="730">
        <v>0</v>
      </c>
      <c r="H631" s="732">
        <v>0</v>
      </c>
      <c r="I631" s="730">
        <v>0</v>
      </c>
      <c r="J631" s="732">
        <v>0</v>
      </c>
      <c r="K631" s="731">
        <v>0</v>
      </c>
      <c r="L631" s="730">
        <v>0</v>
      </c>
      <c r="M631" s="731">
        <v>0</v>
      </c>
      <c r="N631" s="730">
        <v>0</v>
      </c>
      <c r="O631" s="730">
        <v>0</v>
      </c>
      <c r="P631" s="732">
        <v>0</v>
      </c>
      <c r="Q631" s="730">
        <v>0</v>
      </c>
      <c r="R631" s="730">
        <v>0</v>
      </c>
    </row>
    <row r="632" spans="1:18">
      <c r="A632" s="997" t="s">
        <v>730</v>
      </c>
      <c r="B632" s="768" t="s">
        <v>731</v>
      </c>
      <c r="C632" s="769" t="s">
        <v>577</v>
      </c>
      <c r="D632" s="715" t="s">
        <v>2731</v>
      </c>
      <c r="E632" s="744">
        <f t="shared" si="47"/>
        <v>0</v>
      </c>
      <c r="F632" s="746">
        <f t="shared" si="47"/>
        <v>0</v>
      </c>
      <c r="G632" s="744">
        <v>0</v>
      </c>
      <c r="H632" s="746">
        <v>0</v>
      </c>
      <c r="I632" s="744">
        <v>0</v>
      </c>
      <c r="J632" s="746">
        <v>0</v>
      </c>
      <c r="K632" s="846">
        <v>0</v>
      </c>
      <c r="L632" s="744">
        <v>0</v>
      </c>
      <c r="M632" s="846">
        <v>0</v>
      </c>
      <c r="N632" s="744">
        <v>0</v>
      </c>
      <c r="O632" s="744">
        <v>0</v>
      </c>
      <c r="P632" s="746">
        <v>0</v>
      </c>
      <c r="Q632" s="744">
        <v>0</v>
      </c>
      <c r="R632" s="744">
        <v>0</v>
      </c>
    </row>
    <row r="633" spans="1:18">
      <c r="A633" s="861" t="s">
        <v>1494</v>
      </c>
      <c r="B633" s="823" t="s">
        <v>1495</v>
      </c>
      <c r="C633" s="998" t="s">
        <v>868</v>
      </c>
      <c r="D633" s="715" t="s">
        <v>2731</v>
      </c>
      <c r="E633" s="702">
        <f t="shared" si="47"/>
        <v>1</v>
      </c>
      <c r="F633" s="704">
        <f t="shared" si="47"/>
        <v>0.33333333333333331</v>
      </c>
      <c r="G633" s="702">
        <f>1</f>
        <v>1</v>
      </c>
      <c r="H633" s="704">
        <f>1/3</f>
        <v>0.33333333333333331</v>
      </c>
      <c r="I633" s="702">
        <v>0</v>
      </c>
      <c r="J633" s="704">
        <v>0</v>
      </c>
      <c r="K633" s="703">
        <v>0</v>
      </c>
      <c r="L633" s="702">
        <v>0</v>
      </c>
      <c r="M633" s="703">
        <v>0</v>
      </c>
      <c r="N633" s="702">
        <v>0</v>
      </c>
      <c r="O633" s="702">
        <v>0</v>
      </c>
      <c r="P633" s="704">
        <v>0</v>
      </c>
      <c r="Q633" s="702">
        <v>0</v>
      </c>
      <c r="R633" s="702">
        <v>0</v>
      </c>
    </row>
    <row r="634" spans="1:18">
      <c r="A634" s="795" t="s">
        <v>896</v>
      </c>
      <c r="B634" s="973" t="s">
        <v>781</v>
      </c>
      <c r="C634" s="999" t="s">
        <v>868</v>
      </c>
      <c r="D634" s="715" t="s">
        <v>2731</v>
      </c>
      <c r="E634" s="702">
        <f t="shared" si="47"/>
        <v>0</v>
      </c>
      <c r="F634" s="704">
        <f t="shared" si="47"/>
        <v>0</v>
      </c>
      <c r="G634" s="815">
        <v>0</v>
      </c>
      <c r="H634" s="916">
        <v>0</v>
      </c>
      <c r="I634" s="815">
        <v>0</v>
      </c>
      <c r="J634" s="916">
        <v>0</v>
      </c>
      <c r="K634" s="914">
        <v>0</v>
      </c>
      <c r="L634" s="815">
        <v>0</v>
      </c>
      <c r="M634" s="914">
        <v>0</v>
      </c>
      <c r="N634" s="815">
        <v>0</v>
      </c>
      <c r="O634" s="815">
        <v>0</v>
      </c>
      <c r="P634" s="916">
        <v>0</v>
      </c>
      <c r="Q634" s="815">
        <v>0</v>
      </c>
      <c r="R634" s="815">
        <v>0</v>
      </c>
    </row>
    <row r="635" spans="1:18">
      <c r="A635" s="853" t="s">
        <v>1626</v>
      </c>
      <c r="B635" s="964" t="s">
        <v>1354</v>
      </c>
      <c r="C635" s="999" t="s">
        <v>868</v>
      </c>
      <c r="D635" s="715" t="s">
        <v>2731</v>
      </c>
      <c r="E635" s="702">
        <f t="shared" ref="E635:F640" si="48">G635+I635+K635+M635+O635+Q635</f>
        <v>1</v>
      </c>
      <c r="F635" s="704">
        <f t="shared" si="48"/>
        <v>0.33333333333333331</v>
      </c>
      <c r="G635" s="730">
        <f>1</f>
        <v>1</v>
      </c>
      <c r="H635" s="732">
        <f>1/3</f>
        <v>0.33333333333333331</v>
      </c>
      <c r="I635" s="730">
        <v>0</v>
      </c>
      <c r="J635" s="732">
        <v>0</v>
      </c>
      <c r="K635" s="731">
        <v>0</v>
      </c>
      <c r="L635" s="730">
        <v>0</v>
      </c>
      <c r="M635" s="731">
        <v>0</v>
      </c>
      <c r="N635" s="730">
        <v>0</v>
      </c>
      <c r="O635" s="730">
        <v>0</v>
      </c>
      <c r="P635" s="732">
        <v>0</v>
      </c>
      <c r="Q635" s="730">
        <v>0</v>
      </c>
      <c r="R635" s="730">
        <v>0</v>
      </c>
    </row>
    <row r="636" spans="1:18">
      <c r="A636" s="853" t="s">
        <v>1894</v>
      </c>
      <c r="B636" s="964" t="s">
        <v>1892</v>
      </c>
      <c r="C636" s="999" t="s">
        <v>868</v>
      </c>
      <c r="D636" s="715" t="s">
        <v>2731</v>
      </c>
      <c r="E636" s="702">
        <f t="shared" si="48"/>
        <v>1</v>
      </c>
      <c r="F636" s="704">
        <f t="shared" si="48"/>
        <v>0.33333333333333331</v>
      </c>
      <c r="G636" s="730">
        <f>1</f>
        <v>1</v>
      </c>
      <c r="H636" s="732">
        <f>1/3</f>
        <v>0.33333333333333331</v>
      </c>
      <c r="I636" s="730">
        <v>0</v>
      </c>
      <c r="J636" s="732">
        <v>0</v>
      </c>
      <c r="K636" s="731">
        <v>0</v>
      </c>
      <c r="L636" s="730">
        <v>0</v>
      </c>
      <c r="M636" s="731">
        <v>0</v>
      </c>
      <c r="N636" s="730">
        <v>0</v>
      </c>
      <c r="O636" s="730">
        <v>0</v>
      </c>
      <c r="P636" s="732">
        <v>0</v>
      </c>
      <c r="Q636" s="730">
        <v>0</v>
      </c>
      <c r="R636" s="730">
        <v>0</v>
      </c>
    </row>
    <row r="637" spans="1:18" ht="16" thickBot="1">
      <c r="A637" s="854" t="s">
        <v>1655</v>
      </c>
      <c r="B637" s="1000" t="s">
        <v>1656</v>
      </c>
      <c r="C637" s="1001" t="s">
        <v>868</v>
      </c>
      <c r="D637" s="715" t="s">
        <v>2731</v>
      </c>
      <c r="E637" s="738">
        <f t="shared" si="48"/>
        <v>1</v>
      </c>
      <c r="F637" s="739">
        <f t="shared" si="48"/>
        <v>0.33333333333333331</v>
      </c>
      <c r="G637" s="738">
        <f>1</f>
        <v>1</v>
      </c>
      <c r="H637" s="739">
        <f>1/3</f>
        <v>0.33333333333333331</v>
      </c>
      <c r="I637" s="738">
        <v>0</v>
      </c>
      <c r="J637" s="739">
        <v>0</v>
      </c>
      <c r="K637" s="740">
        <v>0</v>
      </c>
      <c r="L637" s="738">
        <v>0</v>
      </c>
      <c r="M637" s="740">
        <v>0</v>
      </c>
      <c r="N637" s="738">
        <v>0</v>
      </c>
      <c r="O637" s="738">
        <v>0</v>
      </c>
      <c r="P637" s="739">
        <v>0</v>
      </c>
      <c r="Q637" s="738">
        <v>0</v>
      </c>
      <c r="R637" s="738">
        <v>0</v>
      </c>
    </row>
    <row r="638" spans="1:18">
      <c r="A638" s="865" t="s">
        <v>937</v>
      </c>
      <c r="B638" s="1002" t="s">
        <v>138</v>
      </c>
      <c r="C638" s="769" t="s">
        <v>868</v>
      </c>
      <c r="D638" s="715" t="s">
        <v>2731</v>
      </c>
      <c r="E638" s="744">
        <f t="shared" si="48"/>
        <v>0</v>
      </c>
      <c r="F638" s="746">
        <f t="shared" si="48"/>
        <v>0</v>
      </c>
      <c r="G638" s="744">
        <v>0</v>
      </c>
      <c r="H638" s="746">
        <v>0</v>
      </c>
      <c r="I638" s="744">
        <v>0</v>
      </c>
      <c r="J638" s="746">
        <v>0</v>
      </c>
      <c r="K638" s="846">
        <v>0</v>
      </c>
      <c r="L638" s="744">
        <v>0</v>
      </c>
      <c r="M638" s="846">
        <v>0</v>
      </c>
      <c r="N638" s="744">
        <v>0</v>
      </c>
      <c r="O638" s="744">
        <v>0</v>
      </c>
      <c r="P638" s="746">
        <v>0</v>
      </c>
      <c r="Q638" s="744">
        <v>0</v>
      </c>
      <c r="R638" s="744">
        <v>0</v>
      </c>
    </row>
    <row r="639" spans="1:18">
      <c r="A639" s="719" t="s">
        <v>199</v>
      </c>
      <c r="B639" s="823" t="s">
        <v>905</v>
      </c>
      <c r="C639" s="1003" t="s">
        <v>835</v>
      </c>
      <c r="D639" s="715" t="s">
        <v>2731</v>
      </c>
      <c r="E639" s="702">
        <f t="shared" si="48"/>
        <v>0</v>
      </c>
      <c r="F639" s="704">
        <f t="shared" si="48"/>
        <v>0</v>
      </c>
      <c r="G639" s="702">
        <v>0</v>
      </c>
      <c r="H639" s="704">
        <v>0</v>
      </c>
      <c r="I639" s="702">
        <v>0</v>
      </c>
      <c r="J639" s="704">
        <v>0</v>
      </c>
      <c r="K639" s="703">
        <v>0</v>
      </c>
      <c r="L639" s="702">
        <v>0</v>
      </c>
      <c r="M639" s="703">
        <v>0</v>
      </c>
      <c r="N639" s="702">
        <v>0</v>
      </c>
      <c r="O639" s="702">
        <v>0</v>
      </c>
      <c r="P639" s="704">
        <v>0</v>
      </c>
      <c r="Q639" s="702">
        <v>0</v>
      </c>
      <c r="R639" s="702">
        <v>0</v>
      </c>
    </row>
    <row r="640" spans="1:18" ht="16" thickBot="1">
      <c r="A640" s="705" t="s">
        <v>906</v>
      </c>
      <c r="B640" s="1004" t="s">
        <v>503</v>
      </c>
      <c r="C640" s="1005" t="s">
        <v>835</v>
      </c>
      <c r="D640" s="715" t="s">
        <v>2731</v>
      </c>
      <c r="E640" s="708">
        <f t="shared" si="48"/>
        <v>0</v>
      </c>
      <c r="F640" s="844">
        <f t="shared" si="48"/>
        <v>0</v>
      </c>
      <c r="G640" s="708">
        <v>0</v>
      </c>
      <c r="H640" s="844">
        <v>0</v>
      </c>
      <c r="I640" s="708">
        <v>0</v>
      </c>
      <c r="J640" s="844">
        <v>0</v>
      </c>
      <c r="K640" s="839">
        <v>0</v>
      </c>
      <c r="L640" s="708">
        <v>0</v>
      </c>
      <c r="M640" s="839">
        <v>0</v>
      </c>
      <c r="N640" s="708">
        <v>0</v>
      </c>
      <c r="O640" s="708">
        <v>0</v>
      </c>
      <c r="P640" s="844">
        <v>0</v>
      </c>
      <c r="Q640" s="708">
        <v>0</v>
      </c>
      <c r="R640" s="708">
        <v>0</v>
      </c>
    </row>
    <row r="641" spans="1:18">
      <c r="A641" s="240" t="s">
        <v>20</v>
      </c>
      <c r="B641" s="241"/>
      <c r="C641" s="241"/>
      <c r="D641" s="241"/>
      <c r="E641" s="244">
        <f>SUM(E617:E640)</f>
        <v>21</v>
      </c>
      <c r="F641" s="242">
        <f>SUM(F617:F640)</f>
        <v>10.000000000000002</v>
      </c>
      <c r="G641" s="244">
        <f>SUM(G617:G640)</f>
        <v>19</v>
      </c>
      <c r="H641" s="242">
        <f t="shared" ref="H641:R641" si="49">SUM(H617:H640)</f>
        <v>7.9999999999999982</v>
      </c>
      <c r="I641" s="244">
        <f>SUM(I617:I640)</f>
        <v>1</v>
      </c>
      <c r="J641" s="242">
        <f t="shared" si="49"/>
        <v>1</v>
      </c>
      <c r="K641" s="244">
        <f t="shared" si="49"/>
        <v>0</v>
      </c>
      <c r="L641" s="242">
        <f t="shared" si="49"/>
        <v>0</v>
      </c>
      <c r="M641" s="244">
        <f t="shared" si="49"/>
        <v>0</v>
      </c>
      <c r="N641" s="242">
        <f t="shared" si="49"/>
        <v>0</v>
      </c>
      <c r="O641" s="244">
        <f t="shared" si="49"/>
        <v>0</v>
      </c>
      <c r="P641" s="242">
        <f t="shared" si="49"/>
        <v>0</v>
      </c>
      <c r="Q641" s="244">
        <f t="shared" si="49"/>
        <v>1</v>
      </c>
      <c r="R641" s="243">
        <f t="shared" si="49"/>
        <v>1</v>
      </c>
    </row>
    <row r="645" spans="1:18" ht="19">
      <c r="A645" s="1742" t="s">
        <v>734</v>
      </c>
      <c r="B645" s="1742"/>
      <c r="C645" s="1742"/>
      <c r="D645" s="1742"/>
      <c r="E645" s="1742"/>
      <c r="F645" s="1742"/>
      <c r="G645" s="1742"/>
      <c r="H645" s="1742"/>
      <c r="I645" s="1742"/>
      <c r="J645" s="1742"/>
      <c r="K645" s="1742"/>
      <c r="L645" s="1742"/>
      <c r="M645" s="1742"/>
      <c r="N645" s="1742"/>
      <c r="O645" s="1742"/>
      <c r="P645" s="1742"/>
      <c r="Q645" s="1742"/>
      <c r="R645" s="1742"/>
    </row>
    <row r="646" spans="1:18" ht="19">
      <c r="A646" s="1731" t="s">
        <v>2277</v>
      </c>
      <c r="B646" s="1732"/>
      <c r="C646" s="1732"/>
      <c r="D646" s="1732"/>
      <c r="E646" s="1732"/>
      <c r="F646" s="1732"/>
      <c r="G646" s="1732"/>
      <c r="H646" s="1732"/>
      <c r="I646" s="1732"/>
      <c r="J646" s="1732"/>
      <c r="K646" s="1732"/>
      <c r="L646" s="1732"/>
      <c r="M646" s="1732"/>
      <c r="N646" s="1732"/>
      <c r="O646" s="1732"/>
      <c r="P646" s="1732"/>
      <c r="Q646" s="1732"/>
      <c r="R646" s="1732"/>
    </row>
    <row r="647" spans="1:18">
      <c r="A647" s="1741" t="s">
        <v>1</v>
      </c>
      <c r="B647" s="1741" t="s">
        <v>2</v>
      </c>
      <c r="C647" s="1741" t="s">
        <v>861</v>
      </c>
      <c r="D647" s="692"/>
      <c r="E647" s="1740" t="s">
        <v>853</v>
      </c>
      <c r="F647" s="1740"/>
      <c r="G647" s="1740" t="s">
        <v>1732</v>
      </c>
      <c r="H647" s="1740"/>
      <c r="I647" s="1740" t="s">
        <v>859</v>
      </c>
      <c r="J647" s="1740"/>
      <c r="K647" s="1740" t="s">
        <v>12</v>
      </c>
      <c r="L647" s="1740"/>
      <c r="M647" s="1740" t="s">
        <v>6</v>
      </c>
      <c r="N647" s="1740"/>
      <c r="O647" s="1740" t="s">
        <v>5</v>
      </c>
      <c r="P647" s="1740"/>
      <c r="Q647" s="1740" t="s">
        <v>7</v>
      </c>
      <c r="R647" s="1740"/>
    </row>
    <row r="648" spans="1:18">
      <c r="A648" s="1741"/>
      <c r="B648" s="1741"/>
      <c r="C648" s="1741"/>
      <c r="D648" s="693"/>
      <c r="E648" s="16" t="s">
        <v>14</v>
      </c>
      <c r="F648" s="16" t="s">
        <v>15</v>
      </c>
      <c r="G648" s="13" t="s">
        <v>14</v>
      </c>
      <c r="H648" s="13" t="s">
        <v>15</v>
      </c>
      <c r="I648" s="13" t="s">
        <v>14</v>
      </c>
      <c r="J648" s="13" t="s">
        <v>15</v>
      </c>
      <c r="K648" s="13" t="s">
        <v>14</v>
      </c>
      <c r="L648" s="13" t="s">
        <v>15</v>
      </c>
      <c r="M648" s="13" t="s">
        <v>14</v>
      </c>
      <c r="N648" s="13" t="s">
        <v>15</v>
      </c>
      <c r="O648" s="13" t="s">
        <v>14</v>
      </c>
      <c r="P648" s="13" t="s">
        <v>15</v>
      </c>
      <c r="Q648" s="13" t="s">
        <v>14</v>
      </c>
      <c r="R648" s="67" t="s">
        <v>15</v>
      </c>
    </row>
    <row r="649" spans="1:18">
      <c r="A649" s="179" t="s">
        <v>224</v>
      </c>
      <c r="B649" s="146" t="s">
        <v>225</v>
      </c>
      <c r="C649" s="158" t="s">
        <v>67</v>
      </c>
      <c r="D649" s="152" t="s">
        <v>2732</v>
      </c>
      <c r="E649" s="306">
        <f t="shared" ref="E649:F664" si="50">G649+I649+K649+M649+O649+Q649</f>
        <v>4</v>
      </c>
      <c r="F649" s="306">
        <f t="shared" si="50"/>
        <v>1.9583333333333333</v>
      </c>
      <c r="G649" s="105">
        <f>1+1+1</f>
        <v>3</v>
      </c>
      <c r="H649" s="377">
        <f>1/8+1/3+1/2</f>
        <v>0.95833333333333326</v>
      </c>
      <c r="I649" s="105">
        <v>0</v>
      </c>
      <c r="J649" s="377">
        <v>0</v>
      </c>
      <c r="K649" s="105">
        <v>0</v>
      </c>
      <c r="L649" s="124">
        <v>0</v>
      </c>
      <c r="M649" s="105">
        <v>0</v>
      </c>
      <c r="N649" s="377">
        <v>0</v>
      </c>
      <c r="O649" s="105">
        <v>0</v>
      </c>
      <c r="P649" s="377">
        <v>0</v>
      </c>
      <c r="Q649" s="105">
        <f>1</f>
        <v>1</v>
      </c>
      <c r="R649" s="377">
        <f>1</f>
        <v>1</v>
      </c>
    </row>
    <row r="650" spans="1:18">
      <c r="A650" s="181" t="s">
        <v>255</v>
      </c>
      <c r="B650" s="147" t="s">
        <v>215</v>
      </c>
      <c r="C650" s="154" t="s">
        <v>1083</v>
      </c>
      <c r="D650" s="152" t="s">
        <v>2732</v>
      </c>
      <c r="E650" s="302">
        <f t="shared" si="50"/>
        <v>0</v>
      </c>
      <c r="F650" s="302">
        <f t="shared" si="50"/>
        <v>0</v>
      </c>
      <c r="G650" s="355">
        <v>0</v>
      </c>
      <c r="H650" s="375">
        <v>0</v>
      </c>
      <c r="I650" s="355">
        <v>0</v>
      </c>
      <c r="J650" s="375">
        <v>0</v>
      </c>
      <c r="K650" s="355">
        <v>0</v>
      </c>
      <c r="L650" s="376">
        <v>0</v>
      </c>
      <c r="M650" s="355">
        <v>0</v>
      </c>
      <c r="N650" s="375">
        <v>0</v>
      </c>
      <c r="O650" s="355">
        <v>0</v>
      </c>
      <c r="P650" s="375">
        <v>0</v>
      </c>
      <c r="Q650" s="355">
        <v>0</v>
      </c>
      <c r="R650" s="375">
        <v>0</v>
      </c>
    </row>
    <row r="651" spans="1:18">
      <c r="A651" s="181" t="s">
        <v>2136</v>
      </c>
      <c r="B651" s="147" t="s">
        <v>740</v>
      </c>
      <c r="C651" s="154" t="s">
        <v>1083</v>
      </c>
      <c r="D651" s="152" t="s">
        <v>2732</v>
      </c>
      <c r="E651" s="302">
        <f t="shared" si="50"/>
        <v>1</v>
      </c>
      <c r="F651" s="302">
        <f t="shared" si="50"/>
        <v>0.5</v>
      </c>
      <c r="G651" s="355">
        <f>1</f>
        <v>1</v>
      </c>
      <c r="H651" s="375">
        <f>1/2</f>
        <v>0.5</v>
      </c>
      <c r="I651" s="355">
        <v>0</v>
      </c>
      <c r="J651" s="375">
        <v>0</v>
      </c>
      <c r="K651" s="355">
        <v>0</v>
      </c>
      <c r="L651" s="376">
        <v>0</v>
      </c>
      <c r="M651" s="355">
        <v>0</v>
      </c>
      <c r="N651" s="375">
        <v>0</v>
      </c>
      <c r="O651" s="355">
        <v>0</v>
      </c>
      <c r="P651" s="375">
        <v>0</v>
      </c>
      <c r="Q651" s="355">
        <v>0</v>
      </c>
      <c r="R651" s="375">
        <v>0</v>
      </c>
    </row>
    <row r="652" spans="1:18">
      <c r="A652" s="181" t="s">
        <v>249</v>
      </c>
      <c r="B652" s="147" t="s">
        <v>250</v>
      </c>
      <c r="C652" s="154" t="s">
        <v>67</v>
      </c>
      <c r="D652" s="152" t="s">
        <v>2732</v>
      </c>
      <c r="E652" s="302">
        <f t="shared" si="50"/>
        <v>2</v>
      </c>
      <c r="F652" s="302">
        <f t="shared" si="50"/>
        <v>2</v>
      </c>
      <c r="G652" s="355">
        <f>1+1</f>
        <v>2</v>
      </c>
      <c r="H652" s="375">
        <f>1+1</f>
        <v>2</v>
      </c>
      <c r="I652" s="355">
        <v>0</v>
      </c>
      <c r="J652" s="375">
        <v>0</v>
      </c>
      <c r="K652" s="355">
        <v>0</v>
      </c>
      <c r="L652" s="376">
        <v>0</v>
      </c>
      <c r="M652" s="355">
        <v>0</v>
      </c>
      <c r="N652" s="375">
        <v>0</v>
      </c>
      <c r="O652" s="355">
        <v>0</v>
      </c>
      <c r="P652" s="375">
        <v>0</v>
      </c>
      <c r="Q652" s="355">
        <v>0</v>
      </c>
      <c r="R652" s="375">
        <v>0</v>
      </c>
    </row>
    <row r="653" spans="1:18">
      <c r="A653" s="181" t="s">
        <v>163</v>
      </c>
      <c r="B653" s="147" t="s">
        <v>164</v>
      </c>
      <c r="C653" s="154" t="s">
        <v>67</v>
      </c>
      <c r="D653" s="152" t="s">
        <v>2732</v>
      </c>
      <c r="E653" s="501">
        <f t="shared" si="50"/>
        <v>6</v>
      </c>
      <c r="F653" s="501">
        <f t="shared" si="50"/>
        <v>4</v>
      </c>
      <c r="G653" s="355">
        <f>1+1+1+1+1+1</f>
        <v>6</v>
      </c>
      <c r="H653" s="375">
        <f>1/2+1+1/2+1+1/2+1/2</f>
        <v>4</v>
      </c>
      <c r="I653" s="355">
        <v>0</v>
      </c>
      <c r="J653" s="375">
        <v>0</v>
      </c>
      <c r="K653" s="355">
        <v>0</v>
      </c>
      <c r="L653" s="376">
        <v>0</v>
      </c>
      <c r="M653" s="355">
        <v>0</v>
      </c>
      <c r="N653" s="375">
        <v>0</v>
      </c>
      <c r="O653" s="355">
        <v>0</v>
      </c>
      <c r="P653" s="375">
        <v>0</v>
      </c>
      <c r="Q653" s="355">
        <v>0</v>
      </c>
      <c r="R653" s="375">
        <v>0</v>
      </c>
    </row>
    <row r="654" spans="1:18">
      <c r="A654" s="181" t="s">
        <v>337</v>
      </c>
      <c r="B654" s="147" t="s">
        <v>338</v>
      </c>
      <c r="C654" s="154" t="s">
        <v>67</v>
      </c>
      <c r="D654" s="152" t="s">
        <v>2732</v>
      </c>
      <c r="E654" s="501">
        <f t="shared" si="50"/>
        <v>1</v>
      </c>
      <c r="F654" s="501">
        <f t="shared" si="50"/>
        <v>0.125</v>
      </c>
      <c r="G654" s="355">
        <f>1</f>
        <v>1</v>
      </c>
      <c r="H654" s="375">
        <f>1/8</f>
        <v>0.125</v>
      </c>
      <c r="I654" s="355">
        <v>0</v>
      </c>
      <c r="J654" s="375">
        <v>0</v>
      </c>
      <c r="K654" s="355">
        <v>0</v>
      </c>
      <c r="L654" s="376">
        <v>0</v>
      </c>
      <c r="M654" s="355">
        <v>0</v>
      </c>
      <c r="N654" s="375">
        <v>0</v>
      </c>
      <c r="O654" s="355">
        <v>0</v>
      </c>
      <c r="P654" s="375">
        <v>0</v>
      </c>
      <c r="Q654" s="355">
        <v>0</v>
      </c>
      <c r="R654" s="375">
        <v>0</v>
      </c>
    </row>
    <row r="655" spans="1:18">
      <c r="A655" s="181" t="s">
        <v>186</v>
      </c>
      <c r="B655" s="147" t="s">
        <v>187</v>
      </c>
      <c r="C655" s="154" t="s">
        <v>67</v>
      </c>
      <c r="D655" s="152" t="s">
        <v>2732</v>
      </c>
      <c r="E655" s="501">
        <f t="shared" si="50"/>
        <v>5</v>
      </c>
      <c r="F655" s="501">
        <f t="shared" si="50"/>
        <v>5</v>
      </c>
      <c r="G655" s="355">
        <f>1+1+1+1+(1)</f>
        <v>5</v>
      </c>
      <c r="H655" s="355">
        <f>1+1+1+1+(1)</f>
        <v>5</v>
      </c>
      <c r="I655" s="355">
        <v>0</v>
      </c>
      <c r="J655" s="375">
        <v>0</v>
      </c>
      <c r="K655" s="355">
        <v>0</v>
      </c>
      <c r="L655" s="376">
        <v>0</v>
      </c>
      <c r="M655" s="355">
        <v>0</v>
      </c>
      <c r="N655" s="375">
        <v>0</v>
      </c>
      <c r="O655" s="355">
        <v>0</v>
      </c>
      <c r="P655" s="375">
        <v>0</v>
      </c>
      <c r="Q655" s="355">
        <v>0</v>
      </c>
      <c r="R655" s="375">
        <v>0</v>
      </c>
    </row>
    <row r="656" spans="1:18">
      <c r="A656" s="189" t="s">
        <v>1243</v>
      </c>
      <c r="B656" s="199" t="s">
        <v>433</v>
      </c>
      <c r="C656" s="257" t="s">
        <v>1244</v>
      </c>
      <c r="D656" s="152" t="s">
        <v>2732</v>
      </c>
      <c r="E656" s="501">
        <f t="shared" si="50"/>
        <v>1</v>
      </c>
      <c r="F656" s="501">
        <f t="shared" si="50"/>
        <v>1</v>
      </c>
      <c r="G656" s="355">
        <f>1</f>
        <v>1</v>
      </c>
      <c r="H656" s="375">
        <f>1</f>
        <v>1</v>
      </c>
      <c r="I656" s="355">
        <v>0</v>
      </c>
      <c r="J656" s="375">
        <v>0</v>
      </c>
      <c r="K656" s="355">
        <v>0</v>
      </c>
      <c r="L656" s="376">
        <v>0</v>
      </c>
      <c r="M656" s="355">
        <v>0</v>
      </c>
      <c r="N656" s="375">
        <v>0</v>
      </c>
      <c r="O656" s="355">
        <v>0</v>
      </c>
      <c r="P656" s="375">
        <v>0</v>
      </c>
      <c r="Q656" s="355">
        <v>0</v>
      </c>
      <c r="R656" s="375">
        <v>0</v>
      </c>
    </row>
    <row r="657" spans="1:18">
      <c r="A657" s="180" t="s">
        <v>735</v>
      </c>
      <c r="B657" s="149" t="s">
        <v>736</v>
      </c>
      <c r="C657" s="156" t="s">
        <v>1083</v>
      </c>
      <c r="D657" s="152" t="s">
        <v>2732</v>
      </c>
      <c r="E657" s="611">
        <f t="shared" si="50"/>
        <v>0</v>
      </c>
      <c r="F657" s="611">
        <f t="shared" si="50"/>
        <v>0</v>
      </c>
      <c r="G657" s="369">
        <v>0</v>
      </c>
      <c r="H657" s="390">
        <v>0</v>
      </c>
      <c r="I657" s="369">
        <v>0</v>
      </c>
      <c r="J657" s="390">
        <v>0</v>
      </c>
      <c r="K657" s="369">
        <v>0</v>
      </c>
      <c r="L657" s="388">
        <v>0</v>
      </c>
      <c r="M657" s="369">
        <v>0</v>
      </c>
      <c r="N657" s="390">
        <v>0</v>
      </c>
      <c r="O657" s="369">
        <v>0</v>
      </c>
      <c r="P657" s="390">
        <v>0</v>
      </c>
      <c r="Q657" s="369">
        <v>0</v>
      </c>
      <c r="R657" s="388">
        <v>0</v>
      </c>
    </row>
    <row r="658" spans="1:18">
      <c r="A658" s="181" t="s">
        <v>742</v>
      </c>
      <c r="B658" s="147" t="s">
        <v>743</v>
      </c>
      <c r="C658" s="154" t="s">
        <v>59</v>
      </c>
      <c r="D658" s="152" t="s">
        <v>2732</v>
      </c>
      <c r="E658" s="612">
        <f t="shared" si="50"/>
        <v>2</v>
      </c>
      <c r="F658" s="612">
        <f t="shared" si="50"/>
        <v>0.66666666666666663</v>
      </c>
      <c r="G658" s="574">
        <f>1+1</f>
        <v>2</v>
      </c>
      <c r="H658" s="603">
        <f>1/3+1/3</f>
        <v>0.66666666666666663</v>
      </c>
      <c r="I658" s="107">
        <v>0</v>
      </c>
      <c r="J658" s="377">
        <v>0</v>
      </c>
      <c r="K658" s="107">
        <v>0</v>
      </c>
      <c r="L658" s="125">
        <v>0</v>
      </c>
      <c r="M658" s="107">
        <v>0</v>
      </c>
      <c r="N658" s="377">
        <v>0</v>
      </c>
      <c r="O658" s="107">
        <v>0</v>
      </c>
      <c r="P658" s="377">
        <v>0</v>
      </c>
      <c r="Q658" s="107">
        <v>0</v>
      </c>
      <c r="R658" s="377">
        <v>0</v>
      </c>
    </row>
    <row r="659" spans="1:18">
      <c r="A659" s="179" t="s">
        <v>1025</v>
      </c>
      <c r="B659" s="148" t="s">
        <v>1026</v>
      </c>
      <c r="C659" s="158" t="s">
        <v>59</v>
      </c>
      <c r="D659" s="152" t="s">
        <v>2732</v>
      </c>
      <c r="E659" s="501">
        <f t="shared" si="50"/>
        <v>3</v>
      </c>
      <c r="F659" s="501">
        <f t="shared" si="50"/>
        <v>3</v>
      </c>
      <c r="G659" s="355">
        <f>1+1</f>
        <v>2</v>
      </c>
      <c r="H659" s="375">
        <f>1+1</f>
        <v>2</v>
      </c>
      <c r="I659" s="355">
        <f>1</f>
        <v>1</v>
      </c>
      <c r="J659" s="375">
        <f>1</f>
        <v>1</v>
      </c>
      <c r="K659" s="355">
        <v>0</v>
      </c>
      <c r="L659" s="376">
        <v>0</v>
      </c>
      <c r="M659" s="355">
        <v>0</v>
      </c>
      <c r="N659" s="375">
        <v>0</v>
      </c>
      <c r="O659" s="355">
        <v>0</v>
      </c>
      <c r="P659" s="375">
        <v>0</v>
      </c>
      <c r="Q659" s="355">
        <v>0</v>
      </c>
      <c r="R659" s="375">
        <v>0</v>
      </c>
    </row>
    <row r="660" spans="1:18">
      <c r="A660" s="179" t="s">
        <v>364</v>
      </c>
      <c r="B660" s="148" t="s">
        <v>365</v>
      </c>
      <c r="C660" s="158" t="s">
        <v>59</v>
      </c>
      <c r="D660" s="152" t="s">
        <v>2732</v>
      </c>
      <c r="E660" s="612">
        <f>G660+I660+K660+M660+O660+Q660</f>
        <v>2</v>
      </c>
      <c r="F660" s="612">
        <f>H660+J660+L660+N660+P660+R660</f>
        <v>1.3333333333333333</v>
      </c>
      <c r="G660" s="107">
        <f>1+1</f>
        <v>2</v>
      </c>
      <c r="H660" s="377">
        <f>1+1/3</f>
        <v>1.3333333333333333</v>
      </c>
      <c r="I660" s="107">
        <v>0</v>
      </c>
      <c r="J660" s="377">
        <v>0</v>
      </c>
      <c r="K660" s="107">
        <v>0</v>
      </c>
      <c r="L660" s="125">
        <v>0</v>
      </c>
      <c r="M660" s="107">
        <v>0</v>
      </c>
      <c r="N660" s="377">
        <v>0</v>
      </c>
      <c r="O660" s="107">
        <v>0</v>
      </c>
      <c r="P660" s="377">
        <v>0</v>
      </c>
      <c r="Q660" s="107">
        <v>0</v>
      </c>
      <c r="R660" s="377">
        <v>0</v>
      </c>
    </row>
    <row r="661" spans="1:18">
      <c r="A661" s="179" t="s">
        <v>139</v>
      </c>
      <c r="B661" s="148" t="s">
        <v>275</v>
      </c>
      <c r="C661" s="158" t="s">
        <v>59</v>
      </c>
      <c r="D661" s="152" t="s">
        <v>2732</v>
      </c>
      <c r="E661" s="501">
        <f t="shared" si="50"/>
        <v>2</v>
      </c>
      <c r="F661" s="501">
        <f t="shared" si="50"/>
        <v>0.83333333333333326</v>
      </c>
      <c r="G661" s="355">
        <f>1+1</f>
        <v>2</v>
      </c>
      <c r="H661" s="375">
        <f>1/3+1/2</f>
        <v>0.83333333333333326</v>
      </c>
      <c r="I661" s="355">
        <v>0</v>
      </c>
      <c r="J661" s="375">
        <v>0</v>
      </c>
      <c r="K661" s="355">
        <v>0</v>
      </c>
      <c r="L661" s="376">
        <v>0</v>
      </c>
      <c r="M661" s="355">
        <v>0</v>
      </c>
      <c r="N661" s="375">
        <v>0</v>
      </c>
      <c r="O661" s="355">
        <v>0</v>
      </c>
      <c r="P661" s="375">
        <v>0</v>
      </c>
      <c r="Q661" s="355">
        <v>0</v>
      </c>
      <c r="R661" s="375">
        <v>0</v>
      </c>
    </row>
    <row r="662" spans="1:18">
      <c r="A662" s="181" t="s">
        <v>199</v>
      </c>
      <c r="B662" s="147" t="s">
        <v>200</v>
      </c>
      <c r="C662" s="154" t="s">
        <v>59</v>
      </c>
      <c r="D662" s="152" t="s">
        <v>2732</v>
      </c>
      <c r="E662" s="501">
        <f t="shared" si="50"/>
        <v>1</v>
      </c>
      <c r="F662" s="501">
        <f t="shared" si="50"/>
        <v>0.33333333333333331</v>
      </c>
      <c r="G662" s="355">
        <v>0</v>
      </c>
      <c r="H662" s="375">
        <v>0</v>
      </c>
      <c r="I662" s="355">
        <v>0</v>
      </c>
      <c r="J662" s="375">
        <v>0</v>
      </c>
      <c r="K662" s="355">
        <v>0</v>
      </c>
      <c r="L662" s="376">
        <v>0</v>
      </c>
      <c r="M662" s="355">
        <v>0</v>
      </c>
      <c r="N662" s="375">
        <v>0</v>
      </c>
      <c r="O662" s="355">
        <v>0</v>
      </c>
      <c r="P662" s="375">
        <v>0</v>
      </c>
      <c r="Q662" s="355">
        <f>1</f>
        <v>1</v>
      </c>
      <c r="R662" s="375">
        <f>1/3</f>
        <v>0.33333333333333331</v>
      </c>
    </row>
    <row r="663" spans="1:18">
      <c r="A663" s="181" t="s">
        <v>268</v>
      </c>
      <c r="B663" s="147" t="s">
        <v>100</v>
      </c>
      <c r="C663" s="154" t="s">
        <v>59</v>
      </c>
      <c r="D663" s="152" t="s">
        <v>2732</v>
      </c>
      <c r="E663" s="501">
        <f t="shared" si="50"/>
        <v>3</v>
      </c>
      <c r="F663" s="501">
        <f t="shared" si="50"/>
        <v>1.1666666666666665</v>
      </c>
      <c r="G663" s="355">
        <f>1+1+1</f>
        <v>3</v>
      </c>
      <c r="H663" s="375">
        <f>1/3+1/3+1/2</f>
        <v>1.1666666666666665</v>
      </c>
      <c r="I663" s="355">
        <v>0</v>
      </c>
      <c r="J663" s="375">
        <v>0</v>
      </c>
      <c r="K663" s="355">
        <v>0</v>
      </c>
      <c r="L663" s="376">
        <v>0</v>
      </c>
      <c r="M663" s="355">
        <v>0</v>
      </c>
      <c r="N663" s="375">
        <v>0</v>
      </c>
      <c r="O663" s="355">
        <v>0</v>
      </c>
      <c r="P663" s="375">
        <v>0</v>
      </c>
      <c r="Q663" s="355">
        <v>0</v>
      </c>
      <c r="R663" s="375">
        <v>0</v>
      </c>
    </row>
    <row r="664" spans="1:18">
      <c r="A664" s="180" t="s">
        <v>344</v>
      </c>
      <c r="B664" s="149" t="s">
        <v>345</v>
      </c>
      <c r="C664" s="156" t="s">
        <v>59</v>
      </c>
      <c r="D664" s="152" t="s">
        <v>2732</v>
      </c>
      <c r="E664" s="611">
        <f t="shared" si="50"/>
        <v>1</v>
      </c>
      <c r="F664" s="611">
        <f t="shared" si="50"/>
        <v>0.33333333333333331</v>
      </c>
      <c r="G664" s="369">
        <v>0</v>
      </c>
      <c r="H664" s="390">
        <v>0</v>
      </c>
      <c r="I664" s="369">
        <v>0</v>
      </c>
      <c r="J664" s="390">
        <v>0</v>
      </c>
      <c r="K664" s="369">
        <v>0</v>
      </c>
      <c r="L664" s="388">
        <v>0</v>
      </c>
      <c r="M664" s="369">
        <v>0</v>
      </c>
      <c r="N664" s="390">
        <v>0</v>
      </c>
      <c r="O664" s="369">
        <v>0</v>
      </c>
      <c r="P664" s="390">
        <v>0</v>
      </c>
      <c r="Q664" s="369">
        <f>1</f>
        <v>1</v>
      </c>
      <c r="R664" s="388">
        <f>1/3</f>
        <v>0.33333333333333331</v>
      </c>
    </row>
    <row r="665" spans="1:18">
      <c r="A665" s="181" t="s">
        <v>271</v>
      </c>
      <c r="B665" s="147" t="s">
        <v>272</v>
      </c>
      <c r="C665" s="154" t="s">
        <v>56</v>
      </c>
      <c r="D665" s="152" t="s">
        <v>2732</v>
      </c>
      <c r="E665" s="501">
        <f t="shared" ref="E665:F688" si="51">G665+I665+K665+M665+O665+Q665</f>
        <v>4</v>
      </c>
      <c r="F665" s="501">
        <f t="shared" si="51"/>
        <v>4</v>
      </c>
      <c r="G665" s="355">
        <f>1+1+1</f>
        <v>3</v>
      </c>
      <c r="H665" s="375">
        <f>1+1+1</f>
        <v>3</v>
      </c>
      <c r="I665" s="355">
        <v>0</v>
      </c>
      <c r="J665" s="375">
        <v>0</v>
      </c>
      <c r="K665" s="355">
        <v>0</v>
      </c>
      <c r="L665" s="376">
        <v>0</v>
      </c>
      <c r="M665" s="355">
        <v>0</v>
      </c>
      <c r="N665" s="375">
        <v>0</v>
      </c>
      <c r="O665" s="355">
        <v>0</v>
      </c>
      <c r="P665" s="375">
        <v>0</v>
      </c>
      <c r="Q665" s="355">
        <f>1</f>
        <v>1</v>
      </c>
      <c r="R665" s="375">
        <f>1</f>
        <v>1</v>
      </c>
    </row>
    <row r="666" spans="1:18">
      <c r="A666" s="181" t="s">
        <v>739</v>
      </c>
      <c r="B666" s="147" t="s">
        <v>740</v>
      </c>
      <c r="C666" s="154" t="s">
        <v>1762</v>
      </c>
      <c r="D666" s="152" t="s">
        <v>2732</v>
      </c>
      <c r="E666" s="501">
        <f t="shared" si="51"/>
        <v>0</v>
      </c>
      <c r="F666" s="501">
        <f t="shared" si="51"/>
        <v>0</v>
      </c>
      <c r="G666" s="355">
        <v>0</v>
      </c>
      <c r="H666" s="375">
        <v>0</v>
      </c>
      <c r="I666" s="355">
        <v>0</v>
      </c>
      <c r="J666" s="375">
        <v>0</v>
      </c>
      <c r="K666" s="355">
        <v>0</v>
      </c>
      <c r="L666" s="376">
        <v>0</v>
      </c>
      <c r="M666" s="355">
        <v>0</v>
      </c>
      <c r="N666" s="375">
        <v>0</v>
      </c>
      <c r="O666" s="355">
        <v>0</v>
      </c>
      <c r="P666" s="375">
        <v>0</v>
      </c>
      <c r="Q666" s="355">
        <v>0</v>
      </c>
      <c r="R666" s="375">
        <v>0</v>
      </c>
    </row>
    <row r="667" spans="1:18">
      <c r="A667" s="181" t="s">
        <v>158</v>
      </c>
      <c r="B667" s="147" t="s">
        <v>159</v>
      </c>
      <c r="C667" s="154" t="s">
        <v>56</v>
      </c>
      <c r="D667" s="152" t="s">
        <v>2732</v>
      </c>
      <c r="E667" s="501">
        <f t="shared" si="51"/>
        <v>6</v>
      </c>
      <c r="F667" s="501">
        <f t="shared" si="51"/>
        <v>4.5</v>
      </c>
      <c r="G667" s="355">
        <f>1+1+1+1+1+1</f>
        <v>6</v>
      </c>
      <c r="H667" s="375">
        <f>1+1/2+1+1/2+1+1/2</f>
        <v>4.5</v>
      </c>
      <c r="I667" s="355">
        <v>0</v>
      </c>
      <c r="J667" s="375">
        <v>0</v>
      </c>
      <c r="K667" s="355">
        <v>0</v>
      </c>
      <c r="L667" s="376">
        <v>0</v>
      </c>
      <c r="M667" s="355">
        <v>0</v>
      </c>
      <c r="N667" s="375">
        <v>0</v>
      </c>
      <c r="O667" s="355">
        <v>0</v>
      </c>
      <c r="P667" s="375">
        <v>0</v>
      </c>
      <c r="Q667" s="355">
        <v>0</v>
      </c>
      <c r="R667" s="375">
        <v>0</v>
      </c>
    </row>
    <row r="668" spans="1:18">
      <c r="A668" s="181" t="s">
        <v>744</v>
      </c>
      <c r="B668" s="147" t="s">
        <v>745</v>
      </c>
      <c r="C668" s="154" t="s">
        <v>56</v>
      </c>
      <c r="D668" s="152" t="s">
        <v>2732</v>
      </c>
      <c r="E668" s="302">
        <f t="shared" si="51"/>
        <v>3</v>
      </c>
      <c r="F668" s="302">
        <f t="shared" si="51"/>
        <v>3</v>
      </c>
      <c r="G668" s="355">
        <f>1+1+1</f>
        <v>3</v>
      </c>
      <c r="H668" s="375">
        <f>1+1+1</f>
        <v>3</v>
      </c>
      <c r="I668" s="355">
        <v>0</v>
      </c>
      <c r="J668" s="375">
        <v>0</v>
      </c>
      <c r="K668" s="355">
        <v>0</v>
      </c>
      <c r="L668" s="376">
        <v>0</v>
      </c>
      <c r="M668" s="355">
        <v>0</v>
      </c>
      <c r="N668" s="375">
        <v>0</v>
      </c>
      <c r="O668" s="355">
        <v>0</v>
      </c>
      <c r="P668" s="375">
        <v>0</v>
      </c>
      <c r="Q668" s="355">
        <v>0</v>
      </c>
      <c r="R668" s="375">
        <v>0</v>
      </c>
    </row>
    <row r="669" spans="1:18">
      <c r="A669" s="181" t="s">
        <v>329</v>
      </c>
      <c r="B669" s="147" t="s">
        <v>330</v>
      </c>
      <c r="C669" s="154" t="s">
        <v>1762</v>
      </c>
      <c r="D669" s="152" t="s">
        <v>2732</v>
      </c>
      <c r="E669" s="302">
        <f t="shared" si="51"/>
        <v>1</v>
      </c>
      <c r="F669" s="302">
        <f t="shared" si="51"/>
        <v>0.33333333333333331</v>
      </c>
      <c r="G669" s="355">
        <f>1</f>
        <v>1</v>
      </c>
      <c r="H669" s="375">
        <f>1/3</f>
        <v>0.33333333333333331</v>
      </c>
      <c r="I669" s="355">
        <v>0</v>
      </c>
      <c r="J669" s="375">
        <v>0</v>
      </c>
      <c r="K669" s="355">
        <v>0</v>
      </c>
      <c r="L669" s="376">
        <v>0</v>
      </c>
      <c r="M669" s="355">
        <v>0</v>
      </c>
      <c r="N669" s="375">
        <v>0</v>
      </c>
      <c r="O669" s="355">
        <v>0</v>
      </c>
      <c r="P669" s="375">
        <v>0</v>
      </c>
      <c r="Q669" s="355">
        <v>0</v>
      </c>
      <c r="R669" s="375">
        <v>0</v>
      </c>
    </row>
    <row r="670" spans="1:18">
      <c r="A670" s="181" t="s">
        <v>269</v>
      </c>
      <c r="B670" s="147" t="s">
        <v>270</v>
      </c>
      <c r="C670" s="154" t="s">
        <v>1762</v>
      </c>
      <c r="D670" s="152" t="s">
        <v>2732</v>
      </c>
      <c r="E670" s="302">
        <f t="shared" si="51"/>
        <v>0</v>
      </c>
      <c r="F670" s="302">
        <f t="shared" si="51"/>
        <v>0</v>
      </c>
      <c r="G670" s="355">
        <v>0</v>
      </c>
      <c r="H670" s="375">
        <v>0</v>
      </c>
      <c r="I670" s="355">
        <v>0</v>
      </c>
      <c r="J670" s="375">
        <v>0</v>
      </c>
      <c r="K670" s="355">
        <v>0</v>
      </c>
      <c r="L670" s="376">
        <v>0</v>
      </c>
      <c r="M670" s="355">
        <v>0</v>
      </c>
      <c r="N670" s="375">
        <v>0</v>
      </c>
      <c r="O670" s="355">
        <v>0</v>
      </c>
      <c r="P670" s="375">
        <v>0</v>
      </c>
      <c r="Q670" s="355">
        <v>0</v>
      </c>
      <c r="R670" s="375">
        <v>0</v>
      </c>
    </row>
    <row r="671" spans="1:18">
      <c r="A671" s="180" t="s">
        <v>741</v>
      </c>
      <c r="B671" s="149" t="s">
        <v>386</v>
      </c>
      <c r="C671" s="156" t="s">
        <v>1762</v>
      </c>
      <c r="D671" s="152" t="s">
        <v>2732</v>
      </c>
      <c r="E671" s="325">
        <f t="shared" si="51"/>
        <v>2</v>
      </c>
      <c r="F671" s="325">
        <f t="shared" si="51"/>
        <v>1.5</v>
      </c>
      <c r="G671" s="369">
        <f>1+1</f>
        <v>2</v>
      </c>
      <c r="H671" s="390">
        <f>1+1/2</f>
        <v>1.5</v>
      </c>
      <c r="I671" s="369">
        <v>0</v>
      </c>
      <c r="J671" s="390">
        <v>0</v>
      </c>
      <c r="K671" s="369">
        <v>0</v>
      </c>
      <c r="L671" s="388">
        <v>0</v>
      </c>
      <c r="M671" s="369">
        <v>0</v>
      </c>
      <c r="N671" s="390">
        <v>0</v>
      </c>
      <c r="O671" s="369">
        <v>0</v>
      </c>
      <c r="P671" s="390">
        <v>0</v>
      </c>
      <c r="Q671" s="369">
        <v>0</v>
      </c>
      <c r="R671" s="388">
        <v>0</v>
      </c>
    </row>
    <row r="672" spans="1:18">
      <c r="A672" s="845" t="s">
        <v>747</v>
      </c>
      <c r="B672" s="712" t="s">
        <v>506</v>
      </c>
      <c r="C672" s="714" t="s">
        <v>470</v>
      </c>
      <c r="D672" s="715" t="s">
        <v>2732</v>
      </c>
      <c r="E672" s="744">
        <f t="shared" si="51"/>
        <v>0</v>
      </c>
      <c r="F672" s="744">
        <f t="shared" si="51"/>
        <v>0</v>
      </c>
      <c r="G672" s="774">
        <v>0</v>
      </c>
      <c r="H672" s="775">
        <v>0</v>
      </c>
      <c r="I672" s="774">
        <v>0</v>
      </c>
      <c r="J672" s="775">
        <v>0</v>
      </c>
      <c r="K672" s="774">
        <v>0</v>
      </c>
      <c r="L672" s="776">
        <v>0</v>
      </c>
      <c r="M672" s="774">
        <v>0</v>
      </c>
      <c r="N672" s="775">
        <v>0</v>
      </c>
      <c r="O672" s="774">
        <v>0</v>
      </c>
      <c r="P672" s="775">
        <v>0</v>
      </c>
      <c r="Q672" s="774">
        <v>0</v>
      </c>
      <c r="R672" s="776">
        <v>0</v>
      </c>
    </row>
    <row r="673" spans="1:18">
      <c r="A673" s="861" t="s">
        <v>750</v>
      </c>
      <c r="B673" s="701" t="s">
        <v>751</v>
      </c>
      <c r="C673" s="720" t="s">
        <v>157</v>
      </c>
      <c r="D673" s="715" t="s">
        <v>2732</v>
      </c>
      <c r="E673" s="702">
        <f t="shared" si="51"/>
        <v>0</v>
      </c>
      <c r="F673" s="702">
        <f t="shared" si="51"/>
        <v>0</v>
      </c>
      <c r="G673" s="759">
        <v>0</v>
      </c>
      <c r="H673" s="760">
        <v>0</v>
      </c>
      <c r="I673" s="759">
        <v>0</v>
      </c>
      <c r="J673" s="760">
        <v>0</v>
      </c>
      <c r="K673" s="759">
        <v>0</v>
      </c>
      <c r="L673" s="761">
        <v>0</v>
      </c>
      <c r="M673" s="759">
        <v>0</v>
      </c>
      <c r="N673" s="760">
        <v>0</v>
      </c>
      <c r="O673" s="759">
        <v>0</v>
      </c>
      <c r="P673" s="760">
        <v>0</v>
      </c>
      <c r="Q673" s="759">
        <v>0</v>
      </c>
      <c r="R673" s="760">
        <v>0</v>
      </c>
    </row>
    <row r="674" spans="1:18">
      <c r="A674" s="863" t="s">
        <v>748</v>
      </c>
      <c r="B674" s="801" t="s">
        <v>181</v>
      </c>
      <c r="C674" s="753" t="s">
        <v>157</v>
      </c>
      <c r="D674" s="715" t="s">
        <v>2732</v>
      </c>
      <c r="E674" s="787">
        <f t="shared" si="51"/>
        <v>0</v>
      </c>
      <c r="F674" s="787">
        <f t="shared" si="51"/>
        <v>0</v>
      </c>
      <c r="G674" s="803">
        <v>0</v>
      </c>
      <c r="H674" s="804">
        <v>0</v>
      </c>
      <c r="I674" s="803">
        <v>0</v>
      </c>
      <c r="J674" s="804">
        <v>0</v>
      </c>
      <c r="K674" s="803">
        <v>0</v>
      </c>
      <c r="L674" s="805">
        <v>0</v>
      </c>
      <c r="M674" s="803">
        <v>0</v>
      </c>
      <c r="N674" s="804">
        <v>0</v>
      </c>
      <c r="O674" s="803">
        <v>0</v>
      </c>
      <c r="P674" s="804">
        <v>0</v>
      </c>
      <c r="Q674" s="803">
        <v>0</v>
      </c>
      <c r="R674" s="804">
        <v>0</v>
      </c>
    </row>
    <row r="675" spans="1:18">
      <c r="A675" s="863" t="s">
        <v>397</v>
      </c>
      <c r="B675" s="801" t="s">
        <v>111</v>
      </c>
      <c r="C675" s="753" t="s">
        <v>157</v>
      </c>
      <c r="D675" s="715" t="s">
        <v>2732</v>
      </c>
      <c r="E675" s="787">
        <f t="shared" si="51"/>
        <v>0</v>
      </c>
      <c r="F675" s="787">
        <f t="shared" si="51"/>
        <v>0</v>
      </c>
      <c r="G675" s="803">
        <v>0</v>
      </c>
      <c r="H675" s="804">
        <v>0</v>
      </c>
      <c r="I675" s="803">
        <v>0</v>
      </c>
      <c r="J675" s="804">
        <v>0</v>
      </c>
      <c r="K675" s="803">
        <v>0</v>
      </c>
      <c r="L675" s="805">
        <v>0</v>
      </c>
      <c r="M675" s="803">
        <v>0</v>
      </c>
      <c r="N675" s="804">
        <v>0</v>
      </c>
      <c r="O675" s="803">
        <v>0</v>
      </c>
      <c r="P675" s="804">
        <v>0</v>
      </c>
      <c r="Q675" s="803">
        <v>0</v>
      </c>
      <c r="R675" s="804">
        <v>0</v>
      </c>
    </row>
    <row r="676" spans="1:18">
      <c r="A676" s="795" t="s">
        <v>749</v>
      </c>
      <c r="B676" s="793" t="s">
        <v>204</v>
      </c>
      <c r="C676" s="814" t="s">
        <v>157</v>
      </c>
      <c r="D676" s="715" t="s">
        <v>2732</v>
      </c>
      <c r="E676" s="787">
        <f>G676+I676+K676+M676+O676+Q676</f>
        <v>0</v>
      </c>
      <c r="F676" s="787">
        <f>H676+J676+L676+N676+P676+R676</f>
        <v>0</v>
      </c>
      <c r="G676" s="796">
        <v>0</v>
      </c>
      <c r="H676" s="797">
        <v>0</v>
      </c>
      <c r="I676" s="796">
        <v>0</v>
      </c>
      <c r="J676" s="797">
        <v>0</v>
      </c>
      <c r="K676" s="796">
        <v>0</v>
      </c>
      <c r="L676" s="798">
        <v>0</v>
      </c>
      <c r="M676" s="796">
        <v>0</v>
      </c>
      <c r="N676" s="797">
        <v>0</v>
      </c>
      <c r="O676" s="796">
        <v>0</v>
      </c>
      <c r="P676" s="797">
        <v>0</v>
      </c>
      <c r="Q676" s="796">
        <v>0</v>
      </c>
      <c r="R676" s="798">
        <v>0</v>
      </c>
    </row>
    <row r="677" spans="1:18">
      <c r="A677" s="865" t="s">
        <v>1658</v>
      </c>
      <c r="B677" s="767" t="s">
        <v>131</v>
      </c>
      <c r="C677" s="769" t="s">
        <v>157</v>
      </c>
      <c r="D677" s="715" t="s">
        <v>2732</v>
      </c>
      <c r="E677" s="744">
        <f>G677+I677+K677+M677+O677+Q677</f>
        <v>3</v>
      </c>
      <c r="F677" s="744">
        <f>H677+J677+L677+N677+P677+R677</f>
        <v>1.1666666666666665</v>
      </c>
      <c r="G677" s="774">
        <f>1+1+1</f>
        <v>3</v>
      </c>
      <c r="H677" s="775">
        <f>1/3+1/2+1/3</f>
        <v>1.1666666666666665</v>
      </c>
      <c r="I677" s="774">
        <v>0</v>
      </c>
      <c r="J677" s="775">
        <v>0</v>
      </c>
      <c r="K677" s="774">
        <v>0</v>
      </c>
      <c r="L677" s="776">
        <v>0</v>
      </c>
      <c r="M677" s="774">
        <v>0</v>
      </c>
      <c r="N677" s="775">
        <v>0</v>
      </c>
      <c r="O677" s="774">
        <v>0</v>
      </c>
      <c r="P677" s="775">
        <v>0</v>
      </c>
      <c r="Q677" s="774">
        <v>0</v>
      </c>
      <c r="R677" s="776">
        <v>0</v>
      </c>
    </row>
    <row r="678" spans="1:18">
      <c r="A678" s="863" t="s">
        <v>2409</v>
      </c>
      <c r="B678" s="801" t="s">
        <v>2408</v>
      </c>
      <c r="C678" s="753" t="s">
        <v>368</v>
      </c>
      <c r="D678" s="715" t="s">
        <v>2732</v>
      </c>
      <c r="E678" s="787">
        <f t="shared" si="51"/>
        <v>1</v>
      </c>
      <c r="F678" s="787">
        <f t="shared" si="51"/>
        <v>1</v>
      </c>
      <c r="G678" s="803">
        <f>1</f>
        <v>1</v>
      </c>
      <c r="H678" s="804">
        <f>1</f>
        <v>1</v>
      </c>
      <c r="I678" s="803">
        <v>0</v>
      </c>
      <c r="J678" s="804">
        <v>0</v>
      </c>
      <c r="K678" s="803">
        <v>0</v>
      </c>
      <c r="L678" s="805">
        <v>0</v>
      </c>
      <c r="M678" s="803">
        <v>0</v>
      </c>
      <c r="N678" s="804">
        <v>0</v>
      </c>
      <c r="O678" s="803">
        <v>0</v>
      </c>
      <c r="P678" s="804">
        <v>0</v>
      </c>
      <c r="Q678" s="803">
        <v>0</v>
      </c>
      <c r="R678" s="804">
        <v>0</v>
      </c>
    </row>
    <row r="679" spans="1:18">
      <c r="A679" s="863" t="s">
        <v>2680</v>
      </c>
      <c r="B679" s="801" t="s">
        <v>100</v>
      </c>
      <c r="C679" s="753" t="s">
        <v>368</v>
      </c>
      <c r="D679" s="715" t="s">
        <v>2732</v>
      </c>
      <c r="E679" s="787">
        <f t="shared" si="51"/>
        <v>0</v>
      </c>
      <c r="F679" s="787">
        <f t="shared" si="51"/>
        <v>0</v>
      </c>
      <c r="G679" s="803">
        <v>0</v>
      </c>
      <c r="H679" s="804">
        <v>0</v>
      </c>
      <c r="I679" s="803">
        <v>0</v>
      </c>
      <c r="J679" s="804">
        <v>0</v>
      </c>
      <c r="K679" s="803">
        <v>0</v>
      </c>
      <c r="L679" s="805">
        <v>0</v>
      </c>
      <c r="M679" s="803">
        <v>0</v>
      </c>
      <c r="N679" s="804">
        <v>0</v>
      </c>
      <c r="O679" s="803">
        <v>0</v>
      </c>
      <c r="P679" s="804">
        <v>0</v>
      </c>
      <c r="Q679" s="803">
        <v>0</v>
      </c>
      <c r="R679" s="804">
        <v>0</v>
      </c>
    </row>
    <row r="680" spans="1:18">
      <c r="A680" s="863" t="s">
        <v>746</v>
      </c>
      <c r="B680" s="801" t="s">
        <v>80</v>
      </c>
      <c r="C680" s="753" t="s">
        <v>311</v>
      </c>
      <c r="D680" s="715" t="s">
        <v>2732</v>
      </c>
      <c r="E680" s="787">
        <f t="shared" si="51"/>
        <v>0</v>
      </c>
      <c r="F680" s="787">
        <f t="shared" si="51"/>
        <v>0</v>
      </c>
      <c r="G680" s="803">
        <v>0</v>
      </c>
      <c r="H680" s="804">
        <v>0</v>
      </c>
      <c r="I680" s="803">
        <v>0</v>
      </c>
      <c r="J680" s="804">
        <v>0</v>
      </c>
      <c r="K680" s="803">
        <v>0</v>
      </c>
      <c r="L680" s="805">
        <v>0</v>
      </c>
      <c r="M680" s="803">
        <v>0</v>
      </c>
      <c r="N680" s="804">
        <v>0</v>
      </c>
      <c r="O680" s="803">
        <v>0</v>
      </c>
      <c r="P680" s="804">
        <v>0</v>
      </c>
      <c r="Q680" s="803">
        <v>0</v>
      </c>
      <c r="R680" s="804">
        <v>0</v>
      </c>
    </row>
    <row r="681" spans="1:18">
      <c r="A681" s="861" t="s">
        <v>737</v>
      </c>
      <c r="B681" s="701" t="s">
        <v>738</v>
      </c>
      <c r="C681" s="720" t="s">
        <v>368</v>
      </c>
      <c r="D681" s="715" t="s">
        <v>2732</v>
      </c>
      <c r="E681" s="702">
        <f>G681+I681+K681+M681+O681+Q681</f>
        <v>1</v>
      </c>
      <c r="F681" s="702">
        <f>H681+J681+L681+N681+P681+R681</f>
        <v>1</v>
      </c>
      <c r="G681" s="759">
        <f>1</f>
        <v>1</v>
      </c>
      <c r="H681" s="760">
        <f>1</f>
        <v>1</v>
      </c>
      <c r="I681" s="759">
        <v>0</v>
      </c>
      <c r="J681" s="760">
        <v>0</v>
      </c>
      <c r="K681" s="759">
        <v>0</v>
      </c>
      <c r="L681" s="761">
        <v>0</v>
      </c>
      <c r="M681" s="759">
        <v>0</v>
      </c>
      <c r="N681" s="760">
        <v>0</v>
      </c>
      <c r="O681" s="759">
        <v>0</v>
      </c>
      <c r="P681" s="760">
        <v>0</v>
      </c>
      <c r="Q681" s="759">
        <v>0</v>
      </c>
      <c r="R681" s="760">
        <v>0</v>
      </c>
    </row>
    <row r="682" spans="1:18">
      <c r="A682" s="947" t="s">
        <v>346</v>
      </c>
      <c r="B682" s="948" t="s">
        <v>347</v>
      </c>
      <c r="C682" s="1006" t="s">
        <v>348</v>
      </c>
      <c r="D682" s="715" t="s">
        <v>2732</v>
      </c>
      <c r="E682" s="1007">
        <f t="shared" si="51"/>
        <v>0</v>
      </c>
      <c r="F682" s="724">
        <f t="shared" si="51"/>
        <v>0</v>
      </c>
      <c r="G682" s="789">
        <v>0</v>
      </c>
      <c r="H682" s="790">
        <v>0</v>
      </c>
      <c r="I682" s="789">
        <v>0</v>
      </c>
      <c r="J682" s="790">
        <v>0</v>
      </c>
      <c r="K682" s="789">
        <v>0</v>
      </c>
      <c r="L682" s="791">
        <v>0</v>
      </c>
      <c r="M682" s="789">
        <v>0</v>
      </c>
      <c r="N682" s="790">
        <v>0</v>
      </c>
      <c r="O682" s="789">
        <v>0</v>
      </c>
      <c r="P682" s="790">
        <v>0</v>
      </c>
      <c r="Q682" s="789">
        <v>0</v>
      </c>
      <c r="R682" s="791">
        <v>0</v>
      </c>
    </row>
    <row r="683" spans="1:18">
      <c r="A683" s="1008" t="s">
        <v>898</v>
      </c>
      <c r="B683" s="1009" t="s">
        <v>899</v>
      </c>
      <c r="C683" s="1010" t="s">
        <v>917</v>
      </c>
      <c r="D683" s="715" t="s">
        <v>2732</v>
      </c>
      <c r="E683" s="1011">
        <f t="shared" si="51"/>
        <v>0</v>
      </c>
      <c r="F683" s="744">
        <f t="shared" si="51"/>
        <v>0</v>
      </c>
      <c r="G683" s="774">
        <v>0</v>
      </c>
      <c r="H683" s="775">
        <v>0</v>
      </c>
      <c r="I683" s="774">
        <v>0</v>
      </c>
      <c r="J683" s="775">
        <v>0</v>
      </c>
      <c r="K683" s="774">
        <v>0</v>
      </c>
      <c r="L683" s="776">
        <v>0</v>
      </c>
      <c r="M683" s="774">
        <v>0</v>
      </c>
      <c r="N683" s="775">
        <v>0</v>
      </c>
      <c r="O683" s="774">
        <v>0</v>
      </c>
      <c r="P683" s="775">
        <v>0</v>
      </c>
      <c r="Q683" s="774">
        <v>0</v>
      </c>
      <c r="R683" s="776">
        <v>0</v>
      </c>
    </row>
    <row r="684" spans="1:18">
      <c r="A684" s="1012" t="s">
        <v>1450</v>
      </c>
      <c r="B684" s="1012" t="s">
        <v>111</v>
      </c>
      <c r="C684" s="1012" t="s">
        <v>231</v>
      </c>
      <c r="D684" s="715" t="s">
        <v>2732</v>
      </c>
      <c r="E684" s="787">
        <f t="shared" si="51"/>
        <v>2</v>
      </c>
      <c r="F684" s="787">
        <f t="shared" si="51"/>
        <v>1.3333333333333333</v>
      </c>
      <c r="G684" s="1013">
        <f>1</f>
        <v>1</v>
      </c>
      <c r="H684" s="1014">
        <f>1</f>
        <v>1</v>
      </c>
      <c r="I684" s="1013">
        <v>0</v>
      </c>
      <c r="J684" s="1014">
        <v>0</v>
      </c>
      <c r="K684" s="1013">
        <v>0</v>
      </c>
      <c r="L684" s="1015">
        <v>0</v>
      </c>
      <c r="M684" s="1013">
        <v>0</v>
      </c>
      <c r="N684" s="1014">
        <v>0</v>
      </c>
      <c r="O684" s="1013">
        <v>0</v>
      </c>
      <c r="P684" s="1014">
        <v>0</v>
      </c>
      <c r="Q684" s="1013">
        <v>1</v>
      </c>
      <c r="R684" s="1015">
        <f>1/3</f>
        <v>0.33333333333333331</v>
      </c>
    </row>
    <row r="685" spans="1:18">
      <c r="A685" s="719" t="s">
        <v>948</v>
      </c>
      <c r="B685" s="823" t="s">
        <v>520</v>
      </c>
      <c r="C685" s="983" t="s">
        <v>231</v>
      </c>
      <c r="D685" s="715" t="s">
        <v>2732</v>
      </c>
      <c r="E685" s="787">
        <f>G685+I685+K685+M685+O685+Q685</f>
        <v>2</v>
      </c>
      <c r="F685" s="787">
        <f>H685+J685+L685+N685+P685+R685</f>
        <v>1</v>
      </c>
      <c r="G685" s="803">
        <f>1+1</f>
        <v>2</v>
      </c>
      <c r="H685" s="804">
        <f>1/2+1/2</f>
        <v>1</v>
      </c>
      <c r="I685" s="803">
        <v>0</v>
      </c>
      <c r="J685" s="804">
        <v>0</v>
      </c>
      <c r="K685" s="803">
        <v>0</v>
      </c>
      <c r="L685" s="805">
        <v>0</v>
      </c>
      <c r="M685" s="803">
        <v>0</v>
      </c>
      <c r="N685" s="804">
        <v>0</v>
      </c>
      <c r="O685" s="803">
        <v>0</v>
      </c>
      <c r="P685" s="804">
        <v>0</v>
      </c>
      <c r="Q685" s="803">
        <v>0</v>
      </c>
      <c r="R685" s="804">
        <v>0</v>
      </c>
    </row>
    <row r="686" spans="1:18">
      <c r="A686" s="853" t="s">
        <v>138</v>
      </c>
      <c r="B686" s="727" t="s">
        <v>420</v>
      </c>
      <c r="C686" s="983" t="s">
        <v>231</v>
      </c>
      <c r="D686" s="715" t="s">
        <v>2732</v>
      </c>
      <c r="E686" s="1016">
        <f t="shared" si="51"/>
        <v>1</v>
      </c>
      <c r="F686" s="1017">
        <f t="shared" si="51"/>
        <v>0.33333333333333331</v>
      </c>
      <c r="G686" s="763">
        <f>1</f>
        <v>1</v>
      </c>
      <c r="H686" s="764">
        <f>1/3</f>
        <v>0.33333333333333331</v>
      </c>
      <c r="I686" s="763">
        <v>0</v>
      </c>
      <c r="J686" s="764">
        <v>0</v>
      </c>
      <c r="K686" s="763">
        <v>0</v>
      </c>
      <c r="L686" s="765">
        <v>0</v>
      </c>
      <c r="M686" s="763">
        <v>0</v>
      </c>
      <c r="N686" s="764">
        <v>0</v>
      </c>
      <c r="O686" s="763">
        <v>0</v>
      </c>
      <c r="P686" s="764">
        <v>0</v>
      </c>
      <c r="Q686" s="763">
        <v>0</v>
      </c>
      <c r="R686" s="765">
        <v>0</v>
      </c>
    </row>
    <row r="687" spans="1:18">
      <c r="A687" s="853" t="s">
        <v>138</v>
      </c>
      <c r="B687" s="727" t="s">
        <v>625</v>
      </c>
      <c r="C687" s="983" t="s">
        <v>231</v>
      </c>
      <c r="D687" s="715" t="s">
        <v>2732</v>
      </c>
      <c r="E687" s="1016">
        <f t="shared" si="51"/>
        <v>1</v>
      </c>
      <c r="F687" s="1017">
        <f t="shared" si="51"/>
        <v>0.5</v>
      </c>
      <c r="G687" s="763">
        <f>1</f>
        <v>1</v>
      </c>
      <c r="H687" s="764">
        <f t="shared" ref="H687:H688" si="52">1/2</f>
        <v>0.5</v>
      </c>
      <c r="I687" s="763">
        <v>0</v>
      </c>
      <c r="J687" s="764">
        <v>0</v>
      </c>
      <c r="K687" s="763">
        <v>0</v>
      </c>
      <c r="L687" s="765">
        <v>0</v>
      </c>
      <c r="M687" s="763">
        <v>0</v>
      </c>
      <c r="N687" s="764">
        <v>0</v>
      </c>
      <c r="O687" s="763">
        <v>0</v>
      </c>
      <c r="P687" s="764">
        <v>0</v>
      </c>
      <c r="Q687" s="763">
        <v>0</v>
      </c>
      <c r="R687" s="765">
        <v>0</v>
      </c>
    </row>
    <row r="688" spans="1:18">
      <c r="A688" s="853" t="s">
        <v>242</v>
      </c>
      <c r="B688" s="727" t="s">
        <v>2489</v>
      </c>
      <c r="C688" s="983" t="s">
        <v>231</v>
      </c>
      <c r="D688" s="715" t="s">
        <v>2732</v>
      </c>
      <c r="E688" s="1016">
        <f t="shared" si="51"/>
        <v>1</v>
      </c>
      <c r="F688" s="1017">
        <f t="shared" si="51"/>
        <v>0.5</v>
      </c>
      <c r="G688" s="763">
        <f>1</f>
        <v>1</v>
      </c>
      <c r="H688" s="764">
        <f t="shared" si="52"/>
        <v>0.5</v>
      </c>
      <c r="I688" s="763">
        <v>0</v>
      </c>
      <c r="J688" s="764">
        <v>0</v>
      </c>
      <c r="K688" s="763">
        <v>0</v>
      </c>
      <c r="L688" s="765">
        <v>0</v>
      </c>
      <c r="M688" s="763">
        <v>0</v>
      </c>
      <c r="N688" s="764">
        <v>0</v>
      </c>
      <c r="O688" s="763">
        <v>0</v>
      </c>
      <c r="P688" s="764">
        <v>0</v>
      </c>
      <c r="Q688" s="763">
        <v>0</v>
      </c>
      <c r="R688" s="765">
        <v>0</v>
      </c>
    </row>
    <row r="689" spans="1:18">
      <c r="A689" s="997" t="s">
        <v>945</v>
      </c>
      <c r="B689" s="1002" t="s">
        <v>100</v>
      </c>
      <c r="C689" s="1018" t="s">
        <v>231</v>
      </c>
      <c r="D689" s="715" t="s">
        <v>2732</v>
      </c>
      <c r="E689" s="744">
        <f>G689+I689+K689+M689+O689+Q689</f>
        <v>1</v>
      </c>
      <c r="F689" s="744">
        <f>H689+J689+L689+N689+P689+R689</f>
        <v>0.5</v>
      </c>
      <c r="G689" s="774">
        <f>1</f>
        <v>1</v>
      </c>
      <c r="H689" s="775">
        <f>1/2</f>
        <v>0.5</v>
      </c>
      <c r="I689" s="774">
        <v>0</v>
      </c>
      <c r="J689" s="775">
        <v>0</v>
      </c>
      <c r="K689" s="774">
        <v>0</v>
      </c>
      <c r="L689" s="776">
        <v>0</v>
      </c>
      <c r="M689" s="774">
        <v>0</v>
      </c>
      <c r="N689" s="775">
        <v>0</v>
      </c>
      <c r="O689" s="774">
        <v>0</v>
      </c>
      <c r="P689" s="775">
        <v>0</v>
      </c>
      <c r="Q689" s="774">
        <v>0</v>
      </c>
      <c r="R689" s="776">
        <v>0</v>
      </c>
    </row>
    <row r="690" spans="1:18">
      <c r="A690" s="822" t="s">
        <v>2480</v>
      </c>
      <c r="B690" s="822" t="s">
        <v>2481</v>
      </c>
      <c r="C690" s="823" t="s">
        <v>835</v>
      </c>
      <c r="D690" s="715" t="s">
        <v>2732</v>
      </c>
      <c r="E690" s="702">
        <f t="shared" ref="E690:F703" si="53">G690+I690+K690+M690+O690+Q690</f>
        <v>1</v>
      </c>
      <c r="F690" s="702">
        <f t="shared" si="53"/>
        <v>0.5</v>
      </c>
      <c r="G690" s="759">
        <f>1</f>
        <v>1</v>
      </c>
      <c r="H690" s="760">
        <f>1/2</f>
        <v>0.5</v>
      </c>
      <c r="I690" s="759">
        <v>0</v>
      </c>
      <c r="J690" s="760">
        <v>0</v>
      </c>
      <c r="K690" s="759">
        <v>0</v>
      </c>
      <c r="L690" s="761">
        <v>0</v>
      </c>
      <c r="M690" s="759">
        <v>0</v>
      </c>
      <c r="N690" s="760">
        <v>0</v>
      </c>
      <c r="O690" s="759">
        <v>0</v>
      </c>
      <c r="P690" s="760">
        <v>0</v>
      </c>
      <c r="Q690" s="759">
        <v>0</v>
      </c>
      <c r="R690" s="760">
        <v>0</v>
      </c>
    </row>
    <row r="691" spans="1:18">
      <c r="A691" s="728" t="s">
        <v>1589</v>
      </c>
      <c r="B691" s="964" t="s">
        <v>1590</v>
      </c>
      <c r="C691" s="1012" t="s">
        <v>907</v>
      </c>
      <c r="D691" s="715" t="s">
        <v>2732</v>
      </c>
      <c r="E691" s="787">
        <f t="shared" si="53"/>
        <v>1</v>
      </c>
      <c r="F691" s="787">
        <f t="shared" si="53"/>
        <v>0.125</v>
      </c>
      <c r="G691" s="803">
        <f>1</f>
        <v>1</v>
      </c>
      <c r="H691" s="804">
        <f>1/8</f>
        <v>0.125</v>
      </c>
      <c r="I691" s="803">
        <v>0</v>
      </c>
      <c r="J691" s="804">
        <v>0</v>
      </c>
      <c r="K691" s="803">
        <v>0</v>
      </c>
      <c r="L691" s="805">
        <v>0</v>
      </c>
      <c r="M691" s="803">
        <v>0</v>
      </c>
      <c r="N691" s="804">
        <v>0</v>
      </c>
      <c r="O691" s="803">
        <v>0</v>
      </c>
      <c r="P691" s="804">
        <v>0</v>
      </c>
      <c r="Q691" s="803">
        <v>0</v>
      </c>
      <c r="R691" s="804">
        <v>0</v>
      </c>
    </row>
    <row r="692" spans="1:18">
      <c r="A692" s="728" t="s">
        <v>2239</v>
      </c>
      <c r="B692" s="964" t="s">
        <v>2240</v>
      </c>
      <c r="C692" s="1012" t="s">
        <v>907</v>
      </c>
      <c r="D692" s="715" t="s">
        <v>2732</v>
      </c>
      <c r="E692" s="787">
        <f t="shared" si="53"/>
        <v>1</v>
      </c>
      <c r="F692" s="787">
        <f t="shared" si="53"/>
        <v>0.5</v>
      </c>
      <c r="G692" s="803">
        <f>1</f>
        <v>1</v>
      </c>
      <c r="H692" s="804">
        <f>1/2</f>
        <v>0.5</v>
      </c>
      <c r="I692" s="803">
        <v>0</v>
      </c>
      <c r="J692" s="804">
        <v>0</v>
      </c>
      <c r="K692" s="803">
        <v>0</v>
      </c>
      <c r="L692" s="805">
        <v>0</v>
      </c>
      <c r="M692" s="803">
        <v>0</v>
      </c>
      <c r="N692" s="804">
        <v>0</v>
      </c>
      <c r="O692" s="803">
        <v>0</v>
      </c>
      <c r="P692" s="804">
        <v>0</v>
      </c>
      <c r="Q692" s="803">
        <v>0</v>
      </c>
      <c r="R692" s="804">
        <v>0</v>
      </c>
    </row>
    <row r="693" spans="1:18">
      <c r="A693" s="728" t="s">
        <v>1587</v>
      </c>
      <c r="B693" s="964" t="s">
        <v>1588</v>
      </c>
      <c r="C693" s="1012" t="s">
        <v>907</v>
      </c>
      <c r="D693" s="715" t="s">
        <v>2732</v>
      </c>
      <c r="E693" s="787">
        <f t="shared" si="53"/>
        <v>1</v>
      </c>
      <c r="F693" s="787">
        <f t="shared" si="53"/>
        <v>0.125</v>
      </c>
      <c r="G693" s="803">
        <f>1</f>
        <v>1</v>
      </c>
      <c r="H693" s="804">
        <f>1/8</f>
        <v>0.125</v>
      </c>
      <c r="I693" s="803">
        <v>0</v>
      </c>
      <c r="J693" s="804">
        <v>0</v>
      </c>
      <c r="K693" s="803">
        <v>0</v>
      </c>
      <c r="L693" s="805">
        <v>0</v>
      </c>
      <c r="M693" s="803">
        <v>0</v>
      </c>
      <c r="N693" s="804">
        <v>0</v>
      </c>
      <c r="O693" s="803">
        <v>0</v>
      </c>
      <c r="P693" s="804">
        <v>0</v>
      </c>
      <c r="Q693" s="803">
        <v>0</v>
      </c>
      <c r="R693" s="804">
        <v>0</v>
      </c>
    </row>
    <row r="694" spans="1:18">
      <c r="A694" s="822" t="s">
        <v>908</v>
      </c>
      <c r="B694" s="822" t="s">
        <v>909</v>
      </c>
      <c r="C694" s="823" t="s">
        <v>835</v>
      </c>
      <c r="D694" s="715" t="s">
        <v>2732</v>
      </c>
      <c r="E694" s="787">
        <f t="shared" si="53"/>
        <v>0</v>
      </c>
      <c r="F694" s="787">
        <f t="shared" si="53"/>
        <v>0</v>
      </c>
      <c r="G694" s="803">
        <v>0</v>
      </c>
      <c r="H694" s="804">
        <v>0</v>
      </c>
      <c r="I694" s="803">
        <v>0</v>
      </c>
      <c r="J694" s="804">
        <v>0</v>
      </c>
      <c r="K694" s="803">
        <v>0</v>
      </c>
      <c r="L694" s="805">
        <v>0</v>
      </c>
      <c r="M694" s="803">
        <v>0</v>
      </c>
      <c r="N694" s="804">
        <v>0</v>
      </c>
      <c r="O694" s="803">
        <v>0</v>
      </c>
      <c r="P694" s="804">
        <v>0</v>
      </c>
      <c r="Q694" s="803">
        <v>0</v>
      </c>
      <c r="R694" s="804">
        <v>0</v>
      </c>
    </row>
    <row r="695" spans="1:18">
      <c r="A695" s="728" t="s">
        <v>1353</v>
      </c>
      <c r="B695" s="964" t="s">
        <v>1354</v>
      </c>
      <c r="C695" s="1012" t="s">
        <v>907</v>
      </c>
      <c r="D695" s="715" t="s">
        <v>2732</v>
      </c>
      <c r="E695" s="787">
        <f t="shared" si="53"/>
        <v>1</v>
      </c>
      <c r="F695" s="787">
        <f t="shared" si="53"/>
        <v>0.33333333333333331</v>
      </c>
      <c r="G695" s="803">
        <f>1</f>
        <v>1</v>
      </c>
      <c r="H695" s="804">
        <f>1/3</f>
        <v>0.33333333333333331</v>
      </c>
      <c r="I695" s="803">
        <v>0</v>
      </c>
      <c r="J695" s="804">
        <v>0</v>
      </c>
      <c r="K695" s="803">
        <v>0</v>
      </c>
      <c r="L695" s="805">
        <v>0</v>
      </c>
      <c r="M695" s="803">
        <v>0</v>
      </c>
      <c r="N695" s="804">
        <v>0</v>
      </c>
      <c r="O695" s="803">
        <v>0</v>
      </c>
      <c r="P695" s="804">
        <v>0</v>
      </c>
      <c r="Q695" s="803">
        <v>0</v>
      </c>
      <c r="R695" s="804">
        <v>0</v>
      </c>
    </row>
    <row r="696" spans="1:18">
      <c r="A696" s="983" t="s">
        <v>2134</v>
      </c>
      <c r="B696" s="964" t="s">
        <v>2135</v>
      </c>
      <c r="C696" s="1012" t="s">
        <v>907</v>
      </c>
      <c r="D696" s="715" t="s">
        <v>2732</v>
      </c>
      <c r="E696" s="787">
        <f t="shared" si="53"/>
        <v>1</v>
      </c>
      <c r="F696" s="787">
        <f t="shared" si="53"/>
        <v>0.5</v>
      </c>
      <c r="G696" s="803">
        <f>1</f>
        <v>1</v>
      </c>
      <c r="H696" s="804">
        <f>1/2</f>
        <v>0.5</v>
      </c>
      <c r="I696" s="803">
        <v>0</v>
      </c>
      <c r="J696" s="804">
        <v>0</v>
      </c>
      <c r="K696" s="803">
        <v>0</v>
      </c>
      <c r="L696" s="805">
        <v>0</v>
      </c>
      <c r="M696" s="803">
        <v>0</v>
      </c>
      <c r="N696" s="804">
        <v>0</v>
      </c>
      <c r="O696" s="803">
        <v>0</v>
      </c>
      <c r="P696" s="804">
        <v>0</v>
      </c>
      <c r="Q696" s="803">
        <v>0</v>
      </c>
      <c r="R696" s="804">
        <v>0</v>
      </c>
    </row>
    <row r="697" spans="1:18">
      <c r="A697" s="956" t="s">
        <v>1744</v>
      </c>
      <c r="B697" s="955" t="s">
        <v>1745</v>
      </c>
      <c r="C697" s="823" t="s">
        <v>835</v>
      </c>
      <c r="D697" s="715" t="s">
        <v>2732</v>
      </c>
      <c r="E697" s="787">
        <f t="shared" si="53"/>
        <v>1</v>
      </c>
      <c r="F697" s="787">
        <f t="shared" si="53"/>
        <v>0.33333333333333331</v>
      </c>
      <c r="G697" s="803">
        <f>1</f>
        <v>1</v>
      </c>
      <c r="H697" s="804">
        <f>1/3</f>
        <v>0.33333333333333331</v>
      </c>
      <c r="I697" s="803">
        <v>0</v>
      </c>
      <c r="J697" s="804">
        <v>0</v>
      </c>
      <c r="K697" s="803">
        <v>0</v>
      </c>
      <c r="L697" s="805">
        <v>0</v>
      </c>
      <c r="M697" s="803">
        <v>0</v>
      </c>
      <c r="N697" s="804">
        <v>0</v>
      </c>
      <c r="O697" s="803">
        <v>0</v>
      </c>
      <c r="P697" s="804">
        <v>0</v>
      </c>
      <c r="Q697" s="803">
        <v>0</v>
      </c>
      <c r="R697" s="804">
        <v>0</v>
      </c>
    </row>
    <row r="698" spans="1:18">
      <c r="A698" s="728" t="s">
        <v>964</v>
      </c>
      <c r="B698" s="964" t="s">
        <v>965</v>
      </c>
      <c r="C698" s="1012" t="s">
        <v>907</v>
      </c>
      <c r="D698" s="715" t="s">
        <v>2732</v>
      </c>
      <c r="E698" s="787">
        <f t="shared" si="53"/>
        <v>0</v>
      </c>
      <c r="F698" s="787">
        <f t="shared" si="53"/>
        <v>0</v>
      </c>
      <c r="G698" s="803">
        <v>0</v>
      </c>
      <c r="H698" s="804">
        <v>0</v>
      </c>
      <c r="I698" s="803">
        <v>0</v>
      </c>
      <c r="J698" s="804">
        <v>0</v>
      </c>
      <c r="K698" s="803">
        <v>0</v>
      </c>
      <c r="L698" s="805">
        <v>0</v>
      </c>
      <c r="M698" s="803">
        <v>0</v>
      </c>
      <c r="N698" s="804">
        <v>0</v>
      </c>
      <c r="O698" s="803">
        <v>0</v>
      </c>
      <c r="P698" s="804">
        <v>0</v>
      </c>
      <c r="Q698" s="803">
        <v>0</v>
      </c>
      <c r="R698" s="804">
        <v>0</v>
      </c>
    </row>
    <row r="699" spans="1:18">
      <c r="A699" s="728" t="s">
        <v>1466</v>
      </c>
      <c r="B699" s="964" t="s">
        <v>1467</v>
      </c>
      <c r="C699" s="1012" t="s">
        <v>907</v>
      </c>
      <c r="D699" s="715" t="s">
        <v>2732</v>
      </c>
      <c r="E699" s="787">
        <f t="shared" si="53"/>
        <v>1</v>
      </c>
      <c r="F699" s="787">
        <f t="shared" si="53"/>
        <v>0.5</v>
      </c>
      <c r="G699" s="803">
        <f>1</f>
        <v>1</v>
      </c>
      <c r="H699" s="804">
        <f>1/2</f>
        <v>0.5</v>
      </c>
      <c r="I699" s="803">
        <v>0</v>
      </c>
      <c r="J699" s="804">
        <v>0</v>
      </c>
      <c r="K699" s="803">
        <v>0</v>
      </c>
      <c r="L699" s="805">
        <v>0</v>
      </c>
      <c r="M699" s="803">
        <v>0</v>
      </c>
      <c r="N699" s="804">
        <v>0</v>
      </c>
      <c r="O699" s="803">
        <v>0</v>
      </c>
      <c r="P699" s="804">
        <v>0</v>
      </c>
      <c r="Q699" s="803">
        <v>0</v>
      </c>
      <c r="R699" s="804">
        <v>0</v>
      </c>
    </row>
    <row r="700" spans="1:18">
      <c r="A700" s="728" t="s">
        <v>397</v>
      </c>
      <c r="B700" s="964" t="s">
        <v>1586</v>
      </c>
      <c r="C700" s="1012" t="s">
        <v>907</v>
      </c>
      <c r="D700" s="715" t="s">
        <v>2732</v>
      </c>
      <c r="E700" s="787">
        <f t="shared" si="53"/>
        <v>1</v>
      </c>
      <c r="F700" s="787">
        <f t="shared" si="53"/>
        <v>0.125</v>
      </c>
      <c r="G700" s="803">
        <f>1</f>
        <v>1</v>
      </c>
      <c r="H700" s="804">
        <f>1/8</f>
        <v>0.125</v>
      </c>
      <c r="I700" s="803">
        <v>0</v>
      </c>
      <c r="J700" s="804">
        <v>0</v>
      </c>
      <c r="K700" s="803">
        <v>0</v>
      </c>
      <c r="L700" s="805">
        <v>0</v>
      </c>
      <c r="M700" s="803">
        <v>0</v>
      </c>
      <c r="N700" s="804">
        <v>0</v>
      </c>
      <c r="O700" s="803">
        <v>0</v>
      </c>
      <c r="P700" s="804">
        <v>0</v>
      </c>
      <c r="Q700" s="803">
        <v>0</v>
      </c>
      <c r="R700" s="804">
        <v>0</v>
      </c>
    </row>
    <row r="701" spans="1:18">
      <c r="A701" s="728" t="s">
        <v>947</v>
      </c>
      <c r="B701" s="964" t="s">
        <v>164</v>
      </c>
      <c r="C701" s="1012" t="s">
        <v>835</v>
      </c>
      <c r="D701" s="715" t="s">
        <v>2732</v>
      </c>
      <c r="E701" s="787">
        <f t="shared" si="53"/>
        <v>0</v>
      </c>
      <c r="F701" s="787">
        <f t="shared" si="53"/>
        <v>0</v>
      </c>
      <c r="G701" s="796">
        <v>0</v>
      </c>
      <c r="H701" s="797">
        <v>0</v>
      </c>
      <c r="I701" s="796">
        <v>0</v>
      </c>
      <c r="J701" s="797">
        <v>0</v>
      </c>
      <c r="K701" s="796">
        <v>0</v>
      </c>
      <c r="L701" s="798">
        <v>0</v>
      </c>
      <c r="M701" s="796">
        <v>0</v>
      </c>
      <c r="N701" s="797">
        <v>0</v>
      </c>
      <c r="O701" s="796">
        <v>0</v>
      </c>
      <c r="P701" s="797">
        <v>0</v>
      </c>
      <c r="Q701" s="796">
        <v>0</v>
      </c>
      <c r="R701" s="798">
        <v>0</v>
      </c>
    </row>
    <row r="702" spans="1:18">
      <c r="A702" s="728" t="s">
        <v>215</v>
      </c>
      <c r="B702" s="964" t="s">
        <v>111</v>
      </c>
      <c r="C702" s="1012" t="s">
        <v>907</v>
      </c>
      <c r="D702" s="715" t="s">
        <v>2732</v>
      </c>
      <c r="E702" s="702">
        <f t="shared" si="53"/>
        <v>1</v>
      </c>
      <c r="F702" s="702">
        <f t="shared" si="53"/>
        <v>0.33333333333333331</v>
      </c>
      <c r="G702" s="759">
        <v>1</v>
      </c>
      <c r="H702" s="760">
        <f>1/3</f>
        <v>0.33333333333333331</v>
      </c>
      <c r="I702" s="759">
        <v>0</v>
      </c>
      <c r="J702" s="760">
        <v>0</v>
      </c>
      <c r="K702" s="759">
        <v>0</v>
      </c>
      <c r="L702" s="761">
        <v>0</v>
      </c>
      <c r="M702" s="759">
        <v>0</v>
      </c>
      <c r="N702" s="760">
        <v>0</v>
      </c>
      <c r="O702" s="759">
        <v>0</v>
      </c>
      <c r="P702" s="760">
        <v>0</v>
      </c>
      <c r="Q702" s="759">
        <v>0</v>
      </c>
      <c r="R702" s="760">
        <v>0</v>
      </c>
    </row>
    <row r="703" spans="1:18" ht="16" thickBot="1">
      <c r="A703" s="1019" t="s">
        <v>694</v>
      </c>
      <c r="B703" s="983" t="s">
        <v>950</v>
      </c>
      <c r="C703" s="1020" t="s">
        <v>907</v>
      </c>
      <c r="D703" s="715" t="s">
        <v>2732</v>
      </c>
      <c r="E703" s="738">
        <f t="shared" si="53"/>
        <v>1</v>
      </c>
      <c r="F703" s="738">
        <f t="shared" si="53"/>
        <v>0.125</v>
      </c>
      <c r="G703" s="874">
        <f>1</f>
        <v>1</v>
      </c>
      <c r="H703" s="875">
        <f>1/8</f>
        <v>0.125</v>
      </c>
      <c r="I703" s="874">
        <v>0</v>
      </c>
      <c r="J703" s="874">
        <v>0</v>
      </c>
      <c r="K703" s="875">
        <v>0</v>
      </c>
      <c r="L703" s="874">
        <v>0</v>
      </c>
      <c r="M703" s="874">
        <v>0</v>
      </c>
      <c r="N703" s="875">
        <v>0</v>
      </c>
      <c r="O703" s="874">
        <v>0</v>
      </c>
      <c r="P703" s="874">
        <v>0</v>
      </c>
      <c r="Q703" s="874">
        <v>0</v>
      </c>
      <c r="R703" s="941">
        <v>0</v>
      </c>
    </row>
    <row r="704" spans="1:18">
      <c r="A704" s="219" t="s">
        <v>20</v>
      </c>
      <c r="B704" s="220"/>
      <c r="C704" s="241"/>
      <c r="D704" s="241"/>
      <c r="E704" s="244">
        <f t="shared" ref="E704:R704" si="54">SUM(E649:E703)</f>
        <v>74</v>
      </c>
      <c r="F704" s="242">
        <f t="shared" si="54"/>
        <v>46.416666666666679</v>
      </c>
      <c r="G704" s="244">
        <f t="shared" si="54"/>
        <v>68</v>
      </c>
      <c r="H704" s="242">
        <f t="shared" si="54"/>
        <v>42.416666666666671</v>
      </c>
      <c r="I704" s="244">
        <f t="shared" si="54"/>
        <v>1</v>
      </c>
      <c r="J704" s="242">
        <f t="shared" si="54"/>
        <v>1</v>
      </c>
      <c r="K704" s="244">
        <f t="shared" si="54"/>
        <v>0</v>
      </c>
      <c r="L704" s="242">
        <f t="shared" si="54"/>
        <v>0</v>
      </c>
      <c r="M704" s="244">
        <f t="shared" si="54"/>
        <v>0</v>
      </c>
      <c r="N704" s="242">
        <f t="shared" si="54"/>
        <v>0</v>
      </c>
      <c r="O704" s="244">
        <f t="shared" si="54"/>
        <v>0</v>
      </c>
      <c r="P704" s="242">
        <f t="shared" si="54"/>
        <v>0</v>
      </c>
      <c r="Q704" s="244">
        <f t="shared" si="54"/>
        <v>5</v>
      </c>
      <c r="R704" s="242">
        <f t="shared" si="54"/>
        <v>3</v>
      </c>
    </row>
    <row r="708" spans="1:18" ht="19">
      <c r="A708" s="1729" t="s">
        <v>52</v>
      </c>
      <c r="B708" s="1730"/>
      <c r="C708" s="1730"/>
      <c r="D708" s="1730"/>
      <c r="E708" s="1730"/>
      <c r="F708" s="1730"/>
      <c r="G708" s="1730"/>
      <c r="H708" s="1730"/>
      <c r="I708" s="1730"/>
      <c r="J708" s="1730"/>
      <c r="K708" s="1730"/>
      <c r="L708" s="1730"/>
      <c r="M708" s="1730"/>
      <c r="N708" s="1730"/>
      <c r="O708" s="1730"/>
      <c r="P708" s="1730"/>
      <c r="Q708" s="1730"/>
      <c r="R708" s="1730"/>
    </row>
    <row r="709" spans="1:18" ht="19">
      <c r="A709" s="1731" t="s">
        <v>2277</v>
      </c>
      <c r="B709" s="1732"/>
      <c r="C709" s="1732"/>
      <c r="D709" s="1732"/>
      <c r="E709" s="1732"/>
      <c r="F709" s="1732"/>
      <c r="G709" s="1732"/>
      <c r="H709" s="1732"/>
      <c r="I709" s="1732"/>
      <c r="J709" s="1732"/>
      <c r="K709" s="1732"/>
      <c r="L709" s="1732"/>
      <c r="M709" s="1732"/>
      <c r="N709" s="1732"/>
      <c r="O709" s="1732"/>
      <c r="P709" s="1732"/>
      <c r="Q709" s="1732"/>
      <c r="R709" s="1732"/>
    </row>
    <row r="710" spans="1:18">
      <c r="A710" s="1733" t="s">
        <v>1</v>
      </c>
      <c r="B710" s="1733" t="s">
        <v>2</v>
      </c>
      <c r="C710" s="1733" t="s">
        <v>861</v>
      </c>
      <c r="D710" s="695"/>
      <c r="E710" s="1734" t="s">
        <v>853</v>
      </c>
      <c r="F710" s="1734"/>
      <c r="G710" s="1734" t="s">
        <v>1732</v>
      </c>
      <c r="H710" s="1734"/>
      <c r="I710" s="1734" t="s">
        <v>859</v>
      </c>
      <c r="J710" s="1734"/>
      <c r="K710" s="1734" t="s">
        <v>12</v>
      </c>
      <c r="L710" s="1734"/>
      <c r="M710" s="1734" t="s">
        <v>6</v>
      </c>
      <c r="N710" s="1734"/>
      <c r="O710" s="1734" t="s">
        <v>5</v>
      </c>
      <c r="P710" s="1734"/>
      <c r="Q710" s="1734" t="s">
        <v>7</v>
      </c>
      <c r="R710" s="1734"/>
    </row>
    <row r="711" spans="1:18">
      <c r="A711" s="1733"/>
      <c r="B711" s="1733"/>
      <c r="C711" s="1733"/>
      <c r="D711" s="698"/>
      <c r="E711" s="16" t="s">
        <v>14</v>
      </c>
      <c r="F711" s="16" t="s">
        <v>15</v>
      </c>
      <c r="G711" s="13" t="s">
        <v>14</v>
      </c>
      <c r="H711" s="13" t="s">
        <v>15</v>
      </c>
      <c r="I711" s="13" t="s">
        <v>14</v>
      </c>
      <c r="J711" s="13" t="s">
        <v>15</v>
      </c>
      <c r="K711" s="13" t="s">
        <v>14</v>
      </c>
      <c r="L711" s="13" t="s">
        <v>15</v>
      </c>
      <c r="M711" s="13" t="s">
        <v>14</v>
      </c>
      <c r="N711" s="13" t="s">
        <v>15</v>
      </c>
      <c r="O711" s="13" t="s">
        <v>14</v>
      </c>
      <c r="P711" s="13" t="s">
        <v>15</v>
      </c>
      <c r="Q711" s="13" t="s">
        <v>14</v>
      </c>
      <c r="R711" s="13" t="s">
        <v>15</v>
      </c>
    </row>
    <row r="712" spans="1:18">
      <c r="A712" s="394" t="s">
        <v>752</v>
      </c>
      <c r="B712" s="395" t="s">
        <v>753</v>
      </c>
      <c r="C712" s="402" t="s">
        <v>67</v>
      </c>
      <c r="D712" s="699" t="s">
        <v>2733</v>
      </c>
      <c r="E712" s="306">
        <f t="shared" ref="E712:F723" si="55">G712+I712+K712+M712+O712+Q712</f>
        <v>0</v>
      </c>
      <c r="F712" s="306">
        <f t="shared" si="55"/>
        <v>0</v>
      </c>
      <c r="G712" s="88">
        <v>0</v>
      </c>
      <c r="H712" s="97">
        <v>0</v>
      </c>
      <c r="I712" s="88">
        <v>0</v>
      </c>
      <c r="J712" s="97">
        <v>0</v>
      </c>
      <c r="K712" s="88">
        <v>0</v>
      </c>
      <c r="L712" s="90">
        <v>0</v>
      </c>
      <c r="M712" s="88">
        <v>0</v>
      </c>
      <c r="N712" s="90">
        <v>0</v>
      </c>
      <c r="O712" s="97">
        <v>0</v>
      </c>
      <c r="P712" s="88">
        <v>0</v>
      </c>
      <c r="Q712" s="88">
        <v>0</v>
      </c>
      <c r="R712" s="90">
        <v>0</v>
      </c>
    </row>
    <row r="713" spans="1:18">
      <c r="A713" s="406" t="s">
        <v>94</v>
      </c>
      <c r="B713" s="407" t="s">
        <v>95</v>
      </c>
      <c r="C713" s="408" t="s">
        <v>67</v>
      </c>
      <c r="D713" s="699" t="s">
        <v>2733</v>
      </c>
      <c r="E713" s="304">
        <f t="shared" si="55"/>
        <v>1</v>
      </c>
      <c r="F713" s="304">
        <f t="shared" si="55"/>
        <v>0.5</v>
      </c>
      <c r="G713" s="6">
        <v>0</v>
      </c>
      <c r="H713" s="66">
        <v>0</v>
      </c>
      <c r="I713" s="6">
        <v>0</v>
      </c>
      <c r="J713" s="66">
        <v>0</v>
      </c>
      <c r="K713" s="6">
        <v>0</v>
      </c>
      <c r="L713" s="63">
        <v>0</v>
      </c>
      <c r="M713" s="6">
        <v>0</v>
      </c>
      <c r="N713" s="63">
        <v>0</v>
      </c>
      <c r="O713" s="66">
        <v>0</v>
      </c>
      <c r="P713" s="6">
        <v>0</v>
      </c>
      <c r="Q713" s="6">
        <f>1</f>
        <v>1</v>
      </c>
      <c r="R713" s="63">
        <f>1/2</f>
        <v>0.5</v>
      </c>
    </row>
    <row r="714" spans="1:18">
      <c r="A714" s="400" t="s">
        <v>232</v>
      </c>
      <c r="B714" s="401" t="s">
        <v>233</v>
      </c>
      <c r="C714" s="402" t="s">
        <v>59</v>
      </c>
      <c r="D714" s="699" t="s">
        <v>2733</v>
      </c>
      <c r="E714" s="300">
        <f t="shared" si="55"/>
        <v>1</v>
      </c>
      <c r="F714" s="300">
        <f t="shared" si="55"/>
        <v>1</v>
      </c>
      <c r="G714" s="107">
        <v>0</v>
      </c>
      <c r="H714" s="377">
        <v>0</v>
      </c>
      <c r="I714" s="107">
        <v>0</v>
      </c>
      <c r="J714" s="377">
        <v>0</v>
      </c>
      <c r="K714" s="107">
        <v>0</v>
      </c>
      <c r="L714" s="125">
        <v>0</v>
      </c>
      <c r="M714" s="107">
        <v>0</v>
      </c>
      <c r="N714" s="125">
        <v>0</v>
      </c>
      <c r="O714" s="377">
        <v>0</v>
      </c>
      <c r="P714" s="107">
        <v>0</v>
      </c>
      <c r="Q714" s="107">
        <f>1</f>
        <v>1</v>
      </c>
      <c r="R714" s="125">
        <f>1</f>
        <v>1</v>
      </c>
    </row>
    <row r="715" spans="1:18">
      <c r="A715" s="403" t="s">
        <v>761</v>
      </c>
      <c r="B715" s="404" t="s">
        <v>762</v>
      </c>
      <c r="C715" s="405" t="s">
        <v>59</v>
      </c>
      <c r="D715" s="699" t="s">
        <v>2733</v>
      </c>
      <c r="E715" s="302">
        <f t="shared" si="55"/>
        <v>2</v>
      </c>
      <c r="F715" s="302">
        <f t="shared" si="55"/>
        <v>1.5</v>
      </c>
      <c r="G715" s="355">
        <v>0</v>
      </c>
      <c r="H715" s="375">
        <v>0</v>
      </c>
      <c r="I715" s="355">
        <f>1+1</f>
        <v>2</v>
      </c>
      <c r="J715" s="375">
        <f>1/2+1</f>
        <v>1.5</v>
      </c>
      <c r="K715" s="355">
        <v>0</v>
      </c>
      <c r="L715" s="376">
        <v>0</v>
      </c>
      <c r="M715" s="355">
        <v>0</v>
      </c>
      <c r="N715" s="376">
        <v>0</v>
      </c>
      <c r="O715" s="375">
        <v>0</v>
      </c>
      <c r="P715" s="355">
        <v>0</v>
      </c>
      <c r="Q715" s="355">
        <v>0</v>
      </c>
      <c r="R715" s="376">
        <v>0</v>
      </c>
    </row>
    <row r="716" spans="1:18">
      <c r="A716" s="403" t="s">
        <v>760</v>
      </c>
      <c r="B716" s="404" t="s">
        <v>397</v>
      </c>
      <c r="C716" s="405" t="s">
        <v>2650</v>
      </c>
      <c r="D716" s="699" t="s">
        <v>2733</v>
      </c>
      <c r="E716" s="302">
        <f t="shared" si="55"/>
        <v>1</v>
      </c>
      <c r="F716" s="302">
        <f t="shared" si="55"/>
        <v>0.5</v>
      </c>
      <c r="G716" s="355">
        <v>0</v>
      </c>
      <c r="H716" s="375">
        <v>0</v>
      </c>
      <c r="I716" s="355">
        <v>0</v>
      </c>
      <c r="J716" s="375">
        <v>0</v>
      </c>
      <c r="K716" s="355">
        <v>0</v>
      </c>
      <c r="L716" s="376">
        <v>0</v>
      </c>
      <c r="M716" s="355">
        <v>0</v>
      </c>
      <c r="N716" s="376">
        <v>0</v>
      </c>
      <c r="O716" s="375">
        <v>0</v>
      </c>
      <c r="P716" s="355">
        <v>0</v>
      </c>
      <c r="Q716" s="355">
        <f>1</f>
        <v>1</v>
      </c>
      <c r="R716" s="376">
        <f>1/2</f>
        <v>0.5</v>
      </c>
    </row>
    <row r="717" spans="1:18">
      <c r="A717" s="403" t="s">
        <v>754</v>
      </c>
      <c r="B717" s="404" t="s">
        <v>755</v>
      </c>
      <c r="C717" s="405" t="s">
        <v>2650</v>
      </c>
      <c r="D717" s="699" t="s">
        <v>2733</v>
      </c>
      <c r="E717" s="302">
        <f t="shared" si="55"/>
        <v>0</v>
      </c>
      <c r="F717" s="302">
        <f t="shared" si="55"/>
        <v>0</v>
      </c>
      <c r="G717" s="355">
        <v>0</v>
      </c>
      <c r="H717" s="375">
        <v>0</v>
      </c>
      <c r="I717" s="355">
        <v>0</v>
      </c>
      <c r="J717" s="375">
        <v>0</v>
      </c>
      <c r="K717" s="355">
        <v>0</v>
      </c>
      <c r="L717" s="376">
        <v>0</v>
      </c>
      <c r="M717" s="355">
        <v>0</v>
      </c>
      <c r="N717" s="376">
        <v>0</v>
      </c>
      <c r="O717" s="375">
        <v>0</v>
      </c>
      <c r="P717" s="355">
        <v>0</v>
      </c>
      <c r="Q717" s="355">
        <v>0</v>
      </c>
      <c r="R717" s="376">
        <v>0</v>
      </c>
    </row>
    <row r="718" spans="1:18">
      <c r="A718" s="403" t="s">
        <v>758</v>
      </c>
      <c r="B718" s="404" t="s">
        <v>759</v>
      </c>
      <c r="C718" s="405" t="s">
        <v>2650</v>
      </c>
      <c r="D718" s="699" t="s">
        <v>2733</v>
      </c>
      <c r="E718" s="302">
        <f t="shared" si="55"/>
        <v>2</v>
      </c>
      <c r="F718" s="302">
        <f t="shared" si="55"/>
        <v>2</v>
      </c>
      <c r="G718" s="355">
        <v>0</v>
      </c>
      <c r="H718" s="375">
        <v>0</v>
      </c>
      <c r="I718" s="355">
        <f>1+1</f>
        <v>2</v>
      </c>
      <c r="J718" s="375">
        <f>1+1</f>
        <v>2</v>
      </c>
      <c r="K718" s="355">
        <v>0</v>
      </c>
      <c r="L718" s="376">
        <v>0</v>
      </c>
      <c r="M718" s="355">
        <v>0</v>
      </c>
      <c r="N718" s="376">
        <v>0</v>
      </c>
      <c r="O718" s="375">
        <v>0</v>
      </c>
      <c r="P718" s="355">
        <v>0</v>
      </c>
      <c r="Q718" s="355">
        <v>0</v>
      </c>
      <c r="R718" s="376">
        <v>0</v>
      </c>
    </row>
    <row r="719" spans="1:18">
      <c r="A719" s="403" t="s">
        <v>133</v>
      </c>
      <c r="B719" s="404" t="s">
        <v>132</v>
      </c>
      <c r="C719" s="405" t="s">
        <v>59</v>
      </c>
      <c r="D719" s="699" t="s">
        <v>2733</v>
      </c>
      <c r="E719" s="302">
        <f t="shared" si="55"/>
        <v>2</v>
      </c>
      <c r="F719" s="302">
        <f t="shared" si="55"/>
        <v>0.83333333333333326</v>
      </c>
      <c r="G719" s="355">
        <v>0</v>
      </c>
      <c r="H719" s="375">
        <v>0</v>
      </c>
      <c r="I719" s="355">
        <f>1+1</f>
        <v>2</v>
      </c>
      <c r="J719" s="375">
        <f>1/2+1/3</f>
        <v>0.83333333333333326</v>
      </c>
      <c r="K719" s="355">
        <v>0</v>
      </c>
      <c r="L719" s="376">
        <v>0</v>
      </c>
      <c r="M719" s="355">
        <v>0</v>
      </c>
      <c r="N719" s="376">
        <v>0</v>
      </c>
      <c r="O719" s="375">
        <v>0</v>
      </c>
      <c r="P719" s="355">
        <v>0</v>
      </c>
      <c r="Q719" s="355">
        <v>0</v>
      </c>
      <c r="R719" s="376">
        <v>0</v>
      </c>
    </row>
    <row r="720" spans="1:18">
      <c r="A720" s="406" t="s">
        <v>756</v>
      </c>
      <c r="B720" s="407" t="s">
        <v>757</v>
      </c>
      <c r="C720" s="408" t="s">
        <v>59</v>
      </c>
      <c r="D720" s="699" t="s">
        <v>2733</v>
      </c>
      <c r="E720" s="325">
        <f t="shared" si="55"/>
        <v>1</v>
      </c>
      <c r="F720" s="325">
        <f t="shared" si="55"/>
        <v>1</v>
      </c>
      <c r="G720" s="369">
        <v>0</v>
      </c>
      <c r="H720" s="390">
        <v>0</v>
      </c>
      <c r="I720" s="369">
        <f>1</f>
        <v>1</v>
      </c>
      <c r="J720" s="390">
        <f>1</f>
        <v>1</v>
      </c>
      <c r="K720" s="369">
        <v>0</v>
      </c>
      <c r="L720" s="388">
        <v>0</v>
      </c>
      <c r="M720" s="369">
        <v>0</v>
      </c>
      <c r="N720" s="388">
        <v>0</v>
      </c>
      <c r="O720" s="390">
        <v>0</v>
      </c>
      <c r="P720" s="369">
        <v>0</v>
      </c>
      <c r="Q720" s="369">
        <v>0</v>
      </c>
      <c r="R720" s="388">
        <v>0</v>
      </c>
    </row>
    <row r="721" spans="1:18">
      <c r="A721" s="1021" t="s">
        <v>763</v>
      </c>
      <c r="B721" s="1022" t="s">
        <v>764</v>
      </c>
      <c r="C721" s="1023" t="s">
        <v>358</v>
      </c>
      <c r="D721" s="1024" t="s">
        <v>2733</v>
      </c>
      <c r="E721" s="716">
        <f t="shared" si="55"/>
        <v>0</v>
      </c>
      <c r="F721" s="716">
        <f t="shared" si="55"/>
        <v>0</v>
      </c>
      <c r="G721" s="754">
        <v>0</v>
      </c>
      <c r="H721" s="755">
        <v>0</v>
      </c>
      <c r="I721" s="754">
        <v>0</v>
      </c>
      <c r="J721" s="755">
        <v>0</v>
      </c>
      <c r="K721" s="754">
        <v>0</v>
      </c>
      <c r="L721" s="756">
        <v>0</v>
      </c>
      <c r="M721" s="754">
        <v>0</v>
      </c>
      <c r="N721" s="756">
        <v>0</v>
      </c>
      <c r="O721" s="755">
        <v>0</v>
      </c>
      <c r="P721" s="754">
        <v>0</v>
      </c>
      <c r="Q721" s="754">
        <v>0</v>
      </c>
      <c r="R721" s="756">
        <v>0</v>
      </c>
    </row>
    <row r="722" spans="1:18">
      <c r="A722" s="904" t="s">
        <v>766</v>
      </c>
      <c r="B722" s="905" t="s">
        <v>164</v>
      </c>
      <c r="C722" s="906" t="s">
        <v>504</v>
      </c>
      <c r="D722" s="1024" t="s">
        <v>2733</v>
      </c>
      <c r="E722" s="702">
        <f t="shared" si="55"/>
        <v>0</v>
      </c>
      <c r="F722" s="702">
        <f t="shared" si="55"/>
        <v>0</v>
      </c>
      <c r="G722" s="759">
        <v>0</v>
      </c>
      <c r="H722" s="760">
        <v>0</v>
      </c>
      <c r="I722" s="759">
        <v>0</v>
      </c>
      <c r="J722" s="760">
        <v>0</v>
      </c>
      <c r="K722" s="759">
        <v>0</v>
      </c>
      <c r="L722" s="761">
        <v>0</v>
      </c>
      <c r="M722" s="759">
        <v>0</v>
      </c>
      <c r="N722" s="761">
        <v>0</v>
      </c>
      <c r="O722" s="760">
        <v>0</v>
      </c>
      <c r="P722" s="759">
        <v>0</v>
      </c>
      <c r="Q722" s="759">
        <v>0</v>
      </c>
      <c r="R722" s="761">
        <v>0</v>
      </c>
    </row>
    <row r="723" spans="1:18" ht="16" thickBot="1">
      <c r="A723" s="1025" t="s">
        <v>184</v>
      </c>
      <c r="B723" s="1026" t="s">
        <v>765</v>
      </c>
      <c r="C723" s="1027" t="s">
        <v>504</v>
      </c>
      <c r="D723" s="1024" t="s">
        <v>2733</v>
      </c>
      <c r="E723" s="708">
        <f t="shared" si="55"/>
        <v>0</v>
      </c>
      <c r="F723" s="708">
        <f t="shared" si="55"/>
        <v>0</v>
      </c>
      <c r="G723" s="870">
        <v>0</v>
      </c>
      <c r="H723" s="871">
        <v>0</v>
      </c>
      <c r="I723" s="870">
        <v>0</v>
      </c>
      <c r="J723" s="871">
        <v>0</v>
      </c>
      <c r="K723" s="870">
        <v>0</v>
      </c>
      <c r="L723" s="873">
        <v>0</v>
      </c>
      <c r="M723" s="870">
        <v>0</v>
      </c>
      <c r="N723" s="873">
        <v>0</v>
      </c>
      <c r="O723" s="871">
        <v>0</v>
      </c>
      <c r="P723" s="870">
        <v>0</v>
      </c>
      <c r="Q723" s="870">
        <v>0</v>
      </c>
      <c r="R723" s="873">
        <v>0</v>
      </c>
    </row>
    <row r="724" spans="1:18">
      <c r="A724" s="252" t="s">
        <v>20</v>
      </c>
      <c r="B724" s="251"/>
      <c r="C724" s="251"/>
      <c r="D724" s="251"/>
      <c r="E724" s="253">
        <f>SUM(E712:E723)</f>
        <v>10</v>
      </c>
      <c r="F724" s="525">
        <f>SUM(F712:F723)</f>
        <v>7.333333333333333</v>
      </c>
      <c r="G724" s="253">
        <f>SUM(G712:G723)</f>
        <v>0</v>
      </c>
      <c r="H724" s="525">
        <f t="shared" ref="H724:R724" si="56">SUM(H712:H723)</f>
        <v>0</v>
      </c>
      <c r="I724" s="253">
        <f>SUM(I712:I723)</f>
        <v>7</v>
      </c>
      <c r="J724" s="525">
        <f t="shared" si="56"/>
        <v>5.333333333333333</v>
      </c>
      <c r="K724" s="253">
        <f t="shared" si="56"/>
        <v>0</v>
      </c>
      <c r="L724" s="525">
        <f t="shared" si="56"/>
        <v>0</v>
      </c>
      <c r="M724" s="253">
        <f t="shared" si="56"/>
        <v>0</v>
      </c>
      <c r="N724" s="525">
        <f t="shared" si="56"/>
        <v>0</v>
      </c>
      <c r="O724" s="253">
        <f t="shared" si="56"/>
        <v>0</v>
      </c>
      <c r="P724" s="525">
        <f t="shared" si="56"/>
        <v>0</v>
      </c>
      <c r="Q724" s="253">
        <f t="shared" si="56"/>
        <v>3</v>
      </c>
      <c r="R724" s="526">
        <f t="shared" si="56"/>
        <v>2</v>
      </c>
    </row>
    <row r="728" spans="1:18" ht="19">
      <c r="A728" s="1729" t="s">
        <v>53</v>
      </c>
      <c r="B728" s="1730"/>
      <c r="C728" s="1730"/>
      <c r="D728" s="1730"/>
      <c r="E728" s="1730"/>
      <c r="F728" s="1730"/>
      <c r="G728" s="1730"/>
      <c r="H728" s="1730"/>
      <c r="I728" s="1730"/>
      <c r="J728" s="1730"/>
      <c r="K728" s="1730"/>
      <c r="L728" s="1730"/>
      <c r="M728" s="1730"/>
      <c r="N728" s="1730"/>
      <c r="O728" s="1730"/>
      <c r="P728" s="1730"/>
      <c r="Q728" s="1730"/>
      <c r="R728" s="1730"/>
    </row>
    <row r="729" spans="1:18" ht="19">
      <c r="A729" s="1731" t="s">
        <v>2277</v>
      </c>
      <c r="B729" s="1732"/>
      <c r="C729" s="1732"/>
      <c r="D729" s="1732"/>
      <c r="E729" s="1732"/>
      <c r="F729" s="1732"/>
      <c r="G729" s="1732"/>
      <c r="H729" s="1732"/>
      <c r="I729" s="1732"/>
      <c r="J729" s="1732"/>
      <c r="K729" s="1732"/>
      <c r="L729" s="1732"/>
      <c r="M729" s="1732"/>
      <c r="N729" s="1732"/>
      <c r="O729" s="1732"/>
      <c r="P729" s="1732"/>
      <c r="Q729" s="1732"/>
      <c r="R729" s="1732"/>
    </row>
    <row r="730" spans="1:18">
      <c r="A730" s="1733" t="s">
        <v>1</v>
      </c>
      <c r="B730" s="1733" t="s">
        <v>2</v>
      </c>
      <c r="C730" s="1733" t="s">
        <v>861</v>
      </c>
      <c r="D730" s="695"/>
      <c r="E730" s="1734" t="s">
        <v>853</v>
      </c>
      <c r="F730" s="1734"/>
      <c r="G730" s="1734" t="s">
        <v>1732</v>
      </c>
      <c r="H730" s="1734"/>
      <c r="I730" s="1734" t="s">
        <v>1737</v>
      </c>
      <c r="J730" s="1734"/>
      <c r="K730" s="1734" t="s">
        <v>12</v>
      </c>
      <c r="L730" s="1734"/>
      <c r="M730" s="1734" t="s">
        <v>6</v>
      </c>
      <c r="N730" s="1734"/>
      <c r="O730" s="1734" t="s">
        <v>5</v>
      </c>
      <c r="P730" s="1734"/>
      <c r="Q730" s="1734" t="s">
        <v>7</v>
      </c>
      <c r="R730" s="1734"/>
    </row>
    <row r="731" spans="1:18">
      <c r="A731" s="1733"/>
      <c r="B731" s="1733"/>
      <c r="C731" s="1733"/>
      <c r="D731" s="698"/>
      <c r="E731" s="319" t="s">
        <v>14</v>
      </c>
      <c r="F731" s="319" t="s">
        <v>15</v>
      </c>
      <c r="G731" s="67" t="s">
        <v>14</v>
      </c>
      <c r="H731" s="13" t="s">
        <v>15</v>
      </c>
      <c r="I731" s="67" t="s">
        <v>14</v>
      </c>
      <c r="J731" s="13" t="s">
        <v>15</v>
      </c>
      <c r="K731" s="68" t="s">
        <v>14</v>
      </c>
      <c r="L731" s="13" t="s">
        <v>15</v>
      </c>
      <c r="M731" s="13" t="s">
        <v>14</v>
      </c>
      <c r="N731" s="13" t="s">
        <v>15</v>
      </c>
      <c r="O731" s="13" t="s">
        <v>14</v>
      </c>
      <c r="P731" s="13" t="s">
        <v>15</v>
      </c>
      <c r="Q731" s="13" t="s">
        <v>14</v>
      </c>
      <c r="R731" s="13" t="s">
        <v>15</v>
      </c>
    </row>
    <row r="732" spans="1:18">
      <c r="A732" s="663" t="s">
        <v>768</v>
      </c>
      <c r="B732" s="661" t="s">
        <v>154</v>
      </c>
      <c r="C732" s="519" t="s">
        <v>67</v>
      </c>
      <c r="D732" s="700" t="s">
        <v>2734</v>
      </c>
      <c r="E732" s="662">
        <f t="shared" ref="E732:F747" si="57">G732+I732+K732+M732+O732+Q732</f>
        <v>0</v>
      </c>
      <c r="F732" s="662">
        <f t="shared" si="57"/>
        <v>0</v>
      </c>
      <c r="G732" s="82">
        <v>0</v>
      </c>
      <c r="H732" s="19">
        <v>0</v>
      </c>
      <c r="I732" s="82">
        <v>0</v>
      </c>
      <c r="J732" s="19">
        <v>0</v>
      </c>
      <c r="K732" s="82">
        <v>0</v>
      </c>
      <c r="L732" s="19">
        <v>0</v>
      </c>
      <c r="M732" s="82">
        <v>0</v>
      </c>
      <c r="N732" s="19">
        <v>0</v>
      </c>
      <c r="O732" s="82">
        <v>0</v>
      </c>
      <c r="P732" s="19">
        <v>0</v>
      </c>
      <c r="Q732" s="19">
        <v>0</v>
      </c>
      <c r="R732" s="71">
        <v>0</v>
      </c>
    </row>
    <row r="733" spans="1:18">
      <c r="A733" s="664" t="s">
        <v>103</v>
      </c>
      <c r="B733" s="519" t="s">
        <v>104</v>
      </c>
      <c r="C733" s="519" t="s">
        <v>67</v>
      </c>
      <c r="D733" s="700" t="s">
        <v>2734</v>
      </c>
      <c r="E733" s="612">
        <f t="shared" si="57"/>
        <v>6</v>
      </c>
      <c r="F733" s="612">
        <f t="shared" si="57"/>
        <v>4.3333333333333339</v>
      </c>
      <c r="G733" s="97">
        <v>0</v>
      </c>
      <c r="H733" s="96">
        <v>0</v>
      </c>
      <c r="I733" s="377">
        <f>1+1+1+1</f>
        <v>4</v>
      </c>
      <c r="J733" s="107">
        <f>1/2+1+1+1/3</f>
        <v>2.8333333333333335</v>
      </c>
      <c r="K733" s="97">
        <v>0</v>
      </c>
      <c r="L733" s="96">
        <v>0</v>
      </c>
      <c r="M733" s="97">
        <v>0</v>
      </c>
      <c r="N733" s="96">
        <v>0</v>
      </c>
      <c r="O733" s="97">
        <v>0</v>
      </c>
      <c r="P733" s="96">
        <v>0</v>
      </c>
      <c r="Q733" s="96">
        <f>1+1</f>
        <v>2</v>
      </c>
      <c r="R733" s="98">
        <f>1+1/2</f>
        <v>1.5</v>
      </c>
    </row>
    <row r="734" spans="1:18">
      <c r="A734" s="665" t="s">
        <v>379</v>
      </c>
      <c r="B734" s="517" t="s">
        <v>380</v>
      </c>
      <c r="C734" s="517" t="s">
        <v>1083</v>
      </c>
      <c r="D734" s="700" t="s">
        <v>2734</v>
      </c>
      <c r="E734" s="501">
        <f t="shared" si="57"/>
        <v>1</v>
      </c>
      <c r="F734" s="501">
        <f t="shared" si="57"/>
        <v>1</v>
      </c>
      <c r="G734" s="92">
        <v>0</v>
      </c>
      <c r="H734" s="91">
        <v>0</v>
      </c>
      <c r="I734" s="92">
        <f>1</f>
        <v>1</v>
      </c>
      <c r="J734" s="91">
        <f>1</f>
        <v>1</v>
      </c>
      <c r="K734" s="92">
        <v>0</v>
      </c>
      <c r="L734" s="91">
        <v>0</v>
      </c>
      <c r="M734" s="92">
        <v>0</v>
      </c>
      <c r="N734" s="91">
        <v>0</v>
      </c>
      <c r="O734" s="92">
        <v>0</v>
      </c>
      <c r="P734" s="91">
        <v>0</v>
      </c>
      <c r="Q734" s="91">
        <v>0</v>
      </c>
      <c r="R734" s="93">
        <v>0</v>
      </c>
    </row>
    <row r="735" spans="1:18">
      <c r="A735" s="665" t="s">
        <v>785</v>
      </c>
      <c r="B735" s="517" t="s">
        <v>769</v>
      </c>
      <c r="C735" s="517" t="s">
        <v>67</v>
      </c>
      <c r="D735" s="700" t="s">
        <v>2734</v>
      </c>
      <c r="E735" s="501">
        <f t="shared" si="57"/>
        <v>1</v>
      </c>
      <c r="F735" s="501">
        <f t="shared" si="57"/>
        <v>0.33333333333333331</v>
      </c>
      <c r="G735" s="92">
        <v>0</v>
      </c>
      <c r="H735" s="91">
        <v>0</v>
      </c>
      <c r="I735" s="92">
        <f>1</f>
        <v>1</v>
      </c>
      <c r="J735" s="91">
        <f>1/3</f>
        <v>0.33333333333333331</v>
      </c>
      <c r="K735" s="92">
        <v>0</v>
      </c>
      <c r="L735" s="91">
        <v>0</v>
      </c>
      <c r="M735" s="92">
        <v>0</v>
      </c>
      <c r="N735" s="91">
        <v>0</v>
      </c>
      <c r="O735" s="92">
        <v>0</v>
      </c>
      <c r="P735" s="91">
        <v>0</v>
      </c>
      <c r="Q735" s="91">
        <v>0</v>
      </c>
      <c r="R735" s="93">
        <v>0</v>
      </c>
    </row>
    <row r="736" spans="1:18">
      <c r="A736" s="665" t="s">
        <v>767</v>
      </c>
      <c r="B736" s="517" t="s">
        <v>273</v>
      </c>
      <c r="C736" s="517" t="s">
        <v>67</v>
      </c>
      <c r="D736" s="700" t="s">
        <v>2734</v>
      </c>
      <c r="E736" s="501">
        <f t="shared" si="57"/>
        <v>0</v>
      </c>
      <c r="F736" s="501">
        <f t="shared" si="57"/>
        <v>0</v>
      </c>
      <c r="G736" s="92">
        <v>0</v>
      </c>
      <c r="H736" s="91">
        <v>0</v>
      </c>
      <c r="I736" s="92">
        <v>0</v>
      </c>
      <c r="J736" s="91">
        <v>0</v>
      </c>
      <c r="K736" s="92">
        <v>0</v>
      </c>
      <c r="L736" s="91">
        <v>0</v>
      </c>
      <c r="M736" s="92">
        <v>0</v>
      </c>
      <c r="N736" s="91">
        <v>0</v>
      </c>
      <c r="O736" s="92">
        <v>0</v>
      </c>
      <c r="P736" s="91">
        <v>0</v>
      </c>
      <c r="Q736" s="91">
        <v>0</v>
      </c>
      <c r="R736" s="93">
        <v>0</v>
      </c>
    </row>
    <row r="737" spans="1:18">
      <c r="A737" s="665" t="s">
        <v>251</v>
      </c>
      <c r="B737" s="517" t="s">
        <v>252</v>
      </c>
      <c r="C737" s="517" t="s">
        <v>67</v>
      </c>
      <c r="D737" s="700" t="s">
        <v>2734</v>
      </c>
      <c r="E737" s="501">
        <f t="shared" si="57"/>
        <v>1</v>
      </c>
      <c r="F737" s="501">
        <f t="shared" si="57"/>
        <v>1</v>
      </c>
      <c r="G737" s="92">
        <v>0</v>
      </c>
      <c r="H737" s="91">
        <v>0</v>
      </c>
      <c r="I737" s="92">
        <f>1</f>
        <v>1</v>
      </c>
      <c r="J737" s="91">
        <f>1</f>
        <v>1</v>
      </c>
      <c r="K737" s="92">
        <v>0</v>
      </c>
      <c r="L737" s="91">
        <v>0</v>
      </c>
      <c r="M737" s="92">
        <v>0</v>
      </c>
      <c r="N737" s="91">
        <v>0</v>
      </c>
      <c r="O737" s="92">
        <v>0</v>
      </c>
      <c r="P737" s="91">
        <v>0</v>
      </c>
      <c r="Q737" s="91">
        <v>0</v>
      </c>
      <c r="R737" s="93">
        <v>0</v>
      </c>
    </row>
    <row r="738" spans="1:18">
      <c r="A738" s="665" t="s">
        <v>331</v>
      </c>
      <c r="B738" s="517" t="s">
        <v>332</v>
      </c>
      <c r="C738" s="517" t="s">
        <v>67</v>
      </c>
      <c r="D738" s="700" t="s">
        <v>2734</v>
      </c>
      <c r="E738" s="501">
        <f t="shared" si="57"/>
        <v>1</v>
      </c>
      <c r="F738" s="501">
        <f t="shared" si="57"/>
        <v>0.5</v>
      </c>
      <c r="G738" s="92">
        <v>0</v>
      </c>
      <c r="H738" s="91">
        <v>0</v>
      </c>
      <c r="I738" s="92">
        <f>1</f>
        <v>1</v>
      </c>
      <c r="J738" s="91">
        <f>1/2</f>
        <v>0.5</v>
      </c>
      <c r="K738" s="92">
        <v>0</v>
      </c>
      <c r="L738" s="91">
        <v>0</v>
      </c>
      <c r="M738" s="92">
        <v>0</v>
      </c>
      <c r="N738" s="91">
        <v>0</v>
      </c>
      <c r="O738" s="92">
        <v>0</v>
      </c>
      <c r="P738" s="91">
        <v>0</v>
      </c>
      <c r="Q738" s="91">
        <v>0</v>
      </c>
      <c r="R738" s="93">
        <v>0</v>
      </c>
    </row>
    <row r="739" spans="1:18">
      <c r="A739" s="666" t="s">
        <v>325</v>
      </c>
      <c r="B739" s="516" t="s">
        <v>326</v>
      </c>
      <c r="C739" s="516" t="s">
        <v>67</v>
      </c>
      <c r="D739" s="700" t="s">
        <v>2734</v>
      </c>
      <c r="E739" s="611">
        <f t="shared" si="57"/>
        <v>2</v>
      </c>
      <c r="F739" s="611">
        <f t="shared" si="57"/>
        <v>0.66666666666666663</v>
      </c>
      <c r="G739" s="352">
        <v>0</v>
      </c>
      <c r="H739" s="329">
        <v>0</v>
      </c>
      <c r="I739" s="352">
        <f>1+1</f>
        <v>2</v>
      </c>
      <c r="J739" s="329">
        <f>1/3+1/3</f>
        <v>0.66666666666666663</v>
      </c>
      <c r="K739" s="352">
        <v>0</v>
      </c>
      <c r="L739" s="329">
        <v>0</v>
      </c>
      <c r="M739" s="352">
        <v>0</v>
      </c>
      <c r="N739" s="329">
        <v>0</v>
      </c>
      <c r="O739" s="352">
        <v>0</v>
      </c>
      <c r="P739" s="329">
        <v>0</v>
      </c>
      <c r="Q739" s="329">
        <v>0</v>
      </c>
      <c r="R739" s="342">
        <v>0</v>
      </c>
    </row>
    <row r="740" spans="1:18">
      <c r="A740" s="665" t="s">
        <v>771</v>
      </c>
      <c r="B740" s="517" t="s">
        <v>100</v>
      </c>
      <c r="C740" s="517" t="s">
        <v>59</v>
      </c>
      <c r="D740" s="700" t="s">
        <v>2734</v>
      </c>
      <c r="E740" s="501">
        <f t="shared" si="57"/>
        <v>0</v>
      </c>
      <c r="F740" s="501">
        <f t="shared" si="57"/>
        <v>0</v>
      </c>
      <c r="G740" s="92">
        <v>0</v>
      </c>
      <c r="H740" s="91">
        <v>0</v>
      </c>
      <c r="I740" s="92">
        <v>0</v>
      </c>
      <c r="J740" s="91">
        <v>0</v>
      </c>
      <c r="K740" s="92">
        <v>0</v>
      </c>
      <c r="L740" s="91">
        <v>0</v>
      </c>
      <c r="M740" s="92">
        <v>0</v>
      </c>
      <c r="N740" s="91">
        <v>0</v>
      </c>
      <c r="O740" s="92">
        <v>0</v>
      </c>
      <c r="P740" s="91">
        <v>0</v>
      </c>
      <c r="Q740" s="91">
        <v>0</v>
      </c>
      <c r="R740" s="93">
        <v>0</v>
      </c>
    </row>
    <row r="741" spans="1:18">
      <c r="A741" s="665" t="s">
        <v>854</v>
      </c>
      <c r="B741" s="517" t="s">
        <v>774</v>
      </c>
      <c r="C741" s="517" t="s">
        <v>59</v>
      </c>
      <c r="D741" s="700" t="s">
        <v>2734</v>
      </c>
      <c r="E741" s="501">
        <f t="shared" si="57"/>
        <v>1</v>
      </c>
      <c r="F741" s="501">
        <f t="shared" si="57"/>
        <v>1</v>
      </c>
      <c r="G741" s="92">
        <v>0</v>
      </c>
      <c r="H741" s="91">
        <v>0</v>
      </c>
      <c r="I741" s="92">
        <f>1</f>
        <v>1</v>
      </c>
      <c r="J741" s="91">
        <f>1</f>
        <v>1</v>
      </c>
      <c r="K741" s="92">
        <v>0</v>
      </c>
      <c r="L741" s="91">
        <v>0</v>
      </c>
      <c r="M741" s="92">
        <v>0</v>
      </c>
      <c r="N741" s="91">
        <v>0</v>
      </c>
      <c r="O741" s="92">
        <v>0</v>
      </c>
      <c r="P741" s="91">
        <v>0</v>
      </c>
      <c r="Q741" s="91">
        <v>0</v>
      </c>
      <c r="R741" s="93">
        <v>0</v>
      </c>
    </row>
    <row r="742" spans="1:18">
      <c r="A742" s="665" t="s">
        <v>279</v>
      </c>
      <c r="B742" s="517" t="s">
        <v>280</v>
      </c>
      <c r="C742" s="517" t="s">
        <v>59</v>
      </c>
      <c r="D742" s="700" t="s">
        <v>2734</v>
      </c>
      <c r="E742" s="501">
        <f t="shared" si="57"/>
        <v>4</v>
      </c>
      <c r="F742" s="501">
        <f t="shared" si="57"/>
        <v>2.6666666666666665</v>
      </c>
      <c r="G742" s="92">
        <v>0</v>
      </c>
      <c r="H742" s="91">
        <v>0</v>
      </c>
      <c r="I742" s="92">
        <f>1+1+1+1</f>
        <v>4</v>
      </c>
      <c r="J742" s="91">
        <f>1+1/3+1/3+1</f>
        <v>2.6666666666666665</v>
      </c>
      <c r="K742" s="92">
        <v>0</v>
      </c>
      <c r="L742" s="91">
        <v>0</v>
      </c>
      <c r="M742" s="92">
        <v>0</v>
      </c>
      <c r="N742" s="91">
        <v>0</v>
      </c>
      <c r="O742" s="92">
        <v>0</v>
      </c>
      <c r="P742" s="91">
        <v>0</v>
      </c>
      <c r="Q742" s="91">
        <v>0</v>
      </c>
      <c r="R742" s="93">
        <v>0</v>
      </c>
    </row>
    <row r="743" spans="1:18">
      <c r="A743" s="665" t="s">
        <v>109</v>
      </c>
      <c r="B743" s="517" t="s">
        <v>770</v>
      </c>
      <c r="C743" s="517" t="s">
        <v>59</v>
      </c>
      <c r="D743" s="700" t="s">
        <v>2734</v>
      </c>
      <c r="E743" s="501">
        <f t="shared" si="57"/>
        <v>1</v>
      </c>
      <c r="F743" s="501">
        <f t="shared" si="57"/>
        <v>0.5</v>
      </c>
      <c r="G743" s="92">
        <v>0</v>
      </c>
      <c r="H743" s="91">
        <v>0</v>
      </c>
      <c r="I743" s="92">
        <f>1</f>
        <v>1</v>
      </c>
      <c r="J743" s="91">
        <f>1/2</f>
        <v>0.5</v>
      </c>
      <c r="K743" s="92">
        <v>0</v>
      </c>
      <c r="L743" s="91">
        <v>0</v>
      </c>
      <c r="M743" s="92">
        <v>0</v>
      </c>
      <c r="N743" s="91">
        <v>0</v>
      </c>
      <c r="O743" s="92">
        <v>0</v>
      </c>
      <c r="P743" s="91">
        <v>0</v>
      </c>
      <c r="Q743" s="91">
        <v>0</v>
      </c>
      <c r="R743" s="93">
        <v>0</v>
      </c>
    </row>
    <row r="744" spans="1:18">
      <c r="A744" s="666" t="s">
        <v>772</v>
      </c>
      <c r="B744" s="516" t="s">
        <v>773</v>
      </c>
      <c r="C744" s="516" t="s">
        <v>59</v>
      </c>
      <c r="D744" s="700" t="s">
        <v>2734</v>
      </c>
      <c r="E744" s="611">
        <f t="shared" si="57"/>
        <v>0</v>
      </c>
      <c r="F744" s="611">
        <f t="shared" si="57"/>
        <v>0</v>
      </c>
      <c r="G744" s="352">
        <v>0</v>
      </c>
      <c r="H744" s="329">
        <v>0</v>
      </c>
      <c r="I744" s="352">
        <v>0</v>
      </c>
      <c r="J744" s="329">
        <v>0</v>
      </c>
      <c r="K744" s="352">
        <v>0</v>
      </c>
      <c r="L744" s="329">
        <v>0</v>
      </c>
      <c r="M744" s="352">
        <v>0</v>
      </c>
      <c r="N744" s="329">
        <v>0</v>
      </c>
      <c r="O744" s="352">
        <v>0</v>
      </c>
      <c r="P744" s="329">
        <v>0</v>
      </c>
      <c r="Q744" s="329">
        <v>0</v>
      </c>
      <c r="R744" s="342">
        <v>0</v>
      </c>
    </row>
    <row r="745" spans="1:18">
      <c r="A745" s="664" t="s">
        <v>109</v>
      </c>
      <c r="B745" s="519" t="s">
        <v>282</v>
      </c>
      <c r="C745" s="519" t="s">
        <v>56</v>
      </c>
      <c r="D745" s="700" t="s">
        <v>2734</v>
      </c>
      <c r="E745" s="612">
        <f t="shared" si="57"/>
        <v>3</v>
      </c>
      <c r="F745" s="612">
        <f t="shared" si="57"/>
        <v>2.5</v>
      </c>
      <c r="G745" s="97">
        <f>1+1</f>
        <v>2</v>
      </c>
      <c r="H745" s="96">
        <f>1+1</f>
        <v>2</v>
      </c>
      <c r="I745" s="97">
        <f>1</f>
        <v>1</v>
      </c>
      <c r="J745" s="96">
        <f>1/2</f>
        <v>0.5</v>
      </c>
      <c r="K745" s="97">
        <v>0</v>
      </c>
      <c r="L745" s="96">
        <v>0</v>
      </c>
      <c r="M745" s="97">
        <v>0</v>
      </c>
      <c r="N745" s="96">
        <v>0</v>
      </c>
      <c r="O745" s="97">
        <v>0</v>
      </c>
      <c r="P745" s="96">
        <v>0</v>
      </c>
      <c r="Q745" s="96">
        <v>0</v>
      </c>
      <c r="R745" s="98">
        <v>0</v>
      </c>
    </row>
    <row r="746" spans="1:18">
      <c r="A746" s="665" t="s">
        <v>300</v>
      </c>
      <c r="B746" s="517" t="s">
        <v>301</v>
      </c>
      <c r="C746" s="517" t="s">
        <v>56</v>
      </c>
      <c r="D746" s="700" t="s">
        <v>2734</v>
      </c>
      <c r="E746" s="501">
        <f t="shared" si="57"/>
        <v>1</v>
      </c>
      <c r="F746" s="501">
        <f t="shared" si="57"/>
        <v>1</v>
      </c>
      <c r="G746" s="92">
        <f>1</f>
        <v>1</v>
      </c>
      <c r="H746" s="91">
        <f>1</f>
        <v>1</v>
      </c>
      <c r="I746" s="92">
        <v>0</v>
      </c>
      <c r="J746" s="91">
        <v>0</v>
      </c>
      <c r="K746" s="92">
        <v>0</v>
      </c>
      <c r="L746" s="91">
        <v>0</v>
      </c>
      <c r="M746" s="92">
        <v>0</v>
      </c>
      <c r="N746" s="91">
        <v>0</v>
      </c>
      <c r="O746" s="92">
        <v>0</v>
      </c>
      <c r="P746" s="91">
        <v>0</v>
      </c>
      <c r="Q746" s="91">
        <v>0</v>
      </c>
      <c r="R746" s="93">
        <v>0</v>
      </c>
    </row>
    <row r="747" spans="1:18">
      <c r="A747" s="665" t="s">
        <v>776</v>
      </c>
      <c r="B747" s="517" t="s">
        <v>777</v>
      </c>
      <c r="C747" s="517" t="s">
        <v>56</v>
      </c>
      <c r="D747" s="700" t="s">
        <v>2734</v>
      </c>
      <c r="E747" s="302">
        <f t="shared" si="57"/>
        <v>0</v>
      </c>
      <c r="F747" s="302">
        <f t="shared" si="57"/>
        <v>0</v>
      </c>
      <c r="G747" s="92">
        <v>0</v>
      </c>
      <c r="H747" s="91">
        <v>0</v>
      </c>
      <c r="I747" s="92">
        <v>0</v>
      </c>
      <c r="J747" s="91">
        <v>0</v>
      </c>
      <c r="K747" s="92">
        <v>0</v>
      </c>
      <c r="L747" s="91">
        <v>0</v>
      </c>
      <c r="M747" s="92">
        <v>0</v>
      </c>
      <c r="N747" s="91">
        <v>0</v>
      </c>
      <c r="O747" s="92">
        <v>0</v>
      </c>
      <c r="P747" s="91">
        <v>0</v>
      </c>
      <c r="Q747" s="91">
        <v>0</v>
      </c>
      <c r="R747" s="93">
        <v>0</v>
      </c>
    </row>
    <row r="748" spans="1:18">
      <c r="A748" s="665" t="s">
        <v>253</v>
      </c>
      <c r="B748" s="517" t="s">
        <v>254</v>
      </c>
      <c r="C748" s="517" t="s">
        <v>56</v>
      </c>
      <c r="D748" s="700" t="s">
        <v>2734</v>
      </c>
      <c r="E748" s="302">
        <f t="shared" ref="E748:F752" si="58">G748+I748+K748+M748+O748+Q748</f>
        <v>1</v>
      </c>
      <c r="F748" s="302">
        <f t="shared" si="58"/>
        <v>1</v>
      </c>
      <c r="G748" s="92">
        <v>0</v>
      </c>
      <c r="H748" s="91">
        <v>0</v>
      </c>
      <c r="I748" s="92">
        <f>1</f>
        <v>1</v>
      </c>
      <c r="J748" s="91">
        <f>1</f>
        <v>1</v>
      </c>
      <c r="K748" s="92">
        <v>0</v>
      </c>
      <c r="L748" s="91">
        <v>0</v>
      </c>
      <c r="M748" s="92">
        <v>0</v>
      </c>
      <c r="N748" s="91">
        <v>0</v>
      </c>
      <c r="O748" s="92">
        <v>0</v>
      </c>
      <c r="P748" s="91">
        <v>0</v>
      </c>
      <c r="Q748" s="91">
        <v>0</v>
      </c>
      <c r="R748" s="93">
        <v>0</v>
      </c>
    </row>
    <row r="749" spans="1:18">
      <c r="A749" s="666" t="s">
        <v>784</v>
      </c>
      <c r="B749" s="516" t="s">
        <v>775</v>
      </c>
      <c r="C749" s="516" t="s">
        <v>56</v>
      </c>
      <c r="D749" s="700" t="s">
        <v>2734</v>
      </c>
      <c r="E749" s="325">
        <f t="shared" si="58"/>
        <v>1</v>
      </c>
      <c r="F749" s="325">
        <f t="shared" si="58"/>
        <v>0.5</v>
      </c>
      <c r="G749" s="352">
        <v>0</v>
      </c>
      <c r="H749" s="329">
        <v>0</v>
      </c>
      <c r="I749" s="352">
        <v>0</v>
      </c>
      <c r="J749" s="329">
        <v>0</v>
      </c>
      <c r="K749" s="352">
        <v>0</v>
      </c>
      <c r="L749" s="329">
        <v>0</v>
      </c>
      <c r="M749" s="352">
        <v>0</v>
      </c>
      <c r="N749" s="329">
        <v>0</v>
      </c>
      <c r="O749" s="352">
        <v>0</v>
      </c>
      <c r="P749" s="329">
        <v>0</v>
      </c>
      <c r="Q749" s="329">
        <f>1</f>
        <v>1</v>
      </c>
      <c r="R749" s="342">
        <f>1/2</f>
        <v>0.5</v>
      </c>
    </row>
    <row r="750" spans="1:18">
      <c r="A750" s="741" t="s">
        <v>778</v>
      </c>
      <c r="B750" s="741" t="s">
        <v>779</v>
      </c>
      <c r="C750" s="741" t="s">
        <v>780</v>
      </c>
      <c r="D750" s="1028" t="s">
        <v>2734</v>
      </c>
      <c r="E750" s="702">
        <f t="shared" si="58"/>
        <v>0</v>
      </c>
      <c r="F750" s="702">
        <f t="shared" si="58"/>
        <v>0</v>
      </c>
      <c r="G750" s="703">
        <v>0</v>
      </c>
      <c r="H750" s="702">
        <v>0</v>
      </c>
      <c r="I750" s="703">
        <v>0</v>
      </c>
      <c r="J750" s="702">
        <v>0</v>
      </c>
      <c r="K750" s="703">
        <v>0</v>
      </c>
      <c r="L750" s="702">
        <v>0</v>
      </c>
      <c r="M750" s="703">
        <v>0</v>
      </c>
      <c r="N750" s="702">
        <v>0</v>
      </c>
      <c r="O750" s="703">
        <v>0</v>
      </c>
      <c r="P750" s="702">
        <v>0</v>
      </c>
      <c r="Q750" s="702">
        <v>0</v>
      </c>
      <c r="R750" s="704">
        <v>0</v>
      </c>
    </row>
    <row r="751" spans="1:18">
      <c r="A751" s="1029" t="s">
        <v>781</v>
      </c>
      <c r="B751" s="1029" t="s">
        <v>782</v>
      </c>
      <c r="C751" s="1029" t="s">
        <v>783</v>
      </c>
      <c r="D751" s="1028" t="s">
        <v>2734</v>
      </c>
      <c r="E751" s="724">
        <f t="shared" si="58"/>
        <v>0</v>
      </c>
      <c r="F751" s="724">
        <f t="shared" si="58"/>
        <v>0</v>
      </c>
      <c r="G751" s="726">
        <v>0</v>
      </c>
      <c r="H751" s="724">
        <v>0</v>
      </c>
      <c r="I751" s="726">
        <v>0</v>
      </c>
      <c r="J751" s="724">
        <v>0</v>
      </c>
      <c r="K751" s="726">
        <v>0</v>
      </c>
      <c r="L751" s="724">
        <v>0</v>
      </c>
      <c r="M751" s="726">
        <v>0</v>
      </c>
      <c r="N751" s="724">
        <v>0</v>
      </c>
      <c r="O751" s="726">
        <v>0</v>
      </c>
      <c r="P751" s="724">
        <v>0</v>
      </c>
      <c r="Q751" s="724">
        <v>0</v>
      </c>
      <c r="R751" s="725">
        <v>0</v>
      </c>
    </row>
    <row r="752" spans="1:18" ht="16" thickBot="1">
      <c r="A752" s="1030" t="s">
        <v>264</v>
      </c>
      <c r="B752" s="1030" t="s">
        <v>265</v>
      </c>
      <c r="C752" s="1030" t="s">
        <v>504</v>
      </c>
      <c r="D752" s="1028" t="s">
        <v>2734</v>
      </c>
      <c r="E752" s="702">
        <f t="shared" si="58"/>
        <v>1</v>
      </c>
      <c r="F752" s="702">
        <f t="shared" si="58"/>
        <v>0.33333333333333331</v>
      </c>
      <c r="G752" s="748">
        <v>0</v>
      </c>
      <c r="H752" s="738">
        <v>0</v>
      </c>
      <c r="I752" s="740">
        <f>1</f>
        <v>1</v>
      </c>
      <c r="J752" s="738">
        <f>1/3</f>
        <v>0.33333333333333331</v>
      </c>
      <c r="K752" s="740">
        <v>0</v>
      </c>
      <c r="L752" s="738">
        <v>0</v>
      </c>
      <c r="M752" s="740">
        <v>0</v>
      </c>
      <c r="N752" s="738">
        <v>0</v>
      </c>
      <c r="O752" s="740">
        <v>0</v>
      </c>
      <c r="P752" s="738">
        <v>0</v>
      </c>
      <c r="Q752" s="738">
        <v>0</v>
      </c>
      <c r="R752" s="739">
        <v>0</v>
      </c>
    </row>
    <row r="753" spans="1:18">
      <c r="A753" s="252" t="s">
        <v>20</v>
      </c>
      <c r="B753" s="225"/>
      <c r="C753" s="225"/>
      <c r="D753" s="225"/>
      <c r="E753" s="227">
        <f t="shared" ref="E753:R753" si="59">SUM(E732:E752)</f>
        <v>25</v>
      </c>
      <c r="F753" s="523">
        <f t="shared" si="59"/>
        <v>17.333333333333332</v>
      </c>
      <c r="G753" s="227">
        <f t="shared" si="59"/>
        <v>3</v>
      </c>
      <c r="H753" s="523">
        <f t="shared" si="59"/>
        <v>3</v>
      </c>
      <c r="I753" s="227">
        <f t="shared" si="59"/>
        <v>19</v>
      </c>
      <c r="J753" s="523">
        <f t="shared" si="59"/>
        <v>12.333333333333334</v>
      </c>
      <c r="K753" s="227">
        <f t="shared" si="59"/>
        <v>0</v>
      </c>
      <c r="L753" s="523">
        <f t="shared" si="59"/>
        <v>0</v>
      </c>
      <c r="M753" s="227">
        <f t="shared" si="59"/>
        <v>0</v>
      </c>
      <c r="N753" s="523">
        <f t="shared" si="59"/>
        <v>0</v>
      </c>
      <c r="O753" s="227">
        <f t="shared" si="59"/>
        <v>0</v>
      </c>
      <c r="P753" s="523">
        <f t="shared" si="59"/>
        <v>0</v>
      </c>
      <c r="Q753" s="227">
        <f t="shared" si="59"/>
        <v>3</v>
      </c>
      <c r="R753" s="527">
        <f t="shared" si="59"/>
        <v>2</v>
      </c>
    </row>
    <row r="756" spans="1:18" ht="19">
      <c r="A756" s="1729" t="s">
        <v>786</v>
      </c>
      <c r="B756" s="1730"/>
      <c r="C756" s="1730"/>
      <c r="D756" s="1730"/>
      <c r="E756" s="1730"/>
      <c r="F756" s="1730"/>
      <c r="G756" s="1730"/>
      <c r="H756" s="1730"/>
      <c r="I756" s="1730"/>
      <c r="J756" s="1730"/>
      <c r="K756" s="1730"/>
      <c r="L756" s="1730"/>
      <c r="M756" s="1730"/>
      <c r="N756" s="1730"/>
      <c r="O756" s="1730"/>
      <c r="P756" s="1730"/>
      <c r="Q756" s="1730"/>
      <c r="R756" s="1730"/>
    </row>
    <row r="757" spans="1:18" ht="19">
      <c r="A757" s="1731" t="s">
        <v>2277</v>
      </c>
      <c r="B757" s="1732"/>
      <c r="C757" s="1732"/>
      <c r="D757" s="1732"/>
      <c r="E757" s="1732"/>
      <c r="F757" s="1732"/>
      <c r="G757" s="1732"/>
      <c r="H757" s="1732"/>
      <c r="I757" s="1732"/>
      <c r="J757" s="1732"/>
      <c r="K757" s="1732"/>
      <c r="L757" s="1732"/>
      <c r="M757" s="1732"/>
      <c r="N757" s="1732"/>
      <c r="O757" s="1732"/>
      <c r="P757" s="1732"/>
      <c r="Q757" s="1732"/>
      <c r="R757" s="1732"/>
    </row>
    <row r="758" spans="1:18">
      <c r="A758" s="1733" t="s">
        <v>1</v>
      </c>
      <c r="B758" s="1733" t="s">
        <v>2</v>
      </c>
      <c r="C758" s="1733" t="s">
        <v>861</v>
      </c>
      <c r="D758" s="695"/>
      <c r="E758" s="1734" t="s">
        <v>853</v>
      </c>
      <c r="F758" s="1734"/>
      <c r="G758" s="1734" t="s">
        <v>1732</v>
      </c>
      <c r="H758" s="1734"/>
      <c r="I758" s="1734" t="s">
        <v>859</v>
      </c>
      <c r="J758" s="1734"/>
      <c r="K758" s="1734" t="s">
        <v>12</v>
      </c>
      <c r="L758" s="1734"/>
      <c r="M758" s="1734" t="s">
        <v>6</v>
      </c>
      <c r="N758" s="1734"/>
      <c r="O758" s="1734" t="s">
        <v>5</v>
      </c>
      <c r="P758" s="1734"/>
      <c r="Q758" s="1734" t="s">
        <v>7</v>
      </c>
      <c r="R758" s="1734"/>
    </row>
    <row r="759" spans="1:18">
      <c r="A759" s="1733"/>
      <c r="B759" s="1733"/>
      <c r="C759" s="1733"/>
      <c r="D759" s="695"/>
      <c r="E759" s="13" t="s">
        <v>14</v>
      </c>
      <c r="F759" s="13" t="s">
        <v>15</v>
      </c>
      <c r="G759" s="13" t="s">
        <v>14</v>
      </c>
      <c r="H759" s="13" t="s">
        <v>15</v>
      </c>
      <c r="I759" s="13" t="s">
        <v>14</v>
      </c>
      <c r="J759" s="13" t="s">
        <v>15</v>
      </c>
      <c r="K759" s="13" t="s">
        <v>14</v>
      </c>
      <c r="L759" s="13" t="s">
        <v>15</v>
      </c>
      <c r="M759" s="13" t="s">
        <v>14</v>
      </c>
      <c r="N759" s="13" t="s">
        <v>15</v>
      </c>
      <c r="O759" s="13" t="s">
        <v>14</v>
      </c>
      <c r="P759" s="13" t="s">
        <v>15</v>
      </c>
      <c r="Q759" s="13" t="s">
        <v>14</v>
      </c>
      <c r="R759" s="13" t="s">
        <v>15</v>
      </c>
    </row>
    <row r="760" spans="1:18">
      <c r="A760" s="412" t="s">
        <v>219</v>
      </c>
      <c r="B760" s="400" t="s">
        <v>220</v>
      </c>
      <c r="C760" s="394" t="s">
        <v>67</v>
      </c>
      <c r="D760" s="396" t="s">
        <v>2735</v>
      </c>
      <c r="E760" s="301">
        <f>G760+I760+K760+M760+O760+Q760</f>
        <v>0</v>
      </c>
      <c r="F760" s="301">
        <f>H760+J760+L760+N760+P760+R760</f>
        <v>0</v>
      </c>
      <c r="G760" s="96">
        <v>0</v>
      </c>
      <c r="H760" s="97">
        <v>0</v>
      </c>
      <c r="I760" s="96">
        <v>0</v>
      </c>
      <c r="J760" s="97">
        <v>0</v>
      </c>
      <c r="K760" s="96">
        <v>0</v>
      </c>
      <c r="L760" s="97">
        <v>0</v>
      </c>
      <c r="M760" s="96">
        <v>0</v>
      </c>
      <c r="N760" s="97">
        <v>0</v>
      </c>
      <c r="O760" s="96">
        <v>0</v>
      </c>
      <c r="P760" s="98">
        <v>0</v>
      </c>
      <c r="Q760" s="98">
        <v>0</v>
      </c>
      <c r="R760" s="98">
        <v>0</v>
      </c>
    </row>
    <row r="761" spans="1:18">
      <c r="A761" s="412" t="s">
        <v>929</v>
      </c>
      <c r="B761" s="400" t="s">
        <v>930</v>
      </c>
      <c r="C761" s="400" t="s">
        <v>1083</v>
      </c>
      <c r="D761" s="396" t="s">
        <v>2735</v>
      </c>
      <c r="E761" s="301">
        <f>G761+I761+K761+M761+O761+Q761</f>
        <v>1</v>
      </c>
      <c r="F761" s="301">
        <f>H761+J761+L761+N761+P761+R761</f>
        <v>0.33333333333333331</v>
      </c>
      <c r="G761" s="107">
        <v>0</v>
      </c>
      <c r="H761" s="377">
        <v>0</v>
      </c>
      <c r="I761" s="107">
        <f>1</f>
        <v>1</v>
      </c>
      <c r="J761" s="377">
        <f>1/3</f>
        <v>0.33333333333333331</v>
      </c>
      <c r="K761" s="107">
        <v>0</v>
      </c>
      <c r="L761" s="377">
        <v>0</v>
      </c>
      <c r="M761" s="107">
        <v>0</v>
      </c>
      <c r="N761" s="377">
        <v>0</v>
      </c>
      <c r="O761" s="107">
        <v>0</v>
      </c>
      <c r="P761" s="125">
        <v>0</v>
      </c>
      <c r="Q761" s="98">
        <v>0</v>
      </c>
      <c r="R761" s="98">
        <v>0</v>
      </c>
    </row>
    <row r="762" spans="1:18">
      <c r="A762" s="413" t="s">
        <v>314</v>
      </c>
      <c r="B762" s="403" t="s">
        <v>315</v>
      </c>
      <c r="C762" s="403" t="s">
        <v>1759</v>
      </c>
      <c r="D762" s="396" t="s">
        <v>2735</v>
      </c>
      <c r="E762" s="613">
        <f t="shared" ref="E762:F776" si="60">G762+I762+K762+M762+O762+Q762</f>
        <v>4</v>
      </c>
      <c r="F762" s="613">
        <f t="shared" si="60"/>
        <v>4</v>
      </c>
      <c r="G762" s="107">
        <v>0</v>
      </c>
      <c r="H762" s="377">
        <v>0</v>
      </c>
      <c r="I762" s="107">
        <f>1+1+1+1</f>
        <v>4</v>
      </c>
      <c r="J762" s="377">
        <f>1+1+1+1</f>
        <v>4</v>
      </c>
      <c r="K762" s="107">
        <v>0</v>
      </c>
      <c r="L762" s="377">
        <v>0</v>
      </c>
      <c r="M762" s="107">
        <v>0</v>
      </c>
      <c r="N762" s="377">
        <v>0</v>
      </c>
      <c r="O762" s="107">
        <v>0</v>
      </c>
      <c r="P762" s="125">
        <v>0</v>
      </c>
      <c r="Q762" s="98">
        <v>0</v>
      </c>
      <c r="R762" s="98">
        <v>0</v>
      </c>
    </row>
    <row r="763" spans="1:18">
      <c r="A763" s="413" t="s">
        <v>215</v>
      </c>
      <c r="B763" s="403" t="s">
        <v>216</v>
      </c>
      <c r="C763" s="403" t="s">
        <v>67</v>
      </c>
      <c r="D763" s="396" t="s">
        <v>2735</v>
      </c>
      <c r="E763" s="301">
        <f>G763+I763+K763+M763+O763+Q763</f>
        <v>1</v>
      </c>
      <c r="F763" s="301">
        <f>H763+J763+L763+N763+P763+R763</f>
        <v>0.33333333333333331</v>
      </c>
      <c r="G763" s="107">
        <v>0</v>
      </c>
      <c r="H763" s="377">
        <v>0</v>
      </c>
      <c r="I763" s="107">
        <f>1</f>
        <v>1</v>
      </c>
      <c r="J763" s="377">
        <f>1/3</f>
        <v>0.33333333333333331</v>
      </c>
      <c r="K763" s="107">
        <v>0</v>
      </c>
      <c r="L763" s="377">
        <v>0</v>
      </c>
      <c r="M763" s="107">
        <v>0</v>
      </c>
      <c r="N763" s="377">
        <v>0</v>
      </c>
      <c r="O763" s="107">
        <v>0</v>
      </c>
      <c r="P763" s="125">
        <v>0</v>
      </c>
      <c r="Q763" s="125">
        <v>0</v>
      </c>
      <c r="R763" s="125">
        <v>0</v>
      </c>
    </row>
    <row r="764" spans="1:18">
      <c r="A764" s="413" t="s">
        <v>787</v>
      </c>
      <c r="B764" s="403" t="s">
        <v>788</v>
      </c>
      <c r="C764" s="403" t="s">
        <v>67</v>
      </c>
      <c r="D764" s="396" t="s">
        <v>2735</v>
      </c>
      <c r="E764" s="301">
        <f t="shared" si="60"/>
        <v>1</v>
      </c>
      <c r="F764" s="301">
        <f t="shared" si="60"/>
        <v>1</v>
      </c>
      <c r="G764" s="107">
        <v>0</v>
      </c>
      <c r="H764" s="377">
        <v>0</v>
      </c>
      <c r="I764" s="107">
        <f>1</f>
        <v>1</v>
      </c>
      <c r="J764" s="377">
        <f>1</f>
        <v>1</v>
      </c>
      <c r="K764" s="107">
        <v>0</v>
      </c>
      <c r="L764" s="377">
        <v>0</v>
      </c>
      <c r="M764" s="107">
        <v>0</v>
      </c>
      <c r="N764" s="377">
        <v>0</v>
      </c>
      <c r="O764" s="107">
        <v>0</v>
      </c>
      <c r="P764" s="125">
        <v>0</v>
      </c>
      <c r="Q764" s="98">
        <v>0</v>
      </c>
      <c r="R764" s="98">
        <v>0</v>
      </c>
    </row>
    <row r="765" spans="1:18">
      <c r="A765" s="414" t="s">
        <v>789</v>
      </c>
      <c r="B765" s="406" t="s">
        <v>790</v>
      </c>
      <c r="C765" s="406" t="s">
        <v>67</v>
      </c>
      <c r="D765" s="396" t="s">
        <v>2735</v>
      </c>
      <c r="E765" s="325">
        <f t="shared" si="60"/>
        <v>1</v>
      </c>
      <c r="F765" s="344">
        <f t="shared" si="60"/>
        <v>0.33333333333333331</v>
      </c>
      <c r="G765" s="369">
        <v>0</v>
      </c>
      <c r="H765" s="390">
        <v>0</v>
      </c>
      <c r="I765" s="369">
        <f>1</f>
        <v>1</v>
      </c>
      <c r="J765" s="388">
        <f>1/3</f>
        <v>0.33333333333333331</v>
      </c>
      <c r="K765" s="369">
        <v>0</v>
      </c>
      <c r="L765" s="390">
        <v>0</v>
      </c>
      <c r="M765" s="369">
        <v>0</v>
      </c>
      <c r="N765" s="390">
        <v>0</v>
      </c>
      <c r="O765" s="369">
        <v>0</v>
      </c>
      <c r="P765" s="388">
        <v>0</v>
      </c>
      <c r="Q765" s="388">
        <v>0</v>
      </c>
      <c r="R765" s="388">
        <v>0</v>
      </c>
    </row>
    <row r="766" spans="1:18">
      <c r="A766" s="412" t="s">
        <v>354</v>
      </c>
      <c r="B766" s="400" t="s">
        <v>92</v>
      </c>
      <c r="C766" s="400" t="s">
        <v>59</v>
      </c>
      <c r="D766" s="396" t="s">
        <v>2735</v>
      </c>
      <c r="E766" s="301">
        <f t="shared" si="60"/>
        <v>2</v>
      </c>
      <c r="F766" s="301">
        <f t="shared" si="60"/>
        <v>0.66666666666666663</v>
      </c>
      <c r="G766" s="107">
        <v>0</v>
      </c>
      <c r="H766" s="377">
        <v>0</v>
      </c>
      <c r="I766" s="107">
        <f>1+1</f>
        <v>2</v>
      </c>
      <c r="J766" s="377">
        <f>1/3+1/3</f>
        <v>0.66666666666666663</v>
      </c>
      <c r="K766" s="107">
        <v>0</v>
      </c>
      <c r="L766" s="377">
        <v>0</v>
      </c>
      <c r="M766" s="107">
        <v>0</v>
      </c>
      <c r="N766" s="377">
        <v>0</v>
      </c>
      <c r="O766" s="107">
        <v>0</v>
      </c>
      <c r="P766" s="125">
        <v>0</v>
      </c>
      <c r="Q766" s="125">
        <v>0</v>
      </c>
      <c r="R766" s="125">
        <v>0</v>
      </c>
    </row>
    <row r="767" spans="1:18">
      <c r="A767" s="413" t="s">
        <v>792</v>
      </c>
      <c r="B767" s="403" t="s">
        <v>793</v>
      </c>
      <c r="C767" s="403" t="s">
        <v>59</v>
      </c>
      <c r="D767" s="396" t="s">
        <v>2735</v>
      </c>
      <c r="E767" s="301">
        <f t="shared" si="60"/>
        <v>2</v>
      </c>
      <c r="F767" s="301">
        <f t="shared" si="60"/>
        <v>1.5</v>
      </c>
      <c r="G767" s="107">
        <v>0</v>
      </c>
      <c r="H767" s="377">
        <v>0</v>
      </c>
      <c r="I767" s="107">
        <f>1</f>
        <v>1</v>
      </c>
      <c r="J767" s="377">
        <f>1/2</f>
        <v>0.5</v>
      </c>
      <c r="K767" s="107">
        <v>0</v>
      </c>
      <c r="L767" s="377">
        <v>0</v>
      </c>
      <c r="M767" s="107">
        <v>0</v>
      </c>
      <c r="N767" s="377">
        <v>0</v>
      </c>
      <c r="O767" s="107">
        <v>0</v>
      </c>
      <c r="P767" s="125">
        <v>0</v>
      </c>
      <c r="Q767" s="125">
        <f>1</f>
        <v>1</v>
      </c>
      <c r="R767" s="125">
        <f>1</f>
        <v>1</v>
      </c>
    </row>
    <row r="768" spans="1:18">
      <c r="A768" s="414" t="s">
        <v>217</v>
      </c>
      <c r="B768" s="406" t="s">
        <v>218</v>
      </c>
      <c r="C768" s="406" t="s">
        <v>59</v>
      </c>
      <c r="D768" s="396" t="s">
        <v>2735</v>
      </c>
      <c r="E768" s="325">
        <f t="shared" si="60"/>
        <v>1</v>
      </c>
      <c r="F768" s="344">
        <f t="shared" si="60"/>
        <v>0.33333333333333331</v>
      </c>
      <c r="G768" s="369">
        <v>0</v>
      </c>
      <c r="H768" s="390">
        <v>0</v>
      </c>
      <c r="I768" s="369">
        <f>1</f>
        <v>1</v>
      </c>
      <c r="J768" s="390">
        <f>1/3</f>
        <v>0.33333333333333331</v>
      </c>
      <c r="K768" s="369">
        <v>0</v>
      </c>
      <c r="L768" s="390">
        <v>0</v>
      </c>
      <c r="M768" s="369">
        <v>0</v>
      </c>
      <c r="N768" s="390">
        <v>0</v>
      </c>
      <c r="O768" s="369">
        <v>0</v>
      </c>
      <c r="P768" s="388">
        <v>0</v>
      </c>
      <c r="Q768" s="388">
        <v>0</v>
      </c>
      <c r="R768" s="388">
        <v>0</v>
      </c>
    </row>
    <row r="769" spans="1:18">
      <c r="A769" s="412" t="s">
        <v>298</v>
      </c>
      <c r="B769" s="400" t="s">
        <v>299</v>
      </c>
      <c r="C769" s="400" t="s">
        <v>56</v>
      </c>
      <c r="D769" s="396" t="s">
        <v>2735</v>
      </c>
      <c r="E769" s="301">
        <f t="shared" si="60"/>
        <v>0</v>
      </c>
      <c r="F769" s="301">
        <f t="shared" si="60"/>
        <v>0</v>
      </c>
      <c r="G769" s="107">
        <v>0</v>
      </c>
      <c r="H769" s="377">
        <v>0</v>
      </c>
      <c r="I769" s="107">
        <v>0</v>
      </c>
      <c r="J769" s="377">
        <v>0</v>
      </c>
      <c r="K769" s="107">
        <v>0</v>
      </c>
      <c r="L769" s="377">
        <v>0</v>
      </c>
      <c r="M769" s="107">
        <v>0</v>
      </c>
      <c r="N769" s="377">
        <v>0</v>
      </c>
      <c r="O769" s="107">
        <v>0</v>
      </c>
      <c r="P769" s="125">
        <v>0</v>
      </c>
      <c r="Q769" s="125">
        <v>0</v>
      </c>
      <c r="R769" s="125">
        <v>0</v>
      </c>
    </row>
    <row r="770" spans="1:18">
      <c r="A770" s="413" t="s">
        <v>796</v>
      </c>
      <c r="B770" s="403" t="s">
        <v>797</v>
      </c>
      <c r="C770" s="403" t="s">
        <v>1762</v>
      </c>
      <c r="D770" s="396" t="s">
        <v>2735</v>
      </c>
      <c r="E770" s="301">
        <f t="shared" si="60"/>
        <v>0</v>
      </c>
      <c r="F770" s="301">
        <f t="shared" si="60"/>
        <v>0</v>
      </c>
      <c r="G770" s="107">
        <v>0</v>
      </c>
      <c r="H770" s="377">
        <v>0</v>
      </c>
      <c r="I770" s="107">
        <v>0</v>
      </c>
      <c r="J770" s="377">
        <v>0</v>
      </c>
      <c r="K770" s="107">
        <v>0</v>
      </c>
      <c r="L770" s="377">
        <v>0</v>
      </c>
      <c r="M770" s="107">
        <v>0</v>
      </c>
      <c r="N770" s="377">
        <v>0</v>
      </c>
      <c r="O770" s="107">
        <v>0</v>
      </c>
      <c r="P770" s="125">
        <v>0</v>
      </c>
      <c r="Q770" s="125">
        <v>0</v>
      </c>
      <c r="R770" s="125">
        <v>0</v>
      </c>
    </row>
    <row r="771" spans="1:18">
      <c r="A771" s="412" t="s">
        <v>791</v>
      </c>
      <c r="B771" s="400" t="s">
        <v>89</v>
      </c>
      <c r="C771" s="400" t="s">
        <v>56</v>
      </c>
      <c r="D771" s="396" t="s">
        <v>2735</v>
      </c>
      <c r="E771" s="301">
        <f t="shared" si="60"/>
        <v>2</v>
      </c>
      <c r="F771" s="301">
        <f t="shared" si="60"/>
        <v>1.5</v>
      </c>
      <c r="G771" s="107">
        <v>0</v>
      </c>
      <c r="H771" s="377">
        <v>0</v>
      </c>
      <c r="I771" s="107">
        <f>1+1</f>
        <v>2</v>
      </c>
      <c r="J771" s="377">
        <f>1+1/2</f>
        <v>1.5</v>
      </c>
      <c r="K771" s="107">
        <v>0</v>
      </c>
      <c r="L771" s="377">
        <v>0</v>
      </c>
      <c r="M771" s="107">
        <v>0</v>
      </c>
      <c r="N771" s="377">
        <v>0</v>
      </c>
      <c r="O771" s="107">
        <v>0</v>
      </c>
      <c r="P771" s="125">
        <v>0</v>
      </c>
      <c r="Q771" s="125">
        <v>0</v>
      </c>
      <c r="R771" s="125">
        <v>0</v>
      </c>
    </row>
    <row r="772" spans="1:18">
      <c r="A772" s="413" t="s">
        <v>221</v>
      </c>
      <c r="B772" s="403" t="s">
        <v>131</v>
      </c>
      <c r="C772" s="403" t="s">
        <v>56</v>
      </c>
      <c r="D772" s="396" t="s">
        <v>2735</v>
      </c>
      <c r="E772" s="613">
        <f t="shared" si="60"/>
        <v>4</v>
      </c>
      <c r="F772" s="613">
        <f t="shared" si="60"/>
        <v>3.333333333333333</v>
      </c>
      <c r="G772" s="107">
        <v>0</v>
      </c>
      <c r="H772" s="377">
        <v>0</v>
      </c>
      <c r="I772" s="107">
        <f>1+1+1</f>
        <v>3</v>
      </c>
      <c r="J772" s="377">
        <f>1+1/3+1</f>
        <v>2.333333333333333</v>
      </c>
      <c r="K772" s="107">
        <v>0</v>
      </c>
      <c r="L772" s="377">
        <v>0</v>
      </c>
      <c r="M772" s="107">
        <v>0</v>
      </c>
      <c r="N772" s="377">
        <v>0</v>
      </c>
      <c r="O772" s="107">
        <v>0</v>
      </c>
      <c r="P772" s="125">
        <v>0</v>
      </c>
      <c r="Q772" s="125">
        <f>1</f>
        <v>1</v>
      </c>
      <c r="R772" s="125">
        <f>1</f>
        <v>1</v>
      </c>
    </row>
    <row r="773" spans="1:18">
      <c r="A773" s="414" t="s">
        <v>794</v>
      </c>
      <c r="B773" s="406" t="s">
        <v>795</v>
      </c>
      <c r="C773" s="406" t="s">
        <v>56</v>
      </c>
      <c r="D773" s="396" t="s">
        <v>2735</v>
      </c>
      <c r="E773" s="325">
        <f t="shared" si="60"/>
        <v>0</v>
      </c>
      <c r="F773" s="344">
        <f t="shared" si="60"/>
        <v>0</v>
      </c>
      <c r="G773" s="369">
        <v>0</v>
      </c>
      <c r="H773" s="390">
        <v>0</v>
      </c>
      <c r="I773" s="369">
        <v>0</v>
      </c>
      <c r="J773" s="390">
        <v>0</v>
      </c>
      <c r="K773" s="369">
        <v>0</v>
      </c>
      <c r="L773" s="390">
        <v>0</v>
      </c>
      <c r="M773" s="369">
        <v>0</v>
      </c>
      <c r="N773" s="390">
        <v>0</v>
      </c>
      <c r="O773" s="369">
        <v>0</v>
      </c>
      <c r="P773" s="388">
        <v>0</v>
      </c>
      <c r="Q773" s="388">
        <v>0</v>
      </c>
      <c r="R773" s="388">
        <v>0</v>
      </c>
    </row>
    <row r="774" spans="1:18">
      <c r="A774" s="1031" t="s">
        <v>80</v>
      </c>
      <c r="B774" s="907" t="s">
        <v>181</v>
      </c>
      <c r="C774" s="907" t="s">
        <v>504</v>
      </c>
      <c r="D774" s="1032" t="s">
        <v>2735</v>
      </c>
      <c r="E774" s="704">
        <f t="shared" si="60"/>
        <v>0</v>
      </c>
      <c r="F774" s="704">
        <f t="shared" si="60"/>
        <v>0</v>
      </c>
      <c r="G774" s="759">
        <v>0</v>
      </c>
      <c r="H774" s="760">
        <v>0</v>
      </c>
      <c r="I774" s="759">
        <v>0</v>
      </c>
      <c r="J774" s="760">
        <v>0</v>
      </c>
      <c r="K774" s="759">
        <v>0</v>
      </c>
      <c r="L774" s="760">
        <v>0</v>
      </c>
      <c r="M774" s="759">
        <v>0</v>
      </c>
      <c r="N774" s="760">
        <v>0</v>
      </c>
      <c r="O774" s="759">
        <v>0</v>
      </c>
      <c r="P774" s="761">
        <v>0</v>
      </c>
      <c r="Q774" s="704">
        <v>0</v>
      </c>
      <c r="R774" s="704">
        <v>0</v>
      </c>
    </row>
    <row r="775" spans="1:18">
      <c r="A775" s="1031" t="s">
        <v>798</v>
      </c>
      <c r="B775" s="907" t="s">
        <v>799</v>
      </c>
      <c r="C775" s="907" t="s">
        <v>311</v>
      </c>
      <c r="D775" s="1032" t="s">
        <v>2735</v>
      </c>
      <c r="E775" s="704">
        <f t="shared" si="60"/>
        <v>0</v>
      </c>
      <c r="F775" s="704">
        <f t="shared" si="60"/>
        <v>0</v>
      </c>
      <c r="G775" s="759">
        <v>0</v>
      </c>
      <c r="H775" s="760">
        <v>0</v>
      </c>
      <c r="I775" s="759">
        <v>0</v>
      </c>
      <c r="J775" s="760">
        <v>0</v>
      </c>
      <c r="K775" s="759">
        <v>0</v>
      </c>
      <c r="L775" s="760">
        <v>0</v>
      </c>
      <c r="M775" s="759">
        <v>0</v>
      </c>
      <c r="N775" s="760">
        <v>0</v>
      </c>
      <c r="O775" s="759">
        <v>0</v>
      </c>
      <c r="P775" s="761">
        <v>0</v>
      </c>
      <c r="Q775" s="704">
        <v>0</v>
      </c>
      <c r="R775" s="704">
        <v>0</v>
      </c>
    </row>
    <row r="776" spans="1:18" ht="16" thickBot="1">
      <c r="A776" s="1033" t="s">
        <v>317</v>
      </c>
      <c r="B776" s="1025" t="s">
        <v>318</v>
      </c>
      <c r="C776" s="1025" t="s">
        <v>311</v>
      </c>
      <c r="D776" s="1032" t="s">
        <v>2735</v>
      </c>
      <c r="E776" s="708">
        <f t="shared" si="60"/>
        <v>0</v>
      </c>
      <c r="F776" s="704">
        <f t="shared" si="60"/>
        <v>0</v>
      </c>
      <c r="G776" s="870">
        <v>0</v>
      </c>
      <c r="H776" s="871">
        <v>0</v>
      </c>
      <c r="I776" s="870">
        <v>0</v>
      </c>
      <c r="J776" s="871">
        <v>0</v>
      </c>
      <c r="K776" s="870">
        <v>0</v>
      </c>
      <c r="L776" s="871">
        <v>0</v>
      </c>
      <c r="M776" s="870">
        <v>0</v>
      </c>
      <c r="N776" s="871">
        <v>0</v>
      </c>
      <c r="O776" s="870">
        <v>0</v>
      </c>
      <c r="P776" s="873">
        <v>0</v>
      </c>
      <c r="Q776" s="844">
        <v>0</v>
      </c>
      <c r="R776" s="704">
        <v>0</v>
      </c>
    </row>
    <row r="777" spans="1:18">
      <c r="A777" s="252" t="s">
        <v>20</v>
      </c>
      <c r="B777" s="254"/>
      <c r="C777" s="254"/>
      <c r="D777" s="254"/>
      <c r="E777" s="253">
        <f>SUM(E760:E776)</f>
        <v>19</v>
      </c>
      <c r="F777" s="523">
        <f>SUM(F760:F776)</f>
        <v>13.333333333333332</v>
      </c>
      <c r="G777" s="253">
        <f t="shared" ref="G777:R777" si="61">SUM(G760:G776)</f>
        <v>0</v>
      </c>
      <c r="H777" s="525">
        <f t="shared" si="61"/>
        <v>0</v>
      </c>
      <c r="I777" s="253">
        <f t="shared" si="61"/>
        <v>17</v>
      </c>
      <c r="J777" s="525">
        <f t="shared" si="61"/>
        <v>11.333333333333332</v>
      </c>
      <c r="K777" s="253">
        <f t="shared" si="61"/>
        <v>0</v>
      </c>
      <c r="L777" s="525">
        <f t="shared" si="61"/>
        <v>0</v>
      </c>
      <c r="M777" s="253">
        <f t="shared" si="61"/>
        <v>0</v>
      </c>
      <c r="N777" s="525">
        <f t="shared" si="61"/>
        <v>0</v>
      </c>
      <c r="O777" s="253">
        <f t="shared" si="61"/>
        <v>0</v>
      </c>
      <c r="P777" s="525">
        <f t="shared" si="61"/>
        <v>0</v>
      </c>
      <c r="Q777" s="253">
        <f t="shared" si="61"/>
        <v>2</v>
      </c>
      <c r="R777" s="527">
        <f t="shared" si="61"/>
        <v>2</v>
      </c>
    </row>
    <row r="780" spans="1:18" ht="19">
      <c r="A780" s="1729" t="s">
        <v>800</v>
      </c>
      <c r="B780" s="1730"/>
      <c r="C780" s="1730"/>
      <c r="D780" s="1730"/>
      <c r="E780" s="1730"/>
      <c r="F780" s="1730"/>
      <c r="G780" s="1730"/>
      <c r="H780" s="1730"/>
      <c r="I780" s="1730"/>
      <c r="J780" s="1730"/>
      <c r="K780" s="1730"/>
      <c r="L780" s="1730"/>
      <c r="M780" s="1730"/>
      <c r="N780" s="1730"/>
      <c r="O780" s="1730"/>
      <c r="P780" s="1730"/>
      <c r="Q780" s="1730"/>
      <c r="R780" s="1730"/>
    </row>
    <row r="781" spans="1:18" ht="19">
      <c r="A781" s="1731" t="s">
        <v>2277</v>
      </c>
      <c r="B781" s="1732"/>
      <c r="C781" s="1732"/>
      <c r="D781" s="1732"/>
      <c r="E781" s="1732"/>
      <c r="F781" s="1732"/>
      <c r="G781" s="1732"/>
      <c r="H781" s="1732"/>
      <c r="I781" s="1732"/>
      <c r="J781" s="1732"/>
      <c r="K781" s="1732"/>
      <c r="L781" s="1732"/>
      <c r="M781" s="1732"/>
      <c r="N781" s="1732"/>
      <c r="O781" s="1732"/>
      <c r="P781" s="1732"/>
      <c r="Q781" s="1732"/>
      <c r="R781" s="1732"/>
    </row>
    <row r="782" spans="1:18">
      <c r="A782" s="1733" t="s">
        <v>1</v>
      </c>
      <c r="B782" s="1733" t="s">
        <v>2</v>
      </c>
      <c r="C782" s="1733" t="s">
        <v>861</v>
      </c>
      <c r="D782" s="695"/>
      <c r="E782" s="1734" t="s">
        <v>853</v>
      </c>
      <c r="F782" s="1734"/>
      <c r="G782" s="1734" t="s">
        <v>1732</v>
      </c>
      <c r="H782" s="1734"/>
      <c r="I782" s="1734" t="s">
        <v>859</v>
      </c>
      <c r="J782" s="1734"/>
      <c r="K782" s="1734" t="s">
        <v>12</v>
      </c>
      <c r="L782" s="1734"/>
      <c r="M782" s="1734" t="s">
        <v>6</v>
      </c>
      <c r="N782" s="1734"/>
      <c r="O782" s="1734" t="s">
        <v>5</v>
      </c>
      <c r="P782" s="1734"/>
      <c r="Q782" s="1734" t="s">
        <v>7</v>
      </c>
      <c r="R782" s="1734"/>
    </row>
    <row r="783" spans="1:18">
      <c r="A783" s="1733"/>
      <c r="B783" s="1733"/>
      <c r="C783" s="1733"/>
      <c r="D783" s="695"/>
      <c r="E783" s="13" t="s">
        <v>14</v>
      </c>
      <c r="F783" s="13" t="s">
        <v>15</v>
      </c>
      <c r="G783" s="13" t="s">
        <v>14</v>
      </c>
      <c r="H783" s="13" t="s">
        <v>15</v>
      </c>
      <c r="I783" s="13" t="s">
        <v>14</v>
      </c>
      <c r="J783" s="13" t="s">
        <v>15</v>
      </c>
      <c r="K783" s="13" t="s">
        <v>14</v>
      </c>
      <c r="L783" s="13" t="s">
        <v>15</v>
      </c>
      <c r="M783" s="13" t="s">
        <v>14</v>
      </c>
      <c r="N783" s="13" t="s">
        <v>15</v>
      </c>
      <c r="O783" s="13" t="s">
        <v>14</v>
      </c>
      <c r="P783" s="13" t="s">
        <v>15</v>
      </c>
      <c r="Q783" s="13" t="s">
        <v>14</v>
      </c>
      <c r="R783" s="13" t="s">
        <v>15</v>
      </c>
    </row>
    <row r="784" spans="1:18">
      <c r="A784" s="412" t="s">
        <v>371</v>
      </c>
      <c r="B784" s="400" t="s">
        <v>372</v>
      </c>
      <c r="C784" s="402" t="s">
        <v>67</v>
      </c>
      <c r="D784" s="396" t="s">
        <v>2736</v>
      </c>
      <c r="E784" s="300">
        <f>G784+I784+K784+M784+O784+Q784</f>
        <v>2</v>
      </c>
      <c r="F784" s="300">
        <f>H784+J784+L784+N784+P784+R784</f>
        <v>1.5</v>
      </c>
      <c r="G784" s="96">
        <f>1</f>
        <v>1</v>
      </c>
      <c r="H784" s="97">
        <f>1</f>
        <v>1</v>
      </c>
      <c r="I784" s="96">
        <f>1</f>
        <v>1</v>
      </c>
      <c r="J784" s="97">
        <f>1/2</f>
        <v>0.5</v>
      </c>
      <c r="K784" s="96">
        <v>0</v>
      </c>
      <c r="L784" s="97">
        <v>0</v>
      </c>
      <c r="M784" s="96">
        <v>0</v>
      </c>
      <c r="N784" s="97">
        <v>0</v>
      </c>
      <c r="O784" s="96">
        <v>0</v>
      </c>
      <c r="P784" s="97">
        <v>0</v>
      </c>
      <c r="Q784" s="88">
        <v>0</v>
      </c>
      <c r="R784" s="90">
        <v>0</v>
      </c>
    </row>
    <row r="785" spans="1:18">
      <c r="A785" s="413" t="s">
        <v>84</v>
      </c>
      <c r="B785" s="403" t="s">
        <v>85</v>
      </c>
      <c r="C785" s="405" t="s">
        <v>67</v>
      </c>
      <c r="D785" s="396" t="s">
        <v>2736</v>
      </c>
      <c r="E785" s="302">
        <f>G785+I785+K785+M785+O785+Q785</f>
        <v>2</v>
      </c>
      <c r="F785" s="302">
        <f>H785+J785+L785+N785+P785+R785</f>
        <v>1.3333333333333333</v>
      </c>
      <c r="G785" s="91">
        <v>0</v>
      </c>
      <c r="H785" s="92">
        <v>0</v>
      </c>
      <c r="I785" s="91">
        <f>1+1</f>
        <v>2</v>
      </c>
      <c r="J785" s="92">
        <f>1+1/3</f>
        <v>1.3333333333333333</v>
      </c>
      <c r="K785" s="91">
        <v>0</v>
      </c>
      <c r="L785" s="92">
        <v>0</v>
      </c>
      <c r="M785" s="91">
        <v>0</v>
      </c>
      <c r="N785" s="92">
        <v>0</v>
      </c>
      <c r="O785" s="91">
        <v>0</v>
      </c>
      <c r="P785" s="92">
        <v>0</v>
      </c>
      <c r="Q785" s="91">
        <v>0</v>
      </c>
      <c r="R785" s="93">
        <v>0</v>
      </c>
    </row>
    <row r="786" spans="1:18">
      <c r="A786" s="413" t="s">
        <v>88</v>
      </c>
      <c r="B786" s="403" t="s">
        <v>89</v>
      </c>
      <c r="C786" s="405" t="s">
        <v>67</v>
      </c>
      <c r="D786" s="396" t="s">
        <v>2736</v>
      </c>
      <c r="E786" s="302">
        <f t="shared" ref="E786:F803" si="62">G786+I786+K786+M786+O786+Q786</f>
        <v>1</v>
      </c>
      <c r="F786" s="302">
        <f t="shared" si="62"/>
        <v>1</v>
      </c>
      <c r="G786" s="91">
        <v>0</v>
      </c>
      <c r="H786" s="92">
        <v>0</v>
      </c>
      <c r="I786" s="355">
        <f>1</f>
        <v>1</v>
      </c>
      <c r="J786" s="375">
        <f>1</f>
        <v>1</v>
      </c>
      <c r="K786" s="91">
        <v>0</v>
      </c>
      <c r="L786" s="92">
        <v>0</v>
      </c>
      <c r="M786" s="91">
        <v>0</v>
      </c>
      <c r="N786" s="92">
        <v>0</v>
      </c>
      <c r="O786" s="91">
        <v>0</v>
      </c>
      <c r="P786" s="92">
        <v>0</v>
      </c>
      <c r="Q786" s="91">
        <v>0</v>
      </c>
      <c r="R786" s="93">
        <v>0</v>
      </c>
    </row>
    <row r="787" spans="1:18">
      <c r="A787" s="413" t="s">
        <v>369</v>
      </c>
      <c r="B787" s="403" t="s">
        <v>370</v>
      </c>
      <c r="C787" s="405" t="s">
        <v>1083</v>
      </c>
      <c r="D787" s="396" t="s">
        <v>2736</v>
      </c>
      <c r="E787" s="302">
        <f t="shared" si="62"/>
        <v>0</v>
      </c>
      <c r="F787" s="302">
        <f t="shared" si="62"/>
        <v>0</v>
      </c>
      <c r="G787" s="91">
        <v>0</v>
      </c>
      <c r="H787" s="92">
        <v>0</v>
      </c>
      <c r="I787" s="355">
        <v>0</v>
      </c>
      <c r="J787" s="375">
        <v>0</v>
      </c>
      <c r="K787" s="91">
        <v>0</v>
      </c>
      <c r="L787" s="92">
        <v>0</v>
      </c>
      <c r="M787" s="91">
        <v>0</v>
      </c>
      <c r="N787" s="92">
        <v>0</v>
      </c>
      <c r="O787" s="91">
        <v>0</v>
      </c>
      <c r="P787" s="92">
        <v>0</v>
      </c>
      <c r="Q787" s="91">
        <v>0</v>
      </c>
      <c r="R787" s="93">
        <v>0</v>
      </c>
    </row>
    <row r="788" spans="1:18">
      <c r="A788" s="414" t="s">
        <v>115</v>
      </c>
      <c r="B788" s="406" t="s">
        <v>73</v>
      </c>
      <c r="C788" s="408" t="s">
        <v>1083</v>
      </c>
      <c r="D788" s="396" t="s">
        <v>2736</v>
      </c>
      <c r="E788" s="325">
        <f t="shared" si="62"/>
        <v>0</v>
      </c>
      <c r="F788" s="325">
        <f t="shared" si="62"/>
        <v>0</v>
      </c>
      <c r="G788" s="329">
        <v>0</v>
      </c>
      <c r="H788" s="352">
        <v>0</v>
      </c>
      <c r="I788" s="369">
        <v>0</v>
      </c>
      <c r="J788" s="390">
        <v>0</v>
      </c>
      <c r="K788" s="329">
        <v>0</v>
      </c>
      <c r="L788" s="352">
        <v>0</v>
      </c>
      <c r="M788" s="329">
        <v>0</v>
      </c>
      <c r="N788" s="352">
        <v>0</v>
      </c>
      <c r="O788" s="329">
        <v>0</v>
      </c>
      <c r="P788" s="352">
        <v>0</v>
      </c>
      <c r="Q788" s="329">
        <v>0</v>
      </c>
      <c r="R788" s="342">
        <v>0</v>
      </c>
    </row>
    <row r="789" spans="1:18">
      <c r="A789" s="412" t="s">
        <v>70</v>
      </c>
      <c r="B789" s="400" t="s">
        <v>69</v>
      </c>
      <c r="C789" s="402" t="s">
        <v>59</v>
      </c>
      <c r="D789" s="396" t="s">
        <v>2736</v>
      </c>
      <c r="E789" s="300">
        <f t="shared" si="62"/>
        <v>2</v>
      </c>
      <c r="F789" s="300">
        <f t="shared" si="62"/>
        <v>2</v>
      </c>
      <c r="G789" s="96">
        <v>0</v>
      </c>
      <c r="H789" s="97">
        <v>0</v>
      </c>
      <c r="I789" s="107">
        <f>1+1</f>
        <v>2</v>
      </c>
      <c r="J789" s="377">
        <f>1+1</f>
        <v>2</v>
      </c>
      <c r="K789" s="96">
        <v>0</v>
      </c>
      <c r="L789" s="97">
        <v>0</v>
      </c>
      <c r="M789" s="96">
        <v>0</v>
      </c>
      <c r="N789" s="97">
        <v>0</v>
      </c>
      <c r="O789" s="96">
        <v>0</v>
      </c>
      <c r="P789" s="97">
        <v>0</v>
      </c>
      <c r="Q789" s="96">
        <v>0</v>
      </c>
      <c r="R789" s="98">
        <v>0</v>
      </c>
    </row>
    <row r="790" spans="1:18">
      <c r="A790" s="413" t="s">
        <v>375</v>
      </c>
      <c r="B790" s="403" t="s">
        <v>376</v>
      </c>
      <c r="C790" s="405" t="s">
        <v>59</v>
      </c>
      <c r="D790" s="396" t="s">
        <v>2736</v>
      </c>
      <c r="E790" s="302">
        <f t="shared" si="62"/>
        <v>0</v>
      </c>
      <c r="F790" s="302">
        <f t="shared" si="62"/>
        <v>0</v>
      </c>
      <c r="G790" s="91">
        <v>0</v>
      </c>
      <c r="H790" s="92">
        <v>0</v>
      </c>
      <c r="I790" s="355">
        <v>0</v>
      </c>
      <c r="J790" s="375">
        <v>0</v>
      </c>
      <c r="K790" s="91">
        <v>0</v>
      </c>
      <c r="L790" s="92">
        <v>0</v>
      </c>
      <c r="M790" s="91">
        <v>0</v>
      </c>
      <c r="N790" s="92">
        <v>0</v>
      </c>
      <c r="O790" s="91">
        <v>0</v>
      </c>
      <c r="P790" s="92">
        <v>0</v>
      </c>
      <c r="Q790" s="91">
        <v>0</v>
      </c>
      <c r="R790" s="93">
        <v>0</v>
      </c>
    </row>
    <row r="791" spans="1:18">
      <c r="A791" s="413" t="s">
        <v>563</v>
      </c>
      <c r="B791" s="403" t="s">
        <v>431</v>
      </c>
      <c r="C791" s="405" t="s">
        <v>59</v>
      </c>
      <c r="D791" s="396" t="s">
        <v>2736</v>
      </c>
      <c r="E791" s="302">
        <f t="shared" si="62"/>
        <v>1</v>
      </c>
      <c r="F791" s="302">
        <f t="shared" si="62"/>
        <v>0.5</v>
      </c>
      <c r="G791" s="91">
        <v>0</v>
      </c>
      <c r="H791" s="92">
        <v>0</v>
      </c>
      <c r="I791" s="355">
        <f>1</f>
        <v>1</v>
      </c>
      <c r="J791" s="375">
        <f>1/2</f>
        <v>0.5</v>
      </c>
      <c r="K791" s="91">
        <v>0</v>
      </c>
      <c r="L791" s="92">
        <v>0</v>
      </c>
      <c r="M791" s="91">
        <v>0</v>
      </c>
      <c r="N791" s="92">
        <v>0</v>
      </c>
      <c r="O791" s="91">
        <v>0</v>
      </c>
      <c r="P791" s="92">
        <v>0</v>
      </c>
      <c r="Q791" s="91">
        <v>0</v>
      </c>
      <c r="R791" s="93">
        <v>0</v>
      </c>
    </row>
    <row r="792" spans="1:18">
      <c r="A792" s="413" t="s">
        <v>801</v>
      </c>
      <c r="B792" s="403" t="s">
        <v>802</v>
      </c>
      <c r="C792" s="405" t="s">
        <v>59</v>
      </c>
      <c r="D792" s="396" t="s">
        <v>2736</v>
      </c>
      <c r="E792" s="302">
        <f t="shared" si="62"/>
        <v>3</v>
      </c>
      <c r="F792" s="302">
        <f t="shared" si="62"/>
        <v>2</v>
      </c>
      <c r="G792" s="91">
        <v>0</v>
      </c>
      <c r="H792" s="92">
        <v>0</v>
      </c>
      <c r="I792" s="355">
        <f>1</f>
        <v>1</v>
      </c>
      <c r="J792" s="375">
        <f>1</f>
        <v>1</v>
      </c>
      <c r="K792" s="91">
        <v>0</v>
      </c>
      <c r="L792" s="92">
        <v>0</v>
      </c>
      <c r="M792" s="91">
        <v>0</v>
      </c>
      <c r="N792" s="92">
        <v>0</v>
      </c>
      <c r="O792" s="91">
        <v>0</v>
      </c>
      <c r="P792" s="92">
        <v>0</v>
      </c>
      <c r="Q792" s="91">
        <f>1+1</f>
        <v>2</v>
      </c>
      <c r="R792" s="93">
        <f>1/2+1/2</f>
        <v>1</v>
      </c>
    </row>
    <row r="793" spans="1:18">
      <c r="A793" s="413" t="s">
        <v>806</v>
      </c>
      <c r="B793" s="403" t="s">
        <v>807</v>
      </c>
      <c r="C793" s="405" t="s">
        <v>59</v>
      </c>
      <c r="D793" s="396" t="s">
        <v>2736</v>
      </c>
      <c r="E793" s="302">
        <f t="shared" si="62"/>
        <v>3</v>
      </c>
      <c r="F793" s="302">
        <f t="shared" si="62"/>
        <v>2.5</v>
      </c>
      <c r="G793" s="91">
        <v>0</v>
      </c>
      <c r="H793" s="92">
        <v>0</v>
      </c>
      <c r="I793" s="355">
        <f>1+1</f>
        <v>2</v>
      </c>
      <c r="J793" s="375">
        <f>1+1</f>
        <v>2</v>
      </c>
      <c r="K793" s="91">
        <v>0</v>
      </c>
      <c r="L793" s="92">
        <v>0</v>
      </c>
      <c r="M793" s="91">
        <v>0</v>
      </c>
      <c r="N793" s="92">
        <v>0</v>
      </c>
      <c r="O793" s="91">
        <v>0</v>
      </c>
      <c r="P793" s="92">
        <v>0</v>
      </c>
      <c r="Q793" s="91">
        <f>1</f>
        <v>1</v>
      </c>
      <c r="R793" s="93">
        <f>1/2</f>
        <v>0.5</v>
      </c>
    </row>
    <row r="794" spans="1:18">
      <c r="A794" s="413" t="s">
        <v>1022</v>
      </c>
      <c r="B794" s="403" t="s">
        <v>1023</v>
      </c>
      <c r="C794" s="405" t="s">
        <v>59</v>
      </c>
      <c r="D794" s="396" t="s">
        <v>2736</v>
      </c>
      <c r="E794" s="501">
        <f t="shared" si="62"/>
        <v>3</v>
      </c>
      <c r="F794" s="501">
        <f t="shared" si="62"/>
        <v>3</v>
      </c>
      <c r="G794" s="91">
        <f>1</f>
        <v>1</v>
      </c>
      <c r="H794" s="92">
        <f>1</f>
        <v>1</v>
      </c>
      <c r="I794" s="355">
        <f>1</f>
        <v>1</v>
      </c>
      <c r="J794" s="375">
        <f>1</f>
        <v>1</v>
      </c>
      <c r="K794" s="91">
        <v>0</v>
      </c>
      <c r="L794" s="92">
        <v>0</v>
      </c>
      <c r="M794" s="91">
        <v>0</v>
      </c>
      <c r="N794" s="92">
        <v>0</v>
      </c>
      <c r="O794" s="91">
        <v>0</v>
      </c>
      <c r="P794" s="92">
        <v>0</v>
      </c>
      <c r="Q794" s="91">
        <f>1</f>
        <v>1</v>
      </c>
      <c r="R794" s="93">
        <f>1</f>
        <v>1</v>
      </c>
    </row>
    <row r="795" spans="1:18">
      <c r="A795" s="413" t="s">
        <v>805</v>
      </c>
      <c r="B795" s="403" t="s">
        <v>438</v>
      </c>
      <c r="C795" s="405" t="s">
        <v>59</v>
      </c>
      <c r="D795" s="396" t="s">
        <v>2736</v>
      </c>
      <c r="E795" s="302">
        <f t="shared" si="62"/>
        <v>0</v>
      </c>
      <c r="F795" s="302">
        <f t="shared" si="62"/>
        <v>0</v>
      </c>
      <c r="G795" s="91">
        <v>0</v>
      </c>
      <c r="H795" s="92">
        <v>0</v>
      </c>
      <c r="I795" s="355">
        <v>0</v>
      </c>
      <c r="J795" s="375">
        <v>0</v>
      </c>
      <c r="K795" s="91">
        <v>0</v>
      </c>
      <c r="L795" s="92">
        <v>0</v>
      </c>
      <c r="M795" s="91">
        <v>0</v>
      </c>
      <c r="N795" s="92">
        <v>0</v>
      </c>
      <c r="O795" s="91">
        <v>0</v>
      </c>
      <c r="P795" s="92">
        <v>0</v>
      </c>
      <c r="Q795" s="91">
        <v>0</v>
      </c>
      <c r="R795" s="93">
        <v>0</v>
      </c>
    </row>
    <row r="796" spans="1:18">
      <c r="A796" s="414" t="s">
        <v>803</v>
      </c>
      <c r="B796" s="406" t="s">
        <v>804</v>
      </c>
      <c r="C796" s="408" t="s">
        <v>59</v>
      </c>
      <c r="D796" s="396" t="s">
        <v>2736</v>
      </c>
      <c r="E796" s="325">
        <f t="shared" si="62"/>
        <v>3</v>
      </c>
      <c r="F796" s="325">
        <f t="shared" si="62"/>
        <v>1.8333333333333333</v>
      </c>
      <c r="G796" s="329">
        <f>1</f>
        <v>1</v>
      </c>
      <c r="H796" s="352">
        <f>1/3</f>
        <v>0.33333333333333331</v>
      </c>
      <c r="I796" s="369">
        <f>1</f>
        <v>1</v>
      </c>
      <c r="J796" s="390">
        <f>1</f>
        <v>1</v>
      </c>
      <c r="K796" s="329">
        <v>0</v>
      </c>
      <c r="L796" s="352">
        <v>0</v>
      </c>
      <c r="M796" s="329">
        <v>0</v>
      </c>
      <c r="N796" s="352">
        <v>0</v>
      </c>
      <c r="O796" s="329">
        <v>0</v>
      </c>
      <c r="P796" s="352">
        <v>0</v>
      </c>
      <c r="Q796" s="329">
        <f>1</f>
        <v>1</v>
      </c>
      <c r="R796" s="342">
        <f>1/2</f>
        <v>0.5</v>
      </c>
    </row>
    <row r="797" spans="1:18">
      <c r="A797" s="412" t="s">
        <v>116</v>
      </c>
      <c r="B797" s="400" t="s">
        <v>117</v>
      </c>
      <c r="C797" s="402" t="s">
        <v>56</v>
      </c>
      <c r="D797" s="396" t="s">
        <v>2736</v>
      </c>
      <c r="E797" s="300">
        <f t="shared" si="62"/>
        <v>0</v>
      </c>
      <c r="F797" s="300">
        <f t="shared" si="62"/>
        <v>0</v>
      </c>
      <c r="G797" s="96">
        <v>0</v>
      </c>
      <c r="H797" s="97">
        <v>0</v>
      </c>
      <c r="I797" s="107">
        <v>0</v>
      </c>
      <c r="J797" s="377">
        <v>0</v>
      </c>
      <c r="K797" s="96">
        <v>0</v>
      </c>
      <c r="L797" s="97">
        <v>0</v>
      </c>
      <c r="M797" s="96">
        <v>0</v>
      </c>
      <c r="N797" s="97">
        <v>0</v>
      </c>
      <c r="O797" s="96">
        <v>0</v>
      </c>
      <c r="P797" s="97">
        <v>0</v>
      </c>
      <c r="Q797" s="96">
        <v>0</v>
      </c>
      <c r="R797" s="98">
        <v>0</v>
      </c>
    </row>
    <row r="798" spans="1:18">
      <c r="A798" s="414" t="s">
        <v>808</v>
      </c>
      <c r="B798" s="406" t="s">
        <v>809</v>
      </c>
      <c r="C798" s="408" t="s">
        <v>1762</v>
      </c>
      <c r="D798" s="396" t="s">
        <v>2736</v>
      </c>
      <c r="E798" s="325">
        <f t="shared" si="62"/>
        <v>0</v>
      </c>
      <c r="F798" s="325">
        <f t="shared" si="62"/>
        <v>0</v>
      </c>
      <c r="G798" s="329">
        <v>0</v>
      </c>
      <c r="H798" s="352">
        <v>0</v>
      </c>
      <c r="I798" s="329">
        <v>0</v>
      </c>
      <c r="J798" s="352">
        <v>0</v>
      </c>
      <c r="K798" s="329">
        <v>0</v>
      </c>
      <c r="L798" s="352">
        <v>0</v>
      </c>
      <c r="M798" s="329">
        <v>0</v>
      </c>
      <c r="N798" s="352">
        <v>0</v>
      </c>
      <c r="O798" s="329">
        <v>0</v>
      </c>
      <c r="P798" s="352">
        <v>0</v>
      </c>
      <c r="Q798" s="329">
        <v>0</v>
      </c>
      <c r="R798" s="342">
        <v>0</v>
      </c>
    </row>
    <row r="799" spans="1:18">
      <c r="A799" s="1031" t="s">
        <v>129</v>
      </c>
      <c r="B799" s="907" t="s">
        <v>2676</v>
      </c>
      <c r="C799" s="909" t="s">
        <v>358</v>
      </c>
      <c r="D799" s="1032" t="s">
        <v>2736</v>
      </c>
      <c r="E799" s="787">
        <f t="shared" si="62"/>
        <v>0</v>
      </c>
      <c r="F799" s="787">
        <f t="shared" si="62"/>
        <v>0</v>
      </c>
      <c r="G799" s="787">
        <v>0</v>
      </c>
      <c r="H799" s="910">
        <v>0</v>
      </c>
      <c r="I799" s="787">
        <v>0</v>
      </c>
      <c r="J799" s="910">
        <v>0</v>
      </c>
      <c r="K799" s="787">
        <v>0</v>
      </c>
      <c r="L799" s="910">
        <v>0</v>
      </c>
      <c r="M799" s="787">
        <v>0</v>
      </c>
      <c r="N799" s="910">
        <v>0</v>
      </c>
      <c r="O799" s="787">
        <v>0</v>
      </c>
      <c r="P799" s="910">
        <v>0</v>
      </c>
      <c r="Q799" s="787">
        <v>0</v>
      </c>
      <c r="R799" s="911">
        <v>0</v>
      </c>
    </row>
    <row r="800" spans="1:18">
      <c r="A800" s="1031" t="s">
        <v>810</v>
      </c>
      <c r="B800" s="907" t="s">
        <v>90</v>
      </c>
      <c r="C800" s="909" t="s">
        <v>358</v>
      </c>
      <c r="D800" s="1032" t="s">
        <v>2736</v>
      </c>
      <c r="E800" s="787">
        <f t="shared" si="62"/>
        <v>0</v>
      </c>
      <c r="F800" s="787">
        <f t="shared" si="62"/>
        <v>0</v>
      </c>
      <c r="G800" s="787">
        <v>0</v>
      </c>
      <c r="H800" s="910">
        <v>0</v>
      </c>
      <c r="I800" s="787">
        <v>0</v>
      </c>
      <c r="J800" s="910">
        <v>0</v>
      </c>
      <c r="K800" s="787">
        <v>0</v>
      </c>
      <c r="L800" s="910">
        <v>0</v>
      </c>
      <c r="M800" s="787">
        <v>0</v>
      </c>
      <c r="N800" s="910">
        <v>0</v>
      </c>
      <c r="O800" s="787">
        <v>0</v>
      </c>
      <c r="P800" s="910">
        <v>0</v>
      </c>
      <c r="Q800" s="787">
        <v>0</v>
      </c>
      <c r="R800" s="911">
        <v>0</v>
      </c>
    </row>
    <row r="801" spans="1:18">
      <c r="A801" s="1031" t="s">
        <v>811</v>
      </c>
      <c r="B801" s="907" t="s">
        <v>812</v>
      </c>
      <c r="C801" s="909" t="s">
        <v>358</v>
      </c>
      <c r="D801" s="1032" t="s">
        <v>2736</v>
      </c>
      <c r="E801" s="787">
        <f t="shared" si="62"/>
        <v>0</v>
      </c>
      <c r="F801" s="787">
        <f t="shared" si="62"/>
        <v>0</v>
      </c>
      <c r="G801" s="787">
        <v>0</v>
      </c>
      <c r="H801" s="910">
        <v>0</v>
      </c>
      <c r="I801" s="787">
        <v>0</v>
      </c>
      <c r="J801" s="910">
        <v>0</v>
      </c>
      <c r="K801" s="787">
        <v>0</v>
      </c>
      <c r="L801" s="910">
        <v>0</v>
      </c>
      <c r="M801" s="787">
        <v>0</v>
      </c>
      <c r="N801" s="910">
        <v>0</v>
      </c>
      <c r="O801" s="787">
        <v>0</v>
      </c>
      <c r="P801" s="910">
        <v>0</v>
      </c>
      <c r="Q801" s="787">
        <v>0</v>
      </c>
      <c r="R801" s="911">
        <v>0</v>
      </c>
    </row>
    <row r="802" spans="1:18">
      <c r="A802" s="1034" t="s">
        <v>813</v>
      </c>
      <c r="B802" s="917" t="s">
        <v>131</v>
      </c>
      <c r="C802" s="1035" t="s">
        <v>358</v>
      </c>
      <c r="D802" s="1032" t="s">
        <v>2736</v>
      </c>
      <c r="E802" s="724">
        <f t="shared" si="62"/>
        <v>0</v>
      </c>
      <c r="F802" s="724">
        <f t="shared" si="62"/>
        <v>0</v>
      </c>
      <c r="G802" s="724">
        <v>0</v>
      </c>
      <c r="H802" s="726">
        <v>0</v>
      </c>
      <c r="I802" s="724">
        <v>0</v>
      </c>
      <c r="J802" s="726">
        <v>0</v>
      </c>
      <c r="K802" s="724">
        <v>0</v>
      </c>
      <c r="L802" s="726">
        <v>0</v>
      </c>
      <c r="M802" s="724">
        <v>0</v>
      </c>
      <c r="N802" s="726">
        <v>0</v>
      </c>
      <c r="O802" s="724">
        <v>0</v>
      </c>
      <c r="P802" s="726">
        <v>0</v>
      </c>
      <c r="Q802" s="724">
        <v>0</v>
      </c>
      <c r="R802" s="725">
        <v>0</v>
      </c>
    </row>
    <row r="803" spans="1:18">
      <c r="A803" s="1036" t="s">
        <v>814</v>
      </c>
      <c r="B803" s="1021" t="s">
        <v>815</v>
      </c>
      <c r="C803" s="1023" t="s">
        <v>565</v>
      </c>
      <c r="D803" s="1032" t="s">
        <v>2736</v>
      </c>
      <c r="E803" s="716">
        <f t="shared" si="62"/>
        <v>0</v>
      </c>
      <c r="F803" s="716">
        <f t="shared" si="62"/>
        <v>0</v>
      </c>
      <c r="G803" s="716">
        <v>0</v>
      </c>
      <c r="H803" s="718">
        <v>0</v>
      </c>
      <c r="I803" s="716">
        <v>0</v>
      </c>
      <c r="J803" s="718">
        <v>0</v>
      </c>
      <c r="K803" s="716">
        <v>0</v>
      </c>
      <c r="L803" s="718">
        <v>0</v>
      </c>
      <c r="M803" s="716">
        <v>0</v>
      </c>
      <c r="N803" s="718">
        <v>0</v>
      </c>
      <c r="O803" s="716">
        <v>0</v>
      </c>
      <c r="P803" s="718">
        <v>0</v>
      </c>
      <c r="Q803" s="716">
        <v>0</v>
      </c>
      <c r="R803" s="717">
        <v>0</v>
      </c>
    </row>
    <row r="804" spans="1:18">
      <c r="A804" s="1037" t="s">
        <v>818</v>
      </c>
      <c r="B804" s="904" t="s">
        <v>819</v>
      </c>
      <c r="C804" s="906" t="s">
        <v>504</v>
      </c>
      <c r="D804" s="1032" t="s">
        <v>2736</v>
      </c>
      <c r="E804" s="702">
        <f t="shared" ref="E804:F810" si="63">G804+I804+K804+M804+O804+Q804</f>
        <v>0</v>
      </c>
      <c r="F804" s="702">
        <f t="shared" si="63"/>
        <v>0</v>
      </c>
      <c r="G804" s="702">
        <v>0</v>
      </c>
      <c r="H804" s="703">
        <v>0</v>
      </c>
      <c r="I804" s="702">
        <v>0</v>
      </c>
      <c r="J804" s="703">
        <v>0</v>
      </c>
      <c r="K804" s="702">
        <v>0</v>
      </c>
      <c r="L804" s="703">
        <v>0</v>
      </c>
      <c r="M804" s="702">
        <v>0</v>
      </c>
      <c r="N804" s="703">
        <v>0</v>
      </c>
      <c r="O804" s="702">
        <v>0</v>
      </c>
      <c r="P804" s="703">
        <v>0</v>
      </c>
      <c r="Q804" s="702">
        <v>0</v>
      </c>
      <c r="R804" s="704">
        <v>0</v>
      </c>
    </row>
    <row r="805" spans="1:18">
      <c r="A805" s="1031" t="s">
        <v>1356</v>
      </c>
      <c r="B805" s="907" t="s">
        <v>90</v>
      </c>
      <c r="C805" s="909" t="s">
        <v>504</v>
      </c>
      <c r="D805" s="1032" t="s">
        <v>2736</v>
      </c>
      <c r="E805" s="787">
        <f t="shared" si="63"/>
        <v>1</v>
      </c>
      <c r="F805" s="787">
        <f t="shared" si="63"/>
        <v>0.33333333333333331</v>
      </c>
      <c r="G805" s="787">
        <f>1</f>
        <v>1</v>
      </c>
      <c r="H805" s="910">
        <f>1/3</f>
        <v>0.33333333333333331</v>
      </c>
      <c r="I805" s="787">
        <v>0</v>
      </c>
      <c r="J805" s="910">
        <v>0</v>
      </c>
      <c r="K805" s="787">
        <v>0</v>
      </c>
      <c r="L805" s="910">
        <v>0</v>
      </c>
      <c r="M805" s="787">
        <v>0</v>
      </c>
      <c r="N805" s="910">
        <v>0</v>
      </c>
      <c r="O805" s="787">
        <v>0</v>
      </c>
      <c r="P805" s="910">
        <v>0</v>
      </c>
      <c r="Q805" s="787">
        <v>0</v>
      </c>
      <c r="R805" s="911">
        <v>0</v>
      </c>
    </row>
    <row r="806" spans="1:18">
      <c r="A806" s="1031" t="s">
        <v>816</v>
      </c>
      <c r="B806" s="907" t="s">
        <v>817</v>
      </c>
      <c r="C806" s="909" t="s">
        <v>504</v>
      </c>
      <c r="D806" s="1032" t="s">
        <v>2736</v>
      </c>
      <c r="E806" s="787">
        <f t="shared" si="63"/>
        <v>0</v>
      </c>
      <c r="F806" s="787">
        <f t="shared" si="63"/>
        <v>0</v>
      </c>
      <c r="G806" s="787">
        <v>0</v>
      </c>
      <c r="H806" s="910">
        <v>0</v>
      </c>
      <c r="I806" s="787">
        <v>0</v>
      </c>
      <c r="J806" s="910">
        <v>0</v>
      </c>
      <c r="K806" s="787">
        <v>0</v>
      </c>
      <c r="L806" s="910">
        <v>0</v>
      </c>
      <c r="M806" s="787">
        <v>0</v>
      </c>
      <c r="N806" s="910">
        <v>0</v>
      </c>
      <c r="O806" s="787">
        <v>0</v>
      </c>
      <c r="P806" s="910">
        <v>0</v>
      </c>
      <c r="Q806" s="787">
        <v>0</v>
      </c>
      <c r="R806" s="911">
        <v>0</v>
      </c>
    </row>
    <row r="807" spans="1:18">
      <c r="A807" s="1034" t="s">
        <v>808</v>
      </c>
      <c r="B807" s="917" t="s">
        <v>820</v>
      </c>
      <c r="C807" s="919" t="s">
        <v>504</v>
      </c>
      <c r="D807" s="1032" t="s">
        <v>2736</v>
      </c>
      <c r="E807" s="724">
        <f t="shared" si="63"/>
        <v>0</v>
      </c>
      <c r="F807" s="724">
        <f t="shared" si="63"/>
        <v>0</v>
      </c>
      <c r="G807" s="724">
        <v>0</v>
      </c>
      <c r="H807" s="726">
        <v>0</v>
      </c>
      <c r="I807" s="724">
        <v>0</v>
      </c>
      <c r="J807" s="726">
        <v>0</v>
      </c>
      <c r="K807" s="724">
        <v>0</v>
      </c>
      <c r="L807" s="726">
        <v>0</v>
      </c>
      <c r="M807" s="724">
        <v>0</v>
      </c>
      <c r="N807" s="726">
        <v>0</v>
      </c>
      <c r="O807" s="724">
        <v>0</v>
      </c>
      <c r="P807" s="726">
        <v>0</v>
      </c>
      <c r="Q807" s="724">
        <v>0</v>
      </c>
      <c r="R807" s="725">
        <v>0</v>
      </c>
    </row>
    <row r="808" spans="1:18">
      <c r="A808" s="1036" t="s">
        <v>626</v>
      </c>
      <c r="B808" s="1021" t="s">
        <v>821</v>
      </c>
      <c r="C808" s="1023" t="s">
        <v>780</v>
      </c>
      <c r="D808" s="1032" t="s">
        <v>2736</v>
      </c>
      <c r="E808" s="716">
        <f t="shared" si="63"/>
        <v>0</v>
      </c>
      <c r="F808" s="716">
        <f t="shared" si="63"/>
        <v>0</v>
      </c>
      <c r="G808" s="716">
        <v>0</v>
      </c>
      <c r="H808" s="718">
        <v>0</v>
      </c>
      <c r="I808" s="716">
        <v>0</v>
      </c>
      <c r="J808" s="718">
        <v>0</v>
      </c>
      <c r="K808" s="716">
        <v>0</v>
      </c>
      <c r="L808" s="718">
        <v>0</v>
      </c>
      <c r="M808" s="716">
        <v>0</v>
      </c>
      <c r="N808" s="718">
        <v>0</v>
      </c>
      <c r="O808" s="716">
        <v>0</v>
      </c>
      <c r="P808" s="718">
        <v>0</v>
      </c>
      <c r="Q808" s="716">
        <v>0</v>
      </c>
      <c r="R808" s="717">
        <v>0</v>
      </c>
    </row>
    <row r="809" spans="1:18">
      <c r="A809" s="1038" t="s">
        <v>939</v>
      </c>
      <c r="B809" s="1039" t="s">
        <v>940</v>
      </c>
      <c r="C809" s="1040" t="s">
        <v>835</v>
      </c>
      <c r="D809" s="1032" t="s">
        <v>2736</v>
      </c>
      <c r="E809" s="787">
        <f t="shared" si="63"/>
        <v>0</v>
      </c>
      <c r="F809" s="787">
        <f t="shared" si="63"/>
        <v>0</v>
      </c>
      <c r="G809" s="730">
        <v>0</v>
      </c>
      <c r="H809" s="731">
        <v>0</v>
      </c>
      <c r="I809" s="730">
        <v>0</v>
      </c>
      <c r="J809" s="731">
        <v>0</v>
      </c>
      <c r="K809" s="730">
        <v>0</v>
      </c>
      <c r="L809" s="731">
        <v>0</v>
      </c>
      <c r="M809" s="730">
        <v>0</v>
      </c>
      <c r="N809" s="731">
        <v>0</v>
      </c>
      <c r="O809" s="730">
        <v>0</v>
      </c>
      <c r="P809" s="731">
        <v>0</v>
      </c>
      <c r="Q809" s="730">
        <v>0</v>
      </c>
      <c r="R809" s="732">
        <v>0</v>
      </c>
    </row>
    <row r="810" spans="1:18" ht="16" thickBot="1">
      <c r="A810" s="1033" t="s">
        <v>1396</v>
      </c>
      <c r="B810" s="1025" t="s">
        <v>1397</v>
      </c>
      <c r="C810" s="1027" t="s">
        <v>231</v>
      </c>
      <c r="D810" s="1032" t="s">
        <v>2736</v>
      </c>
      <c r="E810" s="738">
        <f t="shared" si="63"/>
        <v>1</v>
      </c>
      <c r="F810" s="738">
        <f t="shared" si="63"/>
        <v>0.5</v>
      </c>
      <c r="G810" s="738">
        <v>0</v>
      </c>
      <c r="H810" s="740">
        <v>0</v>
      </c>
      <c r="I810" s="738">
        <v>0</v>
      </c>
      <c r="J810" s="740">
        <v>0</v>
      </c>
      <c r="K810" s="738">
        <v>0</v>
      </c>
      <c r="L810" s="740">
        <v>0</v>
      </c>
      <c r="M810" s="738">
        <v>0</v>
      </c>
      <c r="N810" s="740">
        <v>0</v>
      </c>
      <c r="O810" s="738">
        <v>0</v>
      </c>
      <c r="P810" s="740">
        <v>0</v>
      </c>
      <c r="Q810" s="738">
        <f>1</f>
        <v>1</v>
      </c>
      <c r="R810" s="739">
        <f>1/2</f>
        <v>0.5</v>
      </c>
    </row>
    <row r="811" spans="1:18">
      <c r="A811" s="252" t="s">
        <v>20</v>
      </c>
      <c r="B811" s="254"/>
      <c r="C811" s="254"/>
      <c r="D811" s="254"/>
      <c r="E811" s="253">
        <f t="shared" ref="E811:R811" si="64">SUM(E784:E810)</f>
        <v>22</v>
      </c>
      <c r="F811" s="525">
        <f t="shared" si="64"/>
        <v>16.5</v>
      </c>
      <c r="G811" s="253">
        <f t="shared" si="64"/>
        <v>4</v>
      </c>
      <c r="H811" s="525">
        <f t="shared" si="64"/>
        <v>2.666666666666667</v>
      </c>
      <c r="I811" s="253">
        <f t="shared" si="64"/>
        <v>12</v>
      </c>
      <c r="J811" s="525">
        <f t="shared" si="64"/>
        <v>10.333333333333332</v>
      </c>
      <c r="K811" s="253">
        <f t="shared" si="64"/>
        <v>0</v>
      </c>
      <c r="L811" s="525">
        <f t="shared" si="64"/>
        <v>0</v>
      </c>
      <c r="M811" s="253">
        <f t="shared" si="64"/>
        <v>0</v>
      </c>
      <c r="N811" s="525">
        <f t="shared" si="64"/>
        <v>0</v>
      </c>
      <c r="O811" s="253">
        <f t="shared" si="64"/>
        <v>0</v>
      </c>
      <c r="P811" s="525">
        <f t="shared" si="64"/>
        <v>0</v>
      </c>
      <c r="Q811" s="253">
        <f t="shared" si="64"/>
        <v>6</v>
      </c>
      <c r="R811" s="526">
        <f t="shared" si="64"/>
        <v>3.5</v>
      </c>
    </row>
    <row r="815" spans="1:18" ht="19">
      <c r="A815" s="1729" t="s">
        <v>54</v>
      </c>
      <c r="B815" s="1730"/>
      <c r="C815" s="1730"/>
      <c r="D815" s="1730"/>
      <c r="E815" s="1730"/>
      <c r="F815" s="1730"/>
      <c r="G815" s="1730"/>
      <c r="H815" s="1730"/>
      <c r="I815" s="1730"/>
      <c r="J815" s="1730"/>
      <c r="K815" s="1730"/>
      <c r="L815" s="1730"/>
      <c r="M815" s="1730"/>
      <c r="N815" s="1730"/>
      <c r="O815" s="1730"/>
      <c r="P815" s="1730"/>
      <c r="Q815" s="1730"/>
      <c r="R815" s="1730"/>
    </row>
    <row r="816" spans="1:18" ht="19">
      <c r="A816" s="1731" t="s">
        <v>2277</v>
      </c>
      <c r="B816" s="1732"/>
      <c r="C816" s="1732"/>
      <c r="D816" s="1732"/>
      <c r="E816" s="1732"/>
      <c r="F816" s="1732"/>
      <c r="G816" s="1732"/>
      <c r="H816" s="1732"/>
      <c r="I816" s="1732"/>
      <c r="J816" s="1732"/>
      <c r="K816" s="1732"/>
      <c r="L816" s="1732"/>
      <c r="M816" s="1732"/>
      <c r="N816" s="1732"/>
      <c r="O816" s="1732"/>
      <c r="P816" s="1732"/>
      <c r="Q816" s="1732"/>
      <c r="R816" s="1732"/>
    </row>
    <row r="817" spans="1:18">
      <c r="A817" s="1733" t="s">
        <v>1</v>
      </c>
      <c r="B817" s="1733" t="s">
        <v>2</v>
      </c>
      <c r="C817" s="1733" t="s">
        <v>861</v>
      </c>
      <c r="D817" s="695"/>
      <c r="E817" s="1734" t="s">
        <v>853</v>
      </c>
      <c r="F817" s="1734"/>
      <c r="G817" s="1734" t="s">
        <v>1732</v>
      </c>
      <c r="H817" s="1734"/>
      <c r="I817" s="1734" t="s">
        <v>859</v>
      </c>
      <c r="J817" s="1734"/>
      <c r="K817" s="1734" t="s">
        <v>12</v>
      </c>
      <c r="L817" s="1734"/>
      <c r="M817" s="1734" t="s">
        <v>6</v>
      </c>
      <c r="N817" s="1734"/>
      <c r="O817" s="1734" t="s">
        <v>5</v>
      </c>
      <c r="P817" s="1734"/>
      <c r="Q817" s="1734" t="s">
        <v>7</v>
      </c>
      <c r="R817" s="1734"/>
    </row>
    <row r="818" spans="1:18">
      <c r="A818" s="1733"/>
      <c r="B818" s="1733"/>
      <c r="C818" s="1733"/>
      <c r="D818" s="695"/>
      <c r="E818" s="13" t="s">
        <v>14</v>
      </c>
      <c r="F818" s="13" t="s">
        <v>15</v>
      </c>
      <c r="G818" s="13" t="s">
        <v>14</v>
      </c>
      <c r="H818" s="67" t="s">
        <v>15</v>
      </c>
      <c r="I818" s="13" t="s">
        <v>14</v>
      </c>
      <c r="J818" s="67" t="s">
        <v>15</v>
      </c>
      <c r="K818" s="13" t="s">
        <v>14</v>
      </c>
      <c r="L818" s="72" t="s">
        <v>15</v>
      </c>
      <c r="M818" s="13" t="s">
        <v>14</v>
      </c>
      <c r="N818" s="68" t="s">
        <v>15</v>
      </c>
      <c r="O818" s="13" t="s">
        <v>14</v>
      </c>
      <c r="P818" s="13" t="s">
        <v>15</v>
      </c>
      <c r="Q818" s="13" t="s">
        <v>14</v>
      </c>
      <c r="R818" s="13" t="s">
        <v>15</v>
      </c>
    </row>
    <row r="819" spans="1:18">
      <c r="A819" s="412" t="s">
        <v>143</v>
      </c>
      <c r="B819" s="400" t="s">
        <v>175</v>
      </c>
      <c r="C819" s="402" t="s">
        <v>394</v>
      </c>
      <c r="D819" s="152" t="s">
        <v>2737</v>
      </c>
      <c r="E819" s="300">
        <f t="shared" ref="E819:F834" si="65">G819+I819+K819+M819+O819+Q819</f>
        <v>3</v>
      </c>
      <c r="F819" s="300">
        <f t="shared" si="65"/>
        <v>1.3333333333333333</v>
      </c>
      <c r="G819" s="96">
        <v>0</v>
      </c>
      <c r="H819" s="97">
        <v>0</v>
      </c>
      <c r="I819" s="96">
        <f>1+1</f>
        <v>2</v>
      </c>
      <c r="J819" s="97">
        <f>1/2+1/3</f>
        <v>0.83333333333333326</v>
      </c>
      <c r="K819" s="96">
        <v>0</v>
      </c>
      <c r="L819" s="97">
        <v>0</v>
      </c>
      <c r="M819" s="96">
        <v>0</v>
      </c>
      <c r="N819" s="97">
        <v>0</v>
      </c>
      <c r="O819" s="96">
        <v>0</v>
      </c>
      <c r="P819" s="97">
        <v>0</v>
      </c>
      <c r="Q819" s="96">
        <f>1</f>
        <v>1</v>
      </c>
      <c r="R819" s="90">
        <f>1/2</f>
        <v>0.5</v>
      </c>
    </row>
    <row r="820" spans="1:18">
      <c r="A820" s="413" t="s">
        <v>129</v>
      </c>
      <c r="B820" s="403" t="s">
        <v>130</v>
      </c>
      <c r="C820" s="405" t="s">
        <v>67</v>
      </c>
      <c r="D820" s="152" t="s">
        <v>2737</v>
      </c>
      <c r="E820" s="302">
        <f t="shared" si="65"/>
        <v>0</v>
      </c>
      <c r="F820" s="302">
        <f t="shared" si="65"/>
        <v>0</v>
      </c>
      <c r="G820" s="355">
        <v>0</v>
      </c>
      <c r="H820" s="375">
        <v>0</v>
      </c>
      <c r="I820" s="355">
        <v>0</v>
      </c>
      <c r="J820" s="375">
        <v>0</v>
      </c>
      <c r="K820" s="355">
        <v>0</v>
      </c>
      <c r="L820" s="92">
        <v>0</v>
      </c>
      <c r="M820" s="91">
        <v>0</v>
      </c>
      <c r="N820" s="92">
        <v>0</v>
      </c>
      <c r="O820" s="91">
        <v>0</v>
      </c>
      <c r="P820" s="92">
        <v>0</v>
      </c>
      <c r="Q820" s="91">
        <v>0</v>
      </c>
      <c r="R820" s="93">
        <v>0</v>
      </c>
    </row>
    <row r="821" spans="1:18">
      <c r="A821" s="413" t="s">
        <v>171</v>
      </c>
      <c r="B821" s="403" t="s">
        <v>172</v>
      </c>
      <c r="C821" s="405" t="s">
        <v>67</v>
      </c>
      <c r="D821" s="152" t="s">
        <v>2737</v>
      </c>
      <c r="E821" s="302">
        <f t="shared" si="65"/>
        <v>2</v>
      </c>
      <c r="F821" s="302">
        <f t="shared" si="65"/>
        <v>2</v>
      </c>
      <c r="G821" s="91">
        <v>0</v>
      </c>
      <c r="H821" s="92">
        <v>0</v>
      </c>
      <c r="I821" s="91">
        <f>1</f>
        <v>1</v>
      </c>
      <c r="J821" s="92">
        <f>1</f>
        <v>1</v>
      </c>
      <c r="K821" s="91">
        <v>0</v>
      </c>
      <c r="L821" s="92">
        <v>0</v>
      </c>
      <c r="M821" s="91">
        <v>0</v>
      </c>
      <c r="N821" s="92">
        <v>0</v>
      </c>
      <c r="O821" s="91">
        <v>0</v>
      </c>
      <c r="P821" s="92">
        <v>0</v>
      </c>
      <c r="Q821" s="91">
        <v>1</v>
      </c>
      <c r="R821" s="93">
        <v>1</v>
      </c>
    </row>
    <row r="822" spans="1:18">
      <c r="A822" s="413" t="s">
        <v>2625</v>
      </c>
      <c r="B822" s="403" t="s">
        <v>2624</v>
      </c>
      <c r="C822" s="405" t="s">
        <v>67</v>
      </c>
      <c r="D822" s="152" t="s">
        <v>2737</v>
      </c>
      <c r="E822" s="501">
        <f t="shared" si="65"/>
        <v>3</v>
      </c>
      <c r="F822" s="501">
        <f t="shared" si="65"/>
        <v>3</v>
      </c>
      <c r="G822" s="355">
        <v>0</v>
      </c>
      <c r="H822" s="375">
        <v>0</v>
      </c>
      <c r="I822" s="355">
        <f>1+1+1</f>
        <v>3</v>
      </c>
      <c r="J822" s="375">
        <f>1+1+1</f>
        <v>3</v>
      </c>
      <c r="K822" s="355">
        <v>0</v>
      </c>
      <c r="L822" s="92">
        <v>0</v>
      </c>
      <c r="M822" s="91">
        <v>0</v>
      </c>
      <c r="N822" s="92">
        <v>0</v>
      </c>
      <c r="O822" s="91">
        <v>0</v>
      </c>
      <c r="P822" s="92">
        <v>0</v>
      </c>
      <c r="Q822" s="91">
        <v>0</v>
      </c>
      <c r="R822" s="93">
        <v>0</v>
      </c>
    </row>
    <row r="823" spans="1:18">
      <c r="A823" s="413" t="s">
        <v>296</v>
      </c>
      <c r="B823" s="403" t="s">
        <v>297</v>
      </c>
      <c r="C823" s="405" t="s">
        <v>67</v>
      </c>
      <c r="D823" s="152" t="s">
        <v>2737</v>
      </c>
      <c r="E823" s="302">
        <f t="shared" si="65"/>
        <v>0</v>
      </c>
      <c r="F823" s="302">
        <f t="shared" si="65"/>
        <v>0</v>
      </c>
      <c r="G823" s="355">
        <v>0</v>
      </c>
      <c r="H823" s="375">
        <v>0</v>
      </c>
      <c r="I823" s="355">
        <v>0</v>
      </c>
      <c r="J823" s="375">
        <v>0</v>
      </c>
      <c r="K823" s="355">
        <v>0</v>
      </c>
      <c r="L823" s="92">
        <v>0</v>
      </c>
      <c r="M823" s="91">
        <v>0</v>
      </c>
      <c r="N823" s="92">
        <v>0</v>
      </c>
      <c r="O823" s="91">
        <v>0</v>
      </c>
      <c r="P823" s="92">
        <v>0</v>
      </c>
      <c r="Q823" s="91">
        <v>0</v>
      </c>
      <c r="R823" s="93">
        <v>0</v>
      </c>
    </row>
    <row r="824" spans="1:18">
      <c r="A824" s="413" t="s">
        <v>167</v>
      </c>
      <c r="B824" s="403" t="s">
        <v>168</v>
      </c>
      <c r="C824" s="405" t="s">
        <v>67</v>
      </c>
      <c r="D824" s="152" t="s">
        <v>2737</v>
      </c>
      <c r="E824" s="302">
        <f t="shared" si="65"/>
        <v>0</v>
      </c>
      <c r="F824" s="302">
        <f t="shared" si="65"/>
        <v>0</v>
      </c>
      <c r="G824" s="355">
        <v>0</v>
      </c>
      <c r="H824" s="375">
        <v>0</v>
      </c>
      <c r="I824" s="355">
        <v>0</v>
      </c>
      <c r="J824" s="375">
        <v>0</v>
      </c>
      <c r="K824" s="355">
        <v>0</v>
      </c>
      <c r="L824" s="92">
        <v>0</v>
      </c>
      <c r="M824" s="91">
        <v>0</v>
      </c>
      <c r="N824" s="92">
        <v>0</v>
      </c>
      <c r="O824" s="91">
        <v>0</v>
      </c>
      <c r="P824" s="92">
        <v>0</v>
      </c>
      <c r="Q824" s="91">
        <v>0</v>
      </c>
      <c r="R824" s="93">
        <v>0</v>
      </c>
    </row>
    <row r="825" spans="1:18">
      <c r="A825" s="412" t="s">
        <v>169</v>
      </c>
      <c r="B825" s="400" t="s">
        <v>170</v>
      </c>
      <c r="C825" s="402" t="s">
        <v>67</v>
      </c>
      <c r="D825" s="152" t="s">
        <v>2737</v>
      </c>
      <c r="E825" s="302">
        <f t="shared" si="65"/>
        <v>0</v>
      </c>
      <c r="F825" s="302">
        <f t="shared" si="65"/>
        <v>0</v>
      </c>
      <c r="G825" s="355">
        <v>0</v>
      </c>
      <c r="H825" s="375">
        <v>0</v>
      </c>
      <c r="I825" s="355">
        <v>0</v>
      </c>
      <c r="J825" s="375">
        <v>0</v>
      </c>
      <c r="K825" s="355">
        <v>0</v>
      </c>
      <c r="L825" s="92">
        <v>0</v>
      </c>
      <c r="M825" s="91">
        <v>0</v>
      </c>
      <c r="N825" s="92">
        <v>0</v>
      </c>
      <c r="O825" s="91">
        <v>0</v>
      </c>
      <c r="P825" s="92">
        <v>0</v>
      </c>
      <c r="Q825" s="91">
        <v>0</v>
      </c>
      <c r="R825" s="93">
        <v>0</v>
      </c>
    </row>
    <row r="826" spans="1:18">
      <c r="A826" s="413" t="s">
        <v>144</v>
      </c>
      <c r="B826" s="403" t="s">
        <v>363</v>
      </c>
      <c r="C826" s="405" t="s">
        <v>1083</v>
      </c>
      <c r="D826" s="152" t="s">
        <v>2737</v>
      </c>
      <c r="E826" s="302">
        <f t="shared" si="65"/>
        <v>0</v>
      </c>
      <c r="F826" s="302">
        <f t="shared" si="65"/>
        <v>0</v>
      </c>
      <c r="G826" s="355">
        <v>0</v>
      </c>
      <c r="H826" s="375">
        <v>0</v>
      </c>
      <c r="I826" s="355">
        <v>0</v>
      </c>
      <c r="J826" s="375">
        <v>0</v>
      </c>
      <c r="K826" s="355">
        <v>0</v>
      </c>
      <c r="L826" s="92">
        <v>0</v>
      </c>
      <c r="M826" s="91">
        <v>0</v>
      </c>
      <c r="N826" s="92">
        <v>0</v>
      </c>
      <c r="O826" s="91">
        <v>0</v>
      </c>
      <c r="P826" s="92">
        <v>0</v>
      </c>
      <c r="Q826" s="91">
        <v>0</v>
      </c>
      <c r="R826" s="93">
        <v>0</v>
      </c>
    </row>
    <row r="827" spans="1:18">
      <c r="A827" s="413" t="s">
        <v>359</v>
      </c>
      <c r="B827" s="403" t="s">
        <v>360</v>
      </c>
      <c r="C827" s="405" t="s">
        <v>1083</v>
      </c>
      <c r="D827" s="152" t="s">
        <v>2737</v>
      </c>
      <c r="E827" s="302">
        <f t="shared" si="65"/>
        <v>0</v>
      </c>
      <c r="F827" s="302">
        <f t="shared" si="65"/>
        <v>0</v>
      </c>
      <c r="G827" s="355">
        <v>0</v>
      </c>
      <c r="H827" s="375">
        <v>0</v>
      </c>
      <c r="I827" s="355">
        <v>0</v>
      </c>
      <c r="J827" s="375">
        <v>0</v>
      </c>
      <c r="K827" s="355">
        <v>0</v>
      </c>
      <c r="L827" s="92">
        <v>0</v>
      </c>
      <c r="M827" s="91">
        <v>0</v>
      </c>
      <c r="N827" s="92">
        <v>0</v>
      </c>
      <c r="O827" s="91">
        <v>0</v>
      </c>
      <c r="P827" s="92">
        <v>0</v>
      </c>
      <c r="Q827" s="91">
        <v>0</v>
      </c>
      <c r="R827" s="93">
        <v>0</v>
      </c>
    </row>
    <row r="828" spans="1:18">
      <c r="A828" s="417" t="s">
        <v>941</v>
      </c>
      <c r="B828" s="418" t="s">
        <v>942</v>
      </c>
      <c r="C828" s="405" t="s">
        <v>1083</v>
      </c>
      <c r="D828" s="152" t="s">
        <v>2737</v>
      </c>
      <c r="E828" s="302">
        <f t="shared" si="65"/>
        <v>0</v>
      </c>
      <c r="F828" s="302">
        <f t="shared" si="65"/>
        <v>0</v>
      </c>
      <c r="G828" s="355">
        <v>0</v>
      </c>
      <c r="H828" s="375">
        <v>0</v>
      </c>
      <c r="I828" s="355">
        <v>0</v>
      </c>
      <c r="J828" s="375">
        <v>0</v>
      </c>
      <c r="K828" s="355">
        <v>0</v>
      </c>
      <c r="L828" s="92">
        <v>0</v>
      </c>
      <c r="M828" s="91">
        <v>0</v>
      </c>
      <c r="N828" s="92">
        <v>0</v>
      </c>
      <c r="O828" s="91">
        <v>0</v>
      </c>
      <c r="P828" s="92">
        <v>0</v>
      </c>
      <c r="Q828" s="91">
        <v>0</v>
      </c>
      <c r="R828" s="93">
        <v>0</v>
      </c>
    </row>
    <row r="829" spans="1:18">
      <c r="A829" s="414" t="s">
        <v>150</v>
      </c>
      <c r="B829" s="406" t="s">
        <v>151</v>
      </c>
      <c r="C829" s="408" t="s">
        <v>67</v>
      </c>
      <c r="D829" s="152" t="s">
        <v>2737</v>
      </c>
      <c r="E829" s="611">
        <f t="shared" si="65"/>
        <v>3</v>
      </c>
      <c r="F829" s="611">
        <f t="shared" si="65"/>
        <v>3</v>
      </c>
      <c r="G829" s="369">
        <f>1</f>
        <v>1</v>
      </c>
      <c r="H829" s="390">
        <f>1</f>
        <v>1</v>
      </c>
      <c r="I829" s="369">
        <f>1+1</f>
        <v>2</v>
      </c>
      <c r="J829" s="390">
        <f>1+1</f>
        <v>2</v>
      </c>
      <c r="K829" s="369">
        <v>0</v>
      </c>
      <c r="L829" s="352">
        <v>0</v>
      </c>
      <c r="M829" s="329">
        <v>0</v>
      </c>
      <c r="N829" s="352">
        <v>0</v>
      </c>
      <c r="O829" s="329">
        <v>0</v>
      </c>
      <c r="P829" s="352">
        <v>0</v>
      </c>
      <c r="Q829" s="329">
        <v>0</v>
      </c>
      <c r="R829" s="342">
        <v>0</v>
      </c>
    </row>
    <row r="830" spans="1:18">
      <c r="A830" s="412" t="s">
        <v>90</v>
      </c>
      <c r="B830" s="400" t="s">
        <v>91</v>
      </c>
      <c r="C830" s="402" t="s">
        <v>59</v>
      </c>
      <c r="D830" s="152" t="s">
        <v>2737</v>
      </c>
      <c r="E830" s="612">
        <f t="shared" si="65"/>
        <v>3</v>
      </c>
      <c r="F830" s="612">
        <f t="shared" si="65"/>
        <v>2.5</v>
      </c>
      <c r="G830" s="107">
        <f>1</f>
        <v>1</v>
      </c>
      <c r="H830" s="377">
        <f>1/2</f>
        <v>0.5</v>
      </c>
      <c r="I830" s="107">
        <f>1+1</f>
        <v>2</v>
      </c>
      <c r="J830" s="377">
        <f>1+1</f>
        <v>2</v>
      </c>
      <c r="K830" s="107">
        <v>0</v>
      </c>
      <c r="L830" s="97">
        <v>0</v>
      </c>
      <c r="M830" s="96">
        <v>0</v>
      </c>
      <c r="N830" s="97">
        <v>0</v>
      </c>
      <c r="O830" s="96">
        <v>0</v>
      </c>
      <c r="P830" s="97">
        <v>0</v>
      </c>
      <c r="Q830" s="96">
        <v>0</v>
      </c>
      <c r="R830" s="98">
        <v>0</v>
      </c>
    </row>
    <row r="831" spans="1:18">
      <c r="A831" s="413" t="s">
        <v>822</v>
      </c>
      <c r="B831" s="403" t="s">
        <v>823</v>
      </c>
      <c r="C831" s="405" t="s">
        <v>59</v>
      </c>
      <c r="D831" s="152" t="s">
        <v>2737</v>
      </c>
      <c r="E831" s="302">
        <f t="shared" si="65"/>
        <v>0</v>
      </c>
      <c r="F831" s="302">
        <f t="shared" si="65"/>
        <v>0</v>
      </c>
      <c r="G831" s="355">
        <v>0</v>
      </c>
      <c r="H831" s="375">
        <v>0</v>
      </c>
      <c r="I831" s="355">
        <v>0</v>
      </c>
      <c r="J831" s="375">
        <v>0</v>
      </c>
      <c r="K831" s="355">
        <v>0</v>
      </c>
      <c r="L831" s="92">
        <v>0</v>
      </c>
      <c r="M831" s="91">
        <v>0</v>
      </c>
      <c r="N831" s="92">
        <v>0</v>
      </c>
      <c r="O831" s="91">
        <v>0</v>
      </c>
      <c r="P831" s="92">
        <v>0</v>
      </c>
      <c r="Q831" s="91">
        <v>0</v>
      </c>
      <c r="R831" s="93">
        <v>0</v>
      </c>
    </row>
    <row r="832" spans="1:18">
      <c r="A832" s="413" t="s">
        <v>824</v>
      </c>
      <c r="B832" s="403" t="s">
        <v>497</v>
      </c>
      <c r="C832" s="405" t="s">
        <v>59</v>
      </c>
      <c r="D832" s="152" t="s">
        <v>2737</v>
      </c>
      <c r="E832" s="302">
        <f t="shared" si="65"/>
        <v>0</v>
      </c>
      <c r="F832" s="302">
        <f t="shared" si="65"/>
        <v>0</v>
      </c>
      <c r="G832" s="355">
        <v>0</v>
      </c>
      <c r="H832" s="375">
        <v>0</v>
      </c>
      <c r="I832" s="355">
        <v>0</v>
      </c>
      <c r="J832" s="375">
        <v>0</v>
      </c>
      <c r="K832" s="355">
        <v>0</v>
      </c>
      <c r="L832" s="92">
        <v>0</v>
      </c>
      <c r="M832" s="91">
        <v>0</v>
      </c>
      <c r="N832" s="92">
        <v>0</v>
      </c>
      <c r="O832" s="91">
        <v>0</v>
      </c>
      <c r="P832" s="92">
        <v>0</v>
      </c>
      <c r="Q832" s="91">
        <v>0</v>
      </c>
      <c r="R832" s="93">
        <v>0</v>
      </c>
    </row>
    <row r="833" spans="1:18">
      <c r="A833" s="419" t="s">
        <v>285</v>
      </c>
      <c r="B833" s="420" t="s">
        <v>286</v>
      </c>
      <c r="C833" s="421" t="s">
        <v>2650</v>
      </c>
      <c r="D833" s="152" t="s">
        <v>2737</v>
      </c>
      <c r="E833" s="325">
        <f t="shared" si="65"/>
        <v>0</v>
      </c>
      <c r="F833" s="325">
        <f t="shared" si="65"/>
        <v>0</v>
      </c>
      <c r="G833" s="369">
        <v>0</v>
      </c>
      <c r="H833" s="390">
        <v>0</v>
      </c>
      <c r="I833" s="369">
        <v>0</v>
      </c>
      <c r="J833" s="390">
        <v>0</v>
      </c>
      <c r="K833" s="369">
        <v>0</v>
      </c>
      <c r="L833" s="352">
        <v>0</v>
      </c>
      <c r="M833" s="329">
        <v>0</v>
      </c>
      <c r="N833" s="352">
        <v>0</v>
      </c>
      <c r="O833" s="329">
        <v>0</v>
      </c>
      <c r="P833" s="352">
        <v>0</v>
      </c>
      <c r="Q833" s="329">
        <v>0</v>
      </c>
      <c r="R833" s="342">
        <v>0</v>
      </c>
    </row>
    <row r="834" spans="1:18">
      <c r="A834" s="412" t="s">
        <v>825</v>
      </c>
      <c r="B834" s="400" t="s">
        <v>826</v>
      </c>
      <c r="C834" s="402" t="s">
        <v>56</v>
      </c>
      <c r="D834" s="152" t="s">
        <v>2737</v>
      </c>
      <c r="E834" s="300">
        <f t="shared" si="65"/>
        <v>0</v>
      </c>
      <c r="F834" s="300">
        <f t="shared" si="65"/>
        <v>0</v>
      </c>
      <c r="G834" s="107">
        <v>0</v>
      </c>
      <c r="H834" s="377">
        <v>0</v>
      </c>
      <c r="I834" s="107">
        <v>0</v>
      </c>
      <c r="J834" s="377">
        <v>0</v>
      </c>
      <c r="K834" s="107">
        <v>0</v>
      </c>
      <c r="L834" s="97">
        <v>0</v>
      </c>
      <c r="M834" s="96">
        <v>0</v>
      </c>
      <c r="N834" s="97">
        <v>0</v>
      </c>
      <c r="O834" s="96">
        <v>0</v>
      </c>
      <c r="P834" s="97">
        <v>0</v>
      </c>
      <c r="Q834" s="96">
        <v>0</v>
      </c>
      <c r="R834" s="98">
        <v>0</v>
      </c>
    </row>
    <row r="835" spans="1:18">
      <c r="A835" s="413" t="s">
        <v>827</v>
      </c>
      <c r="B835" s="403" t="s">
        <v>828</v>
      </c>
      <c r="C835" s="405" t="s">
        <v>56</v>
      </c>
      <c r="D835" s="152" t="s">
        <v>2737</v>
      </c>
      <c r="E835" s="302">
        <f t="shared" ref="E835:F842" si="66">G835+I835+K835+M835+O835+Q835</f>
        <v>1</v>
      </c>
      <c r="F835" s="302">
        <f t="shared" si="66"/>
        <v>1</v>
      </c>
      <c r="G835" s="355">
        <f>1</f>
        <v>1</v>
      </c>
      <c r="H835" s="375">
        <f>1</f>
        <v>1</v>
      </c>
      <c r="I835" s="355">
        <v>0</v>
      </c>
      <c r="J835" s="375">
        <v>0</v>
      </c>
      <c r="K835" s="355">
        <v>0</v>
      </c>
      <c r="L835" s="92">
        <v>0</v>
      </c>
      <c r="M835" s="91">
        <v>0</v>
      </c>
      <c r="N835" s="92">
        <v>0</v>
      </c>
      <c r="O835" s="91">
        <v>0</v>
      </c>
      <c r="P835" s="92">
        <v>0</v>
      </c>
      <c r="Q835" s="91">
        <v>0</v>
      </c>
      <c r="R835" s="93">
        <v>0</v>
      </c>
    </row>
    <row r="836" spans="1:18">
      <c r="A836" s="413" t="s">
        <v>2677</v>
      </c>
      <c r="B836" s="403" t="s">
        <v>2678</v>
      </c>
      <c r="C836" s="405" t="s">
        <v>56</v>
      </c>
      <c r="D836" s="152" t="s">
        <v>2737</v>
      </c>
      <c r="E836" s="302">
        <f t="shared" si="66"/>
        <v>0</v>
      </c>
      <c r="F836" s="302">
        <f t="shared" si="66"/>
        <v>0</v>
      </c>
      <c r="G836" s="355">
        <v>0</v>
      </c>
      <c r="H836" s="375">
        <v>0</v>
      </c>
      <c r="I836" s="355">
        <v>0</v>
      </c>
      <c r="J836" s="375">
        <v>0</v>
      </c>
      <c r="K836" s="355">
        <v>0</v>
      </c>
      <c r="L836" s="92">
        <v>0</v>
      </c>
      <c r="M836" s="91">
        <v>0</v>
      </c>
      <c r="N836" s="92">
        <v>0</v>
      </c>
      <c r="O836" s="91">
        <v>0</v>
      </c>
      <c r="P836" s="92">
        <v>0</v>
      </c>
      <c r="Q836" s="91">
        <v>0</v>
      </c>
      <c r="R836" s="93">
        <v>0</v>
      </c>
    </row>
    <row r="837" spans="1:18">
      <c r="A837" s="413" t="s">
        <v>361</v>
      </c>
      <c r="B837" s="403" t="s">
        <v>362</v>
      </c>
      <c r="C837" s="405" t="s">
        <v>56</v>
      </c>
      <c r="D837" s="152" t="s">
        <v>2737</v>
      </c>
      <c r="E837" s="302">
        <f t="shared" si="66"/>
        <v>3</v>
      </c>
      <c r="F837" s="302">
        <f t="shared" si="66"/>
        <v>1.8333333333333333</v>
      </c>
      <c r="G837" s="355">
        <v>0</v>
      </c>
      <c r="H837" s="375">
        <v>0</v>
      </c>
      <c r="I837" s="355">
        <f>1+1+1</f>
        <v>3</v>
      </c>
      <c r="J837" s="375">
        <f>1/2+1+1/3</f>
        <v>1.8333333333333333</v>
      </c>
      <c r="K837" s="355">
        <v>0</v>
      </c>
      <c r="L837" s="92">
        <v>0</v>
      </c>
      <c r="M837" s="91">
        <v>0</v>
      </c>
      <c r="N837" s="92">
        <v>0</v>
      </c>
      <c r="O837" s="91">
        <v>0</v>
      </c>
      <c r="P837" s="92">
        <v>0</v>
      </c>
      <c r="Q837" s="91">
        <v>0</v>
      </c>
      <c r="R837" s="93">
        <v>0</v>
      </c>
    </row>
    <row r="838" spans="1:18">
      <c r="A838" s="414" t="s">
        <v>55</v>
      </c>
      <c r="B838" s="406" t="s">
        <v>829</v>
      </c>
      <c r="C838" s="408" t="s">
        <v>56</v>
      </c>
      <c r="D838" s="152" t="s">
        <v>2737</v>
      </c>
      <c r="E838" s="325">
        <f t="shared" si="66"/>
        <v>0</v>
      </c>
      <c r="F838" s="325">
        <f t="shared" si="66"/>
        <v>0</v>
      </c>
      <c r="G838" s="369">
        <v>0</v>
      </c>
      <c r="H838" s="390">
        <v>0</v>
      </c>
      <c r="I838" s="369">
        <v>0</v>
      </c>
      <c r="J838" s="390">
        <v>0</v>
      </c>
      <c r="K838" s="369">
        <v>0</v>
      </c>
      <c r="L838" s="352">
        <v>0</v>
      </c>
      <c r="M838" s="329">
        <v>0</v>
      </c>
      <c r="N838" s="352">
        <v>0</v>
      </c>
      <c r="O838" s="329">
        <v>0</v>
      </c>
      <c r="P838" s="352">
        <v>0</v>
      </c>
      <c r="Q838" s="329">
        <v>0</v>
      </c>
      <c r="R838" s="342">
        <v>0</v>
      </c>
    </row>
    <row r="839" spans="1:18">
      <c r="A839" s="1037" t="s">
        <v>366</v>
      </c>
      <c r="B839" s="904" t="s">
        <v>367</v>
      </c>
      <c r="C839" s="906" t="s">
        <v>368</v>
      </c>
      <c r="D839" s="715" t="s">
        <v>2737</v>
      </c>
      <c r="E839" s="702">
        <f t="shared" si="66"/>
        <v>0</v>
      </c>
      <c r="F839" s="702">
        <f t="shared" si="66"/>
        <v>0</v>
      </c>
      <c r="G839" s="759">
        <v>0</v>
      </c>
      <c r="H839" s="760">
        <v>0</v>
      </c>
      <c r="I839" s="759">
        <v>0</v>
      </c>
      <c r="J839" s="760">
        <v>0</v>
      </c>
      <c r="K839" s="759">
        <v>0</v>
      </c>
      <c r="L839" s="703">
        <v>0</v>
      </c>
      <c r="M839" s="702">
        <v>0</v>
      </c>
      <c r="N839" s="703">
        <v>0</v>
      </c>
      <c r="O839" s="702">
        <v>0</v>
      </c>
      <c r="P839" s="703">
        <v>0</v>
      </c>
      <c r="Q839" s="702">
        <v>0</v>
      </c>
      <c r="R839" s="704">
        <v>0</v>
      </c>
    </row>
    <row r="840" spans="1:18">
      <c r="A840" s="1034" t="s">
        <v>589</v>
      </c>
      <c r="B840" s="917" t="s">
        <v>830</v>
      </c>
      <c r="C840" s="919" t="s">
        <v>565</v>
      </c>
      <c r="D840" s="715" t="s">
        <v>2737</v>
      </c>
      <c r="E840" s="724">
        <f t="shared" si="66"/>
        <v>0</v>
      </c>
      <c r="F840" s="724">
        <f t="shared" si="66"/>
        <v>0</v>
      </c>
      <c r="G840" s="789">
        <v>0</v>
      </c>
      <c r="H840" s="790">
        <v>0</v>
      </c>
      <c r="I840" s="789">
        <v>0</v>
      </c>
      <c r="J840" s="790">
        <v>0</v>
      </c>
      <c r="K840" s="789">
        <v>0</v>
      </c>
      <c r="L840" s="726">
        <v>0</v>
      </c>
      <c r="M840" s="724">
        <v>0</v>
      </c>
      <c r="N840" s="726">
        <v>0</v>
      </c>
      <c r="O840" s="724">
        <v>0</v>
      </c>
      <c r="P840" s="726">
        <v>0</v>
      </c>
      <c r="Q840" s="724">
        <v>0</v>
      </c>
      <c r="R840" s="725">
        <v>0</v>
      </c>
    </row>
    <row r="841" spans="1:18">
      <c r="A841" s="1036" t="s">
        <v>831</v>
      </c>
      <c r="B841" s="1021" t="s">
        <v>832</v>
      </c>
      <c r="C841" s="1023" t="s">
        <v>780</v>
      </c>
      <c r="D841" s="715" t="s">
        <v>2737</v>
      </c>
      <c r="E841" s="716">
        <f t="shared" si="66"/>
        <v>0</v>
      </c>
      <c r="F841" s="716">
        <f t="shared" si="66"/>
        <v>0</v>
      </c>
      <c r="G841" s="754">
        <v>0</v>
      </c>
      <c r="H841" s="755">
        <v>0</v>
      </c>
      <c r="I841" s="754">
        <v>0</v>
      </c>
      <c r="J841" s="755">
        <v>0</v>
      </c>
      <c r="K841" s="754">
        <v>0</v>
      </c>
      <c r="L841" s="718">
        <v>0</v>
      </c>
      <c r="M841" s="716">
        <v>0</v>
      </c>
      <c r="N841" s="718">
        <v>0</v>
      </c>
      <c r="O841" s="716">
        <v>0</v>
      </c>
      <c r="P841" s="718">
        <v>0</v>
      </c>
      <c r="Q841" s="716">
        <v>0</v>
      </c>
      <c r="R841" s="717">
        <v>0</v>
      </c>
    </row>
    <row r="842" spans="1:18" ht="16" thickBot="1">
      <c r="A842" s="1041" t="s">
        <v>2001</v>
      </c>
      <c r="B842" s="1042" t="s">
        <v>1877</v>
      </c>
      <c r="C842" s="1043" t="s">
        <v>231</v>
      </c>
      <c r="D842" s="715" t="s">
        <v>2737</v>
      </c>
      <c r="E842" s="738">
        <f t="shared" si="66"/>
        <v>1</v>
      </c>
      <c r="F842" s="738">
        <f t="shared" si="66"/>
        <v>0.5</v>
      </c>
      <c r="G842" s="874">
        <f>1</f>
        <v>1</v>
      </c>
      <c r="H842" s="875">
        <f>1/2</f>
        <v>0.5</v>
      </c>
      <c r="I842" s="874">
        <v>0</v>
      </c>
      <c r="J842" s="875">
        <v>0</v>
      </c>
      <c r="K842" s="874">
        <v>0</v>
      </c>
      <c r="L842" s="740">
        <v>0</v>
      </c>
      <c r="M842" s="738">
        <v>0</v>
      </c>
      <c r="N842" s="740">
        <v>0</v>
      </c>
      <c r="O842" s="738">
        <v>0</v>
      </c>
      <c r="P842" s="740">
        <v>0</v>
      </c>
      <c r="Q842" s="738">
        <v>0</v>
      </c>
      <c r="R842" s="739">
        <v>0</v>
      </c>
    </row>
    <row r="843" spans="1:18">
      <c r="A843" s="252" t="s">
        <v>20</v>
      </c>
      <c r="B843" s="254"/>
      <c r="C843" s="254"/>
      <c r="D843" s="254"/>
      <c r="E843" s="253">
        <f t="shared" ref="E843:R843" si="67">SUM(E819:E842)</f>
        <v>19</v>
      </c>
      <c r="F843" s="525">
        <f t="shared" si="67"/>
        <v>15.166666666666666</v>
      </c>
      <c r="G843" s="253">
        <f t="shared" si="67"/>
        <v>4</v>
      </c>
      <c r="H843" s="525">
        <f t="shared" si="67"/>
        <v>3</v>
      </c>
      <c r="I843" s="253">
        <f t="shared" si="67"/>
        <v>13</v>
      </c>
      <c r="J843" s="525">
        <f t="shared" si="67"/>
        <v>10.666666666666666</v>
      </c>
      <c r="K843" s="253">
        <f t="shared" si="67"/>
        <v>0</v>
      </c>
      <c r="L843" s="525">
        <f t="shared" si="67"/>
        <v>0</v>
      </c>
      <c r="M843" s="253">
        <f t="shared" si="67"/>
        <v>0</v>
      </c>
      <c r="N843" s="525">
        <f t="shared" si="67"/>
        <v>0</v>
      </c>
      <c r="O843" s="253">
        <f t="shared" si="67"/>
        <v>0</v>
      </c>
      <c r="P843" s="525">
        <f t="shared" si="67"/>
        <v>0</v>
      </c>
      <c r="Q843" s="253">
        <f t="shared" si="67"/>
        <v>2</v>
      </c>
      <c r="R843" s="526">
        <f t="shared" si="67"/>
        <v>1.5</v>
      </c>
    </row>
  </sheetData>
  <mergeCells count="265">
    <mergeCell ref="A1:R1"/>
    <mergeCell ref="A2:A3"/>
    <mergeCell ref="B2:B3"/>
    <mergeCell ref="C2:C3"/>
    <mergeCell ref="E2:F2"/>
    <mergeCell ref="G2:H2"/>
    <mergeCell ref="I2:J2"/>
    <mergeCell ref="K2:L2"/>
    <mergeCell ref="M2:N2"/>
    <mergeCell ref="K40:L40"/>
    <mergeCell ref="M40:N40"/>
    <mergeCell ref="O40:P40"/>
    <mergeCell ref="Q40:R40"/>
    <mergeCell ref="A73:R73"/>
    <mergeCell ref="A74:R74"/>
    <mergeCell ref="O2:P2"/>
    <mergeCell ref="Q2:R2"/>
    <mergeCell ref="A38:R38"/>
    <mergeCell ref="A39:R39"/>
    <mergeCell ref="A40:A41"/>
    <mergeCell ref="B40:B41"/>
    <mergeCell ref="C40:C41"/>
    <mergeCell ref="E40:F40"/>
    <mergeCell ref="G40:H40"/>
    <mergeCell ref="I40:J40"/>
    <mergeCell ref="K75:L75"/>
    <mergeCell ref="M75:N75"/>
    <mergeCell ref="O75:P75"/>
    <mergeCell ref="Q75:R75"/>
    <mergeCell ref="A81:R81"/>
    <mergeCell ref="A82:R82"/>
    <mergeCell ref="A75:A76"/>
    <mergeCell ref="B75:B76"/>
    <mergeCell ref="C75:C76"/>
    <mergeCell ref="E75:F75"/>
    <mergeCell ref="G75:H75"/>
    <mergeCell ref="I75:J75"/>
    <mergeCell ref="K83:L83"/>
    <mergeCell ref="M83:N83"/>
    <mergeCell ref="O83:P83"/>
    <mergeCell ref="Q83:R83"/>
    <mergeCell ref="A106:R106"/>
    <mergeCell ref="A107:R107"/>
    <mergeCell ref="A83:A84"/>
    <mergeCell ref="B83:B84"/>
    <mergeCell ref="C83:C84"/>
    <mergeCell ref="E83:F83"/>
    <mergeCell ref="G83:H83"/>
    <mergeCell ref="I83:J83"/>
    <mergeCell ref="K108:L108"/>
    <mergeCell ref="M108:N108"/>
    <mergeCell ref="O108:P108"/>
    <mergeCell ref="Q108:R108"/>
    <mergeCell ref="A242:R242"/>
    <mergeCell ref="A243:R243"/>
    <mergeCell ref="A108:A109"/>
    <mergeCell ref="B108:B109"/>
    <mergeCell ref="C108:C109"/>
    <mergeCell ref="E108:F108"/>
    <mergeCell ref="G108:H108"/>
    <mergeCell ref="I108:J108"/>
    <mergeCell ref="A163:R163"/>
    <mergeCell ref="A164:R164"/>
    <mergeCell ref="A201:R201"/>
    <mergeCell ref="A202:R202"/>
    <mergeCell ref="K244:L244"/>
    <mergeCell ref="M244:N244"/>
    <mergeCell ref="O244:P244"/>
    <mergeCell ref="Q244:R244"/>
    <mergeCell ref="A265:R265"/>
    <mergeCell ref="A266:R266"/>
    <mergeCell ref="A244:A245"/>
    <mergeCell ref="B244:B245"/>
    <mergeCell ref="C244:C245"/>
    <mergeCell ref="E244:F244"/>
    <mergeCell ref="G244:H244"/>
    <mergeCell ref="I244:J244"/>
    <mergeCell ref="K267:L267"/>
    <mergeCell ref="M267:N267"/>
    <mergeCell ref="O267:P267"/>
    <mergeCell ref="Q267:R267"/>
    <mergeCell ref="A309:R309"/>
    <mergeCell ref="A310:R310"/>
    <mergeCell ref="A267:A268"/>
    <mergeCell ref="B267:B268"/>
    <mergeCell ref="C267:C268"/>
    <mergeCell ref="E267:F267"/>
    <mergeCell ref="G267:H267"/>
    <mergeCell ref="I267:J267"/>
    <mergeCell ref="K311:L311"/>
    <mergeCell ref="M311:N311"/>
    <mergeCell ref="O311:P311"/>
    <mergeCell ref="Q311:R311"/>
    <mergeCell ref="A324:R324"/>
    <mergeCell ref="A325:R325"/>
    <mergeCell ref="A311:A312"/>
    <mergeCell ref="B311:B312"/>
    <mergeCell ref="C311:C312"/>
    <mergeCell ref="E311:F311"/>
    <mergeCell ref="G311:H311"/>
    <mergeCell ref="I311:J311"/>
    <mergeCell ref="K326:L326"/>
    <mergeCell ref="M326:N326"/>
    <mergeCell ref="O326:P326"/>
    <mergeCell ref="Q326:R326"/>
    <mergeCell ref="A353:R353"/>
    <mergeCell ref="A354:R354"/>
    <mergeCell ref="A326:A327"/>
    <mergeCell ref="B326:B327"/>
    <mergeCell ref="C326:C327"/>
    <mergeCell ref="E326:F326"/>
    <mergeCell ref="G326:H326"/>
    <mergeCell ref="I326:J326"/>
    <mergeCell ref="K355:L355"/>
    <mergeCell ref="M355:N355"/>
    <mergeCell ref="O355:P355"/>
    <mergeCell ref="Q355:R355"/>
    <mergeCell ref="A386:R386"/>
    <mergeCell ref="A387:R387"/>
    <mergeCell ref="A355:A356"/>
    <mergeCell ref="B355:B356"/>
    <mergeCell ref="C355:C356"/>
    <mergeCell ref="E355:F355"/>
    <mergeCell ref="G355:H355"/>
    <mergeCell ref="I355:J355"/>
    <mergeCell ref="K388:L388"/>
    <mergeCell ref="M388:N388"/>
    <mergeCell ref="O388:P388"/>
    <mergeCell ref="Q388:R388"/>
    <mergeCell ref="A444:R444"/>
    <mergeCell ref="A445:R445"/>
    <mergeCell ref="A388:A389"/>
    <mergeCell ref="B388:B389"/>
    <mergeCell ref="C388:C389"/>
    <mergeCell ref="E388:F388"/>
    <mergeCell ref="G388:H388"/>
    <mergeCell ref="I388:J388"/>
    <mergeCell ref="K446:L446"/>
    <mergeCell ref="M446:N446"/>
    <mergeCell ref="O446:P446"/>
    <mergeCell ref="Q446:R446"/>
    <mergeCell ref="A513:R513"/>
    <mergeCell ref="A514:R514"/>
    <mergeCell ref="A446:A447"/>
    <mergeCell ref="B446:B447"/>
    <mergeCell ref="C446:C447"/>
    <mergeCell ref="E446:F446"/>
    <mergeCell ref="G446:H446"/>
    <mergeCell ref="I446:J446"/>
    <mergeCell ref="K515:L515"/>
    <mergeCell ref="M515:N515"/>
    <mergeCell ref="O515:P515"/>
    <mergeCell ref="Q515:R515"/>
    <mergeCell ref="A553:R553"/>
    <mergeCell ref="A554:R554"/>
    <mergeCell ref="A515:A516"/>
    <mergeCell ref="B515:B516"/>
    <mergeCell ref="C515:C516"/>
    <mergeCell ref="E515:F515"/>
    <mergeCell ref="G515:H515"/>
    <mergeCell ref="I515:J515"/>
    <mergeCell ref="K555:L555"/>
    <mergeCell ref="M555:N555"/>
    <mergeCell ref="O555:P555"/>
    <mergeCell ref="Q555:R555"/>
    <mergeCell ref="A613:R613"/>
    <mergeCell ref="A614:R614"/>
    <mergeCell ref="A555:A556"/>
    <mergeCell ref="B555:B556"/>
    <mergeCell ref="C555:C556"/>
    <mergeCell ref="E555:F555"/>
    <mergeCell ref="G555:H555"/>
    <mergeCell ref="I555:J555"/>
    <mergeCell ref="K615:L615"/>
    <mergeCell ref="M615:N615"/>
    <mergeCell ref="O615:P615"/>
    <mergeCell ref="Q615:R615"/>
    <mergeCell ref="A645:R645"/>
    <mergeCell ref="A646:R646"/>
    <mergeCell ref="A615:A616"/>
    <mergeCell ref="B615:B616"/>
    <mergeCell ref="C615:C616"/>
    <mergeCell ref="E615:F615"/>
    <mergeCell ref="G615:H615"/>
    <mergeCell ref="I615:J615"/>
    <mergeCell ref="K647:L647"/>
    <mergeCell ref="M647:N647"/>
    <mergeCell ref="O647:P647"/>
    <mergeCell ref="Q647:R647"/>
    <mergeCell ref="A708:R708"/>
    <mergeCell ref="A709:R709"/>
    <mergeCell ref="A647:A648"/>
    <mergeCell ref="B647:B648"/>
    <mergeCell ref="C647:C648"/>
    <mergeCell ref="E647:F647"/>
    <mergeCell ref="G647:H647"/>
    <mergeCell ref="I647:J647"/>
    <mergeCell ref="K710:L710"/>
    <mergeCell ref="M710:N710"/>
    <mergeCell ref="O710:P710"/>
    <mergeCell ref="Q710:R710"/>
    <mergeCell ref="A728:R728"/>
    <mergeCell ref="A729:R729"/>
    <mergeCell ref="A710:A711"/>
    <mergeCell ref="B710:B711"/>
    <mergeCell ref="C710:C711"/>
    <mergeCell ref="E710:F710"/>
    <mergeCell ref="G710:H710"/>
    <mergeCell ref="I710:J710"/>
    <mergeCell ref="Q782:R782"/>
    <mergeCell ref="K730:L730"/>
    <mergeCell ref="M730:N730"/>
    <mergeCell ref="O730:P730"/>
    <mergeCell ref="Q730:R730"/>
    <mergeCell ref="A756:R756"/>
    <mergeCell ref="A757:R757"/>
    <mergeCell ref="A730:A731"/>
    <mergeCell ref="B730:B731"/>
    <mergeCell ref="C730:C731"/>
    <mergeCell ref="E730:F730"/>
    <mergeCell ref="G730:H730"/>
    <mergeCell ref="I730:J730"/>
    <mergeCell ref="A758:A759"/>
    <mergeCell ref="B758:B759"/>
    <mergeCell ref="C758:C759"/>
    <mergeCell ref="E758:F758"/>
    <mergeCell ref="G758:H758"/>
    <mergeCell ref="I758:J758"/>
    <mergeCell ref="K782:L782"/>
    <mergeCell ref="M782:N782"/>
    <mergeCell ref="O782:P782"/>
    <mergeCell ref="K817:L817"/>
    <mergeCell ref="M817:N817"/>
    <mergeCell ref="O817:P817"/>
    <mergeCell ref="Q817:R817"/>
    <mergeCell ref="A817:A818"/>
    <mergeCell ref="B817:B818"/>
    <mergeCell ref="C817:C818"/>
    <mergeCell ref="E817:F817"/>
    <mergeCell ref="G817:H817"/>
    <mergeCell ref="I817:J817"/>
    <mergeCell ref="A815:R815"/>
    <mergeCell ref="A816:R816"/>
    <mergeCell ref="A782:A783"/>
    <mergeCell ref="B782:B783"/>
    <mergeCell ref="C782:C783"/>
    <mergeCell ref="E782:F782"/>
    <mergeCell ref="K203:L203"/>
    <mergeCell ref="M203:N203"/>
    <mergeCell ref="O203:P203"/>
    <mergeCell ref="Q203:R203"/>
    <mergeCell ref="A203:A204"/>
    <mergeCell ref="B203:B204"/>
    <mergeCell ref="C203:C204"/>
    <mergeCell ref="E203:F203"/>
    <mergeCell ref="G203:H203"/>
    <mergeCell ref="I203:J203"/>
    <mergeCell ref="G782:H782"/>
    <mergeCell ref="I782:J782"/>
    <mergeCell ref="K758:L758"/>
    <mergeCell ref="M758:N758"/>
    <mergeCell ref="O758:P758"/>
    <mergeCell ref="Q758:R758"/>
    <mergeCell ref="A780:R780"/>
    <mergeCell ref="A781:R781"/>
  </mergeCells>
  <phoneticPr fontId="67" type="noConversion"/>
  <pageMargins left="0.36" right="0.17" top="0.75" bottom="0.75" header="0.3" footer="0.3"/>
  <pageSetup paperSize="9" scale="77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14"/>
  <dimension ref="A1:R43"/>
  <sheetViews>
    <sheetView topLeftCell="C1" zoomScale="90" zoomScaleNormal="90" workbookViewId="0">
      <selection activeCell="F17" sqref="F17"/>
    </sheetView>
  </sheetViews>
  <sheetFormatPr baseColWidth="10" defaultColWidth="8.83203125" defaultRowHeight="15"/>
  <cols>
    <col min="1" max="1" width="14.5" customWidth="1"/>
    <col min="2" max="2" width="16.5" customWidth="1"/>
    <col min="3" max="3" width="27.5" customWidth="1"/>
    <col min="4" max="5" width="10.6640625" customWidth="1"/>
    <col min="6" max="6" width="10.33203125" customWidth="1"/>
    <col min="7" max="9" width="10.5" customWidth="1"/>
    <col min="10" max="13" width="10.6640625" customWidth="1"/>
    <col min="14" max="15" width="10.5" customWidth="1"/>
    <col min="16" max="16" width="10" customWidth="1"/>
    <col min="17" max="17" width="10.5" customWidth="1"/>
    <col min="19" max="16384" width="8.83203125" style="37"/>
  </cols>
  <sheetData>
    <row r="1" spans="1:18" ht="21" customHeight="1">
      <c r="A1" s="1742" t="s">
        <v>607</v>
      </c>
      <c r="B1" s="1742"/>
      <c r="C1" s="1742"/>
      <c r="D1" s="1742"/>
      <c r="E1" s="1742"/>
      <c r="F1" s="1742"/>
      <c r="G1" s="1742"/>
      <c r="H1" s="1742"/>
      <c r="I1" s="1742"/>
      <c r="J1" s="1742"/>
      <c r="K1" s="1742"/>
      <c r="L1" s="1742"/>
      <c r="M1" s="1742"/>
      <c r="N1" s="1742"/>
      <c r="O1" s="1742"/>
      <c r="P1" s="1742"/>
      <c r="Q1" s="1742"/>
      <c r="R1" s="33"/>
    </row>
    <row r="2" spans="1:18" ht="19">
      <c r="A2" s="1749" t="s">
        <v>2277</v>
      </c>
      <c r="B2" s="1750"/>
      <c r="C2" s="1750"/>
      <c r="D2" s="1750"/>
      <c r="E2" s="1750"/>
      <c r="F2" s="1750"/>
      <c r="G2" s="1750"/>
      <c r="H2" s="1750"/>
      <c r="I2" s="1750"/>
      <c r="J2" s="1750"/>
      <c r="K2" s="1750"/>
      <c r="L2" s="1750"/>
      <c r="M2" s="1750"/>
      <c r="N2" s="1750"/>
      <c r="O2" s="1750"/>
      <c r="P2" s="1750"/>
      <c r="Q2" s="1750"/>
      <c r="R2" s="45"/>
    </row>
    <row r="3" spans="1:18" ht="18" customHeight="1">
      <c r="A3" s="1736" t="s">
        <v>1</v>
      </c>
      <c r="B3" s="1736" t="s">
        <v>2</v>
      </c>
      <c r="C3" s="1736" t="s">
        <v>861</v>
      </c>
      <c r="D3" s="1735" t="s">
        <v>853</v>
      </c>
      <c r="E3" s="1735"/>
      <c r="F3" s="1735" t="s">
        <v>1732</v>
      </c>
      <c r="G3" s="1735"/>
      <c r="H3" s="1735" t="s">
        <v>859</v>
      </c>
      <c r="I3" s="1735"/>
      <c r="J3" s="1735" t="s">
        <v>12</v>
      </c>
      <c r="K3" s="1735"/>
      <c r="L3" s="1735" t="s">
        <v>6</v>
      </c>
      <c r="M3" s="1735"/>
      <c r="N3" s="1735" t="s">
        <v>5</v>
      </c>
      <c r="O3" s="1735"/>
      <c r="P3" s="1735" t="s">
        <v>7</v>
      </c>
      <c r="Q3" s="1735"/>
    </row>
    <row r="4" spans="1:18">
      <c r="A4" s="1736"/>
      <c r="B4" s="1736"/>
      <c r="C4" s="1736"/>
      <c r="D4" s="13" t="s">
        <v>14</v>
      </c>
      <c r="E4" s="13" t="s">
        <v>15</v>
      </c>
      <c r="F4" s="13" t="s">
        <v>14</v>
      </c>
      <c r="G4" s="13" t="s">
        <v>15</v>
      </c>
      <c r="H4" s="13" t="s">
        <v>14</v>
      </c>
      <c r="I4" s="13" t="s">
        <v>15</v>
      </c>
      <c r="J4" s="13" t="s">
        <v>14</v>
      </c>
      <c r="K4" s="13" t="s">
        <v>15</v>
      </c>
      <c r="L4" s="13" t="s">
        <v>14</v>
      </c>
      <c r="M4" s="67" t="s">
        <v>15</v>
      </c>
      <c r="N4" s="13" t="s">
        <v>14</v>
      </c>
      <c r="O4" s="13" t="s">
        <v>15</v>
      </c>
      <c r="P4" s="13" t="s">
        <v>14</v>
      </c>
      <c r="Q4" s="13" t="s">
        <v>15</v>
      </c>
    </row>
    <row r="5" spans="1:18" s="121" customFormat="1">
      <c r="A5" s="192" t="s">
        <v>591</v>
      </c>
      <c r="B5" s="146" t="s">
        <v>592</v>
      </c>
      <c r="C5" s="158" t="s">
        <v>67</v>
      </c>
      <c r="D5" s="306">
        <f>F5+H5+J5+L5+N5+P5</f>
        <v>0</v>
      </c>
      <c r="E5" s="306">
        <f>G5+I5+K5+M5+O5+Q5</f>
        <v>0</v>
      </c>
      <c r="F5" s="105">
        <v>0</v>
      </c>
      <c r="G5" s="105">
        <v>0</v>
      </c>
      <c r="H5" s="105">
        <v>0</v>
      </c>
      <c r="I5" s="105">
        <v>0</v>
      </c>
      <c r="J5" s="105">
        <v>0</v>
      </c>
      <c r="K5" s="377">
        <v>0</v>
      </c>
      <c r="L5" s="105">
        <v>0</v>
      </c>
      <c r="M5" s="377">
        <v>0</v>
      </c>
      <c r="N5" s="379">
        <v>0</v>
      </c>
      <c r="O5" s="105">
        <v>0</v>
      </c>
      <c r="P5" s="124">
        <v>0</v>
      </c>
      <c r="Q5" s="125">
        <v>0</v>
      </c>
      <c r="R5" s="109"/>
    </row>
    <row r="6" spans="1:18" s="123" customFormat="1">
      <c r="A6" s="181" t="s">
        <v>65</v>
      </c>
      <c r="B6" s="147" t="s">
        <v>66</v>
      </c>
      <c r="C6" s="154" t="s">
        <v>67</v>
      </c>
      <c r="D6" s="302">
        <f>F6+H6+J6+L6+N6+P6</f>
        <v>1</v>
      </c>
      <c r="E6" s="302">
        <f>G6+I6+K6+M6+O6+Q6</f>
        <v>1</v>
      </c>
      <c r="F6" s="355">
        <f>1</f>
        <v>1</v>
      </c>
      <c r="G6" s="375">
        <f>1</f>
        <v>1</v>
      </c>
      <c r="H6" s="355">
        <v>0</v>
      </c>
      <c r="I6" s="375">
        <v>0</v>
      </c>
      <c r="J6" s="355">
        <v>0</v>
      </c>
      <c r="K6" s="375">
        <v>0</v>
      </c>
      <c r="L6" s="355">
        <v>0</v>
      </c>
      <c r="M6" s="375">
        <v>0</v>
      </c>
      <c r="N6" s="380">
        <v>0</v>
      </c>
      <c r="O6" s="355">
        <v>0</v>
      </c>
      <c r="P6" s="376">
        <v>0</v>
      </c>
      <c r="Q6" s="376">
        <v>0</v>
      </c>
      <c r="R6" s="109"/>
    </row>
    <row r="7" spans="1:18" s="123" customFormat="1">
      <c r="A7" s="181" t="s">
        <v>122</v>
      </c>
      <c r="B7" s="147" t="s">
        <v>123</v>
      </c>
      <c r="C7" s="154" t="s">
        <v>67</v>
      </c>
      <c r="D7" s="302">
        <f t="shared" ref="D7:D42" si="0">F7+H7+J7+L7+N7+P7</f>
        <v>1</v>
      </c>
      <c r="E7" s="302">
        <f t="shared" ref="E7:E42" si="1">G7+I7+K7+M7+O7+Q7</f>
        <v>1</v>
      </c>
      <c r="F7" s="355">
        <v>0</v>
      </c>
      <c r="G7" s="375">
        <v>0</v>
      </c>
      <c r="H7" s="355">
        <v>0</v>
      </c>
      <c r="I7" s="375">
        <v>0</v>
      </c>
      <c r="J7" s="355">
        <v>0</v>
      </c>
      <c r="K7" s="375">
        <v>0</v>
      </c>
      <c r="L7" s="355">
        <v>0</v>
      </c>
      <c r="M7" s="375">
        <v>0</v>
      </c>
      <c r="N7" s="380">
        <v>0</v>
      </c>
      <c r="O7" s="355">
        <v>0</v>
      </c>
      <c r="P7" s="376">
        <f>1</f>
        <v>1</v>
      </c>
      <c r="Q7" s="376">
        <f>1</f>
        <v>1</v>
      </c>
      <c r="R7" s="109"/>
    </row>
    <row r="8" spans="1:18" s="102" customFormat="1">
      <c r="A8" s="181" t="s">
        <v>243</v>
      </c>
      <c r="B8" s="147" t="s">
        <v>244</v>
      </c>
      <c r="C8" s="154" t="s">
        <v>67</v>
      </c>
      <c r="D8" s="302">
        <f t="shared" si="0"/>
        <v>2</v>
      </c>
      <c r="E8" s="302">
        <f t="shared" si="1"/>
        <v>1</v>
      </c>
      <c r="F8" s="355">
        <f>1</f>
        <v>1</v>
      </c>
      <c r="G8" s="375">
        <f>1/2</f>
        <v>0.5</v>
      </c>
      <c r="H8" s="355">
        <v>0</v>
      </c>
      <c r="I8" s="375">
        <v>0</v>
      </c>
      <c r="J8" s="355">
        <v>0</v>
      </c>
      <c r="K8" s="375">
        <v>0</v>
      </c>
      <c r="L8" s="355">
        <v>0</v>
      </c>
      <c r="M8" s="375">
        <v>0</v>
      </c>
      <c r="N8" s="380">
        <v>0</v>
      </c>
      <c r="O8" s="355">
        <v>0</v>
      </c>
      <c r="P8" s="376">
        <f>1</f>
        <v>1</v>
      </c>
      <c r="Q8" s="376">
        <f>1/2</f>
        <v>0.5</v>
      </c>
      <c r="R8" s="109"/>
    </row>
    <row r="9" spans="1:18" s="102" customFormat="1">
      <c r="A9" s="181" t="s">
        <v>931</v>
      </c>
      <c r="B9" s="147" t="s">
        <v>153</v>
      </c>
      <c r="C9" s="154" t="s">
        <v>935</v>
      </c>
      <c r="D9" s="302">
        <f t="shared" si="0"/>
        <v>0</v>
      </c>
      <c r="E9" s="302">
        <f t="shared" si="1"/>
        <v>0</v>
      </c>
      <c r="F9" s="355">
        <v>0</v>
      </c>
      <c r="G9" s="375">
        <v>0</v>
      </c>
      <c r="H9" s="355">
        <v>0</v>
      </c>
      <c r="I9" s="375">
        <v>0</v>
      </c>
      <c r="J9" s="355">
        <v>0</v>
      </c>
      <c r="K9" s="375">
        <v>0</v>
      </c>
      <c r="L9" s="355">
        <v>0</v>
      </c>
      <c r="M9" s="375">
        <v>0</v>
      </c>
      <c r="N9" s="380">
        <v>0</v>
      </c>
      <c r="O9" s="355">
        <v>0</v>
      </c>
      <c r="P9" s="376">
        <v>0</v>
      </c>
      <c r="Q9" s="376">
        <v>0</v>
      </c>
      <c r="R9" s="109"/>
    </row>
    <row r="10" spans="1:18" s="102" customFormat="1">
      <c r="A10" s="181" t="s">
        <v>377</v>
      </c>
      <c r="B10" s="147" t="s">
        <v>378</v>
      </c>
      <c r="C10" s="154" t="s">
        <v>67</v>
      </c>
      <c r="D10" s="302">
        <f t="shared" si="0"/>
        <v>1</v>
      </c>
      <c r="E10" s="302">
        <f t="shared" si="1"/>
        <v>1</v>
      </c>
      <c r="F10" s="355">
        <f>1</f>
        <v>1</v>
      </c>
      <c r="G10" s="375">
        <f>1</f>
        <v>1</v>
      </c>
      <c r="H10" s="355">
        <v>0</v>
      </c>
      <c r="I10" s="375">
        <v>0</v>
      </c>
      <c r="J10" s="355">
        <v>0</v>
      </c>
      <c r="K10" s="375">
        <v>0</v>
      </c>
      <c r="L10" s="355">
        <v>0</v>
      </c>
      <c r="M10" s="375">
        <v>0</v>
      </c>
      <c r="N10" s="380">
        <v>0</v>
      </c>
      <c r="O10" s="355">
        <v>0</v>
      </c>
      <c r="P10" s="376">
        <v>0</v>
      </c>
      <c r="Q10" s="376">
        <v>0</v>
      </c>
      <c r="R10" s="109"/>
    </row>
    <row r="11" spans="1:18" s="102" customFormat="1">
      <c r="A11" s="181" t="s">
        <v>1028</v>
      </c>
      <c r="B11" s="147" t="s">
        <v>586</v>
      </c>
      <c r="C11" s="154" t="s">
        <v>67</v>
      </c>
      <c r="D11" s="302">
        <f t="shared" si="0"/>
        <v>0</v>
      </c>
      <c r="E11" s="302">
        <f t="shared" si="1"/>
        <v>0</v>
      </c>
      <c r="F11" s="355">
        <v>0</v>
      </c>
      <c r="G11" s="375">
        <v>0</v>
      </c>
      <c r="H11" s="355">
        <v>0</v>
      </c>
      <c r="I11" s="375">
        <v>0</v>
      </c>
      <c r="J11" s="355">
        <v>0</v>
      </c>
      <c r="K11" s="375">
        <v>0</v>
      </c>
      <c r="L11" s="355">
        <v>0</v>
      </c>
      <c r="M11" s="375">
        <v>0</v>
      </c>
      <c r="N11" s="380">
        <v>0</v>
      </c>
      <c r="O11" s="355">
        <v>0</v>
      </c>
      <c r="P11" s="376">
        <v>0</v>
      </c>
      <c r="Q11" s="376">
        <v>0</v>
      </c>
      <c r="R11" s="109"/>
    </row>
    <row r="12" spans="1:18" s="102" customFormat="1">
      <c r="A12" s="181" t="s">
        <v>589</v>
      </c>
      <c r="B12" s="147" t="s">
        <v>590</v>
      </c>
      <c r="C12" s="154" t="s">
        <v>67</v>
      </c>
      <c r="D12" s="302">
        <f t="shared" si="0"/>
        <v>1</v>
      </c>
      <c r="E12" s="302">
        <f t="shared" si="1"/>
        <v>1</v>
      </c>
      <c r="F12" s="355">
        <f>1</f>
        <v>1</v>
      </c>
      <c r="G12" s="375">
        <f>1</f>
        <v>1</v>
      </c>
      <c r="H12" s="355">
        <v>0</v>
      </c>
      <c r="I12" s="375">
        <v>0</v>
      </c>
      <c r="J12" s="355">
        <v>0</v>
      </c>
      <c r="K12" s="375">
        <v>0</v>
      </c>
      <c r="L12" s="355">
        <v>0</v>
      </c>
      <c r="M12" s="375">
        <v>0</v>
      </c>
      <c r="N12" s="380">
        <v>0</v>
      </c>
      <c r="O12" s="355">
        <v>0</v>
      </c>
      <c r="P12" s="376">
        <v>0</v>
      </c>
      <c r="Q12" s="376">
        <v>0</v>
      </c>
      <c r="R12" s="112"/>
    </row>
    <row r="13" spans="1:18" s="102" customFormat="1">
      <c r="A13" s="181" t="s">
        <v>290</v>
      </c>
      <c r="B13" s="147" t="s">
        <v>583</v>
      </c>
      <c r="C13" s="154" t="s">
        <v>67</v>
      </c>
      <c r="D13" s="302">
        <f t="shared" si="0"/>
        <v>3</v>
      </c>
      <c r="E13" s="302">
        <f t="shared" si="1"/>
        <v>2</v>
      </c>
      <c r="F13" s="355">
        <f>1+1</f>
        <v>2</v>
      </c>
      <c r="G13" s="375">
        <f>1/2+1</f>
        <v>1.5</v>
      </c>
      <c r="H13" s="355">
        <v>0</v>
      </c>
      <c r="I13" s="375">
        <v>0</v>
      </c>
      <c r="J13" s="355">
        <v>0</v>
      </c>
      <c r="K13" s="375">
        <v>0</v>
      </c>
      <c r="L13" s="355">
        <v>0</v>
      </c>
      <c r="M13" s="375">
        <v>0</v>
      </c>
      <c r="N13" s="380">
        <v>0</v>
      </c>
      <c r="O13" s="355">
        <v>0</v>
      </c>
      <c r="P13" s="376">
        <f>1</f>
        <v>1</v>
      </c>
      <c r="Q13" s="376">
        <f>1/2</f>
        <v>0.5</v>
      </c>
      <c r="R13" s="112"/>
    </row>
    <row r="14" spans="1:18" s="102" customFormat="1">
      <c r="A14" s="181" t="s">
        <v>1084</v>
      </c>
      <c r="B14" s="147" t="s">
        <v>131</v>
      </c>
      <c r="C14" s="154" t="s">
        <v>67</v>
      </c>
      <c r="D14" s="302">
        <f t="shared" si="0"/>
        <v>1</v>
      </c>
      <c r="E14" s="302">
        <f t="shared" si="1"/>
        <v>0.5</v>
      </c>
      <c r="F14" s="355">
        <f>1</f>
        <v>1</v>
      </c>
      <c r="G14" s="375">
        <f>1/2</f>
        <v>0.5</v>
      </c>
      <c r="H14" s="355">
        <v>0</v>
      </c>
      <c r="I14" s="375">
        <v>0</v>
      </c>
      <c r="J14" s="355">
        <v>0</v>
      </c>
      <c r="K14" s="375">
        <v>0</v>
      </c>
      <c r="L14" s="355">
        <v>0</v>
      </c>
      <c r="M14" s="375">
        <v>0</v>
      </c>
      <c r="N14" s="380">
        <v>0</v>
      </c>
      <c r="O14" s="355">
        <v>0</v>
      </c>
      <c r="P14" s="376">
        <v>0</v>
      </c>
      <c r="Q14" s="376">
        <v>0</v>
      </c>
      <c r="R14" s="112"/>
    </row>
    <row r="15" spans="1:18" s="95" customFormat="1">
      <c r="A15" s="180" t="s">
        <v>587</v>
      </c>
      <c r="B15" s="149" t="s">
        <v>588</v>
      </c>
      <c r="C15" s="156" t="s">
        <v>67</v>
      </c>
      <c r="D15" s="325">
        <f t="shared" si="0"/>
        <v>1</v>
      </c>
      <c r="E15" s="325">
        <f t="shared" si="1"/>
        <v>0.5</v>
      </c>
      <c r="F15" s="70">
        <v>0</v>
      </c>
      <c r="G15" s="378">
        <v>0</v>
      </c>
      <c r="H15" s="70">
        <f>1</f>
        <v>1</v>
      </c>
      <c r="I15" s="378">
        <f>1/2</f>
        <v>0.5</v>
      </c>
      <c r="J15" s="70">
        <v>0</v>
      </c>
      <c r="K15" s="378">
        <v>0</v>
      </c>
      <c r="L15" s="70">
        <v>0</v>
      </c>
      <c r="M15" s="378">
        <v>0</v>
      </c>
      <c r="N15" s="381">
        <v>0</v>
      </c>
      <c r="O15" s="70">
        <v>0</v>
      </c>
      <c r="P15" s="87">
        <v>0</v>
      </c>
      <c r="Q15" s="87">
        <v>0</v>
      </c>
      <c r="R15"/>
    </row>
    <row r="16" spans="1:18" s="100" customFormat="1">
      <c r="A16" s="179" t="s">
        <v>141</v>
      </c>
      <c r="B16" s="148" t="s">
        <v>142</v>
      </c>
      <c r="C16" s="158" t="s">
        <v>59</v>
      </c>
      <c r="D16" s="300">
        <f t="shared" si="0"/>
        <v>0</v>
      </c>
      <c r="E16" s="300">
        <f t="shared" si="1"/>
        <v>0</v>
      </c>
      <c r="F16" s="107">
        <v>0</v>
      </c>
      <c r="G16" s="377">
        <v>0</v>
      </c>
      <c r="H16" s="107">
        <v>0</v>
      </c>
      <c r="I16" s="377">
        <v>0</v>
      </c>
      <c r="J16" s="107">
        <v>0</v>
      </c>
      <c r="K16" s="377">
        <v>0</v>
      </c>
      <c r="L16" s="107">
        <v>0</v>
      </c>
      <c r="M16" s="377">
        <v>0</v>
      </c>
      <c r="N16" s="379">
        <v>0</v>
      </c>
      <c r="O16" s="107">
        <v>0</v>
      </c>
      <c r="P16" s="125">
        <v>0</v>
      </c>
      <c r="Q16" s="125">
        <v>0</v>
      </c>
      <c r="R16" s="111"/>
    </row>
    <row r="17" spans="1:18" s="102" customFormat="1">
      <c r="A17" s="181" t="s">
        <v>81</v>
      </c>
      <c r="B17" s="147" t="s">
        <v>378</v>
      </c>
      <c r="C17" s="154" t="s">
        <v>59</v>
      </c>
      <c r="D17" s="501">
        <f t="shared" si="0"/>
        <v>5</v>
      </c>
      <c r="E17" s="501">
        <f t="shared" si="1"/>
        <v>4.5</v>
      </c>
      <c r="F17" s="107">
        <f>1+1+1</f>
        <v>3</v>
      </c>
      <c r="G17" s="603">
        <f>1+1+1</f>
        <v>3</v>
      </c>
      <c r="H17" s="107">
        <f>1</f>
        <v>1</v>
      </c>
      <c r="I17" s="377">
        <f>1/2</f>
        <v>0.5</v>
      </c>
      <c r="J17" s="355">
        <v>0</v>
      </c>
      <c r="K17" s="375">
        <v>0</v>
      </c>
      <c r="L17" s="355">
        <v>0</v>
      </c>
      <c r="M17" s="375">
        <v>0</v>
      </c>
      <c r="N17" s="380">
        <v>0</v>
      </c>
      <c r="O17" s="355">
        <v>0</v>
      </c>
      <c r="P17" s="376">
        <f>1</f>
        <v>1</v>
      </c>
      <c r="Q17" s="376">
        <f>1</f>
        <v>1</v>
      </c>
      <c r="R17" s="112"/>
    </row>
    <row r="18" spans="1:18" s="102" customFormat="1">
      <c r="A18" s="181" t="s">
        <v>595</v>
      </c>
      <c r="B18" s="147" t="s">
        <v>295</v>
      </c>
      <c r="C18" s="154" t="s">
        <v>59</v>
      </c>
      <c r="D18" s="501">
        <f t="shared" si="0"/>
        <v>3</v>
      </c>
      <c r="E18" s="501">
        <f t="shared" si="1"/>
        <v>3</v>
      </c>
      <c r="F18" s="107">
        <f>1+1+1</f>
        <v>3</v>
      </c>
      <c r="G18" s="377">
        <f>1+1+1</f>
        <v>3</v>
      </c>
      <c r="H18" s="107">
        <v>0</v>
      </c>
      <c r="I18" s="377">
        <v>0</v>
      </c>
      <c r="J18" s="355">
        <v>0</v>
      </c>
      <c r="K18" s="375">
        <v>0</v>
      </c>
      <c r="L18" s="355">
        <v>0</v>
      </c>
      <c r="M18" s="375">
        <v>0</v>
      </c>
      <c r="N18" s="380">
        <v>0</v>
      </c>
      <c r="O18" s="355">
        <v>0</v>
      </c>
      <c r="P18" s="376">
        <v>0</v>
      </c>
      <c r="Q18" s="376">
        <v>0</v>
      </c>
      <c r="R18" s="112"/>
    </row>
    <row r="19" spans="1:18" s="102" customFormat="1">
      <c r="A19" s="181" t="s">
        <v>598</v>
      </c>
      <c r="B19" s="147" t="s">
        <v>599</v>
      </c>
      <c r="C19" s="154" t="s">
        <v>59</v>
      </c>
      <c r="D19" s="501">
        <f t="shared" si="0"/>
        <v>1</v>
      </c>
      <c r="E19" s="501">
        <f t="shared" si="1"/>
        <v>1</v>
      </c>
      <c r="F19" s="107">
        <v>0</v>
      </c>
      <c r="G19" s="377">
        <v>0</v>
      </c>
      <c r="H19" s="107">
        <v>0</v>
      </c>
      <c r="I19" s="377">
        <v>0</v>
      </c>
      <c r="J19" s="355">
        <v>0</v>
      </c>
      <c r="K19" s="375">
        <v>0</v>
      </c>
      <c r="L19" s="355">
        <v>0</v>
      </c>
      <c r="M19" s="375">
        <v>0</v>
      </c>
      <c r="N19" s="380">
        <v>0</v>
      </c>
      <c r="O19" s="355">
        <v>0</v>
      </c>
      <c r="P19" s="376">
        <f>1</f>
        <v>1</v>
      </c>
      <c r="Q19" s="376">
        <f>1</f>
        <v>1</v>
      </c>
      <c r="R19" s="112"/>
    </row>
    <row r="20" spans="1:18" s="102" customFormat="1">
      <c r="A20" s="181" t="s">
        <v>128</v>
      </c>
      <c r="B20" s="147" t="s">
        <v>127</v>
      </c>
      <c r="C20" s="154" t="s">
        <v>59</v>
      </c>
      <c r="D20" s="501">
        <f t="shared" si="0"/>
        <v>0</v>
      </c>
      <c r="E20" s="501">
        <f t="shared" si="1"/>
        <v>0</v>
      </c>
      <c r="F20" s="107">
        <v>0</v>
      </c>
      <c r="G20" s="377">
        <v>0</v>
      </c>
      <c r="H20" s="107">
        <v>0</v>
      </c>
      <c r="I20" s="377">
        <v>0</v>
      </c>
      <c r="J20" s="355">
        <v>0</v>
      </c>
      <c r="K20" s="375">
        <v>0</v>
      </c>
      <c r="L20" s="355">
        <v>0</v>
      </c>
      <c r="M20" s="375">
        <v>0</v>
      </c>
      <c r="N20" s="380">
        <v>0</v>
      </c>
      <c r="O20" s="355">
        <v>0</v>
      </c>
      <c r="P20" s="376">
        <v>0</v>
      </c>
      <c r="Q20" s="376">
        <v>0</v>
      </c>
      <c r="R20" s="112"/>
    </row>
    <row r="21" spans="1:18" s="102" customFormat="1">
      <c r="A21" s="181" t="s">
        <v>594</v>
      </c>
      <c r="B21" s="147" t="s">
        <v>499</v>
      </c>
      <c r="C21" s="154" t="s">
        <v>59</v>
      </c>
      <c r="D21" s="501">
        <f t="shared" si="0"/>
        <v>2</v>
      </c>
      <c r="E21" s="501">
        <f t="shared" si="1"/>
        <v>2</v>
      </c>
      <c r="F21" s="107">
        <f>1+1</f>
        <v>2</v>
      </c>
      <c r="G21" s="377">
        <f>1+1</f>
        <v>2</v>
      </c>
      <c r="H21" s="107">
        <v>0</v>
      </c>
      <c r="I21" s="377">
        <v>0</v>
      </c>
      <c r="J21" s="355">
        <v>0</v>
      </c>
      <c r="K21" s="375">
        <v>0</v>
      </c>
      <c r="L21" s="355">
        <v>0</v>
      </c>
      <c r="M21" s="375">
        <v>0</v>
      </c>
      <c r="N21" s="380">
        <v>0</v>
      </c>
      <c r="O21" s="355">
        <v>0</v>
      </c>
      <c r="P21" s="376">
        <v>0</v>
      </c>
      <c r="Q21" s="376">
        <v>0</v>
      </c>
      <c r="R21" s="112"/>
    </row>
    <row r="22" spans="1:18" s="102" customFormat="1">
      <c r="A22" s="181" t="s">
        <v>257</v>
      </c>
      <c r="B22" s="147" t="s">
        <v>258</v>
      </c>
      <c r="C22" s="154" t="s">
        <v>59</v>
      </c>
      <c r="D22" s="501">
        <f t="shared" si="0"/>
        <v>1</v>
      </c>
      <c r="E22" s="501">
        <f t="shared" si="1"/>
        <v>1</v>
      </c>
      <c r="F22" s="107">
        <v>0</v>
      </c>
      <c r="G22" s="377">
        <v>0</v>
      </c>
      <c r="H22" s="107">
        <f>1</f>
        <v>1</v>
      </c>
      <c r="I22" s="377">
        <f>1</f>
        <v>1</v>
      </c>
      <c r="J22" s="355">
        <v>0</v>
      </c>
      <c r="K22" s="375">
        <v>0</v>
      </c>
      <c r="L22" s="355">
        <v>0</v>
      </c>
      <c r="M22" s="375">
        <v>0</v>
      </c>
      <c r="N22" s="380">
        <v>0</v>
      </c>
      <c r="O22" s="355">
        <v>0</v>
      </c>
      <c r="P22" s="376">
        <v>0</v>
      </c>
      <c r="Q22" s="376">
        <v>0</v>
      </c>
      <c r="R22" s="112"/>
    </row>
    <row r="23" spans="1:18" s="102" customFormat="1">
      <c r="A23" s="181" t="s">
        <v>155</v>
      </c>
      <c r="B23" s="147" t="s">
        <v>289</v>
      </c>
      <c r="C23" s="154" t="s">
        <v>59</v>
      </c>
      <c r="D23" s="501">
        <f t="shared" si="0"/>
        <v>1</v>
      </c>
      <c r="E23" s="501">
        <f t="shared" si="1"/>
        <v>1</v>
      </c>
      <c r="F23" s="355">
        <v>0</v>
      </c>
      <c r="G23" s="375">
        <v>0</v>
      </c>
      <c r="H23" s="355">
        <v>0</v>
      </c>
      <c r="I23" s="375">
        <v>0</v>
      </c>
      <c r="J23" s="355">
        <v>0</v>
      </c>
      <c r="K23" s="375">
        <v>0</v>
      </c>
      <c r="L23" s="355">
        <v>0</v>
      </c>
      <c r="M23" s="375">
        <v>0</v>
      </c>
      <c r="N23" s="380">
        <v>0</v>
      </c>
      <c r="O23" s="355">
        <v>0</v>
      </c>
      <c r="P23" s="376">
        <f>1</f>
        <v>1</v>
      </c>
      <c r="Q23" s="376">
        <f>1</f>
        <v>1</v>
      </c>
      <c r="R23" s="112"/>
    </row>
    <row r="24" spans="1:18" s="102" customFormat="1">
      <c r="A24" s="181" t="s">
        <v>178</v>
      </c>
      <c r="B24" s="147" t="s">
        <v>179</v>
      </c>
      <c r="C24" s="154" t="s">
        <v>59</v>
      </c>
      <c r="D24" s="501">
        <f t="shared" si="0"/>
        <v>1</v>
      </c>
      <c r="E24" s="501">
        <f t="shared" si="1"/>
        <v>1</v>
      </c>
      <c r="F24" s="355">
        <f>1</f>
        <v>1</v>
      </c>
      <c r="G24" s="375">
        <f>1</f>
        <v>1</v>
      </c>
      <c r="H24" s="355">
        <v>0</v>
      </c>
      <c r="I24" s="375">
        <v>0</v>
      </c>
      <c r="J24" s="355">
        <v>0</v>
      </c>
      <c r="K24" s="375">
        <v>0</v>
      </c>
      <c r="L24" s="355">
        <v>0</v>
      </c>
      <c r="M24" s="375">
        <v>0</v>
      </c>
      <c r="N24" s="380">
        <v>0</v>
      </c>
      <c r="O24" s="355">
        <v>0</v>
      </c>
      <c r="P24" s="376">
        <v>0</v>
      </c>
      <c r="Q24" s="376">
        <v>0</v>
      </c>
      <c r="R24" s="112"/>
    </row>
    <row r="25" spans="1:18" s="102" customFormat="1">
      <c r="A25" s="181" t="s">
        <v>593</v>
      </c>
      <c r="B25" s="147" t="s">
        <v>1085</v>
      </c>
      <c r="C25" s="154" t="s">
        <v>59</v>
      </c>
      <c r="D25" s="501">
        <f t="shared" si="0"/>
        <v>0</v>
      </c>
      <c r="E25" s="501">
        <f t="shared" si="1"/>
        <v>0</v>
      </c>
      <c r="F25" s="355">
        <v>0</v>
      </c>
      <c r="G25" s="375">
        <v>0</v>
      </c>
      <c r="H25" s="355">
        <v>0</v>
      </c>
      <c r="I25" s="375">
        <v>0</v>
      </c>
      <c r="J25" s="355">
        <v>0</v>
      </c>
      <c r="K25" s="375">
        <v>0</v>
      </c>
      <c r="L25" s="355">
        <v>0</v>
      </c>
      <c r="M25" s="375">
        <v>0</v>
      </c>
      <c r="N25" s="380">
        <v>0</v>
      </c>
      <c r="O25" s="355">
        <v>0</v>
      </c>
      <c r="P25" s="376">
        <v>0</v>
      </c>
      <c r="Q25" s="376">
        <v>0</v>
      </c>
      <c r="R25" s="112"/>
    </row>
    <row r="26" spans="1:18" s="102" customFormat="1">
      <c r="A26" s="181" t="s">
        <v>165</v>
      </c>
      <c r="B26" s="147" t="s">
        <v>166</v>
      </c>
      <c r="C26" s="154" t="s">
        <v>59</v>
      </c>
      <c r="D26" s="501">
        <f t="shared" si="0"/>
        <v>0</v>
      </c>
      <c r="E26" s="501">
        <f t="shared" si="1"/>
        <v>0</v>
      </c>
      <c r="F26" s="355">
        <v>0</v>
      </c>
      <c r="G26" s="375">
        <v>0</v>
      </c>
      <c r="H26" s="355">
        <v>0</v>
      </c>
      <c r="I26" s="375">
        <v>0</v>
      </c>
      <c r="J26" s="355">
        <v>0</v>
      </c>
      <c r="K26" s="375">
        <v>0</v>
      </c>
      <c r="L26" s="355">
        <v>0</v>
      </c>
      <c r="M26" s="375">
        <v>0</v>
      </c>
      <c r="N26" s="380">
        <v>0</v>
      </c>
      <c r="O26" s="355">
        <v>0</v>
      </c>
      <c r="P26" s="376">
        <v>0</v>
      </c>
      <c r="Q26" s="376">
        <v>0</v>
      </c>
      <c r="R26" s="112"/>
    </row>
    <row r="27" spans="1:18" s="95" customFormat="1">
      <c r="A27" s="180" t="s">
        <v>600</v>
      </c>
      <c r="B27" s="149" t="s">
        <v>506</v>
      </c>
      <c r="C27" s="156" t="s">
        <v>59</v>
      </c>
      <c r="D27" s="611">
        <f t="shared" si="0"/>
        <v>1</v>
      </c>
      <c r="E27" s="611">
        <f t="shared" si="1"/>
        <v>1</v>
      </c>
      <c r="F27" s="70">
        <f>1</f>
        <v>1</v>
      </c>
      <c r="G27" s="378">
        <f>1</f>
        <v>1</v>
      </c>
      <c r="H27" s="70">
        <v>0</v>
      </c>
      <c r="I27" s="378">
        <v>0</v>
      </c>
      <c r="J27" s="70">
        <v>0</v>
      </c>
      <c r="K27" s="378">
        <v>0</v>
      </c>
      <c r="L27" s="70">
        <v>0</v>
      </c>
      <c r="M27" s="378">
        <v>0</v>
      </c>
      <c r="N27" s="381">
        <v>0</v>
      </c>
      <c r="O27" s="70">
        <v>0</v>
      </c>
      <c r="P27" s="87">
        <v>0</v>
      </c>
      <c r="Q27" s="87">
        <v>0</v>
      </c>
      <c r="R27"/>
    </row>
    <row r="28" spans="1:18" s="100" customFormat="1">
      <c r="A28" s="179" t="s">
        <v>319</v>
      </c>
      <c r="B28" s="148" t="s">
        <v>320</v>
      </c>
      <c r="C28" s="158" t="s">
        <v>56</v>
      </c>
      <c r="D28" s="612">
        <f t="shared" si="0"/>
        <v>2</v>
      </c>
      <c r="E28" s="612">
        <f t="shared" si="1"/>
        <v>2</v>
      </c>
      <c r="F28" s="107">
        <f>1+1</f>
        <v>2</v>
      </c>
      <c r="G28" s="377">
        <f>1+1</f>
        <v>2</v>
      </c>
      <c r="H28" s="107">
        <v>0</v>
      </c>
      <c r="I28" s="377">
        <v>0</v>
      </c>
      <c r="J28" s="107">
        <v>0</v>
      </c>
      <c r="K28" s="377">
        <v>0</v>
      </c>
      <c r="L28" s="107">
        <v>0</v>
      </c>
      <c r="M28" s="377">
        <v>0</v>
      </c>
      <c r="N28" s="379">
        <v>0</v>
      </c>
      <c r="O28" s="107">
        <v>0</v>
      </c>
      <c r="P28" s="125">
        <v>0</v>
      </c>
      <c r="Q28" s="125">
        <v>0</v>
      </c>
      <c r="R28" s="111"/>
    </row>
    <row r="29" spans="1:18" s="102" customFormat="1">
      <c r="A29" s="181" t="s">
        <v>82</v>
      </c>
      <c r="B29" s="147" t="s">
        <v>83</v>
      </c>
      <c r="C29" s="154" t="s">
        <v>56</v>
      </c>
      <c r="D29" s="501">
        <f t="shared" si="0"/>
        <v>10</v>
      </c>
      <c r="E29" s="501">
        <f t="shared" si="1"/>
        <v>10</v>
      </c>
      <c r="F29" s="107">
        <f>1+1+1+1+1+1</f>
        <v>6</v>
      </c>
      <c r="G29" s="377">
        <f>1+1+1+1+1+1</f>
        <v>6</v>
      </c>
      <c r="H29" s="107">
        <f>1+1</f>
        <v>2</v>
      </c>
      <c r="I29" s="377">
        <f>1+1</f>
        <v>2</v>
      </c>
      <c r="J29" s="355">
        <v>0</v>
      </c>
      <c r="K29" s="375">
        <v>0</v>
      </c>
      <c r="L29" s="355">
        <v>0</v>
      </c>
      <c r="M29" s="375">
        <v>0</v>
      </c>
      <c r="N29" s="380">
        <v>0</v>
      </c>
      <c r="O29" s="355">
        <v>0</v>
      </c>
      <c r="P29" s="376">
        <f>1+1</f>
        <v>2</v>
      </c>
      <c r="Q29" s="376">
        <f>1+1</f>
        <v>2</v>
      </c>
      <c r="R29" s="112"/>
    </row>
    <row r="30" spans="1:18" s="102" customFormat="1">
      <c r="A30" s="181" t="s">
        <v>596</v>
      </c>
      <c r="B30" s="147" t="s">
        <v>597</v>
      </c>
      <c r="C30" s="154" t="s">
        <v>56</v>
      </c>
      <c r="D30" s="501">
        <f t="shared" si="0"/>
        <v>0</v>
      </c>
      <c r="E30" s="501">
        <f t="shared" si="1"/>
        <v>0</v>
      </c>
      <c r="F30" s="107">
        <v>0</v>
      </c>
      <c r="G30" s="377">
        <v>0</v>
      </c>
      <c r="H30" s="107">
        <v>0</v>
      </c>
      <c r="I30" s="377">
        <v>0</v>
      </c>
      <c r="J30" s="355">
        <v>0</v>
      </c>
      <c r="K30" s="375">
        <v>0</v>
      </c>
      <c r="L30" s="355">
        <v>0</v>
      </c>
      <c r="M30" s="375">
        <v>0</v>
      </c>
      <c r="N30" s="380">
        <v>0</v>
      </c>
      <c r="O30" s="355">
        <v>0</v>
      </c>
      <c r="P30" s="376">
        <v>0</v>
      </c>
      <c r="Q30" s="376">
        <v>0</v>
      </c>
      <c r="R30" s="112"/>
    </row>
    <row r="31" spans="1:18" s="102" customFormat="1">
      <c r="A31" s="266" t="s">
        <v>373</v>
      </c>
      <c r="B31" s="169" t="s">
        <v>374</v>
      </c>
      <c r="C31" s="170" t="s">
        <v>56</v>
      </c>
      <c r="D31" s="611">
        <f t="shared" si="0"/>
        <v>0</v>
      </c>
      <c r="E31" s="611">
        <f t="shared" si="1"/>
        <v>0</v>
      </c>
      <c r="F31" s="369">
        <v>0</v>
      </c>
      <c r="G31" s="390">
        <v>0</v>
      </c>
      <c r="H31" s="369">
        <v>0</v>
      </c>
      <c r="I31" s="388">
        <v>0</v>
      </c>
      <c r="J31" s="358">
        <v>0</v>
      </c>
      <c r="K31" s="382">
        <v>0</v>
      </c>
      <c r="L31" s="358">
        <v>0</v>
      </c>
      <c r="M31" s="382">
        <v>0</v>
      </c>
      <c r="N31" s="383">
        <v>0</v>
      </c>
      <c r="O31" s="358">
        <v>0</v>
      </c>
      <c r="P31" s="384">
        <v>0</v>
      </c>
      <c r="Q31" s="384">
        <v>0</v>
      </c>
      <c r="R31" s="112"/>
    </row>
    <row r="32" spans="1:18" s="100" customFormat="1">
      <c r="A32" s="179" t="s">
        <v>356</v>
      </c>
      <c r="B32" s="148" t="s">
        <v>357</v>
      </c>
      <c r="C32" s="158" t="s">
        <v>358</v>
      </c>
      <c r="D32" s="612">
        <f t="shared" si="0"/>
        <v>0</v>
      </c>
      <c r="E32" s="612">
        <f t="shared" si="1"/>
        <v>0</v>
      </c>
      <c r="F32" s="107">
        <v>0</v>
      </c>
      <c r="G32" s="377">
        <v>0</v>
      </c>
      <c r="H32" s="107">
        <v>0</v>
      </c>
      <c r="I32" s="377">
        <v>0</v>
      </c>
      <c r="J32" s="107">
        <v>0</v>
      </c>
      <c r="K32" s="377">
        <v>0</v>
      </c>
      <c r="L32" s="107">
        <v>0</v>
      </c>
      <c r="M32" s="377">
        <v>0</v>
      </c>
      <c r="N32" s="379">
        <v>0</v>
      </c>
      <c r="O32" s="107">
        <v>0</v>
      </c>
      <c r="P32" s="125">
        <v>0</v>
      </c>
      <c r="Q32" s="125">
        <v>0</v>
      </c>
      <c r="R32" s="111"/>
    </row>
    <row r="33" spans="1:18" s="102" customFormat="1">
      <c r="A33" s="181" t="s">
        <v>605</v>
      </c>
      <c r="B33" s="147" t="s">
        <v>606</v>
      </c>
      <c r="C33" s="154" t="s">
        <v>358</v>
      </c>
      <c r="D33" s="302">
        <f t="shared" si="0"/>
        <v>0</v>
      </c>
      <c r="E33" s="302">
        <f t="shared" si="1"/>
        <v>0</v>
      </c>
      <c r="F33" s="355">
        <v>0</v>
      </c>
      <c r="G33" s="375">
        <v>0</v>
      </c>
      <c r="H33" s="355">
        <v>0</v>
      </c>
      <c r="I33" s="375">
        <v>0</v>
      </c>
      <c r="J33" s="355">
        <v>0</v>
      </c>
      <c r="K33" s="375">
        <v>0</v>
      </c>
      <c r="L33" s="355">
        <v>0</v>
      </c>
      <c r="M33" s="375">
        <v>0</v>
      </c>
      <c r="N33" s="380">
        <v>0</v>
      </c>
      <c r="O33" s="355">
        <v>0</v>
      </c>
      <c r="P33" s="376">
        <v>0</v>
      </c>
      <c r="Q33" s="376">
        <v>0</v>
      </c>
      <c r="R33" s="112"/>
    </row>
    <row r="34" spans="1:18" s="95" customFormat="1">
      <c r="A34" s="180" t="s">
        <v>604</v>
      </c>
      <c r="B34" s="149" t="s">
        <v>1086</v>
      </c>
      <c r="C34" s="156" t="s">
        <v>358</v>
      </c>
      <c r="D34" s="325">
        <f t="shared" si="0"/>
        <v>0</v>
      </c>
      <c r="E34" s="325">
        <f t="shared" si="1"/>
        <v>0</v>
      </c>
      <c r="F34" s="70">
        <v>0</v>
      </c>
      <c r="G34" s="378">
        <v>0</v>
      </c>
      <c r="H34" s="70">
        <v>0</v>
      </c>
      <c r="I34" s="378">
        <v>0</v>
      </c>
      <c r="J34" s="70">
        <v>0</v>
      </c>
      <c r="K34" s="378">
        <v>0</v>
      </c>
      <c r="L34" s="70">
        <v>0</v>
      </c>
      <c r="M34" s="378">
        <v>0</v>
      </c>
      <c r="N34" s="381">
        <v>0</v>
      </c>
      <c r="O34" s="70">
        <v>0</v>
      </c>
      <c r="P34" s="87">
        <v>0</v>
      </c>
      <c r="Q34" s="87">
        <v>0</v>
      </c>
      <c r="R34"/>
    </row>
    <row r="35" spans="1:18" s="256" customFormat="1">
      <c r="A35" s="190" t="s">
        <v>1533</v>
      </c>
      <c r="B35" s="159" t="s">
        <v>2679</v>
      </c>
      <c r="C35" s="161" t="s">
        <v>577</v>
      </c>
      <c r="D35" s="304">
        <f t="shared" ref="D35" si="2">F35+H35+J35+L35+N35+P35</f>
        <v>0</v>
      </c>
      <c r="E35" s="304">
        <f t="shared" ref="E35" si="3">G35+I35+K35+M35+O35+Q35</f>
        <v>0</v>
      </c>
      <c r="F35" s="360">
        <v>0</v>
      </c>
      <c r="G35" s="385">
        <v>0</v>
      </c>
      <c r="H35" s="360">
        <v>0</v>
      </c>
      <c r="I35" s="385">
        <v>0</v>
      </c>
      <c r="J35" s="360">
        <v>0</v>
      </c>
      <c r="K35" s="385">
        <v>0</v>
      </c>
      <c r="L35" s="360">
        <v>0</v>
      </c>
      <c r="M35" s="385">
        <v>0</v>
      </c>
      <c r="N35" s="386">
        <v>0</v>
      </c>
      <c r="O35" s="360">
        <v>0</v>
      </c>
      <c r="P35" s="387">
        <v>0</v>
      </c>
      <c r="Q35" s="387">
        <v>0</v>
      </c>
      <c r="R35"/>
    </row>
    <row r="36" spans="1:18" s="256" customFormat="1">
      <c r="A36" s="190" t="s">
        <v>1005</v>
      </c>
      <c r="B36" s="159" t="s">
        <v>1006</v>
      </c>
      <c r="C36" s="161" t="s">
        <v>1007</v>
      </c>
      <c r="D36" s="304">
        <f t="shared" si="0"/>
        <v>1</v>
      </c>
      <c r="E36" s="304">
        <f t="shared" si="1"/>
        <v>1</v>
      </c>
      <c r="F36" s="360">
        <f>1</f>
        <v>1</v>
      </c>
      <c r="G36" s="385">
        <f>1</f>
        <v>1</v>
      </c>
      <c r="H36" s="360">
        <v>0</v>
      </c>
      <c r="I36" s="385">
        <v>0</v>
      </c>
      <c r="J36" s="360">
        <v>0</v>
      </c>
      <c r="K36" s="385">
        <v>0</v>
      </c>
      <c r="L36" s="360">
        <v>0</v>
      </c>
      <c r="M36" s="385">
        <v>0</v>
      </c>
      <c r="N36" s="386">
        <v>0</v>
      </c>
      <c r="O36" s="360">
        <v>0</v>
      </c>
      <c r="P36" s="387">
        <v>0</v>
      </c>
      <c r="Q36" s="387">
        <v>0</v>
      </c>
      <c r="R36"/>
    </row>
    <row r="37" spans="1:18" s="256" customFormat="1">
      <c r="A37" s="189" t="s">
        <v>602</v>
      </c>
      <c r="B37" s="199" t="s">
        <v>603</v>
      </c>
      <c r="C37" s="257" t="s">
        <v>504</v>
      </c>
      <c r="D37" s="300">
        <f t="shared" ref="D37:E41" si="4">F37+H37+J37+L37+N37+P37</f>
        <v>0</v>
      </c>
      <c r="E37" s="300">
        <f t="shared" si="4"/>
        <v>0</v>
      </c>
      <c r="F37" s="268">
        <v>0</v>
      </c>
      <c r="G37" s="544">
        <v>0</v>
      </c>
      <c r="H37" s="268">
        <v>0</v>
      </c>
      <c r="I37" s="544">
        <v>0</v>
      </c>
      <c r="J37" s="268">
        <v>0</v>
      </c>
      <c r="K37" s="544">
        <v>0</v>
      </c>
      <c r="L37" s="268">
        <v>0</v>
      </c>
      <c r="M37" s="544">
        <v>0</v>
      </c>
      <c r="N37" s="588">
        <v>0</v>
      </c>
      <c r="O37" s="268">
        <v>0</v>
      </c>
      <c r="P37" s="267">
        <v>0</v>
      </c>
      <c r="Q37" s="267">
        <v>0</v>
      </c>
      <c r="R37" s="1"/>
    </row>
    <row r="38" spans="1:18" s="100" customFormat="1">
      <c r="A38" s="179" t="s">
        <v>242</v>
      </c>
      <c r="B38" s="148" t="s">
        <v>601</v>
      </c>
      <c r="C38" s="158" t="s">
        <v>504</v>
      </c>
      <c r="D38" s="302">
        <f t="shared" si="4"/>
        <v>0</v>
      </c>
      <c r="E38" s="302">
        <f t="shared" si="4"/>
        <v>0</v>
      </c>
      <c r="F38" s="107">
        <v>0</v>
      </c>
      <c r="G38" s="377">
        <v>0</v>
      </c>
      <c r="H38" s="107">
        <v>0</v>
      </c>
      <c r="I38" s="377">
        <v>0</v>
      </c>
      <c r="J38" s="107">
        <v>0</v>
      </c>
      <c r="K38" s="377">
        <v>0</v>
      </c>
      <c r="L38" s="107">
        <v>0</v>
      </c>
      <c r="M38" s="377">
        <v>0</v>
      </c>
      <c r="N38" s="379">
        <v>0</v>
      </c>
      <c r="O38" s="96">
        <v>0</v>
      </c>
      <c r="P38" s="98">
        <v>0</v>
      </c>
      <c r="Q38" s="98">
        <v>0</v>
      </c>
      <c r="R38" s="111"/>
    </row>
    <row r="39" spans="1:18" s="363" customFormat="1" ht="15" customHeight="1">
      <c r="A39" s="1609" t="s">
        <v>165</v>
      </c>
      <c r="B39" s="1519" t="s">
        <v>1036</v>
      </c>
      <c r="C39" s="364" t="s">
        <v>504</v>
      </c>
      <c r="D39" s="325">
        <f t="shared" si="4"/>
        <v>0</v>
      </c>
      <c r="E39" s="325">
        <f t="shared" si="4"/>
        <v>0</v>
      </c>
      <c r="F39" s="369">
        <v>0</v>
      </c>
      <c r="G39" s="1610">
        <v>0</v>
      </c>
      <c r="H39" s="1598">
        <v>0</v>
      </c>
      <c r="I39" s="1610">
        <v>0</v>
      </c>
      <c r="J39" s="1598">
        <v>0</v>
      </c>
      <c r="K39" s="1610">
        <v>0</v>
      </c>
      <c r="L39" s="1598">
        <v>0</v>
      </c>
      <c r="M39" s="1611">
        <v>0</v>
      </c>
      <c r="N39" s="1611">
        <v>0</v>
      </c>
      <c r="O39" s="1598">
        <v>0</v>
      </c>
      <c r="P39" s="1612">
        <v>0</v>
      </c>
      <c r="Q39" s="1612">
        <v>0</v>
      </c>
      <c r="R39" s="362"/>
    </row>
    <row r="40" spans="1:18" s="1" customFormat="1">
      <c r="A40" s="189" t="s">
        <v>1038</v>
      </c>
      <c r="B40" s="199" t="s">
        <v>72</v>
      </c>
      <c r="C40" s="199" t="s">
        <v>231</v>
      </c>
      <c r="D40" s="300">
        <f t="shared" si="4"/>
        <v>0</v>
      </c>
      <c r="E40" s="300">
        <f t="shared" si="4"/>
        <v>0</v>
      </c>
      <c r="F40" s="268">
        <v>0</v>
      </c>
      <c r="G40" s="544">
        <v>0</v>
      </c>
      <c r="H40" s="268">
        <v>0</v>
      </c>
      <c r="I40" s="544">
        <v>0</v>
      </c>
      <c r="J40" s="268">
        <v>0</v>
      </c>
      <c r="K40" s="544">
        <v>0</v>
      </c>
      <c r="L40" s="268">
        <v>0</v>
      </c>
      <c r="M40" s="544">
        <v>0</v>
      </c>
      <c r="N40" s="588">
        <v>0</v>
      </c>
      <c r="O40" s="19">
        <v>0</v>
      </c>
      <c r="P40" s="71">
        <v>0</v>
      </c>
      <c r="Q40" s="71">
        <v>0</v>
      </c>
    </row>
    <row r="41" spans="1:18" s="111" customFormat="1">
      <c r="A41" s="189" t="s">
        <v>2917</v>
      </c>
      <c r="B41" s="199" t="s">
        <v>2918</v>
      </c>
      <c r="C41" s="199" t="s">
        <v>231</v>
      </c>
      <c r="D41" s="302">
        <f t="shared" si="4"/>
        <v>1</v>
      </c>
      <c r="E41" s="302">
        <f t="shared" si="4"/>
        <v>0</v>
      </c>
      <c r="F41" s="268">
        <f>1</f>
        <v>1</v>
      </c>
      <c r="G41" s="1383">
        <v>0</v>
      </c>
      <c r="H41" s="268">
        <v>0</v>
      </c>
      <c r="I41" s="1383">
        <v>0</v>
      </c>
      <c r="J41" s="268">
        <v>0</v>
      </c>
      <c r="K41" s="1383">
        <v>0</v>
      </c>
      <c r="L41" s="268">
        <v>0</v>
      </c>
      <c r="M41" s="1383">
        <v>0</v>
      </c>
      <c r="N41" s="588">
        <v>0</v>
      </c>
      <c r="O41" s="19">
        <v>0</v>
      </c>
      <c r="P41" s="71">
        <v>0</v>
      </c>
      <c r="Q41" s="71">
        <v>0</v>
      </c>
    </row>
    <row r="42" spans="1:18" ht="16" thickBot="1">
      <c r="A42" s="162" t="s">
        <v>1033</v>
      </c>
      <c r="B42" s="150" t="s">
        <v>1034</v>
      </c>
      <c r="C42" s="150" t="s">
        <v>835</v>
      </c>
      <c r="D42" s="309">
        <f t="shared" si="0"/>
        <v>0</v>
      </c>
      <c r="E42" s="309">
        <f t="shared" si="1"/>
        <v>0</v>
      </c>
      <c r="F42" s="589">
        <v>0</v>
      </c>
      <c r="G42" s="590">
        <v>0</v>
      </c>
      <c r="H42" s="589">
        <v>0</v>
      </c>
      <c r="I42" s="590">
        <v>0</v>
      </c>
      <c r="J42" s="589">
        <v>0</v>
      </c>
      <c r="K42" s="590">
        <v>0</v>
      </c>
      <c r="L42" s="591">
        <v>0</v>
      </c>
      <c r="M42" s="589">
        <v>0</v>
      </c>
      <c r="N42" s="589">
        <v>0</v>
      </c>
      <c r="O42" s="75">
        <v>0</v>
      </c>
      <c r="P42" s="73">
        <v>0</v>
      </c>
      <c r="Q42" s="75">
        <v>0</v>
      </c>
      <c r="R42" s="69"/>
    </row>
    <row r="43" spans="1:18">
      <c r="A43" s="233" t="s">
        <v>20</v>
      </c>
      <c r="B43" s="238"/>
      <c r="C43" s="238"/>
      <c r="D43" s="237">
        <f t="shared" ref="D43:Q43" si="5">SUM(D5:D42)</f>
        <v>40</v>
      </c>
      <c r="E43" s="235">
        <f t="shared" si="5"/>
        <v>35.5</v>
      </c>
      <c r="F43" s="237">
        <f t="shared" si="5"/>
        <v>27</v>
      </c>
      <c r="G43" s="235">
        <f t="shared" si="5"/>
        <v>24.5</v>
      </c>
      <c r="H43" s="237">
        <f t="shared" si="5"/>
        <v>5</v>
      </c>
      <c r="I43" s="235">
        <f t="shared" si="5"/>
        <v>4</v>
      </c>
      <c r="J43" s="237">
        <f t="shared" si="5"/>
        <v>0</v>
      </c>
      <c r="K43" s="235">
        <f t="shared" si="5"/>
        <v>0</v>
      </c>
      <c r="L43" s="237">
        <f t="shared" si="5"/>
        <v>0</v>
      </c>
      <c r="M43" s="235">
        <f t="shared" si="5"/>
        <v>0</v>
      </c>
      <c r="N43" s="237">
        <f t="shared" si="5"/>
        <v>0</v>
      </c>
      <c r="O43" s="235">
        <f t="shared" si="5"/>
        <v>0</v>
      </c>
      <c r="P43" s="237">
        <f t="shared" si="5"/>
        <v>8</v>
      </c>
      <c r="Q43" s="235">
        <f t="shared" si="5"/>
        <v>7</v>
      </c>
    </row>
  </sheetData>
  <sortState xmlns:xlrd2="http://schemas.microsoft.com/office/spreadsheetml/2017/richdata2" ref="A36:R38">
    <sortCondition ref="A36"/>
  </sortState>
  <mergeCells count="12">
    <mergeCell ref="A1:Q1"/>
    <mergeCell ref="A3:A4"/>
    <mergeCell ref="B3:B4"/>
    <mergeCell ref="C3:C4"/>
    <mergeCell ref="F3:G3"/>
    <mergeCell ref="J3:K3"/>
    <mergeCell ref="L3:M3"/>
    <mergeCell ref="N3:O3"/>
    <mergeCell ref="P3:Q3"/>
    <mergeCell ref="A2:Q2"/>
    <mergeCell ref="D3:E3"/>
    <mergeCell ref="H3:I3"/>
  </mergeCells>
  <phoneticPr fontId="67" type="noConversion"/>
  <conditionalFormatting sqref="C1:C39 C43:C1048576">
    <cfRule type="containsText" dxfId="50" priority="1" operator="containsText" text="student">
      <formula>NOT(ISERROR(SEARCH("student",C1)))</formula>
    </cfRule>
  </conditionalFormatting>
  <pageMargins left="0.22" right="0.17" top="0.62" bottom="0.63" header="0.3" footer="0.3"/>
  <pageSetup paperSize="9" scale="80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15"/>
  <dimension ref="A1:R13"/>
  <sheetViews>
    <sheetView zoomScale="90" zoomScaleNormal="90" workbookViewId="0">
      <selection sqref="A1:Q13"/>
    </sheetView>
  </sheetViews>
  <sheetFormatPr baseColWidth="10" defaultColWidth="8.83203125" defaultRowHeight="15"/>
  <cols>
    <col min="1" max="1" width="24.83203125" customWidth="1"/>
    <col min="2" max="2" width="12" customWidth="1"/>
    <col min="3" max="3" width="29.6640625" customWidth="1"/>
    <col min="4" max="4" width="10.1640625" customWidth="1"/>
    <col min="5" max="6" width="10" customWidth="1"/>
    <col min="7" max="9" width="10.5" customWidth="1"/>
    <col min="10" max="10" width="10" customWidth="1"/>
    <col min="11" max="11" width="10.1640625" customWidth="1"/>
    <col min="12" max="12" width="10" customWidth="1"/>
    <col min="13" max="15" width="10.5" customWidth="1"/>
    <col min="16" max="16" width="10.1640625" customWidth="1"/>
    <col min="17" max="17" width="10.83203125" customWidth="1"/>
    <col min="19" max="16384" width="8.83203125" style="37"/>
  </cols>
  <sheetData>
    <row r="1" spans="1:18" ht="21" customHeight="1">
      <c r="A1" s="1742" t="s">
        <v>47</v>
      </c>
      <c r="B1" s="1742"/>
      <c r="C1" s="1742"/>
      <c r="D1" s="1742"/>
      <c r="E1" s="1742"/>
      <c r="F1" s="1742"/>
      <c r="G1" s="1742"/>
      <c r="H1" s="1742"/>
      <c r="I1" s="1742"/>
      <c r="J1" s="1742"/>
      <c r="K1" s="1742"/>
      <c r="L1" s="1742"/>
      <c r="M1" s="1742"/>
      <c r="N1" s="1742"/>
      <c r="O1" s="1742"/>
      <c r="P1" s="1742"/>
      <c r="Q1" s="1742"/>
      <c r="R1" s="46"/>
    </row>
    <row r="2" spans="1:18" ht="19">
      <c r="A2" s="1749" t="s">
        <v>2277</v>
      </c>
      <c r="B2" s="1750"/>
      <c r="C2" s="1750"/>
      <c r="D2" s="1750"/>
      <c r="E2" s="1750"/>
      <c r="F2" s="1750"/>
      <c r="G2" s="1750"/>
      <c r="H2" s="1750"/>
      <c r="I2" s="1750"/>
      <c r="J2" s="1750"/>
      <c r="K2" s="1750"/>
      <c r="L2" s="1750"/>
      <c r="M2" s="1750"/>
      <c r="N2" s="1750"/>
      <c r="O2" s="1750"/>
      <c r="P2" s="1750"/>
      <c r="Q2" s="1750"/>
      <c r="R2" s="31"/>
    </row>
    <row r="3" spans="1:18" ht="18" customHeight="1">
      <c r="A3" s="1736" t="s">
        <v>1</v>
      </c>
      <c r="B3" s="1736" t="s">
        <v>2</v>
      </c>
      <c r="C3" s="1736" t="s">
        <v>861</v>
      </c>
      <c r="D3" s="1735" t="s">
        <v>853</v>
      </c>
      <c r="E3" s="1735"/>
      <c r="F3" s="1735" t="s">
        <v>1732</v>
      </c>
      <c r="G3" s="1735"/>
      <c r="H3" s="1735" t="s">
        <v>859</v>
      </c>
      <c r="I3" s="1735"/>
      <c r="J3" s="1735" t="s">
        <v>12</v>
      </c>
      <c r="K3" s="1735"/>
      <c r="L3" s="1735" t="s">
        <v>6</v>
      </c>
      <c r="M3" s="1735"/>
      <c r="N3" s="1735" t="s">
        <v>5</v>
      </c>
      <c r="O3" s="1735"/>
      <c r="P3" s="1735" t="s">
        <v>7</v>
      </c>
      <c r="Q3" s="1735"/>
    </row>
    <row r="4" spans="1:18">
      <c r="A4" s="1736"/>
      <c r="B4" s="1736"/>
      <c r="C4" s="1736"/>
      <c r="D4" s="16" t="s">
        <v>14</v>
      </c>
      <c r="E4" s="16" t="s">
        <v>15</v>
      </c>
      <c r="F4" s="13" t="s">
        <v>14</v>
      </c>
      <c r="G4" s="13" t="s">
        <v>15</v>
      </c>
      <c r="H4" s="13" t="s">
        <v>14</v>
      </c>
      <c r="I4" s="13" t="s">
        <v>15</v>
      </c>
      <c r="J4" s="13" t="s">
        <v>14</v>
      </c>
      <c r="K4" s="67" t="s">
        <v>15</v>
      </c>
      <c r="L4" s="13" t="s">
        <v>14</v>
      </c>
      <c r="M4" s="68" t="s">
        <v>15</v>
      </c>
      <c r="N4" s="13" t="s">
        <v>14</v>
      </c>
      <c r="O4" s="13" t="s">
        <v>15</v>
      </c>
      <c r="P4" s="13" t="s">
        <v>14</v>
      </c>
      <c r="Q4" s="13" t="s">
        <v>15</v>
      </c>
    </row>
    <row r="5" spans="1:18" s="41" customFormat="1">
      <c r="A5" s="1620" t="s">
        <v>608</v>
      </c>
      <c r="B5" s="406" t="s">
        <v>609</v>
      </c>
      <c r="C5" s="1613" t="s">
        <v>67</v>
      </c>
      <c r="D5" s="298">
        <f t="shared" ref="D5:E8" si="0">F5+H5+J5+L5+N5+P5</f>
        <v>0</v>
      </c>
      <c r="E5" s="298">
        <f t="shared" si="0"/>
        <v>0</v>
      </c>
      <c r="F5" s="87">
        <v>0</v>
      </c>
      <c r="G5" s="70">
        <v>0</v>
      </c>
      <c r="H5" s="87">
        <v>0</v>
      </c>
      <c r="I5" s="70">
        <v>0</v>
      </c>
      <c r="J5" s="6">
        <v>0</v>
      </c>
      <c r="K5" s="66">
        <v>0</v>
      </c>
      <c r="L5" s="6">
        <v>0</v>
      </c>
      <c r="M5" s="66">
        <v>0</v>
      </c>
      <c r="N5" s="6">
        <v>0</v>
      </c>
      <c r="O5" s="66">
        <v>0</v>
      </c>
      <c r="P5" s="6">
        <v>0</v>
      </c>
      <c r="Q5" s="21">
        <v>0</v>
      </c>
      <c r="R5" s="8"/>
    </row>
    <row r="6" spans="1:18" s="41" customFormat="1">
      <c r="A6" s="391" t="s">
        <v>610</v>
      </c>
      <c r="B6" s="406" t="s">
        <v>611</v>
      </c>
      <c r="C6" s="1614" t="s">
        <v>59</v>
      </c>
      <c r="D6" s="304">
        <f t="shared" si="0"/>
        <v>0</v>
      </c>
      <c r="E6" s="304">
        <f t="shared" si="0"/>
        <v>0</v>
      </c>
      <c r="F6" s="87">
        <v>0</v>
      </c>
      <c r="G6" s="70">
        <v>0</v>
      </c>
      <c r="H6" s="87">
        <v>0</v>
      </c>
      <c r="I6" s="70">
        <v>0</v>
      </c>
      <c r="J6" s="6">
        <v>0</v>
      </c>
      <c r="K6" s="66">
        <v>0</v>
      </c>
      <c r="L6" s="6">
        <v>0</v>
      </c>
      <c r="M6" s="66">
        <v>0</v>
      </c>
      <c r="N6" s="6">
        <v>0</v>
      </c>
      <c r="O6" s="66">
        <v>0</v>
      </c>
      <c r="P6" s="6">
        <v>0</v>
      </c>
      <c r="Q6" s="63">
        <v>0</v>
      </c>
      <c r="R6" s="8"/>
    </row>
    <row r="7" spans="1:18" s="100" customFormat="1">
      <c r="A7" s="412" t="s">
        <v>616</v>
      </c>
      <c r="B7" s="400" t="s">
        <v>336</v>
      </c>
      <c r="C7" s="1615" t="s">
        <v>1762</v>
      </c>
      <c r="D7" s="300">
        <f t="shared" si="0"/>
        <v>0</v>
      </c>
      <c r="E7" s="300">
        <f t="shared" si="0"/>
        <v>0</v>
      </c>
      <c r="F7" s="125">
        <v>0</v>
      </c>
      <c r="G7" s="107">
        <v>0</v>
      </c>
      <c r="H7" s="125">
        <v>0</v>
      </c>
      <c r="I7" s="107">
        <v>0</v>
      </c>
      <c r="J7" s="96">
        <v>0</v>
      </c>
      <c r="K7" s="97">
        <v>0</v>
      </c>
      <c r="L7" s="96">
        <v>0</v>
      </c>
      <c r="M7" s="97">
        <v>0</v>
      </c>
      <c r="N7" s="96">
        <v>0</v>
      </c>
      <c r="O7" s="97">
        <v>0</v>
      </c>
      <c r="P7" s="96">
        <v>0</v>
      </c>
      <c r="Q7" s="98">
        <v>0</v>
      </c>
      <c r="R7" s="111"/>
    </row>
    <row r="8" spans="1:18" s="256" customFormat="1">
      <c r="A8" s="1615" t="s">
        <v>1008</v>
      </c>
      <c r="B8" s="418" t="s">
        <v>499</v>
      </c>
      <c r="C8" s="1616" t="s">
        <v>56</v>
      </c>
      <c r="D8" s="300">
        <f t="shared" si="0"/>
        <v>0</v>
      </c>
      <c r="E8" s="300">
        <f t="shared" si="0"/>
        <v>0</v>
      </c>
      <c r="F8" s="267">
        <v>0</v>
      </c>
      <c r="G8" s="268">
        <v>0</v>
      </c>
      <c r="H8" s="267">
        <v>0</v>
      </c>
      <c r="I8" s="268">
        <v>0</v>
      </c>
      <c r="J8" s="19">
        <v>0</v>
      </c>
      <c r="K8" s="82">
        <v>0</v>
      </c>
      <c r="L8" s="19">
        <v>0</v>
      </c>
      <c r="M8" s="82">
        <v>0</v>
      </c>
      <c r="N8" s="19">
        <v>0</v>
      </c>
      <c r="O8" s="82">
        <v>0</v>
      </c>
      <c r="P8" s="19">
        <v>0</v>
      </c>
      <c r="Q8" s="71">
        <v>0</v>
      </c>
      <c r="R8" s="1"/>
    </row>
    <row r="9" spans="1:18" s="145" customFormat="1">
      <c r="A9" s="1615" t="s">
        <v>617</v>
      </c>
      <c r="B9" s="400" t="s">
        <v>618</v>
      </c>
      <c r="C9" s="1615" t="s">
        <v>56</v>
      </c>
      <c r="D9" s="300">
        <f t="shared" ref="D9:E12" si="1">F9+H9+J9+L9+N9+P9</f>
        <v>0</v>
      </c>
      <c r="E9" s="300">
        <f t="shared" si="1"/>
        <v>0</v>
      </c>
      <c r="F9" s="125">
        <v>0</v>
      </c>
      <c r="G9" s="107">
        <v>0</v>
      </c>
      <c r="H9" s="125">
        <v>0</v>
      </c>
      <c r="I9" s="107">
        <v>0</v>
      </c>
      <c r="J9" s="96">
        <v>0</v>
      </c>
      <c r="K9" s="97">
        <v>0</v>
      </c>
      <c r="L9" s="96">
        <v>0</v>
      </c>
      <c r="M9" s="97">
        <v>0</v>
      </c>
      <c r="N9" s="96">
        <v>0</v>
      </c>
      <c r="O9" s="97">
        <v>0</v>
      </c>
      <c r="P9" s="96">
        <v>0</v>
      </c>
      <c r="Q9" s="98">
        <v>0</v>
      </c>
      <c r="R9" s="111"/>
    </row>
    <row r="10" spans="1:18" s="95" customFormat="1">
      <c r="A10" s="414" t="s">
        <v>614</v>
      </c>
      <c r="B10" s="406" t="s">
        <v>615</v>
      </c>
      <c r="C10" s="1614" t="s">
        <v>56</v>
      </c>
      <c r="D10" s="338">
        <f t="shared" si="1"/>
        <v>0</v>
      </c>
      <c r="E10" s="325">
        <f t="shared" si="1"/>
        <v>0</v>
      </c>
      <c r="F10" s="87">
        <v>0</v>
      </c>
      <c r="G10" s="70">
        <v>0</v>
      </c>
      <c r="H10" s="87">
        <v>0</v>
      </c>
      <c r="I10" s="70">
        <v>0</v>
      </c>
      <c r="J10" s="6">
        <v>0</v>
      </c>
      <c r="K10" s="66">
        <v>0</v>
      </c>
      <c r="L10" s="6">
        <v>0</v>
      </c>
      <c r="M10" s="66">
        <v>0</v>
      </c>
      <c r="N10" s="6">
        <v>0</v>
      </c>
      <c r="O10" s="66">
        <v>0</v>
      </c>
      <c r="P10" s="6">
        <v>0</v>
      </c>
      <c r="Q10" s="63">
        <v>0</v>
      </c>
      <c r="R10"/>
    </row>
    <row r="11" spans="1:18" s="100" customFormat="1">
      <c r="A11" s="1621" t="s">
        <v>619</v>
      </c>
      <c r="B11" s="394" t="s">
        <v>620</v>
      </c>
      <c r="C11" s="1617" t="s">
        <v>504</v>
      </c>
      <c r="D11" s="300">
        <f t="shared" si="1"/>
        <v>0</v>
      </c>
      <c r="E11" s="300">
        <f t="shared" si="1"/>
        <v>0</v>
      </c>
      <c r="F11" s="124">
        <v>0</v>
      </c>
      <c r="G11" s="105">
        <v>0</v>
      </c>
      <c r="H11" s="124">
        <v>0</v>
      </c>
      <c r="I11" s="105">
        <v>0</v>
      </c>
      <c r="J11" s="88">
        <v>0</v>
      </c>
      <c r="K11" s="89">
        <v>0</v>
      </c>
      <c r="L11" s="88">
        <v>0</v>
      </c>
      <c r="M11" s="89">
        <v>0</v>
      </c>
      <c r="N11" s="88">
        <v>0</v>
      </c>
      <c r="O11" s="89">
        <v>0</v>
      </c>
      <c r="P11" s="88">
        <v>0</v>
      </c>
      <c r="Q11" s="90">
        <v>0</v>
      </c>
      <c r="R11" s="111"/>
    </row>
    <row r="12" spans="1:18" s="123" customFormat="1" ht="16" thickBot="1">
      <c r="A12" s="1622" t="s">
        <v>612</v>
      </c>
      <c r="B12" s="1618" t="s">
        <v>613</v>
      </c>
      <c r="C12" s="1619" t="s">
        <v>577</v>
      </c>
      <c r="D12" s="331">
        <f t="shared" si="1"/>
        <v>0</v>
      </c>
      <c r="E12" s="300">
        <f t="shared" si="1"/>
        <v>0</v>
      </c>
      <c r="F12" s="269">
        <v>0</v>
      </c>
      <c r="G12" s="270">
        <v>0</v>
      </c>
      <c r="H12" s="269">
        <v>0</v>
      </c>
      <c r="I12" s="270">
        <v>0</v>
      </c>
      <c r="J12" s="140">
        <v>0</v>
      </c>
      <c r="K12" s="142">
        <v>0</v>
      </c>
      <c r="L12" s="140">
        <v>0</v>
      </c>
      <c r="M12" s="142">
        <v>0</v>
      </c>
      <c r="N12" s="140">
        <v>0</v>
      </c>
      <c r="O12" s="142">
        <v>0</v>
      </c>
      <c r="P12" s="140">
        <v>0</v>
      </c>
      <c r="Q12" s="141">
        <v>0</v>
      </c>
      <c r="R12" s="110"/>
    </row>
    <row r="13" spans="1:18" ht="20.25" customHeight="1">
      <c r="A13" s="233" t="s">
        <v>20</v>
      </c>
      <c r="B13" s="238"/>
      <c r="C13" s="238"/>
      <c r="D13" s="237">
        <f>SUM(D5:D12)</f>
        <v>0</v>
      </c>
      <c r="E13" s="216">
        <f>SUM(E5:E12)</f>
        <v>0</v>
      </c>
      <c r="F13" s="237">
        <f t="shared" ref="F13:Q13" si="2">SUM(F5:F12)</f>
        <v>0</v>
      </c>
      <c r="G13" s="235">
        <f t="shared" si="2"/>
        <v>0</v>
      </c>
      <c r="H13" s="237">
        <f t="shared" si="2"/>
        <v>0</v>
      </c>
      <c r="I13" s="235">
        <f t="shared" si="2"/>
        <v>0</v>
      </c>
      <c r="J13" s="237">
        <f t="shared" si="2"/>
        <v>0</v>
      </c>
      <c r="K13" s="235">
        <f t="shared" si="2"/>
        <v>0</v>
      </c>
      <c r="L13" s="237">
        <f t="shared" si="2"/>
        <v>0</v>
      </c>
      <c r="M13" s="235">
        <f t="shared" si="2"/>
        <v>0</v>
      </c>
      <c r="N13" s="237">
        <f t="shared" si="2"/>
        <v>0</v>
      </c>
      <c r="O13" s="235">
        <f t="shared" si="2"/>
        <v>0</v>
      </c>
      <c r="P13" s="237">
        <f t="shared" si="2"/>
        <v>0</v>
      </c>
      <c r="Q13" s="236">
        <f t="shared" si="2"/>
        <v>0</v>
      </c>
      <c r="R13" s="255"/>
    </row>
  </sheetData>
  <sortState xmlns:xlrd2="http://schemas.microsoft.com/office/spreadsheetml/2017/richdata2" ref="A9:N9">
    <sortCondition ref="A8"/>
  </sortState>
  <mergeCells count="12">
    <mergeCell ref="A1:Q1"/>
    <mergeCell ref="A3:A4"/>
    <mergeCell ref="B3:B4"/>
    <mergeCell ref="C3:C4"/>
    <mergeCell ref="F3:G3"/>
    <mergeCell ref="J3:K3"/>
    <mergeCell ref="L3:M3"/>
    <mergeCell ref="N3:O3"/>
    <mergeCell ref="P3:Q3"/>
    <mergeCell ref="A2:Q2"/>
    <mergeCell ref="D3:E3"/>
    <mergeCell ref="H3:I3"/>
  </mergeCells>
  <phoneticPr fontId="67" type="noConversion"/>
  <conditionalFormatting sqref="C1:C1048576">
    <cfRule type="containsText" dxfId="49" priority="2" operator="containsText" text="student">
      <formula>NOT(ISERROR(SEARCH("student",C1)))</formula>
    </cfRule>
  </conditionalFormatting>
  <conditionalFormatting sqref="A8:A9">
    <cfRule type="containsText" dxfId="48" priority="1" operator="containsText" text="student">
      <formula>NOT(ISERROR(SEARCH("student",A8)))</formula>
    </cfRule>
  </conditionalFormatting>
  <pageMargins left="0.21" right="0.17" top="0.75" bottom="0.75" header="0.3" footer="0.3"/>
  <pageSetup paperSize="9" scale="78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16"/>
  <dimension ref="A1:R28"/>
  <sheetViews>
    <sheetView zoomScale="90" zoomScaleNormal="90" workbookViewId="0">
      <selection sqref="A1:Q28"/>
    </sheetView>
  </sheetViews>
  <sheetFormatPr baseColWidth="10" defaultColWidth="8.83203125" defaultRowHeight="15"/>
  <cols>
    <col min="1" max="2" width="17.5" customWidth="1"/>
    <col min="3" max="3" width="29.1640625" customWidth="1"/>
    <col min="4" max="5" width="10.6640625" customWidth="1"/>
    <col min="6" max="6" width="10" customWidth="1"/>
    <col min="7" max="9" width="10.5" customWidth="1"/>
    <col min="10" max="10" width="10" customWidth="1"/>
    <col min="11" max="11" width="10.1640625" customWidth="1"/>
    <col min="12" max="12" width="10" customWidth="1"/>
    <col min="13" max="14" width="10.6640625" customWidth="1"/>
    <col min="15" max="15" width="10" customWidth="1"/>
    <col min="16" max="16" width="10.33203125" customWidth="1"/>
    <col min="17" max="17" width="10.5" customWidth="1"/>
  </cols>
  <sheetData>
    <row r="1" spans="1:18" ht="21" customHeight="1">
      <c r="A1" s="1742" t="s">
        <v>48</v>
      </c>
      <c r="B1" s="1742"/>
      <c r="C1" s="1742"/>
      <c r="D1" s="1742"/>
      <c r="E1" s="1742"/>
      <c r="F1" s="1742"/>
      <c r="G1" s="1742"/>
      <c r="H1" s="1742"/>
      <c r="I1" s="1742"/>
      <c r="J1" s="1742"/>
      <c r="K1" s="1742"/>
      <c r="L1" s="1742"/>
      <c r="M1" s="1742"/>
      <c r="N1" s="1742"/>
      <c r="O1" s="1742"/>
      <c r="P1" s="1742"/>
      <c r="Q1" s="1742"/>
    </row>
    <row r="2" spans="1:18" ht="19">
      <c r="A2" s="1749" t="s">
        <v>2278</v>
      </c>
      <c r="B2" s="1750"/>
      <c r="C2" s="1750"/>
      <c r="D2" s="1750"/>
      <c r="E2" s="1750"/>
      <c r="F2" s="1750"/>
      <c r="G2" s="1750"/>
      <c r="H2" s="1750"/>
      <c r="I2" s="1750"/>
      <c r="J2" s="1750"/>
      <c r="K2" s="1750"/>
      <c r="L2" s="1750"/>
      <c r="M2" s="1750"/>
      <c r="N2" s="1750"/>
      <c r="O2" s="1750"/>
      <c r="P2" s="1750"/>
      <c r="Q2" s="1750"/>
      <c r="R2" s="31"/>
    </row>
    <row r="3" spans="1:18" ht="18" customHeight="1">
      <c r="A3" s="1736" t="s">
        <v>1</v>
      </c>
      <c r="B3" s="1736" t="s">
        <v>2</v>
      </c>
      <c r="C3" s="1736" t="s">
        <v>861</v>
      </c>
      <c r="D3" s="1735" t="s">
        <v>853</v>
      </c>
      <c r="E3" s="1735"/>
      <c r="F3" s="1735" t="s">
        <v>1732</v>
      </c>
      <c r="G3" s="1735"/>
      <c r="H3" s="1735" t="s">
        <v>859</v>
      </c>
      <c r="I3" s="1735"/>
      <c r="J3" s="1735" t="s">
        <v>12</v>
      </c>
      <c r="K3" s="1735"/>
      <c r="L3" s="1735" t="s">
        <v>6</v>
      </c>
      <c r="M3" s="1735"/>
      <c r="N3" s="1735" t="s">
        <v>5</v>
      </c>
      <c r="O3" s="1735"/>
      <c r="P3" s="1735" t="s">
        <v>7</v>
      </c>
      <c r="Q3" s="1735"/>
    </row>
    <row r="4" spans="1:18">
      <c r="A4" s="1736"/>
      <c r="B4" s="1736"/>
      <c r="C4" s="1736"/>
      <c r="D4" s="13" t="s">
        <v>14</v>
      </c>
      <c r="E4" s="13" t="s">
        <v>15</v>
      </c>
      <c r="F4" s="13" t="s">
        <v>14</v>
      </c>
      <c r="G4" s="13" t="s">
        <v>15</v>
      </c>
      <c r="H4" s="13" t="s">
        <v>14</v>
      </c>
      <c r="I4" s="13" t="s">
        <v>15</v>
      </c>
      <c r="J4" s="13" t="s">
        <v>14</v>
      </c>
      <c r="K4" s="13" t="s">
        <v>15</v>
      </c>
      <c r="L4" s="13" t="s">
        <v>14</v>
      </c>
      <c r="M4" s="13" t="s">
        <v>15</v>
      </c>
      <c r="N4" s="13" t="s">
        <v>14</v>
      </c>
      <c r="O4" s="13" t="s">
        <v>15</v>
      </c>
      <c r="P4" s="13" t="s">
        <v>14</v>
      </c>
      <c r="Q4" s="13" t="s">
        <v>15</v>
      </c>
    </row>
    <row r="5" spans="1:18" s="109" customFormat="1">
      <c r="A5" s="192" t="s">
        <v>339</v>
      </c>
      <c r="B5" s="148" t="s">
        <v>340</v>
      </c>
      <c r="C5" s="158" t="s">
        <v>67</v>
      </c>
      <c r="D5" s="314">
        <f>F5+H5+J5+L5+N5+P5</f>
        <v>6</v>
      </c>
      <c r="E5" s="314">
        <f>G5+I5+K5+M5+O5+Q5</f>
        <v>3.0333333333333332</v>
      </c>
      <c r="F5" s="107">
        <f>1+1+1+1+1</f>
        <v>5</v>
      </c>
      <c r="G5" s="377">
        <f>1/2+1/3+1/5+1+1/2</f>
        <v>2.5333333333333332</v>
      </c>
      <c r="H5" s="107">
        <v>0</v>
      </c>
      <c r="I5" s="377">
        <v>0</v>
      </c>
      <c r="J5" s="105">
        <v>0</v>
      </c>
      <c r="K5" s="377">
        <v>0</v>
      </c>
      <c r="L5" s="592">
        <v>0</v>
      </c>
      <c r="M5" s="105">
        <v>0</v>
      </c>
      <c r="N5" s="105">
        <v>0</v>
      </c>
      <c r="O5" s="124">
        <v>0</v>
      </c>
      <c r="P5" s="105">
        <f>1</f>
        <v>1</v>
      </c>
      <c r="Q5" s="124">
        <f>1/2</f>
        <v>0.5</v>
      </c>
    </row>
    <row r="6" spans="1:18" s="110" customFormat="1">
      <c r="A6" s="181" t="s">
        <v>622</v>
      </c>
      <c r="B6" s="147" t="s">
        <v>623</v>
      </c>
      <c r="C6" s="154" t="s">
        <v>67</v>
      </c>
      <c r="D6" s="315">
        <f>F6+H6+J6+L6+N6+P6</f>
        <v>2</v>
      </c>
      <c r="E6" s="315">
        <f>G6+I6+K6+M6+O6+Q6</f>
        <v>1.5</v>
      </c>
      <c r="F6" s="355">
        <f>1+1</f>
        <v>2</v>
      </c>
      <c r="G6" s="375">
        <f>1/2+1</f>
        <v>1.5</v>
      </c>
      <c r="H6" s="355">
        <v>0</v>
      </c>
      <c r="I6" s="375">
        <v>0</v>
      </c>
      <c r="J6" s="355">
        <v>0</v>
      </c>
      <c r="K6" s="375">
        <v>0</v>
      </c>
      <c r="L6" s="380">
        <v>0</v>
      </c>
      <c r="M6" s="355">
        <v>0</v>
      </c>
      <c r="N6" s="355">
        <v>0</v>
      </c>
      <c r="O6" s="376">
        <v>0</v>
      </c>
      <c r="P6" s="355">
        <v>0</v>
      </c>
      <c r="Q6" s="376">
        <v>0</v>
      </c>
    </row>
    <row r="7" spans="1:18" s="110" customFormat="1">
      <c r="A7" s="181" t="s">
        <v>199</v>
      </c>
      <c r="B7" s="147" t="s">
        <v>343</v>
      </c>
      <c r="C7" s="154" t="s">
        <v>67</v>
      </c>
      <c r="D7" s="315">
        <f t="shared" ref="D7:D25" si="0">F7+H7+J7+L7+N7+P7</f>
        <v>1</v>
      </c>
      <c r="E7" s="315">
        <f t="shared" ref="E7:E25" si="1">G7+I7+K7+M7+O7+Q7</f>
        <v>0.5</v>
      </c>
      <c r="F7" s="355">
        <f>1</f>
        <v>1</v>
      </c>
      <c r="G7" s="375">
        <v>0.5</v>
      </c>
      <c r="H7" s="355">
        <v>0</v>
      </c>
      <c r="I7" s="375">
        <v>0</v>
      </c>
      <c r="J7" s="355">
        <v>0</v>
      </c>
      <c r="K7" s="375">
        <v>0</v>
      </c>
      <c r="L7" s="380">
        <v>0</v>
      </c>
      <c r="M7" s="355">
        <v>0</v>
      </c>
      <c r="N7" s="355">
        <v>0</v>
      </c>
      <c r="O7" s="376">
        <v>0</v>
      </c>
      <c r="P7" s="355">
        <v>0</v>
      </c>
      <c r="Q7" s="376">
        <v>0</v>
      </c>
    </row>
    <row r="8" spans="1:18" s="112" customFormat="1">
      <c r="A8" s="181" t="s">
        <v>190</v>
      </c>
      <c r="B8" s="147" t="s">
        <v>621</v>
      </c>
      <c r="C8" s="154" t="s">
        <v>67</v>
      </c>
      <c r="D8" s="315">
        <f t="shared" si="0"/>
        <v>0</v>
      </c>
      <c r="E8" s="315">
        <f t="shared" si="1"/>
        <v>0</v>
      </c>
      <c r="F8" s="355">
        <v>0</v>
      </c>
      <c r="G8" s="375">
        <v>0</v>
      </c>
      <c r="H8" s="355">
        <v>0</v>
      </c>
      <c r="I8" s="375">
        <v>0</v>
      </c>
      <c r="J8" s="355">
        <v>0</v>
      </c>
      <c r="K8" s="375">
        <v>0</v>
      </c>
      <c r="L8" s="380">
        <v>0</v>
      </c>
      <c r="M8" s="355">
        <v>0</v>
      </c>
      <c r="N8" s="355">
        <v>0</v>
      </c>
      <c r="O8" s="376">
        <v>0</v>
      </c>
      <c r="P8" s="355">
        <v>0</v>
      </c>
      <c r="Q8" s="376">
        <v>0</v>
      </c>
    </row>
    <row r="9" spans="1:18">
      <c r="A9" s="180" t="s">
        <v>161</v>
      </c>
      <c r="B9" s="149" t="s">
        <v>162</v>
      </c>
      <c r="C9" s="156" t="s">
        <v>67</v>
      </c>
      <c r="D9" s="337">
        <f t="shared" si="0"/>
        <v>4</v>
      </c>
      <c r="E9" s="337">
        <f t="shared" si="1"/>
        <v>4</v>
      </c>
      <c r="F9" s="70">
        <f>1+1+1</f>
        <v>3</v>
      </c>
      <c r="G9" s="378">
        <f>1+1+1</f>
        <v>3</v>
      </c>
      <c r="H9" s="70">
        <v>0</v>
      </c>
      <c r="I9" s="378">
        <v>0</v>
      </c>
      <c r="J9" s="70">
        <v>0</v>
      </c>
      <c r="K9" s="378">
        <v>0</v>
      </c>
      <c r="L9" s="381">
        <v>0</v>
      </c>
      <c r="M9" s="70">
        <v>0</v>
      </c>
      <c r="N9" s="70">
        <v>0</v>
      </c>
      <c r="O9" s="87">
        <v>0</v>
      </c>
      <c r="P9" s="70">
        <f>1</f>
        <v>1</v>
      </c>
      <c r="Q9" s="87">
        <f>1</f>
        <v>1</v>
      </c>
    </row>
    <row r="10" spans="1:18" s="111" customFormat="1">
      <c r="A10" s="179" t="s">
        <v>626</v>
      </c>
      <c r="B10" s="148" t="s">
        <v>145</v>
      </c>
      <c r="C10" s="158" t="s">
        <v>59</v>
      </c>
      <c r="D10" s="316">
        <f t="shared" si="0"/>
        <v>1</v>
      </c>
      <c r="E10" s="316">
        <f t="shared" si="1"/>
        <v>1</v>
      </c>
      <c r="F10" s="107">
        <f>1</f>
        <v>1</v>
      </c>
      <c r="G10" s="377">
        <f>1</f>
        <v>1</v>
      </c>
      <c r="H10" s="107">
        <v>0</v>
      </c>
      <c r="I10" s="377">
        <v>0</v>
      </c>
      <c r="J10" s="107">
        <v>0</v>
      </c>
      <c r="K10" s="377">
        <v>0</v>
      </c>
      <c r="L10" s="379">
        <v>0</v>
      </c>
      <c r="M10" s="107">
        <v>0</v>
      </c>
      <c r="N10" s="107">
        <v>0</v>
      </c>
      <c r="O10" s="125">
        <v>0</v>
      </c>
      <c r="P10" s="107">
        <v>0</v>
      </c>
      <c r="Q10" s="125">
        <v>0</v>
      </c>
    </row>
    <row r="11" spans="1:18" s="112" customFormat="1">
      <c r="A11" s="181" t="s">
        <v>322</v>
      </c>
      <c r="B11" s="147" t="s">
        <v>323</v>
      </c>
      <c r="C11" s="154" t="s">
        <v>59</v>
      </c>
      <c r="D11" s="315">
        <f t="shared" si="0"/>
        <v>2</v>
      </c>
      <c r="E11" s="315">
        <f t="shared" si="1"/>
        <v>1</v>
      </c>
      <c r="F11" s="355">
        <f>1</f>
        <v>1</v>
      </c>
      <c r="G11" s="375">
        <v>0.5</v>
      </c>
      <c r="H11" s="355">
        <v>0</v>
      </c>
      <c r="I11" s="375">
        <v>0</v>
      </c>
      <c r="J11" s="355">
        <v>0</v>
      </c>
      <c r="K11" s="375">
        <v>0</v>
      </c>
      <c r="L11" s="380">
        <v>0</v>
      </c>
      <c r="M11" s="355">
        <v>0</v>
      </c>
      <c r="N11" s="355">
        <v>0</v>
      </c>
      <c r="O11" s="376">
        <v>0</v>
      </c>
      <c r="P11" s="355">
        <f>1</f>
        <v>1</v>
      </c>
      <c r="Q11" s="376">
        <f>1/2</f>
        <v>0.5</v>
      </c>
    </row>
    <row r="12" spans="1:18" s="112" customFormat="1">
      <c r="A12" s="181" t="s">
        <v>627</v>
      </c>
      <c r="B12" s="147" t="s">
        <v>628</v>
      </c>
      <c r="C12" s="154" t="s">
        <v>59</v>
      </c>
      <c r="D12" s="315">
        <f t="shared" si="0"/>
        <v>0</v>
      </c>
      <c r="E12" s="315">
        <f t="shared" si="1"/>
        <v>0</v>
      </c>
      <c r="F12" s="355">
        <v>0</v>
      </c>
      <c r="G12" s="375">
        <v>0</v>
      </c>
      <c r="H12" s="355">
        <v>0</v>
      </c>
      <c r="I12" s="375">
        <v>0</v>
      </c>
      <c r="J12" s="355">
        <v>0</v>
      </c>
      <c r="K12" s="375">
        <v>0</v>
      </c>
      <c r="L12" s="380">
        <v>0</v>
      </c>
      <c r="M12" s="355">
        <v>0</v>
      </c>
      <c r="N12" s="355">
        <v>0</v>
      </c>
      <c r="O12" s="376">
        <v>0</v>
      </c>
      <c r="P12" s="355">
        <v>0</v>
      </c>
      <c r="Q12" s="376">
        <v>0</v>
      </c>
    </row>
    <row r="13" spans="1:18">
      <c r="A13" s="180" t="s">
        <v>624</v>
      </c>
      <c r="B13" s="149" t="s">
        <v>481</v>
      </c>
      <c r="C13" s="156" t="s">
        <v>59</v>
      </c>
      <c r="D13" s="337">
        <f t="shared" si="0"/>
        <v>1</v>
      </c>
      <c r="E13" s="325">
        <f t="shared" si="1"/>
        <v>1</v>
      </c>
      <c r="F13" s="70">
        <f>1</f>
        <v>1</v>
      </c>
      <c r="G13" s="378">
        <f>1</f>
        <v>1</v>
      </c>
      <c r="H13" s="70">
        <v>0</v>
      </c>
      <c r="I13" s="378">
        <v>0</v>
      </c>
      <c r="J13" s="70">
        <v>0</v>
      </c>
      <c r="K13" s="378">
        <v>0</v>
      </c>
      <c r="L13" s="381">
        <v>0</v>
      </c>
      <c r="M13" s="70">
        <v>0</v>
      </c>
      <c r="N13" s="70">
        <v>0</v>
      </c>
      <c r="O13" s="87">
        <v>0</v>
      </c>
      <c r="P13" s="70">
        <v>0</v>
      </c>
      <c r="Q13" s="87">
        <v>0</v>
      </c>
    </row>
    <row r="14" spans="1:18" s="111" customFormat="1">
      <c r="A14" s="179" t="s">
        <v>222</v>
      </c>
      <c r="B14" s="148" t="s">
        <v>223</v>
      </c>
      <c r="C14" s="158" t="s">
        <v>56</v>
      </c>
      <c r="D14" s="316">
        <f t="shared" si="0"/>
        <v>1</v>
      </c>
      <c r="E14" s="316">
        <f t="shared" si="1"/>
        <v>1</v>
      </c>
      <c r="F14" s="107">
        <f>1</f>
        <v>1</v>
      </c>
      <c r="G14" s="377">
        <f>1</f>
        <v>1</v>
      </c>
      <c r="H14" s="107">
        <v>0</v>
      </c>
      <c r="I14" s="377">
        <v>0</v>
      </c>
      <c r="J14" s="107">
        <v>0</v>
      </c>
      <c r="K14" s="377">
        <v>0</v>
      </c>
      <c r="L14" s="379">
        <v>0</v>
      </c>
      <c r="M14" s="107">
        <v>0</v>
      </c>
      <c r="N14" s="107">
        <v>0</v>
      </c>
      <c r="O14" s="125">
        <v>0</v>
      </c>
      <c r="P14" s="107">
        <v>0</v>
      </c>
      <c r="Q14" s="125">
        <v>0</v>
      </c>
    </row>
    <row r="15" spans="1:18" s="112" customFormat="1">
      <c r="A15" s="181" t="s">
        <v>629</v>
      </c>
      <c r="B15" s="147" t="s">
        <v>630</v>
      </c>
      <c r="C15" s="154" t="s">
        <v>56</v>
      </c>
      <c r="D15" s="315">
        <f t="shared" si="0"/>
        <v>1</v>
      </c>
      <c r="E15" s="315">
        <f t="shared" si="1"/>
        <v>1</v>
      </c>
      <c r="F15" s="355">
        <f>1</f>
        <v>1</v>
      </c>
      <c r="G15" s="375">
        <f>1</f>
        <v>1</v>
      </c>
      <c r="H15" s="355">
        <v>0</v>
      </c>
      <c r="I15" s="375">
        <v>0</v>
      </c>
      <c r="J15" s="355">
        <v>0</v>
      </c>
      <c r="K15" s="375">
        <v>0</v>
      </c>
      <c r="L15" s="380">
        <v>0</v>
      </c>
      <c r="M15" s="355">
        <v>0</v>
      </c>
      <c r="N15" s="355">
        <v>0</v>
      </c>
      <c r="O15" s="376">
        <v>0</v>
      </c>
      <c r="P15" s="355">
        <v>0</v>
      </c>
      <c r="Q15" s="376">
        <v>0</v>
      </c>
    </row>
    <row r="16" spans="1:18">
      <c r="A16" s="180" t="s">
        <v>176</v>
      </c>
      <c r="B16" s="149" t="s">
        <v>177</v>
      </c>
      <c r="C16" s="156" t="s">
        <v>56</v>
      </c>
      <c r="D16" s="337">
        <f t="shared" si="0"/>
        <v>0</v>
      </c>
      <c r="E16" s="325">
        <f t="shared" si="1"/>
        <v>0</v>
      </c>
      <c r="F16" s="70">
        <v>0</v>
      </c>
      <c r="G16" s="378">
        <v>0</v>
      </c>
      <c r="H16" s="70">
        <v>0</v>
      </c>
      <c r="I16" s="378">
        <v>0</v>
      </c>
      <c r="J16" s="70">
        <v>0</v>
      </c>
      <c r="K16" s="378">
        <v>0</v>
      </c>
      <c r="L16" s="381">
        <v>0</v>
      </c>
      <c r="M16" s="70">
        <v>0</v>
      </c>
      <c r="N16" s="70">
        <v>0</v>
      </c>
      <c r="O16" s="87">
        <v>0</v>
      </c>
      <c r="P16" s="70">
        <v>0</v>
      </c>
      <c r="Q16" s="87">
        <v>0</v>
      </c>
    </row>
    <row r="17" spans="1:17" s="111" customFormat="1">
      <c r="A17" s="195" t="s">
        <v>631</v>
      </c>
      <c r="B17" s="196" t="s">
        <v>632</v>
      </c>
      <c r="C17" s="197" t="s">
        <v>283</v>
      </c>
      <c r="D17" s="475">
        <f t="shared" si="0"/>
        <v>0</v>
      </c>
      <c r="E17" s="304">
        <f t="shared" si="1"/>
        <v>0</v>
      </c>
      <c r="F17" s="593">
        <v>0</v>
      </c>
      <c r="G17" s="594">
        <v>0</v>
      </c>
      <c r="H17" s="593">
        <v>0</v>
      </c>
      <c r="I17" s="594">
        <v>0</v>
      </c>
      <c r="J17" s="593">
        <v>0</v>
      </c>
      <c r="K17" s="594">
        <v>0</v>
      </c>
      <c r="L17" s="595">
        <v>0</v>
      </c>
      <c r="M17" s="593">
        <v>0</v>
      </c>
      <c r="N17" s="593">
        <v>0</v>
      </c>
      <c r="O17" s="389">
        <v>0</v>
      </c>
      <c r="P17" s="593">
        <v>0</v>
      </c>
      <c r="Q17" s="389">
        <v>0</v>
      </c>
    </row>
    <row r="18" spans="1:17" s="111" customFormat="1">
      <c r="A18" s="545" t="s">
        <v>1001</v>
      </c>
      <c r="B18" s="546" t="s">
        <v>204</v>
      </c>
      <c r="C18" s="547" t="s">
        <v>368</v>
      </c>
      <c r="D18" s="475">
        <f t="shared" si="0"/>
        <v>0</v>
      </c>
      <c r="E18" s="304">
        <f t="shared" si="1"/>
        <v>0</v>
      </c>
      <c r="F18" s="596">
        <v>0</v>
      </c>
      <c r="G18" s="597">
        <v>0</v>
      </c>
      <c r="H18" s="596">
        <v>0</v>
      </c>
      <c r="I18" s="597">
        <v>0</v>
      </c>
      <c r="J18" s="596">
        <v>0</v>
      </c>
      <c r="K18" s="597">
        <v>0</v>
      </c>
      <c r="L18" s="598">
        <v>0</v>
      </c>
      <c r="M18" s="596">
        <v>0</v>
      </c>
      <c r="N18" s="596">
        <v>0</v>
      </c>
      <c r="O18" s="599">
        <v>0</v>
      </c>
      <c r="P18" s="596">
        <v>0</v>
      </c>
      <c r="Q18" s="599">
        <v>0</v>
      </c>
    </row>
    <row r="19" spans="1:17" s="111" customFormat="1">
      <c r="A19" s="545" t="s">
        <v>1752</v>
      </c>
      <c r="B19" s="546" t="s">
        <v>1754</v>
      </c>
      <c r="C19" s="547" t="s">
        <v>1922</v>
      </c>
      <c r="D19" s="475">
        <f t="shared" ref="D19" si="2">F19+H19+J19+L19+N19+P19</f>
        <v>5</v>
      </c>
      <c r="E19" s="304">
        <f t="shared" ref="E19" si="3">G19+I19+K19+M19+O19+Q19</f>
        <v>2.5</v>
      </c>
      <c r="F19" s="596">
        <f>1+1+1+1+1</f>
        <v>5</v>
      </c>
      <c r="G19" s="597">
        <f>1/3+1+1/3+1/3+1/2</f>
        <v>2.5</v>
      </c>
      <c r="H19" s="596">
        <v>0</v>
      </c>
      <c r="I19" s="597">
        <v>0</v>
      </c>
      <c r="J19" s="596">
        <v>0</v>
      </c>
      <c r="K19" s="597">
        <v>0</v>
      </c>
      <c r="L19" s="598">
        <v>0</v>
      </c>
      <c r="M19" s="596">
        <v>0</v>
      </c>
      <c r="N19" s="596">
        <v>0</v>
      </c>
      <c r="O19" s="599">
        <v>0</v>
      </c>
      <c r="P19" s="596">
        <v>0</v>
      </c>
      <c r="Q19" s="599">
        <v>0</v>
      </c>
    </row>
    <row r="20" spans="1:17" s="112" customFormat="1">
      <c r="A20" s="179" t="s">
        <v>633</v>
      </c>
      <c r="B20" s="148" t="s">
        <v>634</v>
      </c>
      <c r="C20" s="158" t="s">
        <v>183</v>
      </c>
      <c r="D20" s="316">
        <f t="shared" si="0"/>
        <v>1</v>
      </c>
      <c r="E20" s="316">
        <f t="shared" si="1"/>
        <v>0.2</v>
      </c>
      <c r="F20" s="107">
        <f>1</f>
        <v>1</v>
      </c>
      <c r="G20" s="377">
        <f>1/5</f>
        <v>0.2</v>
      </c>
      <c r="H20" s="107">
        <v>0</v>
      </c>
      <c r="I20" s="377">
        <v>0</v>
      </c>
      <c r="J20" s="107">
        <v>0</v>
      </c>
      <c r="K20" s="377">
        <v>0</v>
      </c>
      <c r="L20" s="379">
        <v>0</v>
      </c>
      <c r="M20" s="107">
        <v>0</v>
      </c>
      <c r="N20" s="107">
        <v>0</v>
      </c>
      <c r="O20" s="125">
        <v>0</v>
      </c>
      <c r="P20" s="107">
        <v>0</v>
      </c>
      <c r="Q20" s="125">
        <v>0</v>
      </c>
    </row>
    <row r="21" spans="1:17" s="112" customFormat="1">
      <c r="A21" s="181" t="s">
        <v>340</v>
      </c>
      <c r="B21" s="147" t="s">
        <v>638</v>
      </c>
      <c r="C21" s="154" t="s">
        <v>157</v>
      </c>
      <c r="D21" s="315">
        <f t="shared" si="0"/>
        <v>0</v>
      </c>
      <c r="E21" s="315">
        <f t="shared" si="1"/>
        <v>0</v>
      </c>
      <c r="F21" s="355">
        <v>0</v>
      </c>
      <c r="G21" s="375">
        <v>0</v>
      </c>
      <c r="H21" s="355">
        <v>0</v>
      </c>
      <c r="I21" s="375">
        <v>0</v>
      </c>
      <c r="J21" s="355">
        <v>0</v>
      </c>
      <c r="K21" s="375">
        <v>0</v>
      </c>
      <c r="L21" s="380">
        <v>0</v>
      </c>
      <c r="M21" s="355">
        <v>0</v>
      </c>
      <c r="N21" s="355">
        <v>0</v>
      </c>
      <c r="O21" s="376">
        <v>0</v>
      </c>
      <c r="P21" s="355">
        <v>0</v>
      </c>
      <c r="Q21" s="376">
        <v>0</v>
      </c>
    </row>
    <row r="22" spans="1:17" s="112" customFormat="1">
      <c r="A22" s="181" t="s">
        <v>167</v>
      </c>
      <c r="B22" s="147" t="s">
        <v>637</v>
      </c>
      <c r="C22" s="154" t="s">
        <v>157</v>
      </c>
      <c r="D22" s="315">
        <f t="shared" si="0"/>
        <v>1</v>
      </c>
      <c r="E22" s="315">
        <f t="shared" si="1"/>
        <v>0.33333333333333331</v>
      </c>
      <c r="F22" s="355">
        <f>1</f>
        <v>1</v>
      </c>
      <c r="G22" s="375">
        <f>1/3</f>
        <v>0.33333333333333331</v>
      </c>
      <c r="H22" s="355">
        <v>0</v>
      </c>
      <c r="I22" s="375">
        <v>0</v>
      </c>
      <c r="J22" s="355">
        <v>0</v>
      </c>
      <c r="K22" s="375">
        <v>0</v>
      </c>
      <c r="L22" s="380">
        <v>0</v>
      </c>
      <c r="M22" s="355">
        <v>0</v>
      </c>
      <c r="N22" s="355">
        <v>0</v>
      </c>
      <c r="O22" s="376">
        <v>0</v>
      </c>
      <c r="P22" s="355">
        <v>0</v>
      </c>
      <c r="Q22" s="376">
        <v>0</v>
      </c>
    </row>
    <row r="23" spans="1:17" s="112" customFormat="1">
      <c r="A23" s="181" t="s">
        <v>847</v>
      </c>
      <c r="B23" s="147" t="s">
        <v>111</v>
      </c>
      <c r="C23" s="154" t="s">
        <v>157</v>
      </c>
      <c r="D23" s="315">
        <f t="shared" si="0"/>
        <v>0</v>
      </c>
      <c r="E23" s="315">
        <f t="shared" si="1"/>
        <v>0</v>
      </c>
      <c r="F23" s="355">
        <v>0</v>
      </c>
      <c r="G23" s="375">
        <v>0</v>
      </c>
      <c r="H23" s="355">
        <v>0</v>
      </c>
      <c r="I23" s="375">
        <v>0</v>
      </c>
      <c r="J23" s="355">
        <v>0</v>
      </c>
      <c r="K23" s="375">
        <v>0</v>
      </c>
      <c r="L23" s="380">
        <v>0</v>
      </c>
      <c r="M23" s="355">
        <v>0</v>
      </c>
      <c r="N23" s="355">
        <v>0</v>
      </c>
      <c r="O23" s="376">
        <v>0</v>
      </c>
      <c r="P23" s="355">
        <v>0</v>
      </c>
      <c r="Q23" s="376">
        <v>0</v>
      </c>
    </row>
    <row r="24" spans="1:17" s="112" customFormat="1">
      <c r="A24" s="181" t="s">
        <v>635</v>
      </c>
      <c r="B24" s="147" t="s">
        <v>636</v>
      </c>
      <c r="C24" s="154" t="s">
        <v>157</v>
      </c>
      <c r="D24" s="315">
        <f t="shared" si="0"/>
        <v>0</v>
      </c>
      <c r="E24" s="315">
        <f t="shared" si="1"/>
        <v>0</v>
      </c>
      <c r="F24" s="355">
        <v>0</v>
      </c>
      <c r="G24" s="375">
        <v>0</v>
      </c>
      <c r="H24" s="355">
        <v>0</v>
      </c>
      <c r="I24" s="375">
        <v>0</v>
      </c>
      <c r="J24" s="355">
        <v>0</v>
      </c>
      <c r="K24" s="375">
        <v>0</v>
      </c>
      <c r="L24" s="380">
        <v>0</v>
      </c>
      <c r="M24" s="355">
        <v>0</v>
      </c>
      <c r="N24" s="355">
        <v>0</v>
      </c>
      <c r="O24" s="376">
        <v>0</v>
      </c>
      <c r="P24" s="355">
        <v>0</v>
      </c>
      <c r="Q24" s="376">
        <v>0</v>
      </c>
    </row>
    <row r="25" spans="1:17">
      <c r="A25" s="349" t="s">
        <v>639</v>
      </c>
      <c r="B25" s="350" t="s">
        <v>640</v>
      </c>
      <c r="C25" s="351" t="s">
        <v>157</v>
      </c>
      <c r="D25" s="337">
        <f t="shared" si="0"/>
        <v>0</v>
      </c>
      <c r="E25" s="325">
        <f t="shared" si="1"/>
        <v>0</v>
      </c>
      <c r="F25" s="329">
        <v>0</v>
      </c>
      <c r="G25" s="352">
        <v>0</v>
      </c>
      <c r="H25" s="329">
        <v>0</v>
      </c>
      <c r="I25" s="352">
        <v>0</v>
      </c>
      <c r="J25" s="329">
        <v>0</v>
      </c>
      <c r="K25" s="352">
        <v>0</v>
      </c>
      <c r="L25" s="353">
        <v>0</v>
      </c>
      <c r="M25" s="329">
        <v>0</v>
      </c>
      <c r="N25" s="329">
        <v>0</v>
      </c>
      <c r="O25" s="342">
        <v>0</v>
      </c>
      <c r="P25" s="329">
        <v>0</v>
      </c>
      <c r="Q25" s="342">
        <v>0</v>
      </c>
    </row>
    <row r="26" spans="1:17">
      <c r="A26" s="1129" t="s">
        <v>2900</v>
      </c>
      <c r="B26" s="550" t="s">
        <v>2901</v>
      </c>
      <c r="C26" s="550" t="s">
        <v>835</v>
      </c>
      <c r="D26" s="315">
        <f t="shared" ref="D26" si="4">F26+H26+J26+L26+N26+P26</f>
        <v>1</v>
      </c>
      <c r="E26" s="315">
        <f t="shared" ref="E26" si="5">G26+I26+K26+M26+O26+Q26</f>
        <v>0</v>
      </c>
      <c r="F26" s="646">
        <f>1</f>
        <v>1</v>
      </c>
      <c r="G26" s="647">
        <v>0</v>
      </c>
      <c r="H26" s="646">
        <v>0</v>
      </c>
      <c r="I26" s="647">
        <v>0</v>
      </c>
      <c r="J26" s="646">
        <v>0</v>
      </c>
      <c r="K26" s="647">
        <v>0</v>
      </c>
      <c r="L26" s="1130">
        <v>0</v>
      </c>
      <c r="M26" s="646">
        <v>0</v>
      </c>
      <c r="N26" s="646">
        <v>0</v>
      </c>
      <c r="O26" s="648">
        <v>0</v>
      </c>
      <c r="P26" s="646">
        <v>0</v>
      </c>
      <c r="Q26" s="648">
        <v>0</v>
      </c>
    </row>
    <row r="27" spans="1:17" ht="16" thickBot="1">
      <c r="A27" s="162" t="s">
        <v>2451</v>
      </c>
      <c r="B27" s="150" t="s">
        <v>80</v>
      </c>
      <c r="C27" s="150" t="s">
        <v>835</v>
      </c>
      <c r="D27" s="632">
        <f t="shared" ref="D27" si="6">F27+H27+J27+L27+N27+P27</f>
        <v>1</v>
      </c>
      <c r="E27" s="309">
        <f t="shared" ref="E27" si="7">G27+I27+K27+M27+O27+Q27</f>
        <v>0</v>
      </c>
      <c r="F27" s="73">
        <f>1</f>
        <v>1</v>
      </c>
      <c r="G27" s="74">
        <v>0</v>
      </c>
      <c r="H27" s="73">
        <v>0</v>
      </c>
      <c r="I27" s="74">
        <v>0</v>
      </c>
      <c r="J27" s="73">
        <v>0</v>
      </c>
      <c r="K27" s="74">
        <v>0</v>
      </c>
      <c r="L27" s="126">
        <v>0</v>
      </c>
      <c r="M27" s="73">
        <v>0</v>
      </c>
      <c r="N27" s="73">
        <v>0</v>
      </c>
      <c r="O27" s="75">
        <v>0</v>
      </c>
      <c r="P27" s="73">
        <v>0</v>
      </c>
      <c r="Q27" s="75">
        <v>0</v>
      </c>
    </row>
    <row r="28" spans="1:17" ht="20.25" customHeight="1">
      <c r="A28" s="233" t="s">
        <v>20</v>
      </c>
      <c r="B28" s="238"/>
      <c r="C28" s="238"/>
      <c r="D28" s="237">
        <f t="shared" ref="D28:Q28" si="8">SUM(D5:D27)</f>
        <v>28</v>
      </c>
      <c r="E28" s="235">
        <f t="shared" si="8"/>
        <v>17.066666666666663</v>
      </c>
      <c r="F28" s="237">
        <f t="shared" si="8"/>
        <v>25</v>
      </c>
      <c r="G28" s="235">
        <f t="shared" si="8"/>
        <v>15.066666666666666</v>
      </c>
      <c r="H28" s="237">
        <f t="shared" si="8"/>
        <v>0</v>
      </c>
      <c r="I28" s="235">
        <f t="shared" si="8"/>
        <v>0</v>
      </c>
      <c r="J28" s="237">
        <f t="shared" si="8"/>
        <v>0</v>
      </c>
      <c r="K28" s="235">
        <f t="shared" si="8"/>
        <v>0</v>
      </c>
      <c r="L28" s="237">
        <f t="shared" si="8"/>
        <v>0</v>
      </c>
      <c r="M28" s="235">
        <f t="shared" si="8"/>
        <v>0</v>
      </c>
      <c r="N28" s="237">
        <f t="shared" si="8"/>
        <v>0</v>
      </c>
      <c r="O28" s="235">
        <f t="shared" si="8"/>
        <v>0</v>
      </c>
      <c r="P28" s="237">
        <f t="shared" si="8"/>
        <v>3</v>
      </c>
      <c r="Q28" s="236">
        <f t="shared" si="8"/>
        <v>2</v>
      </c>
    </row>
  </sheetData>
  <sortState xmlns:xlrd2="http://schemas.microsoft.com/office/spreadsheetml/2017/richdata2" ref="A20:N23">
    <sortCondition ref="A19"/>
  </sortState>
  <mergeCells count="12">
    <mergeCell ref="A1:Q1"/>
    <mergeCell ref="A3:A4"/>
    <mergeCell ref="B3:B4"/>
    <mergeCell ref="C3:C4"/>
    <mergeCell ref="F3:G3"/>
    <mergeCell ref="J3:K3"/>
    <mergeCell ref="L3:M3"/>
    <mergeCell ref="N3:O3"/>
    <mergeCell ref="P3:Q3"/>
    <mergeCell ref="A2:Q2"/>
    <mergeCell ref="D3:E3"/>
    <mergeCell ref="H3:I3"/>
  </mergeCells>
  <phoneticPr fontId="67" type="noConversion"/>
  <conditionalFormatting sqref="C1:C25 C28:C1048576">
    <cfRule type="containsText" dxfId="47" priority="1" operator="containsText" text="student">
      <formula>NOT(ISERROR(SEARCH("student",C1)))</formula>
    </cfRule>
  </conditionalFormatting>
  <pageMargins left="0.28000000000000003" right="0.17" top="0.75" bottom="0.75" header="0.3" footer="0.3"/>
  <pageSetup paperSize="9" scale="78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17"/>
  <dimension ref="A1:R31"/>
  <sheetViews>
    <sheetView zoomScale="90" zoomScaleNormal="90" workbookViewId="0">
      <selection sqref="A1:Q31"/>
    </sheetView>
  </sheetViews>
  <sheetFormatPr baseColWidth="10" defaultColWidth="8.83203125" defaultRowHeight="15"/>
  <cols>
    <col min="1" max="1" width="19.5" customWidth="1"/>
    <col min="2" max="2" width="15.33203125" customWidth="1"/>
    <col min="3" max="3" width="29.33203125" customWidth="1"/>
    <col min="4" max="5" width="10.5" customWidth="1"/>
    <col min="6" max="6" width="10" customWidth="1"/>
    <col min="7" max="9" width="10.5" customWidth="1"/>
    <col min="10" max="10" width="10" customWidth="1"/>
    <col min="11" max="11" width="10.5" customWidth="1"/>
    <col min="12" max="12" width="10.1640625" customWidth="1"/>
    <col min="13" max="13" width="10.5" customWidth="1"/>
    <col min="14" max="15" width="10.1640625" customWidth="1"/>
    <col min="16" max="16" width="10.33203125" customWidth="1"/>
    <col min="17" max="17" width="10.1640625" customWidth="1"/>
    <col min="19" max="16384" width="8.83203125" style="37"/>
  </cols>
  <sheetData>
    <row r="1" spans="1:18" ht="21" customHeight="1">
      <c r="A1" s="1729" t="s">
        <v>641</v>
      </c>
      <c r="B1" s="1730"/>
      <c r="C1" s="1730"/>
      <c r="D1" s="1730"/>
      <c r="E1" s="1730"/>
      <c r="F1" s="1730"/>
      <c r="G1" s="1730"/>
      <c r="H1" s="1730"/>
      <c r="I1" s="1730"/>
      <c r="J1" s="1730"/>
      <c r="K1" s="1730"/>
      <c r="L1" s="1730"/>
      <c r="M1" s="1730"/>
      <c r="N1" s="1730"/>
      <c r="O1" s="1730"/>
      <c r="P1" s="1730"/>
      <c r="Q1" s="1730"/>
      <c r="R1" s="33"/>
    </row>
    <row r="2" spans="1:18" ht="19">
      <c r="A2" s="1749" t="s">
        <v>2277</v>
      </c>
      <c r="B2" s="1750"/>
      <c r="C2" s="1750"/>
      <c r="D2" s="1750"/>
      <c r="E2" s="1750"/>
      <c r="F2" s="1750"/>
      <c r="G2" s="1750"/>
      <c r="H2" s="1750"/>
      <c r="I2" s="1750"/>
      <c r="J2" s="1750"/>
      <c r="K2" s="1750"/>
      <c r="L2" s="1750"/>
      <c r="M2" s="1750"/>
      <c r="N2" s="1750"/>
      <c r="O2" s="1750"/>
      <c r="P2" s="1750"/>
      <c r="Q2" s="1750"/>
      <c r="R2" s="45"/>
    </row>
    <row r="3" spans="1:18" ht="18" customHeight="1">
      <c r="A3" s="1738" t="s">
        <v>1</v>
      </c>
      <c r="B3" s="1736" t="s">
        <v>2</v>
      </c>
      <c r="C3" s="1736" t="s">
        <v>861</v>
      </c>
      <c r="D3" s="1735" t="s">
        <v>853</v>
      </c>
      <c r="E3" s="1735"/>
      <c r="F3" s="1735" t="s">
        <v>1732</v>
      </c>
      <c r="G3" s="1735"/>
      <c r="H3" s="1735" t="s">
        <v>859</v>
      </c>
      <c r="I3" s="1735"/>
      <c r="J3" s="1735" t="s">
        <v>12</v>
      </c>
      <c r="K3" s="1735"/>
      <c r="L3" s="1735" t="s">
        <v>6</v>
      </c>
      <c r="M3" s="1735"/>
      <c r="N3" s="1735" t="s">
        <v>5</v>
      </c>
      <c r="O3" s="1735"/>
      <c r="P3" s="1735" t="s">
        <v>7</v>
      </c>
      <c r="Q3" s="1735"/>
    </row>
    <row r="4" spans="1:18">
      <c r="A4" s="1748"/>
      <c r="B4" s="1736"/>
      <c r="C4" s="1736"/>
      <c r="D4" s="13" t="s">
        <v>14</v>
      </c>
      <c r="E4" s="13" t="s">
        <v>15</v>
      </c>
      <c r="F4" s="13" t="s">
        <v>14</v>
      </c>
      <c r="G4" s="13" t="s">
        <v>15</v>
      </c>
      <c r="H4" s="13" t="s">
        <v>14</v>
      </c>
      <c r="I4" s="13" t="s">
        <v>15</v>
      </c>
      <c r="J4" s="13" t="s">
        <v>14</v>
      </c>
      <c r="K4" s="13" t="s">
        <v>15</v>
      </c>
      <c r="L4" s="13" t="s">
        <v>14</v>
      </c>
      <c r="M4" s="13" t="s">
        <v>15</v>
      </c>
      <c r="N4" s="13" t="s">
        <v>14</v>
      </c>
      <c r="O4" s="13" t="s">
        <v>15</v>
      </c>
      <c r="P4" s="13" t="s">
        <v>14</v>
      </c>
      <c r="Q4" s="13" t="s">
        <v>15</v>
      </c>
    </row>
    <row r="5" spans="1:18" s="41" customFormat="1">
      <c r="A5" s="391" t="s">
        <v>858</v>
      </c>
      <c r="B5" s="392" t="s">
        <v>642</v>
      </c>
      <c r="C5" s="393" t="s">
        <v>67</v>
      </c>
      <c r="D5" s="298">
        <f t="shared" ref="D5:E7" si="0">F5+H5+J5+L5+N5+P5</f>
        <v>0</v>
      </c>
      <c r="E5" s="298">
        <f t="shared" si="0"/>
        <v>0</v>
      </c>
      <c r="F5" s="3">
        <v>0</v>
      </c>
      <c r="G5" s="61">
        <v>0</v>
      </c>
      <c r="H5" s="3">
        <v>0</v>
      </c>
      <c r="I5" s="61">
        <v>0</v>
      </c>
      <c r="J5" s="3">
        <v>0</v>
      </c>
      <c r="K5" s="61">
        <v>0</v>
      </c>
      <c r="L5" s="3">
        <v>0</v>
      </c>
      <c r="M5" s="61">
        <v>0</v>
      </c>
      <c r="N5" s="3">
        <v>0</v>
      </c>
      <c r="O5" s="61">
        <v>0</v>
      </c>
      <c r="P5" s="360">
        <v>0</v>
      </c>
      <c r="Q5" s="387">
        <v>0</v>
      </c>
      <c r="R5" s="8"/>
    </row>
    <row r="6" spans="1:18" s="121" customFormat="1">
      <c r="A6" s="394" t="s">
        <v>844</v>
      </c>
      <c r="B6" s="395" t="s">
        <v>857</v>
      </c>
      <c r="C6" s="396" t="s">
        <v>59</v>
      </c>
      <c r="D6" s="306">
        <f t="shared" si="0"/>
        <v>0</v>
      </c>
      <c r="E6" s="306">
        <f t="shared" si="0"/>
        <v>0</v>
      </c>
      <c r="F6" s="88">
        <f>+J6+L6+N6+P6</f>
        <v>0</v>
      </c>
      <c r="G6" s="89">
        <v>0</v>
      </c>
      <c r="H6" s="88">
        <f>+L6+N6+P6+R6</f>
        <v>0</v>
      </c>
      <c r="I6" s="89">
        <v>0</v>
      </c>
      <c r="J6" s="88">
        <v>0</v>
      </c>
      <c r="K6" s="89">
        <v>0</v>
      </c>
      <c r="L6" s="88">
        <v>0</v>
      </c>
      <c r="M6" s="89">
        <v>0</v>
      </c>
      <c r="N6" s="88">
        <v>0</v>
      </c>
      <c r="O6" s="89">
        <v>0</v>
      </c>
      <c r="P6" s="88">
        <v>0</v>
      </c>
      <c r="Q6" s="90">
        <v>0</v>
      </c>
      <c r="R6" s="109"/>
    </row>
    <row r="7" spans="1:18" s="145" customFormat="1">
      <c r="A7" s="397" t="s">
        <v>851</v>
      </c>
      <c r="B7" s="398" t="s">
        <v>648</v>
      </c>
      <c r="C7" s="399" t="s">
        <v>59</v>
      </c>
      <c r="D7" s="312">
        <f t="shared" si="0"/>
        <v>0</v>
      </c>
      <c r="E7" s="312">
        <f t="shared" si="0"/>
        <v>0</v>
      </c>
      <c r="F7" s="83">
        <v>0</v>
      </c>
      <c r="G7" s="84">
        <v>0</v>
      </c>
      <c r="H7" s="83">
        <v>0</v>
      </c>
      <c r="I7" s="84">
        <v>0</v>
      </c>
      <c r="J7" s="83">
        <v>0</v>
      </c>
      <c r="K7" s="84">
        <v>0</v>
      </c>
      <c r="L7" s="83">
        <v>0</v>
      </c>
      <c r="M7" s="84">
        <v>0</v>
      </c>
      <c r="N7" s="83">
        <v>0</v>
      </c>
      <c r="O7" s="84">
        <v>0</v>
      </c>
      <c r="P7" s="83">
        <v>0</v>
      </c>
      <c r="Q7" s="85">
        <v>0</v>
      </c>
      <c r="R7" s="111"/>
    </row>
    <row r="8" spans="1:18" s="265" customFormat="1">
      <c r="A8" s="696" t="s">
        <v>651</v>
      </c>
      <c r="B8" s="401" t="s">
        <v>650</v>
      </c>
      <c r="C8" s="402" t="s">
        <v>56</v>
      </c>
      <c r="D8" s="300">
        <f t="shared" ref="D8:E15" si="1">F8+H8+J8+L8+N8+P8</f>
        <v>0</v>
      </c>
      <c r="E8" s="300">
        <f t="shared" si="1"/>
        <v>0</v>
      </c>
      <c r="F8" s="96">
        <v>0</v>
      </c>
      <c r="G8" s="97">
        <v>0</v>
      </c>
      <c r="H8" s="96">
        <v>0</v>
      </c>
      <c r="I8" s="97">
        <v>0</v>
      </c>
      <c r="J8" s="96">
        <v>0</v>
      </c>
      <c r="K8" s="97">
        <v>0</v>
      </c>
      <c r="L8" s="96">
        <v>0</v>
      </c>
      <c r="M8" s="97">
        <v>0</v>
      </c>
      <c r="N8" s="96">
        <v>0</v>
      </c>
      <c r="O8" s="97">
        <v>0</v>
      </c>
      <c r="P8" s="96">
        <v>0</v>
      </c>
      <c r="Q8" s="98">
        <v>0</v>
      </c>
      <c r="R8" s="111"/>
    </row>
    <row r="9" spans="1:18" s="102" customFormat="1">
      <c r="A9" s="403" t="s">
        <v>1002</v>
      </c>
      <c r="B9" s="404" t="s">
        <v>1003</v>
      </c>
      <c r="C9" s="405" t="s">
        <v>56</v>
      </c>
      <c r="D9" s="300">
        <f t="shared" si="1"/>
        <v>0</v>
      </c>
      <c r="E9" s="300">
        <f t="shared" si="1"/>
        <v>0</v>
      </c>
      <c r="F9" s="91">
        <v>0</v>
      </c>
      <c r="G9" s="92">
        <v>0</v>
      </c>
      <c r="H9" s="91">
        <v>0</v>
      </c>
      <c r="I9" s="92">
        <v>0</v>
      </c>
      <c r="J9" s="91">
        <v>0</v>
      </c>
      <c r="K9" s="92">
        <v>0</v>
      </c>
      <c r="L9" s="91">
        <v>0</v>
      </c>
      <c r="M9" s="92">
        <v>0</v>
      </c>
      <c r="N9" s="91">
        <v>0</v>
      </c>
      <c r="O9" s="92">
        <v>0</v>
      </c>
      <c r="P9" s="91">
        <v>0</v>
      </c>
      <c r="Q9" s="93">
        <v>0</v>
      </c>
      <c r="R9" s="110"/>
    </row>
    <row r="10" spans="1:18" s="102" customFormat="1">
      <c r="A10" s="403" t="s">
        <v>649</v>
      </c>
      <c r="B10" s="404" t="s">
        <v>440</v>
      </c>
      <c r="C10" s="405" t="s">
        <v>56</v>
      </c>
      <c r="D10" s="300">
        <f t="shared" si="1"/>
        <v>0</v>
      </c>
      <c r="E10" s="300">
        <f t="shared" si="1"/>
        <v>0</v>
      </c>
      <c r="F10" s="91">
        <v>0</v>
      </c>
      <c r="G10" s="92">
        <v>0</v>
      </c>
      <c r="H10" s="91">
        <v>0</v>
      </c>
      <c r="I10" s="92">
        <v>0</v>
      </c>
      <c r="J10" s="91">
        <v>0</v>
      </c>
      <c r="K10" s="92">
        <v>0</v>
      </c>
      <c r="L10" s="91">
        <v>0</v>
      </c>
      <c r="M10" s="92">
        <v>0</v>
      </c>
      <c r="N10" s="91">
        <v>0</v>
      </c>
      <c r="O10" s="92">
        <v>0</v>
      </c>
      <c r="P10" s="91">
        <v>0</v>
      </c>
      <c r="Q10" s="93">
        <v>0</v>
      </c>
      <c r="R10" s="112"/>
    </row>
    <row r="11" spans="1:18" s="102" customFormat="1">
      <c r="A11" s="403" t="s">
        <v>647</v>
      </c>
      <c r="B11" s="404" t="s">
        <v>89</v>
      </c>
      <c r="C11" s="405" t="s">
        <v>56</v>
      </c>
      <c r="D11" s="300">
        <f t="shared" si="1"/>
        <v>0</v>
      </c>
      <c r="E11" s="300">
        <f t="shared" si="1"/>
        <v>0</v>
      </c>
      <c r="F11" s="91">
        <v>0</v>
      </c>
      <c r="G11" s="92">
        <v>0</v>
      </c>
      <c r="H11" s="91">
        <v>0</v>
      </c>
      <c r="I11" s="92">
        <v>0</v>
      </c>
      <c r="J11" s="91">
        <v>0</v>
      </c>
      <c r="K11" s="92">
        <v>0</v>
      </c>
      <c r="L11" s="91">
        <v>0</v>
      </c>
      <c r="M11" s="92">
        <v>0</v>
      </c>
      <c r="N11" s="91">
        <v>0</v>
      </c>
      <c r="O11" s="92">
        <v>0</v>
      </c>
      <c r="P11" s="91">
        <v>0</v>
      </c>
      <c r="Q11" s="93">
        <v>0</v>
      </c>
      <c r="R11" s="112"/>
    </row>
    <row r="12" spans="1:18" s="102" customFormat="1">
      <c r="A12" s="403" t="s">
        <v>646</v>
      </c>
      <c r="B12" s="404" t="s">
        <v>645</v>
      </c>
      <c r="C12" s="405" t="s">
        <v>56</v>
      </c>
      <c r="D12" s="300">
        <f t="shared" si="1"/>
        <v>0</v>
      </c>
      <c r="E12" s="300">
        <f t="shared" si="1"/>
        <v>0</v>
      </c>
      <c r="F12" s="91">
        <v>0</v>
      </c>
      <c r="G12" s="92">
        <v>0</v>
      </c>
      <c r="H12" s="91">
        <v>0</v>
      </c>
      <c r="I12" s="92">
        <v>0</v>
      </c>
      <c r="J12" s="91">
        <v>0</v>
      </c>
      <c r="K12" s="92">
        <v>0</v>
      </c>
      <c r="L12" s="91">
        <v>0</v>
      </c>
      <c r="M12" s="92">
        <v>0</v>
      </c>
      <c r="N12" s="91">
        <v>0</v>
      </c>
      <c r="O12" s="92">
        <v>0</v>
      </c>
      <c r="P12" s="91">
        <v>0</v>
      </c>
      <c r="Q12" s="93">
        <v>0</v>
      </c>
      <c r="R12" s="112"/>
    </row>
    <row r="13" spans="1:18" s="121" customFormat="1">
      <c r="A13" s="400" t="s">
        <v>644</v>
      </c>
      <c r="B13" s="401" t="s">
        <v>643</v>
      </c>
      <c r="C13" s="402" t="s">
        <v>56</v>
      </c>
      <c r="D13" s="300">
        <f t="shared" si="1"/>
        <v>0</v>
      </c>
      <c r="E13" s="300">
        <f t="shared" si="1"/>
        <v>0</v>
      </c>
      <c r="F13" s="96">
        <v>0</v>
      </c>
      <c r="G13" s="97">
        <v>0</v>
      </c>
      <c r="H13" s="96">
        <v>0</v>
      </c>
      <c r="I13" s="97">
        <v>0</v>
      </c>
      <c r="J13" s="96">
        <v>0</v>
      </c>
      <c r="K13" s="97">
        <v>0</v>
      </c>
      <c r="L13" s="96">
        <v>0</v>
      </c>
      <c r="M13" s="97">
        <v>0</v>
      </c>
      <c r="N13" s="96">
        <v>0</v>
      </c>
      <c r="O13" s="97">
        <v>0</v>
      </c>
      <c r="P13" s="96">
        <v>0</v>
      </c>
      <c r="Q13" s="98">
        <v>0</v>
      </c>
      <c r="R13" s="109"/>
    </row>
    <row r="14" spans="1:18" s="102" customFormat="1">
      <c r="A14" s="403" t="s">
        <v>850</v>
      </c>
      <c r="B14" s="404" t="s">
        <v>574</v>
      </c>
      <c r="C14" s="405" t="s">
        <v>56</v>
      </c>
      <c r="D14" s="300">
        <f t="shared" si="1"/>
        <v>0</v>
      </c>
      <c r="E14" s="300">
        <f t="shared" si="1"/>
        <v>0</v>
      </c>
      <c r="F14" s="91">
        <v>0</v>
      </c>
      <c r="G14" s="92">
        <v>0</v>
      </c>
      <c r="H14" s="91">
        <v>0</v>
      </c>
      <c r="I14" s="92">
        <v>0</v>
      </c>
      <c r="J14" s="91">
        <v>0</v>
      </c>
      <c r="K14" s="92">
        <v>0</v>
      </c>
      <c r="L14" s="91">
        <v>0</v>
      </c>
      <c r="M14" s="92">
        <v>0</v>
      </c>
      <c r="N14" s="91">
        <v>0</v>
      </c>
      <c r="O14" s="92">
        <v>0</v>
      </c>
      <c r="P14" s="91">
        <v>0</v>
      </c>
      <c r="Q14" s="93">
        <v>0</v>
      </c>
      <c r="R14" s="112"/>
    </row>
    <row r="15" spans="1:18" s="95" customFormat="1">
      <c r="A15" s="406" t="s">
        <v>385</v>
      </c>
      <c r="B15" s="407" t="s">
        <v>384</v>
      </c>
      <c r="C15" s="408" t="s">
        <v>1762</v>
      </c>
      <c r="D15" s="325">
        <f t="shared" si="1"/>
        <v>0</v>
      </c>
      <c r="E15" s="325">
        <f t="shared" si="1"/>
        <v>0</v>
      </c>
      <c r="F15" s="6">
        <v>0</v>
      </c>
      <c r="G15" s="66">
        <v>0</v>
      </c>
      <c r="H15" s="6">
        <v>0</v>
      </c>
      <c r="I15" s="66">
        <v>0</v>
      </c>
      <c r="J15" s="6">
        <v>0</v>
      </c>
      <c r="K15" s="66">
        <v>0</v>
      </c>
      <c r="L15" s="6">
        <v>0</v>
      </c>
      <c r="M15" s="66">
        <v>0</v>
      </c>
      <c r="N15" s="6">
        <v>0</v>
      </c>
      <c r="O15" s="66">
        <v>0</v>
      </c>
      <c r="P15" s="6">
        <v>0</v>
      </c>
      <c r="Q15" s="63">
        <v>0</v>
      </c>
      <c r="R15"/>
    </row>
    <row r="16" spans="1:18" s="100" customFormat="1">
      <c r="A16" s="400" t="s">
        <v>657</v>
      </c>
      <c r="B16" s="401" t="s">
        <v>656</v>
      </c>
      <c r="C16" s="402" t="s">
        <v>358</v>
      </c>
      <c r="D16" s="300">
        <f t="shared" ref="D16:D30" si="2">F16+H16+J16+L16+N16+P16</f>
        <v>0</v>
      </c>
      <c r="E16" s="300">
        <f t="shared" ref="E16:E30" si="3">G16+I16+K16+M16+O16+Q16</f>
        <v>0</v>
      </c>
      <c r="F16" s="96">
        <v>0</v>
      </c>
      <c r="G16" s="97">
        <v>0</v>
      </c>
      <c r="H16" s="96">
        <v>0</v>
      </c>
      <c r="I16" s="97">
        <v>0</v>
      </c>
      <c r="J16" s="96">
        <v>0</v>
      </c>
      <c r="K16" s="97">
        <v>0</v>
      </c>
      <c r="L16" s="96">
        <v>0</v>
      </c>
      <c r="M16" s="97">
        <v>0</v>
      </c>
      <c r="N16" s="96">
        <v>0</v>
      </c>
      <c r="O16" s="97">
        <v>0</v>
      </c>
      <c r="P16" s="96">
        <v>0</v>
      </c>
      <c r="Q16" s="98">
        <v>0</v>
      </c>
      <c r="R16" s="111"/>
    </row>
    <row r="17" spans="1:18" s="102" customFormat="1">
      <c r="A17" s="403" t="s">
        <v>673</v>
      </c>
      <c r="B17" s="404" t="s">
        <v>672</v>
      </c>
      <c r="C17" s="405" t="s">
        <v>358</v>
      </c>
      <c r="D17" s="300">
        <f t="shared" ref="D17:D29" si="4">F17+H17+J17+L17+N17+P17</f>
        <v>0</v>
      </c>
      <c r="E17" s="300">
        <f t="shared" si="3"/>
        <v>0</v>
      </c>
      <c r="F17" s="91">
        <v>0</v>
      </c>
      <c r="G17" s="92">
        <v>0</v>
      </c>
      <c r="H17" s="91">
        <v>0</v>
      </c>
      <c r="I17" s="92">
        <v>0</v>
      </c>
      <c r="J17" s="91">
        <v>0</v>
      </c>
      <c r="K17" s="92">
        <v>0</v>
      </c>
      <c r="L17" s="91">
        <v>0</v>
      </c>
      <c r="M17" s="92">
        <v>0</v>
      </c>
      <c r="N17" s="91">
        <v>0</v>
      </c>
      <c r="O17" s="92">
        <v>0</v>
      </c>
      <c r="P17" s="91">
        <v>0</v>
      </c>
      <c r="Q17" s="93">
        <v>0</v>
      </c>
      <c r="R17" s="112"/>
    </row>
    <row r="18" spans="1:18" s="102" customFormat="1">
      <c r="A18" s="403" t="s">
        <v>670</v>
      </c>
      <c r="B18" s="404" t="s">
        <v>669</v>
      </c>
      <c r="C18" s="405" t="s">
        <v>358</v>
      </c>
      <c r="D18" s="300">
        <f t="shared" si="4"/>
        <v>0</v>
      </c>
      <c r="E18" s="300">
        <f t="shared" si="3"/>
        <v>0</v>
      </c>
      <c r="F18" s="91">
        <v>0</v>
      </c>
      <c r="G18" s="92">
        <v>0</v>
      </c>
      <c r="H18" s="91">
        <v>0</v>
      </c>
      <c r="I18" s="92">
        <v>0</v>
      </c>
      <c r="J18" s="91">
        <v>0</v>
      </c>
      <c r="K18" s="92">
        <v>0</v>
      </c>
      <c r="L18" s="91">
        <v>0</v>
      </c>
      <c r="M18" s="92">
        <v>0</v>
      </c>
      <c r="N18" s="91">
        <v>0</v>
      </c>
      <c r="O18" s="92">
        <v>0</v>
      </c>
      <c r="P18" s="91">
        <v>0</v>
      </c>
      <c r="Q18" s="93">
        <v>0</v>
      </c>
      <c r="R18" s="112"/>
    </row>
    <row r="19" spans="1:18" s="102" customFormat="1">
      <c r="A19" s="403" t="s">
        <v>665</v>
      </c>
      <c r="B19" s="404" t="s">
        <v>664</v>
      </c>
      <c r="C19" s="405" t="s">
        <v>358</v>
      </c>
      <c r="D19" s="300">
        <f t="shared" si="4"/>
        <v>0</v>
      </c>
      <c r="E19" s="300">
        <f t="shared" si="3"/>
        <v>0</v>
      </c>
      <c r="F19" s="91">
        <v>0</v>
      </c>
      <c r="G19" s="92">
        <v>0</v>
      </c>
      <c r="H19" s="91">
        <v>0</v>
      </c>
      <c r="I19" s="92">
        <v>0</v>
      </c>
      <c r="J19" s="91">
        <v>0</v>
      </c>
      <c r="K19" s="92">
        <v>0</v>
      </c>
      <c r="L19" s="91">
        <v>0</v>
      </c>
      <c r="M19" s="92">
        <v>0</v>
      </c>
      <c r="N19" s="91">
        <v>0</v>
      </c>
      <c r="O19" s="92">
        <v>0</v>
      </c>
      <c r="P19" s="91">
        <v>0</v>
      </c>
      <c r="Q19" s="93">
        <v>0</v>
      </c>
      <c r="R19" s="112"/>
    </row>
    <row r="20" spans="1:18" s="102" customFormat="1">
      <c r="A20" s="403" t="s">
        <v>1004</v>
      </c>
      <c r="B20" s="404" t="s">
        <v>560</v>
      </c>
      <c r="C20" s="405" t="s">
        <v>358</v>
      </c>
      <c r="D20" s="300">
        <f t="shared" si="4"/>
        <v>0</v>
      </c>
      <c r="E20" s="300">
        <f t="shared" si="3"/>
        <v>0</v>
      </c>
      <c r="F20" s="91">
        <v>0</v>
      </c>
      <c r="G20" s="92">
        <v>0</v>
      </c>
      <c r="H20" s="91">
        <v>0</v>
      </c>
      <c r="I20" s="92">
        <v>0</v>
      </c>
      <c r="J20" s="91">
        <v>0</v>
      </c>
      <c r="K20" s="92">
        <v>0</v>
      </c>
      <c r="L20" s="91">
        <v>0</v>
      </c>
      <c r="M20" s="92">
        <v>0</v>
      </c>
      <c r="N20" s="91">
        <v>0</v>
      </c>
      <c r="O20" s="92">
        <v>0</v>
      </c>
      <c r="P20" s="91">
        <v>0</v>
      </c>
      <c r="Q20" s="93">
        <v>0</v>
      </c>
      <c r="R20" s="112"/>
    </row>
    <row r="21" spans="1:18" s="102" customFormat="1">
      <c r="A21" s="403" t="s">
        <v>661</v>
      </c>
      <c r="B21" s="404" t="s">
        <v>660</v>
      </c>
      <c r="C21" s="405" t="s">
        <v>2681</v>
      </c>
      <c r="D21" s="300">
        <f t="shared" si="4"/>
        <v>0</v>
      </c>
      <c r="E21" s="300">
        <f t="shared" si="3"/>
        <v>0</v>
      </c>
      <c r="F21" s="91">
        <v>0</v>
      </c>
      <c r="G21" s="92">
        <v>0</v>
      </c>
      <c r="H21" s="91">
        <v>0</v>
      </c>
      <c r="I21" s="92">
        <v>0</v>
      </c>
      <c r="J21" s="91">
        <v>0</v>
      </c>
      <c r="K21" s="92">
        <v>0</v>
      </c>
      <c r="L21" s="91">
        <v>0</v>
      </c>
      <c r="M21" s="92">
        <v>0</v>
      </c>
      <c r="N21" s="91">
        <v>0</v>
      </c>
      <c r="O21" s="92">
        <v>0</v>
      </c>
      <c r="P21" s="91">
        <v>0</v>
      </c>
      <c r="Q21" s="93">
        <v>0</v>
      </c>
      <c r="R21" s="112"/>
    </row>
    <row r="22" spans="1:18" s="102" customFormat="1">
      <c r="A22" s="403" t="s">
        <v>625</v>
      </c>
      <c r="B22" s="404" t="s">
        <v>659</v>
      </c>
      <c r="C22" s="405" t="s">
        <v>358</v>
      </c>
      <c r="D22" s="300">
        <f t="shared" si="4"/>
        <v>0</v>
      </c>
      <c r="E22" s="300">
        <f t="shared" si="3"/>
        <v>0</v>
      </c>
      <c r="F22" s="91">
        <v>0</v>
      </c>
      <c r="G22" s="92">
        <v>0</v>
      </c>
      <c r="H22" s="91">
        <v>0</v>
      </c>
      <c r="I22" s="92">
        <v>0</v>
      </c>
      <c r="J22" s="91">
        <v>0</v>
      </c>
      <c r="K22" s="92">
        <v>0</v>
      </c>
      <c r="L22" s="91">
        <v>0</v>
      </c>
      <c r="M22" s="92">
        <v>0</v>
      </c>
      <c r="N22" s="91">
        <v>0</v>
      </c>
      <c r="O22" s="92">
        <v>0</v>
      </c>
      <c r="P22" s="91">
        <v>0</v>
      </c>
      <c r="Q22" s="93">
        <v>0</v>
      </c>
      <c r="R22" s="112"/>
    </row>
    <row r="23" spans="1:18" s="102" customFormat="1">
      <c r="A23" s="403" t="s">
        <v>848</v>
      </c>
      <c r="B23" s="404" t="s">
        <v>658</v>
      </c>
      <c r="C23" s="405" t="s">
        <v>358</v>
      </c>
      <c r="D23" s="300">
        <f t="shared" si="4"/>
        <v>0</v>
      </c>
      <c r="E23" s="300">
        <f t="shared" si="3"/>
        <v>0</v>
      </c>
      <c r="F23" s="91">
        <v>0</v>
      </c>
      <c r="G23" s="92">
        <v>0</v>
      </c>
      <c r="H23" s="91">
        <v>0</v>
      </c>
      <c r="I23" s="92">
        <v>0</v>
      </c>
      <c r="J23" s="91">
        <v>0</v>
      </c>
      <c r="K23" s="92">
        <v>0</v>
      </c>
      <c r="L23" s="91">
        <v>0</v>
      </c>
      <c r="M23" s="92">
        <v>0</v>
      </c>
      <c r="N23" s="91">
        <v>0</v>
      </c>
      <c r="O23" s="92">
        <v>0</v>
      </c>
      <c r="P23" s="91">
        <v>0</v>
      </c>
      <c r="Q23" s="93">
        <v>0</v>
      </c>
      <c r="R23" s="112"/>
    </row>
    <row r="24" spans="1:18" s="102" customFormat="1">
      <c r="A24" s="403" t="s">
        <v>666</v>
      </c>
      <c r="B24" s="404" t="s">
        <v>560</v>
      </c>
      <c r="C24" s="405" t="s">
        <v>358</v>
      </c>
      <c r="D24" s="300">
        <f t="shared" si="4"/>
        <v>0</v>
      </c>
      <c r="E24" s="300">
        <f t="shared" si="3"/>
        <v>0</v>
      </c>
      <c r="F24" s="91">
        <v>0</v>
      </c>
      <c r="G24" s="92">
        <v>0</v>
      </c>
      <c r="H24" s="91">
        <v>0</v>
      </c>
      <c r="I24" s="92">
        <v>0</v>
      </c>
      <c r="J24" s="91">
        <v>0</v>
      </c>
      <c r="K24" s="92">
        <v>0</v>
      </c>
      <c r="L24" s="91">
        <v>0</v>
      </c>
      <c r="M24" s="92">
        <v>0</v>
      </c>
      <c r="N24" s="91">
        <v>0</v>
      </c>
      <c r="O24" s="92">
        <v>0</v>
      </c>
      <c r="P24" s="91">
        <v>0</v>
      </c>
      <c r="Q24" s="93">
        <v>0</v>
      </c>
      <c r="R24" s="112"/>
    </row>
    <row r="25" spans="1:18" s="95" customFormat="1">
      <c r="A25" s="675" t="s">
        <v>667</v>
      </c>
      <c r="B25" s="676" t="s">
        <v>156</v>
      </c>
      <c r="C25" s="405" t="s">
        <v>283</v>
      </c>
      <c r="D25" s="300">
        <f t="shared" si="4"/>
        <v>0</v>
      </c>
      <c r="E25" s="300">
        <f t="shared" si="3"/>
        <v>0</v>
      </c>
      <c r="F25" s="372">
        <v>0</v>
      </c>
      <c r="G25" s="373">
        <v>0</v>
      </c>
      <c r="H25" s="372">
        <v>0</v>
      </c>
      <c r="I25" s="373">
        <v>0</v>
      </c>
      <c r="J25" s="372">
        <v>0</v>
      </c>
      <c r="K25" s="373">
        <v>0</v>
      </c>
      <c r="L25" s="372">
        <v>0</v>
      </c>
      <c r="M25" s="373">
        <v>0</v>
      </c>
      <c r="N25" s="677">
        <v>0</v>
      </c>
      <c r="O25" s="372">
        <v>0</v>
      </c>
      <c r="P25" s="372">
        <v>0</v>
      </c>
      <c r="Q25" s="374">
        <v>0</v>
      </c>
      <c r="R25" s="1"/>
    </row>
    <row r="26" spans="1:18" s="102" customFormat="1">
      <c r="A26" s="400" t="s">
        <v>654</v>
      </c>
      <c r="B26" s="401" t="s">
        <v>655</v>
      </c>
      <c r="C26" s="405" t="s">
        <v>283</v>
      </c>
      <c r="D26" s="300">
        <f t="shared" si="4"/>
        <v>0</v>
      </c>
      <c r="E26" s="300">
        <f t="shared" si="3"/>
        <v>0</v>
      </c>
      <c r="F26" s="96">
        <v>0</v>
      </c>
      <c r="G26" s="97">
        <v>0</v>
      </c>
      <c r="H26" s="96">
        <v>0</v>
      </c>
      <c r="I26" s="97">
        <v>0</v>
      </c>
      <c r="J26" s="96">
        <v>0</v>
      </c>
      <c r="K26" s="97">
        <v>0</v>
      </c>
      <c r="L26" s="96">
        <v>0</v>
      </c>
      <c r="M26" s="97">
        <v>0</v>
      </c>
      <c r="N26" s="96">
        <v>0</v>
      </c>
      <c r="O26" s="97">
        <v>0</v>
      </c>
      <c r="P26" s="96">
        <v>0</v>
      </c>
      <c r="Q26" s="98">
        <v>0</v>
      </c>
      <c r="R26" s="112"/>
    </row>
    <row r="27" spans="1:18" s="102" customFormat="1">
      <c r="A27" s="403" t="s">
        <v>852</v>
      </c>
      <c r="B27" s="403" t="s">
        <v>671</v>
      </c>
      <c r="C27" s="405" t="s">
        <v>283</v>
      </c>
      <c r="D27" s="300">
        <f t="shared" si="4"/>
        <v>0</v>
      </c>
      <c r="E27" s="300">
        <f t="shared" si="3"/>
        <v>0</v>
      </c>
      <c r="F27" s="91">
        <v>0</v>
      </c>
      <c r="G27" s="92">
        <v>0</v>
      </c>
      <c r="H27" s="91">
        <v>0</v>
      </c>
      <c r="I27" s="92">
        <v>0</v>
      </c>
      <c r="J27" s="91">
        <v>0</v>
      </c>
      <c r="K27" s="92">
        <v>0</v>
      </c>
      <c r="L27" s="91">
        <v>0</v>
      </c>
      <c r="M27" s="92">
        <v>0</v>
      </c>
      <c r="N27" s="91">
        <v>0</v>
      </c>
      <c r="O27" s="92">
        <v>0</v>
      </c>
      <c r="P27" s="91">
        <v>0</v>
      </c>
      <c r="Q27" s="93">
        <v>0</v>
      </c>
      <c r="R27" s="112"/>
    </row>
    <row r="28" spans="1:18" s="102" customFormat="1">
      <c r="A28" s="403" t="s">
        <v>663</v>
      </c>
      <c r="B28" s="404" t="s">
        <v>662</v>
      </c>
      <c r="C28" s="405" t="s">
        <v>283</v>
      </c>
      <c r="D28" s="300">
        <f t="shared" si="4"/>
        <v>0</v>
      </c>
      <c r="E28" s="300">
        <f t="shared" si="3"/>
        <v>0</v>
      </c>
      <c r="F28" s="91">
        <v>0</v>
      </c>
      <c r="G28" s="92">
        <v>0</v>
      </c>
      <c r="H28" s="91">
        <v>0</v>
      </c>
      <c r="I28" s="92">
        <v>0</v>
      </c>
      <c r="J28" s="91">
        <v>0</v>
      </c>
      <c r="K28" s="92">
        <v>0</v>
      </c>
      <c r="L28" s="91">
        <v>0</v>
      </c>
      <c r="M28" s="92">
        <v>0</v>
      </c>
      <c r="N28" s="91">
        <v>0</v>
      </c>
      <c r="O28" s="92">
        <v>0</v>
      </c>
      <c r="P28" s="91">
        <v>0</v>
      </c>
      <c r="Q28" s="93">
        <v>0</v>
      </c>
      <c r="R28" s="112"/>
    </row>
    <row r="29" spans="1:18" s="95" customFormat="1">
      <c r="A29" s="406" t="s">
        <v>668</v>
      </c>
      <c r="B29" s="407" t="s">
        <v>402</v>
      </c>
      <c r="C29" s="408" t="s">
        <v>283</v>
      </c>
      <c r="D29" s="325">
        <f t="shared" si="4"/>
        <v>0</v>
      </c>
      <c r="E29" s="325">
        <f t="shared" si="3"/>
        <v>0</v>
      </c>
      <c r="F29" s="6">
        <v>0</v>
      </c>
      <c r="G29" s="66">
        <v>0</v>
      </c>
      <c r="H29" s="6">
        <v>0</v>
      </c>
      <c r="I29" s="66">
        <v>0</v>
      </c>
      <c r="J29" s="6">
        <v>0</v>
      </c>
      <c r="K29" s="66">
        <v>0</v>
      </c>
      <c r="L29" s="6">
        <v>0</v>
      </c>
      <c r="M29" s="66">
        <v>0</v>
      </c>
      <c r="N29" s="6">
        <v>0</v>
      </c>
      <c r="O29" s="66">
        <v>0</v>
      </c>
      <c r="P29" s="6">
        <v>0</v>
      </c>
      <c r="Q29" s="63">
        <v>0</v>
      </c>
      <c r="R29" s="1"/>
    </row>
    <row r="30" spans="1:18" s="100" customFormat="1" ht="16" thickBot="1">
      <c r="A30" s="672" t="s">
        <v>652</v>
      </c>
      <c r="B30" s="673" t="s">
        <v>653</v>
      </c>
      <c r="C30" s="674" t="s">
        <v>504</v>
      </c>
      <c r="D30" s="299">
        <f t="shared" si="2"/>
        <v>0</v>
      </c>
      <c r="E30" s="299">
        <f t="shared" si="3"/>
        <v>0</v>
      </c>
      <c r="F30" s="4">
        <v>0</v>
      </c>
      <c r="G30" s="65">
        <v>0</v>
      </c>
      <c r="H30" s="4">
        <v>0</v>
      </c>
      <c r="I30" s="65">
        <v>0</v>
      </c>
      <c r="J30" s="4">
        <v>0</v>
      </c>
      <c r="K30" s="65">
        <v>0</v>
      </c>
      <c r="L30" s="4">
        <v>0</v>
      </c>
      <c r="M30" s="65">
        <v>0</v>
      </c>
      <c r="N30" s="4">
        <v>0</v>
      </c>
      <c r="O30" s="65">
        <v>0</v>
      </c>
      <c r="P30" s="4">
        <v>0</v>
      </c>
      <c r="Q30" s="64">
        <v>0</v>
      </c>
      <c r="R30" s="111"/>
    </row>
    <row r="31" spans="1:18" ht="20.25" customHeight="1">
      <c r="A31" s="233" t="s">
        <v>20</v>
      </c>
      <c r="B31" s="238"/>
      <c r="C31" s="238"/>
      <c r="D31" s="237">
        <f t="shared" ref="D31:Q31" si="5">SUM(D5:D30)</f>
        <v>0</v>
      </c>
      <c r="E31" s="235">
        <f t="shared" si="5"/>
        <v>0</v>
      </c>
      <c r="F31" s="237">
        <f t="shared" si="5"/>
        <v>0</v>
      </c>
      <c r="G31" s="235">
        <f t="shared" si="5"/>
        <v>0</v>
      </c>
      <c r="H31" s="237">
        <f t="shared" si="5"/>
        <v>0</v>
      </c>
      <c r="I31" s="235">
        <f t="shared" si="5"/>
        <v>0</v>
      </c>
      <c r="J31" s="237">
        <f t="shared" si="5"/>
        <v>0</v>
      </c>
      <c r="K31" s="235">
        <f t="shared" si="5"/>
        <v>0</v>
      </c>
      <c r="L31" s="237">
        <f t="shared" si="5"/>
        <v>0</v>
      </c>
      <c r="M31" s="235">
        <f t="shared" si="5"/>
        <v>0</v>
      </c>
      <c r="N31" s="237">
        <f t="shared" si="5"/>
        <v>0</v>
      </c>
      <c r="O31" s="235">
        <f t="shared" si="5"/>
        <v>0</v>
      </c>
      <c r="P31" s="237">
        <f t="shared" si="5"/>
        <v>0</v>
      </c>
      <c r="Q31" s="236">
        <f t="shared" si="5"/>
        <v>0</v>
      </c>
    </row>
  </sheetData>
  <sortState xmlns:xlrd2="http://schemas.microsoft.com/office/spreadsheetml/2017/richdata2" ref="A25:R29">
    <sortCondition ref="A25"/>
  </sortState>
  <mergeCells count="12">
    <mergeCell ref="A1:Q1"/>
    <mergeCell ref="A3:A4"/>
    <mergeCell ref="B3:B4"/>
    <mergeCell ref="C3:C4"/>
    <mergeCell ref="F3:G3"/>
    <mergeCell ref="J3:K3"/>
    <mergeCell ref="L3:M3"/>
    <mergeCell ref="N3:O3"/>
    <mergeCell ref="P3:Q3"/>
    <mergeCell ref="A2:Q2"/>
    <mergeCell ref="D3:E3"/>
    <mergeCell ref="H3:I3"/>
  </mergeCells>
  <phoneticPr fontId="67" type="noConversion"/>
  <conditionalFormatting sqref="C1:C1048576">
    <cfRule type="containsText" dxfId="46" priority="1" operator="containsText" text="student">
      <formula>NOT(ISERROR(SEARCH("student",C1)))</formula>
    </cfRule>
  </conditionalFormatting>
  <pageMargins left="0.17" right="0.17" top="0.75" bottom="0.75" header="0.3" footer="0.3"/>
  <pageSetup paperSize="9" scale="83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18"/>
  <dimension ref="A1:Q227"/>
  <sheetViews>
    <sheetView zoomScale="90" zoomScaleNormal="90" workbookViewId="0">
      <selection sqref="A1:Q11"/>
    </sheetView>
  </sheetViews>
  <sheetFormatPr baseColWidth="10" defaultColWidth="8.83203125" defaultRowHeight="15"/>
  <cols>
    <col min="1" max="1" width="35" customWidth="1"/>
    <col min="2" max="2" width="9" customWidth="1"/>
    <col min="3" max="4" width="10.1640625" customWidth="1"/>
    <col min="5" max="5" width="12.6640625" customWidth="1"/>
    <col min="6" max="17" width="10.1640625" customWidth="1"/>
  </cols>
  <sheetData>
    <row r="1" spans="1:17" ht="19">
      <c r="A1" s="1729" t="s">
        <v>927</v>
      </c>
      <c r="B1" s="1730"/>
      <c r="C1" s="1730"/>
      <c r="D1" s="1730"/>
      <c r="E1" s="1730"/>
      <c r="F1" s="1730"/>
      <c r="G1" s="1730"/>
      <c r="H1" s="1730"/>
      <c r="I1" s="1730"/>
      <c r="J1" s="1730"/>
      <c r="K1" s="1730"/>
      <c r="L1" s="1730"/>
      <c r="M1" s="1730"/>
      <c r="N1" s="1730"/>
      <c r="O1" s="1730"/>
      <c r="P1" s="1730"/>
      <c r="Q1" s="1730"/>
    </row>
    <row r="2" spans="1:17" ht="19">
      <c r="A2" s="1778" t="s">
        <v>2277</v>
      </c>
      <c r="B2" s="1779"/>
      <c r="C2" s="1779"/>
      <c r="D2" s="1779"/>
      <c r="E2" s="1779"/>
      <c r="F2" s="1779"/>
      <c r="G2" s="1779"/>
      <c r="H2" s="1779"/>
      <c r="I2" s="1779"/>
      <c r="J2" s="1779"/>
      <c r="K2" s="1779"/>
      <c r="L2" s="1779"/>
      <c r="M2" s="1779"/>
      <c r="N2" s="1779"/>
      <c r="O2" s="1779"/>
      <c r="P2" s="1779"/>
      <c r="Q2" s="1779"/>
    </row>
    <row r="3" spans="1:17" ht="18" customHeight="1">
      <c r="A3" s="1810" t="s">
        <v>4</v>
      </c>
      <c r="B3" s="1811" t="s">
        <v>862</v>
      </c>
      <c r="C3" s="1812" t="s">
        <v>853</v>
      </c>
      <c r="D3" s="1813"/>
      <c r="E3" s="1814"/>
      <c r="F3" s="1809" t="s">
        <v>1732</v>
      </c>
      <c r="G3" s="1809"/>
      <c r="H3" s="1809" t="s">
        <v>859</v>
      </c>
      <c r="I3" s="1809"/>
      <c r="J3" s="1809" t="s">
        <v>12</v>
      </c>
      <c r="K3" s="1809"/>
      <c r="L3" s="1809" t="s">
        <v>6</v>
      </c>
      <c r="M3" s="1809"/>
      <c r="N3" s="1809" t="s">
        <v>5</v>
      </c>
      <c r="O3" s="1809"/>
      <c r="P3" s="1809" t="s">
        <v>7</v>
      </c>
      <c r="Q3" s="1809"/>
    </row>
    <row r="4" spans="1:17">
      <c r="A4" s="1741"/>
      <c r="B4" s="1809"/>
      <c r="C4" s="13" t="s">
        <v>14</v>
      </c>
      <c r="D4" s="13" t="s">
        <v>15</v>
      </c>
      <c r="E4" s="13" t="s">
        <v>923</v>
      </c>
      <c r="F4" s="13" t="s">
        <v>14</v>
      </c>
      <c r="G4" s="13" t="s">
        <v>15</v>
      </c>
      <c r="H4" s="13" t="s">
        <v>14</v>
      </c>
      <c r="I4" s="13" t="s">
        <v>15</v>
      </c>
      <c r="J4" s="13" t="s">
        <v>14</v>
      </c>
      <c r="K4" s="13" t="s">
        <v>15</v>
      </c>
      <c r="L4" s="13" t="s">
        <v>14</v>
      </c>
      <c r="M4" s="13" t="s">
        <v>15</v>
      </c>
      <c r="N4" s="13" t="s">
        <v>14</v>
      </c>
      <c r="O4" s="13" t="s">
        <v>15</v>
      </c>
      <c r="P4" s="13" t="s">
        <v>14</v>
      </c>
      <c r="Q4" s="13" t="s">
        <v>15</v>
      </c>
    </row>
    <row r="5" spans="1:17">
      <c r="A5" s="2" t="s">
        <v>33</v>
      </c>
      <c r="B5" s="2"/>
      <c r="C5" s="298">
        <f t="shared" ref="C5:D10" si="0">F5+H5+J5+L5+N5+P5</f>
        <v>61</v>
      </c>
      <c r="D5" s="298">
        <f t="shared" si="0"/>
        <v>25.499999999999996</v>
      </c>
      <c r="E5" s="294">
        <f>D5/D11</f>
        <v>0.16096791162546023</v>
      </c>
      <c r="F5" s="3">
        <f>'D. Chemical'!F55</f>
        <v>61</v>
      </c>
      <c r="G5" s="54">
        <f>'D. Chemical'!G55</f>
        <v>25.499999999999996</v>
      </c>
      <c r="H5" s="54">
        <f>'D. Chemical'!H55</f>
        <v>0</v>
      </c>
      <c r="I5" s="54">
        <f>'D. Chemical'!I55</f>
        <v>0</v>
      </c>
      <c r="J5" s="3">
        <f>'D. Chemical'!J55</f>
        <v>0</v>
      </c>
      <c r="K5" s="3">
        <f>'D. Chemical'!K55</f>
        <v>0</v>
      </c>
      <c r="L5" s="3">
        <f>'D. Chemical'!L55</f>
        <v>0</v>
      </c>
      <c r="M5" s="3">
        <f>'D. Chemical'!M55</f>
        <v>0</v>
      </c>
      <c r="N5" s="3">
        <f>'D. Chemical'!N55</f>
        <v>0</v>
      </c>
      <c r="O5" s="3">
        <f>'D. Chemical'!O55</f>
        <v>0</v>
      </c>
      <c r="P5" s="54">
        <f>'D. Chemical'!P55</f>
        <v>0</v>
      </c>
      <c r="Q5" s="54">
        <f>'D. Chemical'!Q55</f>
        <v>0</v>
      </c>
    </row>
    <row r="6" spans="1:17">
      <c r="A6" s="2" t="s">
        <v>34</v>
      </c>
      <c r="B6" s="2"/>
      <c r="C6" s="298">
        <f t="shared" si="0"/>
        <v>68</v>
      </c>
      <c r="D6" s="298">
        <f t="shared" si="0"/>
        <v>31</v>
      </c>
      <c r="E6" s="294">
        <f>D6/D11</f>
        <v>0.19568648079957915</v>
      </c>
      <c r="F6" s="3">
        <f>'D. Civil'!F67</f>
        <v>40</v>
      </c>
      <c r="G6" s="54">
        <f>'D. Civil'!G67</f>
        <v>21.5</v>
      </c>
      <c r="H6" s="54">
        <f>'D. Civil'!H67</f>
        <v>8</v>
      </c>
      <c r="I6" s="54">
        <f>'D. Civil'!I67</f>
        <v>2</v>
      </c>
      <c r="J6" s="3">
        <f>'D. Civil'!J67</f>
        <v>0</v>
      </c>
      <c r="K6" s="3">
        <f>'D. Civil'!K67</f>
        <v>0</v>
      </c>
      <c r="L6" s="3">
        <f>'D. Civil'!L67</f>
        <v>0</v>
      </c>
      <c r="M6" s="3">
        <f>'D. Civil'!M67</f>
        <v>0</v>
      </c>
      <c r="N6" s="3">
        <f>'D. Civil'!N67</f>
        <v>0</v>
      </c>
      <c r="O6" s="3">
        <f>'D. Civil'!O67</f>
        <v>0</v>
      </c>
      <c r="P6" s="54">
        <f>'D. Civil'!P67</f>
        <v>20</v>
      </c>
      <c r="Q6" s="54">
        <f>'D. Civil'!Q67</f>
        <v>7.5</v>
      </c>
    </row>
    <row r="7" spans="1:17">
      <c r="A7" s="2" t="s">
        <v>35</v>
      </c>
      <c r="B7" s="2"/>
      <c r="C7" s="298">
        <f t="shared" si="0"/>
        <v>31</v>
      </c>
      <c r="D7" s="298">
        <f t="shared" si="0"/>
        <v>16.666666666666668</v>
      </c>
      <c r="E7" s="294">
        <f>D7/D11</f>
        <v>0.10520778537611783</v>
      </c>
      <c r="F7" s="3">
        <f>'D. Computer S.'!F37</f>
        <v>21</v>
      </c>
      <c r="G7" s="54">
        <f>'D. Computer S.'!G37</f>
        <v>14</v>
      </c>
      <c r="H7" s="54">
        <f>'D. Computer S.'!H37</f>
        <v>0</v>
      </c>
      <c r="I7" s="54">
        <f>'D. Computer S.'!I37</f>
        <v>0</v>
      </c>
      <c r="J7" s="3">
        <f>'D. Computer S.'!J37</f>
        <v>0</v>
      </c>
      <c r="K7" s="3">
        <f>'D. Computer S.'!K37</f>
        <v>0</v>
      </c>
      <c r="L7" s="3">
        <f>'D. Computer S.'!L37</f>
        <v>0</v>
      </c>
      <c r="M7" s="3">
        <f>'D. Computer S.'!M37</f>
        <v>0</v>
      </c>
      <c r="N7" s="3">
        <f>'D. Computer S.'!N37</f>
        <v>0</v>
      </c>
      <c r="O7" s="3">
        <f>'D. Computer S.'!O37</f>
        <v>0</v>
      </c>
      <c r="P7" s="54">
        <f>'D. Computer S.'!P37</f>
        <v>10</v>
      </c>
      <c r="Q7" s="54">
        <f>'D. Computer S.'!Q37</f>
        <v>2.6666666666666665</v>
      </c>
    </row>
    <row r="8" spans="1:17">
      <c r="A8" s="2" t="s">
        <v>36</v>
      </c>
      <c r="B8" s="2"/>
      <c r="C8" s="298">
        <f t="shared" si="0"/>
        <v>75</v>
      </c>
      <c r="D8" s="298">
        <f t="shared" si="0"/>
        <v>26.249999999999996</v>
      </c>
      <c r="E8" s="294">
        <f>D8/D11</f>
        <v>0.16570226196738555</v>
      </c>
      <c r="F8" s="3">
        <f>'D. Electrical'!F58</f>
        <v>54</v>
      </c>
      <c r="G8" s="54">
        <f>'D. Electrical'!G58</f>
        <v>21.416666666666664</v>
      </c>
      <c r="H8" s="54">
        <f>'D. Electrical'!H58</f>
        <v>0</v>
      </c>
      <c r="I8" s="54">
        <f>'D. Electrical'!I58</f>
        <v>0</v>
      </c>
      <c r="J8" s="3">
        <f>'D. Electrical'!J58</f>
        <v>0</v>
      </c>
      <c r="K8" s="3">
        <f>'D. Electrical'!K58</f>
        <v>0</v>
      </c>
      <c r="L8" s="3">
        <f>'D. Electrical'!L58</f>
        <v>0</v>
      </c>
      <c r="M8" s="3">
        <f>'D. Electrical'!M58</f>
        <v>0</v>
      </c>
      <c r="N8" s="3">
        <f>'D. Electrical'!N58</f>
        <v>0</v>
      </c>
      <c r="O8" s="3">
        <f>'D. Electrical'!O58</f>
        <v>0</v>
      </c>
      <c r="P8" s="54">
        <f>'D. Electrical'!P58</f>
        <v>21</v>
      </c>
      <c r="Q8" s="54">
        <f>'D. Electrical'!Q58</f>
        <v>4.833333333333333</v>
      </c>
    </row>
    <row r="9" spans="1:17">
      <c r="A9" s="2" t="s">
        <v>37</v>
      </c>
      <c r="B9" s="2"/>
      <c r="C9" s="298">
        <f t="shared" si="0"/>
        <v>23</v>
      </c>
      <c r="D9" s="298">
        <f t="shared" si="0"/>
        <v>12</v>
      </c>
      <c r="E9" s="294">
        <f>D9/D11</f>
        <v>7.5749605470804837E-2</v>
      </c>
      <c r="F9" s="3">
        <f>'D. Industrial'!F30</f>
        <v>21</v>
      </c>
      <c r="G9" s="54">
        <f>'D. Industrial'!G30</f>
        <v>10</v>
      </c>
      <c r="H9" s="54">
        <f>'D. Industrial'!H30</f>
        <v>1</v>
      </c>
      <c r="I9" s="54">
        <f>'D. Industrial'!I30</f>
        <v>1</v>
      </c>
      <c r="J9" s="3">
        <f>'D. Industrial'!J30</f>
        <v>0</v>
      </c>
      <c r="K9" s="3">
        <f>'D. Industrial'!K30</f>
        <v>0</v>
      </c>
      <c r="L9" s="3">
        <f>'D. Industrial'!L30</f>
        <v>0</v>
      </c>
      <c r="M9" s="3">
        <f>'D. Industrial'!M30</f>
        <v>0</v>
      </c>
      <c r="N9" s="3">
        <f>'D. Industrial'!N30</f>
        <v>0</v>
      </c>
      <c r="O9" s="3">
        <f>'D. Industrial'!O30</f>
        <v>0</v>
      </c>
      <c r="P9" s="54">
        <f>'D. Industrial'!P30</f>
        <v>1</v>
      </c>
      <c r="Q9" s="54">
        <f>'D. Industrial'!Q30</f>
        <v>1</v>
      </c>
    </row>
    <row r="10" spans="1:17" ht="16" thickBot="1">
      <c r="A10" s="7" t="s">
        <v>38</v>
      </c>
      <c r="B10" s="7"/>
      <c r="C10" s="299">
        <f t="shared" si="0"/>
        <v>77</v>
      </c>
      <c r="D10" s="299">
        <f t="shared" si="0"/>
        <v>47</v>
      </c>
      <c r="E10" s="317">
        <f>D10/D11</f>
        <v>0.29668595476065224</v>
      </c>
      <c r="F10" s="4">
        <f>'D. Mechanical'!G59</f>
        <v>71</v>
      </c>
      <c r="G10" s="55">
        <f>'D. Mechanical'!H59</f>
        <v>43</v>
      </c>
      <c r="H10" s="55">
        <f>'D. Mechanical'!I59</f>
        <v>1</v>
      </c>
      <c r="I10" s="55">
        <f>'D. Mechanical'!J59</f>
        <v>1</v>
      </c>
      <c r="J10" s="4">
        <f>'D. Mechanical'!K59</f>
        <v>0</v>
      </c>
      <c r="K10" s="4">
        <f>'D. Mechanical'!L59</f>
        <v>0</v>
      </c>
      <c r="L10" s="4">
        <f>'D. Mechanical'!M59</f>
        <v>0</v>
      </c>
      <c r="M10" s="4">
        <f>'D. Mechanical'!N59</f>
        <v>0</v>
      </c>
      <c r="N10" s="4">
        <f>'D. Mechanical'!O59</f>
        <v>0</v>
      </c>
      <c r="O10" s="4">
        <f>'D. Mechanical'!P59</f>
        <v>0</v>
      </c>
      <c r="P10" s="55">
        <f>'D. Mechanical'!Q59</f>
        <v>5</v>
      </c>
      <c r="Q10" s="55">
        <f>'D. Mechanical'!R59</f>
        <v>3</v>
      </c>
    </row>
    <row r="11" spans="1:17" ht="20.25" customHeight="1">
      <c r="A11" s="219" t="s">
        <v>20</v>
      </c>
      <c r="B11" s="220"/>
      <c r="C11" s="223">
        <f>SUM(C5:C10)</f>
        <v>335</v>
      </c>
      <c r="D11" s="339">
        <f>SUM(D5:D10)</f>
        <v>158.41666666666669</v>
      </c>
      <c r="E11" s="340">
        <f>SUM(E5:E10)</f>
        <v>0.99999999999999978</v>
      </c>
      <c r="F11" s="223">
        <f t="shared" ref="F11:Q11" si="1">SUM(F5:F10)</f>
        <v>268</v>
      </c>
      <c r="G11" s="221">
        <f t="shared" si="1"/>
        <v>135.41666666666666</v>
      </c>
      <c r="H11" s="223">
        <f t="shared" si="1"/>
        <v>10</v>
      </c>
      <c r="I11" s="221">
        <f t="shared" si="1"/>
        <v>4</v>
      </c>
      <c r="J11" s="223">
        <f t="shared" si="1"/>
        <v>0</v>
      </c>
      <c r="K11" s="222">
        <f t="shared" si="1"/>
        <v>0</v>
      </c>
      <c r="L11" s="223">
        <f t="shared" si="1"/>
        <v>0</v>
      </c>
      <c r="M11" s="222">
        <f t="shared" si="1"/>
        <v>0</v>
      </c>
      <c r="N11" s="223">
        <f t="shared" si="1"/>
        <v>0</v>
      </c>
      <c r="O11" s="222">
        <f t="shared" si="1"/>
        <v>0</v>
      </c>
      <c r="P11" s="224">
        <f t="shared" si="1"/>
        <v>57</v>
      </c>
      <c r="Q11" s="341">
        <f t="shared" si="1"/>
        <v>19</v>
      </c>
    </row>
    <row r="12" spans="1:17">
      <c r="A12" s="24"/>
      <c r="B12" s="24"/>
      <c r="F12" s="24"/>
      <c r="G12" s="24"/>
      <c r="H12" s="24"/>
      <c r="I12" s="24"/>
    </row>
    <row r="13" spans="1:17">
      <c r="A13" s="24"/>
      <c r="B13" s="24"/>
      <c r="F13" s="24"/>
      <c r="G13" s="24"/>
      <c r="H13" s="24"/>
      <c r="I13" s="24"/>
    </row>
    <row r="14" spans="1:17">
      <c r="A14" s="25"/>
      <c r="B14" s="25"/>
      <c r="F14" s="25"/>
      <c r="G14" s="25"/>
      <c r="H14" s="25"/>
      <c r="I14" s="25"/>
      <c r="J14" s="8"/>
    </row>
    <row r="15" spans="1:17">
      <c r="A15" s="25"/>
      <c r="B15" s="25"/>
      <c r="F15" s="25"/>
      <c r="G15" s="25"/>
      <c r="H15" s="25"/>
      <c r="I15" s="25"/>
      <c r="J15" s="8"/>
    </row>
    <row r="16" spans="1:17">
      <c r="A16" s="26"/>
      <c r="B16" s="26"/>
      <c r="F16" s="25"/>
      <c r="G16" s="25"/>
      <c r="H16" s="25"/>
      <c r="I16" s="25"/>
      <c r="J16" s="8"/>
    </row>
    <row r="17" spans="1:10">
      <c r="A17" s="9"/>
      <c r="B17" s="9"/>
      <c r="F17" s="9"/>
      <c r="G17" s="9"/>
      <c r="H17" s="9"/>
      <c r="I17" s="9"/>
      <c r="J17" s="8"/>
    </row>
    <row r="18" spans="1:10">
      <c r="A18" s="27"/>
      <c r="B18" s="27"/>
      <c r="F18" s="14"/>
      <c r="G18" s="14"/>
      <c r="H18" s="474"/>
      <c r="I18" s="474"/>
      <c r="J18" s="8"/>
    </row>
    <row r="19" spans="1:10">
      <c r="A19" s="27"/>
      <c r="B19" s="27"/>
      <c r="F19" s="28"/>
      <c r="G19" s="28"/>
      <c r="H19" s="28"/>
      <c r="I19" s="28"/>
      <c r="J19" s="8"/>
    </row>
    <row r="20" spans="1:10">
      <c r="A20" s="27"/>
      <c r="B20" s="27"/>
      <c r="F20" s="28"/>
      <c r="G20" s="28"/>
      <c r="H20" s="28"/>
      <c r="I20" s="28"/>
      <c r="J20" s="8"/>
    </row>
    <row r="21" spans="1:10">
      <c r="A21" s="27"/>
      <c r="B21" s="27"/>
      <c r="F21" s="28"/>
      <c r="G21" s="28"/>
      <c r="H21" s="28"/>
      <c r="I21" s="28"/>
      <c r="J21" s="8"/>
    </row>
    <row r="22" spans="1:10">
      <c r="A22" s="27"/>
      <c r="B22" s="27"/>
      <c r="F22" s="28"/>
      <c r="G22" s="28"/>
      <c r="H22" s="28"/>
      <c r="I22" s="28"/>
      <c r="J22" s="8"/>
    </row>
    <row r="23" spans="1:10">
      <c r="A23" s="27"/>
      <c r="B23" s="27"/>
      <c r="F23" s="28"/>
      <c r="G23" s="28"/>
      <c r="H23" s="28"/>
      <c r="I23" s="28"/>
      <c r="J23" s="8"/>
    </row>
    <row r="24" spans="1:10">
      <c r="A24" s="27"/>
      <c r="B24" s="27"/>
      <c r="F24" s="28"/>
      <c r="G24" s="28"/>
      <c r="H24" s="28"/>
      <c r="I24" s="28"/>
      <c r="J24" s="8"/>
    </row>
    <row r="25" spans="1:10">
      <c r="A25" s="11"/>
      <c r="B25" s="11"/>
      <c r="F25" s="28"/>
      <c r="G25" s="28"/>
      <c r="H25" s="28"/>
      <c r="I25" s="28"/>
      <c r="J25" s="8"/>
    </row>
    <row r="26" spans="1:10">
      <c r="A26" s="14"/>
      <c r="B26" s="48"/>
      <c r="F26" s="14"/>
      <c r="G26" s="14"/>
      <c r="H26" s="474"/>
      <c r="I26" s="474"/>
      <c r="J26" s="8"/>
    </row>
    <row r="27" spans="1:10">
      <c r="A27" s="29"/>
      <c r="B27" s="29"/>
      <c r="F27" s="14"/>
      <c r="G27" s="14"/>
      <c r="H27" s="474"/>
      <c r="I27" s="474"/>
      <c r="J27" s="8"/>
    </row>
    <row r="28" spans="1:10">
      <c r="A28" s="9"/>
      <c r="B28" s="9"/>
      <c r="F28" s="9"/>
      <c r="G28" s="9"/>
      <c r="H28" s="9"/>
      <c r="I28" s="9"/>
      <c r="J28" s="8"/>
    </row>
    <row r="29" spans="1:10">
      <c r="A29" s="27"/>
      <c r="B29" s="27"/>
      <c r="F29" s="14"/>
      <c r="G29" s="14"/>
      <c r="H29" s="474"/>
      <c r="I29" s="474"/>
      <c r="J29" s="8"/>
    </row>
    <row r="30" spans="1:10">
      <c r="A30" s="27"/>
      <c r="B30" s="27"/>
      <c r="F30" s="28"/>
      <c r="G30" s="28"/>
      <c r="H30" s="28"/>
      <c r="I30" s="28"/>
      <c r="J30" s="8"/>
    </row>
    <row r="31" spans="1:10">
      <c r="A31" s="27"/>
      <c r="B31" s="27"/>
      <c r="F31" s="28"/>
      <c r="G31" s="28"/>
      <c r="H31" s="28"/>
      <c r="I31" s="28"/>
      <c r="J31" s="8"/>
    </row>
    <row r="32" spans="1:10">
      <c r="A32" s="27"/>
      <c r="B32" s="27"/>
      <c r="F32" s="28"/>
      <c r="G32" s="28"/>
      <c r="H32" s="28"/>
      <c r="I32" s="28"/>
      <c r="J32" s="8"/>
    </row>
    <row r="33" spans="1:10">
      <c r="A33" s="27"/>
      <c r="B33" s="27"/>
      <c r="F33" s="28"/>
      <c r="G33" s="28"/>
      <c r="H33" s="28"/>
      <c r="I33" s="28"/>
      <c r="J33" s="8"/>
    </row>
    <row r="34" spans="1:10">
      <c r="A34" s="27"/>
      <c r="B34" s="27"/>
      <c r="F34" s="28"/>
      <c r="G34" s="28"/>
      <c r="H34" s="28"/>
      <c r="I34" s="28"/>
      <c r="J34" s="8"/>
    </row>
    <row r="35" spans="1:10">
      <c r="A35" s="27"/>
      <c r="B35" s="27"/>
      <c r="F35" s="28"/>
      <c r="G35" s="28"/>
      <c r="H35" s="28"/>
      <c r="I35" s="28"/>
      <c r="J35" s="8"/>
    </row>
    <row r="36" spans="1:10">
      <c r="A36" s="11"/>
      <c r="B36" s="11"/>
      <c r="F36" s="28"/>
      <c r="G36" s="28"/>
      <c r="H36" s="28"/>
      <c r="I36" s="28"/>
      <c r="J36" s="8"/>
    </row>
    <row r="37" spans="1:10">
      <c r="A37" s="9"/>
      <c r="B37" s="9"/>
      <c r="F37" s="9"/>
      <c r="G37" s="9"/>
      <c r="H37" s="9"/>
      <c r="I37" s="9"/>
      <c r="J37" s="8"/>
    </row>
    <row r="38" spans="1:10">
      <c r="A38" s="29"/>
      <c r="B38" s="29"/>
      <c r="F38" s="14"/>
      <c r="G38" s="14"/>
      <c r="H38" s="474"/>
      <c r="I38" s="474"/>
      <c r="J38" s="8"/>
    </row>
    <row r="39" spans="1:10">
      <c r="A39" s="9"/>
      <c r="B39" s="9"/>
      <c r="F39" s="9"/>
      <c r="G39" s="9"/>
      <c r="H39" s="9"/>
      <c r="I39" s="9"/>
      <c r="J39" s="8"/>
    </row>
    <row r="40" spans="1:10">
      <c r="A40" s="27"/>
      <c r="B40" s="27"/>
      <c r="F40" s="14"/>
      <c r="G40" s="14"/>
      <c r="H40" s="474"/>
      <c r="I40" s="474"/>
      <c r="J40" s="8"/>
    </row>
    <row r="41" spans="1:10">
      <c r="A41" s="27"/>
      <c r="B41" s="27"/>
      <c r="F41" s="28"/>
      <c r="G41" s="28"/>
      <c r="H41" s="28"/>
      <c r="I41" s="28"/>
      <c r="J41" s="8"/>
    </row>
    <row r="42" spans="1:10">
      <c r="A42" s="27"/>
      <c r="B42" s="27"/>
      <c r="F42" s="28"/>
      <c r="G42" s="28"/>
      <c r="H42" s="28"/>
      <c r="I42" s="28"/>
      <c r="J42" s="8"/>
    </row>
    <row r="43" spans="1:10">
      <c r="A43" s="27"/>
      <c r="B43" s="27"/>
      <c r="F43" s="28"/>
      <c r="G43" s="28"/>
      <c r="H43" s="28"/>
      <c r="I43" s="28"/>
      <c r="J43" s="8"/>
    </row>
    <row r="44" spans="1:10">
      <c r="A44" s="27"/>
      <c r="B44" s="27"/>
      <c r="F44" s="28"/>
      <c r="G44" s="28"/>
      <c r="H44" s="28"/>
      <c r="I44" s="28"/>
      <c r="J44" s="8"/>
    </row>
    <row r="45" spans="1:10">
      <c r="A45" s="27"/>
      <c r="B45" s="27"/>
      <c r="F45" s="28"/>
      <c r="G45" s="28"/>
      <c r="H45" s="28"/>
      <c r="I45" s="28"/>
      <c r="J45" s="8"/>
    </row>
    <row r="46" spans="1:10">
      <c r="A46" s="27"/>
      <c r="B46" s="27"/>
      <c r="F46" s="28"/>
      <c r="G46" s="28"/>
      <c r="H46" s="28"/>
      <c r="I46" s="28"/>
      <c r="J46" s="8"/>
    </row>
    <row r="47" spans="1:10">
      <c r="A47" s="11"/>
      <c r="B47" s="11"/>
      <c r="F47" s="28"/>
      <c r="G47" s="28"/>
      <c r="H47" s="28"/>
      <c r="I47" s="28"/>
      <c r="J47" s="8"/>
    </row>
    <row r="48" spans="1:10">
      <c r="A48" s="9"/>
      <c r="B48" s="9"/>
      <c r="F48" s="9"/>
      <c r="G48" s="9"/>
      <c r="H48" s="9"/>
      <c r="I48" s="9"/>
      <c r="J48" s="8"/>
    </row>
    <row r="49" spans="1:10">
      <c r="A49" s="29"/>
      <c r="B49" s="29"/>
      <c r="F49" s="14"/>
      <c r="G49" s="14"/>
      <c r="H49" s="474"/>
      <c r="I49" s="474"/>
      <c r="J49" s="8"/>
    </row>
    <row r="50" spans="1:10">
      <c r="A50" s="9"/>
      <c r="B50" s="9"/>
      <c r="F50" s="9"/>
      <c r="G50" s="9"/>
      <c r="H50" s="9"/>
      <c r="I50" s="9"/>
      <c r="J50" s="8"/>
    </row>
    <row r="51" spans="1:10">
      <c r="A51" s="27"/>
      <c r="B51" s="27"/>
      <c r="F51" s="14"/>
      <c r="G51" s="14"/>
      <c r="H51" s="474"/>
      <c r="I51" s="474"/>
      <c r="J51" s="8"/>
    </row>
    <row r="52" spans="1:10">
      <c r="A52" s="27"/>
      <c r="B52" s="27"/>
      <c r="F52" s="28"/>
      <c r="G52" s="28"/>
      <c r="H52" s="28"/>
      <c r="I52" s="28"/>
      <c r="J52" s="8"/>
    </row>
    <row r="53" spans="1:10">
      <c r="A53" s="27"/>
      <c r="B53" s="27"/>
      <c r="F53" s="28"/>
      <c r="G53" s="28"/>
      <c r="H53" s="28"/>
      <c r="I53" s="28"/>
      <c r="J53" s="8"/>
    </row>
    <row r="54" spans="1:10">
      <c r="A54" s="27"/>
      <c r="B54" s="27"/>
      <c r="F54" s="28"/>
      <c r="G54" s="28"/>
      <c r="H54" s="28"/>
      <c r="I54" s="28"/>
      <c r="J54" s="8"/>
    </row>
    <row r="55" spans="1:10">
      <c r="A55" s="27"/>
      <c r="B55" s="27"/>
      <c r="F55" s="28"/>
      <c r="G55" s="28"/>
      <c r="H55" s="28"/>
      <c r="I55" s="28"/>
      <c r="J55" s="8"/>
    </row>
    <row r="56" spans="1:10">
      <c r="A56" s="27"/>
      <c r="B56" s="27"/>
      <c r="F56" s="28"/>
      <c r="G56" s="28"/>
      <c r="H56" s="28"/>
      <c r="I56" s="28"/>
      <c r="J56" s="8"/>
    </row>
    <row r="57" spans="1:10">
      <c r="A57" s="27"/>
      <c r="B57" s="27"/>
      <c r="F57" s="28"/>
      <c r="G57" s="28"/>
      <c r="H57" s="28"/>
      <c r="I57" s="28"/>
      <c r="J57" s="8"/>
    </row>
    <row r="58" spans="1:10">
      <c r="A58" s="11"/>
      <c r="B58" s="11"/>
      <c r="F58" s="28"/>
      <c r="G58" s="28"/>
      <c r="H58" s="28"/>
      <c r="I58" s="28"/>
      <c r="J58" s="8"/>
    </row>
    <row r="59" spans="1:10">
      <c r="A59" s="9"/>
      <c r="B59" s="9"/>
      <c r="F59" s="9"/>
      <c r="G59" s="9"/>
      <c r="H59" s="9"/>
      <c r="I59" s="9"/>
      <c r="J59" s="8"/>
    </row>
    <row r="60" spans="1:10">
      <c r="A60" s="29"/>
      <c r="B60" s="29"/>
      <c r="F60" s="14"/>
      <c r="G60" s="14"/>
      <c r="H60" s="474"/>
      <c r="I60" s="474"/>
      <c r="J60" s="8"/>
    </row>
    <row r="61" spans="1:10">
      <c r="A61" s="9"/>
      <c r="B61" s="9"/>
      <c r="F61" s="9"/>
      <c r="G61" s="9"/>
      <c r="H61" s="9"/>
      <c r="I61" s="9"/>
      <c r="J61" s="8"/>
    </row>
    <row r="62" spans="1:10">
      <c r="A62" s="27"/>
      <c r="B62" s="27"/>
      <c r="F62" s="14"/>
      <c r="G62" s="14"/>
      <c r="H62" s="474"/>
      <c r="I62" s="474"/>
      <c r="J62" s="8"/>
    </row>
    <row r="63" spans="1:10">
      <c r="A63" s="27"/>
      <c r="B63" s="27"/>
      <c r="F63" s="28"/>
      <c r="G63" s="28"/>
      <c r="H63" s="28"/>
      <c r="I63" s="28"/>
      <c r="J63" s="8"/>
    </row>
    <row r="64" spans="1:10">
      <c r="A64" s="27"/>
      <c r="B64" s="27"/>
      <c r="F64" s="28"/>
      <c r="G64" s="28"/>
      <c r="H64" s="28"/>
      <c r="I64" s="28"/>
      <c r="J64" s="8"/>
    </row>
    <row r="65" spans="1:10">
      <c r="A65" s="27"/>
      <c r="B65" s="27"/>
      <c r="F65" s="28"/>
      <c r="G65" s="28"/>
      <c r="H65" s="28"/>
      <c r="I65" s="28"/>
      <c r="J65" s="8"/>
    </row>
    <row r="66" spans="1:10">
      <c r="A66" s="27"/>
      <c r="B66" s="27"/>
      <c r="F66" s="28"/>
      <c r="G66" s="28"/>
      <c r="H66" s="28"/>
      <c r="I66" s="28"/>
      <c r="J66" s="8"/>
    </row>
    <row r="67" spans="1:10">
      <c r="A67" s="27"/>
      <c r="B67" s="27"/>
      <c r="F67" s="28"/>
      <c r="G67" s="28"/>
      <c r="H67" s="28"/>
      <c r="I67" s="28"/>
      <c r="J67" s="8"/>
    </row>
    <row r="68" spans="1:10">
      <c r="A68" s="27"/>
      <c r="B68" s="27"/>
      <c r="F68" s="28"/>
      <c r="G68" s="28"/>
      <c r="H68" s="28"/>
      <c r="I68" s="28"/>
      <c r="J68" s="8"/>
    </row>
    <row r="69" spans="1:10">
      <c r="A69" s="11"/>
      <c r="B69" s="11"/>
      <c r="F69" s="28"/>
      <c r="G69" s="28"/>
      <c r="H69" s="28"/>
      <c r="I69" s="28"/>
      <c r="J69" s="8"/>
    </row>
    <row r="70" spans="1:10">
      <c r="A70" s="9"/>
      <c r="B70" s="9"/>
      <c r="F70" s="9"/>
      <c r="G70" s="9"/>
      <c r="H70" s="9"/>
      <c r="I70" s="9"/>
      <c r="J70" s="8"/>
    </row>
    <row r="71" spans="1:10">
      <c r="A71" s="9"/>
      <c r="B71" s="9"/>
      <c r="F71" s="9"/>
      <c r="G71" s="9"/>
      <c r="H71" s="9"/>
      <c r="I71" s="9"/>
      <c r="J71" s="8"/>
    </row>
    <row r="72" spans="1:10">
      <c r="A72" s="9"/>
      <c r="B72" s="9"/>
      <c r="F72" s="9"/>
      <c r="G72" s="9"/>
      <c r="H72" s="9"/>
      <c r="I72" s="9"/>
      <c r="J72" s="8"/>
    </row>
    <row r="73" spans="1:10">
      <c r="A73" s="1"/>
      <c r="B73" s="1"/>
      <c r="F73" s="1"/>
      <c r="G73" s="1"/>
      <c r="H73" s="1"/>
      <c r="I73" s="1"/>
    </row>
    <row r="74" spans="1:10">
      <c r="A74" s="1"/>
      <c r="B74" s="1"/>
      <c r="F74" s="1"/>
      <c r="G74" s="1"/>
      <c r="H74" s="1"/>
      <c r="I74" s="1"/>
    </row>
    <row r="75" spans="1:10">
      <c r="A75" s="1"/>
      <c r="B75" s="1"/>
      <c r="F75" s="1"/>
      <c r="G75" s="1"/>
      <c r="H75" s="1"/>
      <c r="I75" s="1"/>
    </row>
    <row r="76" spans="1:10">
      <c r="A76" s="1"/>
      <c r="B76" s="1"/>
      <c r="F76" s="1"/>
      <c r="G76" s="1"/>
      <c r="H76" s="1"/>
      <c r="I76" s="1"/>
    </row>
    <row r="77" spans="1:10">
      <c r="A77" s="1"/>
      <c r="B77" s="1"/>
      <c r="F77" s="1"/>
      <c r="G77" s="1"/>
      <c r="H77" s="1"/>
      <c r="I77" s="1"/>
    </row>
    <row r="78" spans="1:10">
      <c r="A78" s="1"/>
      <c r="B78" s="1"/>
      <c r="F78" s="1"/>
      <c r="G78" s="1"/>
      <c r="H78" s="1"/>
      <c r="I78" s="1"/>
    </row>
    <row r="79" spans="1:10">
      <c r="A79" s="1"/>
      <c r="B79" s="1"/>
      <c r="F79" s="1"/>
      <c r="G79" s="1"/>
      <c r="H79" s="1"/>
      <c r="I79" s="1"/>
    </row>
    <row r="80" spans="1:10">
      <c r="A80" s="1"/>
      <c r="B80" s="1"/>
      <c r="F80" s="1"/>
      <c r="G80" s="1"/>
      <c r="H80" s="1"/>
      <c r="I80" s="1"/>
    </row>
    <row r="81" spans="1:9">
      <c r="A81" s="1"/>
      <c r="B81" s="1"/>
      <c r="F81" s="1"/>
      <c r="G81" s="1"/>
      <c r="H81" s="1"/>
      <c r="I81" s="1"/>
    </row>
    <row r="82" spans="1:9">
      <c r="A82" s="1"/>
      <c r="B82" s="1"/>
      <c r="F82" s="1"/>
      <c r="G82" s="1"/>
      <c r="H82" s="1"/>
      <c r="I82" s="1"/>
    </row>
    <row r="83" spans="1:9">
      <c r="A83" s="1"/>
      <c r="B83" s="1"/>
      <c r="F83" s="1"/>
      <c r="G83" s="1"/>
      <c r="H83" s="1"/>
      <c r="I83" s="1"/>
    </row>
    <row r="84" spans="1:9">
      <c r="A84" s="1"/>
      <c r="B84" s="1"/>
      <c r="F84" s="1"/>
      <c r="G84" s="1"/>
      <c r="H84" s="1"/>
      <c r="I84" s="1"/>
    </row>
    <row r="85" spans="1:9">
      <c r="A85" s="1"/>
      <c r="B85" s="1"/>
      <c r="F85" s="1"/>
      <c r="G85" s="1"/>
      <c r="H85" s="1"/>
      <c r="I85" s="1"/>
    </row>
    <row r="86" spans="1:9">
      <c r="A86" s="1"/>
      <c r="B86" s="1"/>
      <c r="F86" s="1"/>
      <c r="G86" s="1"/>
      <c r="H86" s="1"/>
      <c r="I86" s="1"/>
    </row>
    <row r="87" spans="1:9">
      <c r="A87" s="1"/>
      <c r="B87" s="1"/>
      <c r="F87" s="1"/>
      <c r="G87" s="1"/>
      <c r="H87" s="1"/>
      <c r="I87" s="1"/>
    </row>
    <row r="88" spans="1:9">
      <c r="A88" s="1"/>
      <c r="B88" s="1"/>
      <c r="F88" s="1"/>
      <c r="G88" s="1"/>
      <c r="H88" s="1"/>
      <c r="I88" s="1"/>
    </row>
    <row r="89" spans="1:9">
      <c r="A89" s="1"/>
      <c r="B89" s="1"/>
      <c r="F89" s="1"/>
      <c r="G89" s="1"/>
      <c r="H89" s="1"/>
      <c r="I89" s="1"/>
    </row>
    <row r="90" spans="1:9">
      <c r="A90" s="1"/>
      <c r="B90" s="1"/>
      <c r="F90" s="1"/>
      <c r="G90" s="1"/>
      <c r="H90" s="1"/>
      <c r="I90" s="1"/>
    </row>
    <row r="91" spans="1:9">
      <c r="A91" s="1"/>
      <c r="B91" s="1"/>
      <c r="F91" s="1"/>
      <c r="G91" s="1"/>
      <c r="H91" s="1"/>
      <c r="I91" s="1"/>
    </row>
    <row r="92" spans="1:9">
      <c r="A92" s="1"/>
      <c r="B92" s="1"/>
      <c r="F92" s="1"/>
      <c r="G92" s="1"/>
      <c r="H92" s="1"/>
      <c r="I92" s="1"/>
    </row>
    <row r="93" spans="1:9">
      <c r="A93" s="1"/>
      <c r="B93" s="1"/>
      <c r="F93" s="1"/>
      <c r="G93" s="1"/>
      <c r="H93" s="1"/>
      <c r="I93" s="1"/>
    </row>
    <row r="94" spans="1:9">
      <c r="A94" s="1"/>
      <c r="B94" s="1"/>
      <c r="F94" s="1"/>
      <c r="G94" s="1"/>
      <c r="H94" s="1"/>
      <c r="I94" s="1"/>
    </row>
    <row r="95" spans="1:9">
      <c r="A95" s="1"/>
      <c r="B95" s="1"/>
      <c r="F95" s="1"/>
      <c r="G95" s="1"/>
      <c r="H95" s="1"/>
      <c r="I95" s="1"/>
    </row>
    <row r="96" spans="1:9">
      <c r="A96" s="1"/>
      <c r="B96" s="1"/>
      <c r="F96" s="1"/>
      <c r="G96" s="1"/>
      <c r="H96" s="1"/>
      <c r="I96" s="1"/>
    </row>
    <row r="97" spans="1:9">
      <c r="A97" s="1"/>
      <c r="B97" s="1"/>
      <c r="F97" s="1"/>
      <c r="G97" s="1"/>
      <c r="H97" s="1"/>
      <c r="I97" s="1"/>
    </row>
    <row r="98" spans="1:9">
      <c r="A98" s="1"/>
      <c r="B98" s="1"/>
      <c r="F98" s="1"/>
      <c r="G98" s="1"/>
      <c r="H98" s="1"/>
      <c r="I98" s="1"/>
    </row>
    <row r="99" spans="1:9">
      <c r="A99" s="1"/>
      <c r="B99" s="1"/>
      <c r="F99" s="1"/>
      <c r="G99" s="1"/>
      <c r="H99" s="1"/>
      <c r="I99" s="1"/>
    </row>
    <row r="100" spans="1:9">
      <c r="A100" s="1"/>
      <c r="B100" s="1"/>
      <c r="F100" s="1"/>
      <c r="G100" s="1"/>
      <c r="H100" s="1"/>
      <c r="I100" s="1"/>
    </row>
    <row r="101" spans="1:9">
      <c r="A101" s="1"/>
      <c r="B101" s="1"/>
      <c r="F101" s="1"/>
      <c r="G101" s="1"/>
      <c r="H101" s="1"/>
      <c r="I101" s="1"/>
    </row>
    <row r="102" spans="1:9">
      <c r="A102" s="1"/>
      <c r="B102" s="1"/>
      <c r="F102" s="1"/>
      <c r="G102" s="1"/>
      <c r="H102" s="1"/>
      <c r="I102" s="1"/>
    </row>
    <row r="103" spans="1:9">
      <c r="A103" s="1"/>
      <c r="B103" s="1"/>
      <c r="F103" s="1"/>
      <c r="G103" s="1"/>
      <c r="H103" s="1"/>
      <c r="I103" s="1"/>
    </row>
    <row r="104" spans="1:9">
      <c r="A104" s="1"/>
      <c r="B104" s="1"/>
      <c r="F104" s="1"/>
      <c r="G104" s="1"/>
      <c r="H104" s="1"/>
      <c r="I104" s="1"/>
    </row>
    <row r="105" spans="1:9">
      <c r="A105" s="1"/>
      <c r="B105" s="1"/>
      <c r="F105" s="1"/>
      <c r="G105" s="1"/>
      <c r="H105" s="1"/>
      <c r="I105" s="1"/>
    </row>
    <row r="106" spans="1:9">
      <c r="A106" s="1"/>
      <c r="B106" s="1"/>
      <c r="F106" s="1"/>
      <c r="G106" s="1"/>
      <c r="H106" s="1"/>
      <c r="I106" s="1"/>
    </row>
    <row r="107" spans="1:9">
      <c r="A107" s="1"/>
      <c r="B107" s="1"/>
      <c r="F107" s="1"/>
      <c r="G107" s="1"/>
      <c r="H107" s="1"/>
      <c r="I107" s="1"/>
    </row>
    <row r="108" spans="1:9">
      <c r="A108" s="1"/>
      <c r="B108" s="1"/>
      <c r="F108" s="1"/>
      <c r="G108" s="1"/>
      <c r="H108" s="1"/>
      <c r="I108" s="1"/>
    </row>
    <row r="109" spans="1:9">
      <c r="A109" s="1"/>
      <c r="B109" s="1"/>
      <c r="F109" s="1"/>
      <c r="G109" s="1"/>
      <c r="H109" s="1"/>
      <c r="I109" s="1"/>
    </row>
    <row r="110" spans="1:9">
      <c r="A110" s="1"/>
      <c r="B110" s="1"/>
      <c r="F110" s="1"/>
      <c r="G110" s="1"/>
      <c r="H110" s="1"/>
      <c r="I110" s="1"/>
    </row>
    <row r="111" spans="1:9">
      <c r="A111" s="1"/>
      <c r="B111" s="1"/>
      <c r="F111" s="1"/>
      <c r="G111" s="1"/>
      <c r="H111" s="1"/>
      <c r="I111" s="1"/>
    </row>
    <row r="112" spans="1:9">
      <c r="A112" s="1"/>
      <c r="B112" s="1"/>
      <c r="F112" s="1"/>
      <c r="G112" s="1"/>
      <c r="H112" s="1"/>
      <c r="I112" s="1"/>
    </row>
    <row r="113" spans="1:9">
      <c r="A113" s="1"/>
      <c r="B113" s="1"/>
      <c r="F113" s="1"/>
      <c r="G113" s="1"/>
      <c r="H113" s="1"/>
      <c r="I113" s="1"/>
    </row>
    <row r="114" spans="1:9">
      <c r="A114" s="1"/>
      <c r="B114" s="1"/>
      <c r="F114" s="1"/>
      <c r="G114" s="1"/>
      <c r="H114" s="1"/>
      <c r="I114" s="1"/>
    </row>
    <row r="115" spans="1:9">
      <c r="A115" s="1"/>
      <c r="B115" s="1"/>
      <c r="F115" s="1"/>
      <c r="G115" s="1"/>
      <c r="H115" s="1"/>
      <c r="I115" s="1"/>
    </row>
    <row r="116" spans="1:9">
      <c r="A116" s="1"/>
      <c r="B116" s="1"/>
      <c r="F116" s="1"/>
      <c r="G116" s="1"/>
      <c r="H116" s="1"/>
      <c r="I116" s="1"/>
    </row>
    <row r="117" spans="1:9">
      <c r="A117" s="1"/>
      <c r="B117" s="1"/>
      <c r="F117" s="1"/>
      <c r="G117" s="1"/>
      <c r="H117" s="1"/>
      <c r="I117" s="1"/>
    </row>
    <row r="118" spans="1:9">
      <c r="A118" s="1"/>
      <c r="B118" s="1"/>
      <c r="F118" s="1"/>
      <c r="G118" s="1"/>
      <c r="H118" s="1"/>
      <c r="I118" s="1"/>
    </row>
    <row r="119" spans="1:9">
      <c r="A119" s="1"/>
      <c r="B119" s="1"/>
      <c r="F119" s="1"/>
      <c r="G119" s="1"/>
      <c r="H119" s="1"/>
      <c r="I119" s="1"/>
    </row>
    <row r="120" spans="1:9">
      <c r="A120" s="1"/>
      <c r="B120" s="1"/>
      <c r="F120" s="1"/>
      <c r="G120" s="1"/>
      <c r="H120" s="1"/>
      <c r="I120" s="1"/>
    </row>
    <row r="121" spans="1:9">
      <c r="A121" s="1"/>
      <c r="B121" s="1"/>
      <c r="F121" s="1"/>
      <c r="G121" s="1"/>
      <c r="H121" s="1"/>
      <c r="I121" s="1"/>
    </row>
    <row r="122" spans="1:9">
      <c r="A122" s="1"/>
      <c r="B122" s="1"/>
      <c r="F122" s="1"/>
      <c r="G122" s="1"/>
      <c r="H122" s="1"/>
      <c r="I122" s="1"/>
    </row>
    <row r="123" spans="1:9">
      <c r="A123" s="1"/>
      <c r="B123" s="1"/>
      <c r="F123" s="1"/>
      <c r="G123" s="1"/>
      <c r="H123" s="1"/>
      <c r="I123" s="1"/>
    </row>
    <row r="124" spans="1:9">
      <c r="A124" s="1"/>
      <c r="B124" s="1"/>
      <c r="F124" s="1"/>
      <c r="G124" s="1"/>
      <c r="H124" s="1"/>
      <c r="I124" s="1"/>
    </row>
    <row r="125" spans="1:9">
      <c r="A125" s="1"/>
      <c r="B125" s="1"/>
      <c r="F125" s="1"/>
      <c r="G125" s="1"/>
      <c r="H125" s="1"/>
      <c r="I125" s="1"/>
    </row>
    <row r="126" spans="1:9">
      <c r="A126" s="1"/>
      <c r="B126" s="1"/>
      <c r="F126" s="1"/>
      <c r="G126" s="1"/>
      <c r="H126" s="1"/>
      <c r="I126" s="1"/>
    </row>
    <row r="127" spans="1:9">
      <c r="A127" s="1"/>
      <c r="B127" s="1"/>
      <c r="F127" s="1"/>
      <c r="G127" s="1"/>
      <c r="H127" s="1"/>
      <c r="I127" s="1"/>
    </row>
    <row r="128" spans="1:9">
      <c r="A128" s="1"/>
      <c r="B128" s="1"/>
      <c r="F128" s="1"/>
      <c r="G128" s="1"/>
      <c r="H128" s="1"/>
      <c r="I128" s="1"/>
    </row>
    <row r="129" spans="1:9">
      <c r="A129" s="1"/>
      <c r="B129" s="1"/>
      <c r="F129" s="1"/>
      <c r="G129" s="1"/>
      <c r="H129" s="1"/>
      <c r="I129" s="1"/>
    </row>
    <row r="130" spans="1:9">
      <c r="A130" s="1"/>
      <c r="B130" s="1"/>
      <c r="F130" s="1"/>
      <c r="G130" s="1"/>
      <c r="H130" s="1"/>
      <c r="I130" s="1"/>
    </row>
    <row r="131" spans="1:9">
      <c r="A131" s="1"/>
      <c r="B131" s="1"/>
      <c r="F131" s="1"/>
      <c r="G131" s="1"/>
      <c r="H131" s="1"/>
      <c r="I131" s="1"/>
    </row>
    <row r="132" spans="1:9">
      <c r="A132" s="1"/>
      <c r="B132" s="1"/>
      <c r="F132" s="1"/>
      <c r="G132" s="1"/>
      <c r="H132" s="1"/>
      <c r="I132" s="1"/>
    </row>
    <row r="133" spans="1:9">
      <c r="A133" s="1"/>
      <c r="B133" s="1"/>
      <c r="F133" s="1"/>
      <c r="G133" s="1"/>
      <c r="H133" s="1"/>
      <c r="I133" s="1"/>
    </row>
    <row r="134" spans="1:9">
      <c r="A134" s="1"/>
      <c r="B134" s="1"/>
      <c r="F134" s="1"/>
      <c r="G134" s="1"/>
      <c r="H134" s="1"/>
      <c r="I134" s="1"/>
    </row>
    <row r="135" spans="1:9">
      <c r="A135" s="1"/>
      <c r="B135" s="1"/>
      <c r="F135" s="1"/>
      <c r="G135" s="1"/>
      <c r="H135" s="1"/>
      <c r="I135" s="1"/>
    </row>
    <row r="136" spans="1:9">
      <c r="A136" s="1"/>
      <c r="B136" s="1"/>
      <c r="F136" s="1"/>
      <c r="G136" s="1"/>
      <c r="H136" s="1"/>
      <c r="I136" s="1"/>
    </row>
    <row r="137" spans="1:9">
      <c r="A137" s="1"/>
      <c r="B137" s="1"/>
      <c r="F137" s="1"/>
      <c r="G137" s="1"/>
      <c r="H137" s="1"/>
      <c r="I137" s="1"/>
    </row>
    <row r="138" spans="1:9">
      <c r="A138" s="1"/>
      <c r="B138" s="1"/>
      <c r="F138" s="1"/>
      <c r="G138" s="1"/>
      <c r="H138" s="1"/>
      <c r="I138" s="1"/>
    </row>
    <row r="139" spans="1:9">
      <c r="A139" s="1"/>
      <c r="B139" s="1"/>
      <c r="F139" s="1"/>
      <c r="G139" s="1"/>
      <c r="H139" s="1"/>
      <c r="I139" s="1"/>
    </row>
    <row r="140" spans="1:9">
      <c r="A140" s="1"/>
      <c r="B140" s="1"/>
      <c r="F140" s="1"/>
      <c r="G140" s="1"/>
      <c r="H140" s="1"/>
      <c r="I140" s="1"/>
    </row>
    <row r="141" spans="1:9">
      <c r="A141" s="1"/>
      <c r="B141" s="1"/>
      <c r="F141" s="1"/>
      <c r="G141" s="1"/>
      <c r="H141" s="1"/>
      <c r="I141" s="1"/>
    </row>
    <row r="142" spans="1:9">
      <c r="A142" s="1"/>
      <c r="B142" s="1"/>
      <c r="F142" s="1"/>
      <c r="G142" s="1"/>
      <c r="H142" s="1"/>
      <c r="I142" s="1"/>
    </row>
    <row r="143" spans="1:9">
      <c r="A143" s="1"/>
      <c r="B143" s="1"/>
      <c r="F143" s="1"/>
      <c r="G143" s="1"/>
      <c r="H143" s="1"/>
      <c r="I143" s="1"/>
    </row>
    <row r="144" spans="1:9">
      <c r="A144" s="1"/>
      <c r="B144" s="1"/>
      <c r="F144" s="1"/>
      <c r="G144" s="1"/>
      <c r="H144" s="1"/>
      <c r="I144" s="1"/>
    </row>
    <row r="145" spans="1:9">
      <c r="A145" s="1"/>
      <c r="B145" s="1"/>
      <c r="F145" s="1"/>
      <c r="G145" s="1"/>
      <c r="H145" s="1"/>
      <c r="I145" s="1"/>
    </row>
    <row r="146" spans="1:9">
      <c r="A146" s="1"/>
      <c r="B146" s="1"/>
      <c r="F146" s="1"/>
      <c r="G146" s="1"/>
      <c r="H146" s="1"/>
      <c r="I146" s="1"/>
    </row>
    <row r="147" spans="1:9">
      <c r="A147" s="1"/>
      <c r="B147" s="1"/>
      <c r="F147" s="1"/>
      <c r="G147" s="1"/>
      <c r="H147" s="1"/>
      <c r="I147" s="1"/>
    </row>
    <row r="148" spans="1:9">
      <c r="A148" s="1"/>
      <c r="B148" s="1"/>
      <c r="F148" s="1"/>
      <c r="G148" s="1"/>
      <c r="H148" s="1"/>
      <c r="I148" s="1"/>
    </row>
    <row r="149" spans="1:9">
      <c r="A149" s="1"/>
      <c r="B149" s="1"/>
      <c r="F149" s="1"/>
      <c r="G149" s="1"/>
      <c r="H149" s="1"/>
      <c r="I149" s="1"/>
    </row>
    <row r="150" spans="1:9">
      <c r="A150" s="1"/>
      <c r="B150" s="1"/>
      <c r="F150" s="1"/>
      <c r="G150" s="1"/>
      <c r="H150" s="1"/>
      <c r="I150" s="1"/>
    </row>
    <row r="151" spans="1:9">
      <c r="A151" s="1"/>
      <c r="B151" s="1"/>
      <c r="F151" s="1"/>
      <c r="G151" s="1"/>
      <c r="H151" s="1"/>
      <c r="I151" s="1"/>
    </row>
    <row r="152" spans="1:9">
      <c r="A152" s="1"/>
      <c r="B152" s="1"/>
      <c r="F152" s="1"/>
      <c r="G152" s="1"/>
      <c r="H152" s="1"/>
      <c r="I152" s="1"/>
    </row>
    <row r="153" spans="1:9">
      <c r="A153" s="1"/>
      <c r="B153" s="1"/>
      <c r="F153" s="1"/>
      <c r="G153" s="1"/>
      <c r="H153" s="1"/>
      <c r="I153" s="1"/>
    </row>
    <row r="154" spans="1:9">
      <c r="A154" s="1"/>
      <c r="B154" s="1"/>
      <c r="F154" s="1"/>
      <c r="G154" s="1"/>
      <c r="H154" s="1"/>
      <c r="I154" s="1"/>
    </row>
    <row r="155" spans="1:9">
      <c r="A155" s="1"/>
      <c r="B155" s="1"/>
      <c r="F155" s="1"/>
      <c r="G155" s="1"/>
      <c r="H155" s="1"/>
      <c r="I155" s="1"/>
    </row>
    <row r="156" spans="1:9">
      <c r="A156" s="1"/>
      <c r="B156" s="1"/>
      <c r="F156" s="1"/>
      <c r="G156" s="1"/>
      <c r="H156" s="1"/>
      <c r="I156" s="1"/>
    </row>
    <row r="157" spans="1:9">
      <c r="A157" s="1"/>
      <c r="B157" s="1"/>
      <c r="F157" s="1"/>
      <c r="G157" s="1"/>
      <c r="H157" s="1"/>
      <c r="I157" s="1"/>
    </row>
    <row r="158" spans="1:9">
      <c r="A158" s="1"/>
      <c r="B158" s="1"/>
      <c r="F158" s="1"/>
      <c r="G158" s="1"/>
      <c r="H158" s="1"/>
      <c r="I158" s="1"/>
    </row>
    <row r="159" spans="1:9">
      <c r="A159" s="1"/>
      <c r="B159" s="1"/>
      <c r="F159" s="1"/>
      <c r="G159" s="1"/>
      <c r="H159" s="1"/>
      <c r="I159" s="1"/>
    </row>
    <row r="160" spans="1:9">
      <c r="A160" s="1"/>
      <c r="B160" s="1"/>
      <c r="F160" s="1"/>
      <c r="G160" s="1"/>
      <c r="H160" s="1"/>
      <c r="I160" s="1"/>
    </row>
    <row r="161" spans="1:9">
      <c r="A161" s="1"/>
      <c r="B161" s="1"/>
      <c r="F161" s="1"/>
      <c r="G161" s="1"/>
      <c r="H161" s="1"/>
      <c r="I161" s="1"/>
    </row>
    <row r="162" spans="1:9">
      <c r="A162" s="1"/>
      <c r="B162" s="1"/>
      <c r="F162" s="1"/>
      <c r="G162" s="1"/>
      <c r="H162" s="1"/>
      <c r="I162" s="1"/>
    </row>
    <row r="163" spans="1:9">
      <c r="A163" s="1"/>
      <c r="B163" s="1"/>
      <c r="F163" s="1"/>
      <c r="G163" s="1"/>
      <c r="H163" s="1"/>
      <c r="I163" s="1"/>
    </row>
    <row r="164" spans="1:9">
      <c r="A164" s="1"/>
      <c r="B164" s="1"/>
      <c r="F164" s="1"/>
      <c r="G164" s="1"/>
      <c r="H164" s="1"/>
      <c r="I164" s="1"/>
    </row>
    <row r="165" spans="1:9">
      <c r="A165" s="1"/>
      <c r="B165" s="1"/>
      <c r="F165" s="1"/>
      <c r="G165" s="1"/>
      <c r="H165" s="1"/>
      <c r="I165" s="1"/>
    </row>
    <row r="166" spans="1:9">
      <c r="A166" s="1"/>
      <c r="B166" s="1"/>
      <c r="F166" s="1"/>
      <c r="G166" s="1"/>
      <c r="H166" s="1"/>
      <c r="I166" s="1"/>
    </row>
    <row r="167" spans="1:9">
      <c r="A167" s="1"/>
      <c r="B167" s="1"/>
      <c r="F167" s="1"/>
      <c r="G167" s="1"/>
      <c r="H167" s="1"/>
      <c r="I167" s="1"/>
    </row>
    <row r="168" spans="1:9">
      <c r="A168" s="1"/>
      <c r="B168" s="1"/>
      <c r="F168" s="1"/>
      <c r="G168" s="1"/>
      <c r="H168" s="1"/>
      <c r="I168" s="1"/>
    </row>
    <row r="169" spans="1:9">
      <c r="A169" s="1"/>
      <c r="B169" s="1"/>
      <c r="F169" s="1"/>
      <c r="G169" s="1"/>
      <c r="H169" s="1"/>
      <c r="I169" s="1"/>
    </row>
    <row r="170" spans="1:9">
      <c r="A170" s="1"/>
      <c r="B170" s="1"/>
      <c r="F170" s="1"/>
      <c r="G170" s="1"/>
      <c r="H170" s="1"/>
      <c r="I170" s="1"/>
    </row>
    <row r="171" spans="1:9">
      <c r="A171" s="1"/>
      <c r="B171" s="1"/>
      <c r="F171" s="1"/>
      <c r="G171" s="1"/>
      <c r="H171" s="1"/>
      <c r="I171" s="1"/>
    </row>
    <row r="172" spans="1:9">
      <c r="A172" s="1"/>
      <c r="B172" s="1"/>
      <c r="F172" s="1"/>
      <c r="G172" s="1"/>
      <c r="H172" s="1"/>
      <c r="I172" s="1"/>
    </row>
    <row r="173" spans="1:9">
      <c r="A173" s="1"/>
      <c r="B173" s="1"/>
      <c r="F173" s="1"/>
      <c r="G173" s="1"/>
      <c r="H173" s="1"/>
      <c r="I173" s="1"/>
    </row>
    <row r="174" spans="1:9">
      <c r="A174" s="1"/>
      <c r="B174" s="1"/>
      <c r="F174" s="1"/>
      <c r="G174" s="1"/>
      <c r="H174" s="1"/>
      <c r="I174" s="1"/>
    </row>
    <row r="175" spans="1:9">
      <c r="A175" s="1"/>
      <c r="B175" s="1"/>
      <c r="F175" s="1"/>
      <c r="G175" s="1"/>
      <c r="H175" s="1"/>
      <c r="I175" s="1"/>
    </row>
    <row r="176" spans="1:9">
      <c r="A176" s="1"/>
      <c r="B176" s="1"/>
      <c r="F176" s="1"/>
      <c r="G176" s="1"/>
      <c r="H176" s="1"/>
      <c r="I176" s="1"/>
    </row>
    <row r="177" spans="1:9">
      <c r="A177" s="1"/>
      <c r="B177" s="1"/>
      <c r="F177" s="1"/>
      <c r="G177" s="1"/>
      <c r="H177" s="1"/>
      <c r="I177" s="1"/>
    </row>
    <row r="178" spans="1:9">
      <c r="A178" s="1"/>
      <c r="B178" s="1"/>
      <c r="F178" s="1"/>
      <c r="G178" s="1"/>
      <c r="H178" s="1"/>
      <c r="I178" s="1"/>
    </row>
    <row r="179" spans="1:9">
      <c r="A179" s="1"/>
      <c r="B179" s="1"/>
      <c r="F179" s="1"/>
      <c r="G179" s="1"/>
      <c r="H179" s="1"/>
      <c r="I179" s="1"/>
    </row>
    <row r="180" spans="1:9">
      <c r="A180" s="1"/>
      <c r="B180" s="1"/>
      <c r="F180" s="1"/>
      <c r="G180" s="1"/>
      <c r="H180" s="1"/>
      <c r="I180" s="1"/>
    </row>
    <row r="181" spans="1:9">
      <c r="A181" s="1"/>
      <c r="B181" s="1"/>
      <c r="F181" s="1"/>
      <c r="G181" s="1"/>
      <c r="H181" s="1"/>
      <c r="I181" s="1"/>
    </row>
    <row r="182" spans="1:9">
      <c r="A182" s="1"/>
      <c r="B182" s="1"/>
      <c r="F182" s="1"/>
      <c r="G182" s="1"/>
      <c r="H182" s="1"/>
      <c r="I182" s="1"/>
    </row>
    <row r="183" spans="1:9">
      <c r="A183" s="1"/>
      <c r="B183" s="1"/>
      <c r="F183" s="1"/>
      <c r="G183" s="1"/>
      <c r="H183" s="1"/>
      <c r="I183" s="1"/>
    </row>
    <row r="184" spans="1:9">
      <c r="A184" s="1"/>
      <c r="B184" s="1"/>
      <c r="F184" s="1"/>
      <c r="G184" s="1"/>
      <c r="H184" s="1"/>
      <c r="I184" s="1"/>
    </row>
    <row r="185" spans="1:9">
      <c r="A185" s="1"/>
      <c r="B185" s="1"/>
      <c r="F185" s="1"/>
      <c r="G185" s="1"/>
      <c r="H185" s="1"/>
      <c r="I185" s="1"/>
    </row>
    <row r="186" spans="1:9">
      <c r="A186" s="1"/>
      <c r="B186" s="1"/>
      <c r="F186" s="1"/>
      <c r="G186" s="1"/>
      <c r="H186" s="1"/>
      <c r="I186" s="1"/>
    </row>
    <row r="187" spans="1:9">
      <c r="A187" s="1"/>
      <c r="B187" s="1"/>
      <c r="F187" s="1"/>
      <c r="G187" s="1"/>
      <c r="H187" s="1"/>
      <c r="I187" s="1"/>
    </row>
    <row r="188" spans="1:9">
      <c r="A188" s="1"/>
      <c r="B188" s="1"/>
      <c r="F188" s="1"/>
      <c r="G188" s="1"/>
      <c r="H188" s="1"/>
      <c r="I188" s="1"/>
    </row>
    <row r="189" spans="1:9">
      <c r="A189" s="1"/>
      <c r="B189" s="1"/>
      <c r="F189" s="1"/>
      <c r="G189" s="1"/>
      <c r="H189" s="1"/>
      <c r="I189" s="1"/>
    </row>
    <row r="190" spans="1:9">
      <c r="A190" s="1"/>
      <c r="B190" s="1"/>
      <c r="F190" s="1"/>
      <c r="G190" s="1"/>
      <c r="H190" s="1"/>
      <c r="I190" s="1"/>
    </row>
    <row r="191" spans="1:9">
      <c r="A191" s="1"/>
      <c r="B191" s="1"/>
      <c r="F191" s="1"/>
      <c r="G191" s="1"/>
      <c r="H191" s="1"/>
      <c r="I191" s="1"/>
    </row>
    <row r="192" spans="1:9">
      <c r="A192" s="1"/>
      <c r="B192" s="1"/>
      <c r="F192" s="1"/>
      <c r="G192" s="1"/>
      <c r="H192" s="1"/>
      <c r="I192" s="1"/>
    </row>
    <row r="193" spans="1:9">
      <c r="A193" s="1"/>
      <c r="B193" s="1"/>
      <c r="F193" s="1"/>
      <c r="G193" s="1"/>
      <c r="H193" s="1"/>
      <c r="I193" s="1"/>
    </row>
    <row r="194" spans="1:9">
      <c r="A194" s="1"/>
      <c r="B194" s="1"/>
      <c r="F194" s="1"/>
      <c r="G194" s="1"/>
      <c r="H194" s="1"/>
      <c r="I194" s="1"/>
    </row>
    <row r="195" spans="1:9">
      <c r="A195" s="1"/>
      <c r="B195" s="1"/>
      <c r="F195" s="1"/>
      <c r="G195" s="1"/>
      <c r="H195" s="1"/>
      <c r="I195" s="1"/>
    </row>
    <row r="196" spans="1:9">
      <c r="A196" s="1"/>
      <c r="B196" s="1"/>
      <c r="F196" s="1"/>
      <c r="G196" s="1"/>
      <c r="H196" s="1"/>
      <c r="I196" s="1"/>
    </row>
    <row r="197" spans="1:9">
      <c r="A197" s="1"/>
      <c r="B197" s="1"/>
      <c r="F197" s="1"/>
      <c r="G197" s="1"/>
      <c r="H197" s="1"/>
      <c r="I197" s="1"/>
    </row>
    <row r="198" spans="1:9">
      <c r="A198" s="1"/>
      <c r="B198" s="1"/>
      <c r="F198" s="1"/>
      <c r="G198" s="1"/>
      <c r="H198" s="1"/>
      <c r="I198" s="1"/>
    </row>
    <row r="199" spans="1:9">
      <c r="A199" s="1"/>
      <c r="B199" s="1"/>
      <c r="F199" s="1"/>
      <c r="G199" s="1"/>
      <c r="H199" s="1"/>
      <c r="I199" s="1"/>
    </row>
    <row r="200" spans="1:9">
      <c r="A200" s="1"/>
      <c r="B200" s="1"/>
      <c r="F200" s="1"/>
      <c r="G200" s="1"/>
      <c r="H200" s="1"/>
      <c r="I200" s="1"/>
    </row>
    <row r="201" spans="1:9">
      <c r="A201" s="1"/>
      <c r="B201" s="1"/>
      <c r="F201" s="1"/>
      <c r="G201" s="1"/>
      <c r="H201" s="1"/>
      <c r="I201" s="1"/>
    </row>
    <row r="202" spans="1:9">
      <c r="A202" s="1"/>
      <c r="B202" s="1"/>
      <c r="F202" s="1"/>
      <c r="G202" s="1"/>
      <c r="H202" s="1"/>
      <c r="I202" s="1"/>
    </row>
    <row r="203" spans="1:9">
      <c r="A203" s="1"/>
      <c r="B203" s="1"/>
      <c r="F203" s="1"/>
      <c r="G203" s="1"/>
      <c r="H203" s="1"/>
      <c r="I203" s="1"/>
    </row>
    <row r="204" spans="1:9">
      <c r="A204" s="1"/>
      <c r="B204" s="1"/>
      <c r="F204" s="1"/>
      <c r="G204" s="1"/>
      <c r="H204" s="1"/>
      <c r="I204" s="1"/>
    </row>
    <row r="205" spans="1:9">
      <c r="A205" s="1"/>
      <c r="B205" s="1"/>
      <c r="F205" s="1"/>
      <c r="G205" s="1"/>
      <c r="H205" s="1"/>
      <c r="I205" s="1"/>
    </row>
    <row r="206" spans="1:9">
      <c r="A206" s="1"/>
      <c r="B206" s="1"/>
      <c r="F206" s="1"/>
      <c r="G206" s="1"/>
      <c r="H206" s="1"/>
      <c r="I206" s="1"/>
    </row>
    <row r="207" spans="1:9">
      <c r="A207" s="1"/>
      <c r="B207" s="1"/>
      <c r="F207" s="1"/>
      <c r="G207" s="1"/>
      <c r="H207" s="1"/>
      <c r="I207" s="1"/>
    </row>
    <row r="208" spans="1:9">
      <c r="A208" s="1"/>
      <c r="B208" s="1"/>
      <c r="F208" s="1"/>
      <c r="G208" s="1"/>
      <c r="H208" s="1"/>
      <c r="I208" s="1"/>
    </row>
    <row r="209" spans="1:9">
      <c r="A209" s="1"/>
      <c r="B209" s="1"/>
      <c r="F209" s="1"/>
      <c r="G209" s="1"/>
      <c r="H209" s="1"/>
      <c r="I209" s="1"/>
    </row>
    <row r="210" spans="1:9">
      <c r="A210" s="1"/>
      <c r="B210" s="1"/>
      <c r="F210" s="1"/>
      <c r="G210" s="1"/>
      <c r="H210" s="1"/>
      <c r="I210" s="1"/>
    </row>
    <row r="211" spans="1:9">
      <c r="A211" s="1"/>
      <c r="B211" s="1"/>
      <c r="F211" s="1"/>
      <c r="G211" s="1"/>
      <c r="H211" s="1"/>
      <c r="I211" s="1"/>
    </row>
    <row r="212" spans="1:9">
      <c r="A212" s="1"/>
      <c r="B212" s="1"/>
      <c r="F212" s="1"/>
      <c r="G212" s="1"/>
      <c r="H212" s="1"/>
      <c r="I212" s="1"/>
    </row>
    <row r="213" spans="1:9">
      <c r="A213" s="1"/>
      <c r="B213" s="1"/>
      <c r="F213" s="1"/>
      <c r="G213" s="1"/>
      <c r="H213" s="1"/>
      <c r="I213" s="1"/>
    </row>
    <row r="214" spans="1:9">
      <c r="A214" s="1"/>
      <c r="B214" s="1"/>
      <c r="F214" s="1"/>
      <c r="G214" s="1"/>
      <c r="H214" s="1"/>
      <c r="I214" s="1"/>
    </row>
    <row r="215" spans="1:9">
      <c r="A215" s="1"/>
      <c r="B215" s="1"/>
      <c r="F215" s="1"/>
      <c r="G215" s="1"/>
      <c r="H215" s="1"/>
      <c r="I215" s="1"/>
    </row>
    <row r="216" spans="1:9">
      <c r="A216" s="1"/>
      <c r="B216" s="1"/>
      <c r="F216" s="1"/>
      <c r="G216" s="1"/>
      <c r="H216" s="1"/>
      <c r="I216" s="1"/>
    </row>
    <row r="217" spans="1:9">
      <c r="A217" s="1"/>
      <c r="B217" s="1"/>
      <c r="F217" s="1"/>
      <c r="G217" s="1"/>
      <c r="H217" s="1"/>
      <c r="I217" s="1"/>
    </row>
    <row r="218" spans="1:9">
      <c r="A218" s="1"/>
      <c r="B218" s="1"/>
      <c r="F218" s="1"/>
      <c r="G218" s="1"/>
      <c r="H218" s="1"/>
      <c r="I218" s="1"/>
    </row>
    <row r="219" spans="1:9">
      <c r="A219" s="1"/>
      <c r="B219" s="1"/>
      <c r="F219" s="1"/>
      <c r="G219" s="1"/>
      <c r="H219" s="1"/>
      <c r="I219" s="1"/>
    </row>
    <row r="220" spans="1:9">
      <c r="A220" s="1"/>
      <c r="B220" s="1"/>
      <c r="F220" s="1"/>
      <c r="G220" s="1"/>
      <c r="H220" s="1"/>
      <c r="I220" s="1"/>
    </row>
    <row r="221" spans="1:9">
      <c r="A221" s="1"/>
      <c r="B221" s="1"/>
      <c r="F221" s="1"/>
      <c r="G221" s="1"/>
      <c r="H221" s="1"/>
      <c r="I221" s="1"/>
    </row>
    <row r="222" spans="1:9">
      <c r="A222" s="1"/>
      <c r="B222" s="1"/>
      <c r="F222" s="1"/>
      <c r="G222" s="1"/>
      <c r="H222" s="1"/>
      <c r="I222" s="1"/>
    </row>
    <row r="223" spans="1:9">
      <c r="A223" s="1"/>
      <c r="B223" s="1"/>
      <c r="F223" s="1"/>
      <c r="G223" s="1"/>
      <c r="H223" s="1"/>
      <c r="I223" s="1"/>
    </row>
    <row r="224" spans="1:9">
      <c r="A224" s="1"/>
      <c r="B224" s="1"/>
      <c r="F224" s="1"/>
      <c r="G224" s="1"/>
      <c r="H224" s="1"/>
      <c r="I224" s="1"/>
    </row>
    <row r="225" spans="1:9">
      <c r="A225" s="1"/>
      <c r="B225" s="1"/>
      <c r="F225" s="1"/>
      <c r="G225" s="1"/>
      <c r="H225" s="1"/>
      <c r="I225" s="1"/>
    </row>
    <row r="226" spans="1:9">
      <c r="A226" s="1"/>
      <c r="B226" s="1"/>
      <c r="F226" s="1"/>
      <c r="G226" s="1"/>
      <c r="H226" s="1"/>
      <c r="I226" s="1"/>
    </row>
    <row r="227" spans="1:9">
      <c r="A227" s="1"/>
      <c r="B227" s="1"/>
      <c r="F227" s="1"/>
      <c r="G227" s="1"/>
      <c r="H227" s="1"/>
      <c r="I227" s="1"/>
    </row>
  </sheetData>
  <mergeCells count="11">
    <mergeCell ref="A2:Q2"/>
    <mergeCell ref="A1:Q1"/>
    <mergeCell ref="N3:O3"/>
    <mergeCell ref="P3:Q3"/>
    <mergeCell ref="A3:A4"/>
    <mergeCell ref="F3:G3"/>
    <mergeCell ref="J3:K3"/>
    <mergeCell ref="L3:M3"/>
    <mergeCell ref="B3:B4"/>
    <mergeCell ref="C3:E3"/>
    <mergeCell ref="H3:I3"/>
  </mergeCells>
  <phoneticPr fontId="67" type="noConversion"/>
  <pageMargins left="0.23" right="0.17" top="0.75" bottom="0.75" header="0.3" footer="0.3"/>
  <pageSetup paperSize="9" scale="83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rgb="FF00B0F0"/>
  </sheetPr>
  <dimension ref="A1:W279"/>
  <sheetViews>
    <sheetView topLeftCell="A71" zoomScaleNormal="100" workbookViewId="0">
      <selection activeCell="B102" sqref="B102"/>
    </sheetView>
  </sheetViews>
  <sheetFormatPr baseColWidth="10" defaultColWidth="8.83203125" defaultRowHeight="15"/>
  <cols>
    <col min="2" max="2" width="8.83203125" style="1691"/>
    <col min="3" max="3" width="11.1640625" style="1691" customWidth="1"/>
    <col min="4" max="4" width="17" style="1053" customWidth="1"/>
    <col min="5" max="5" width="16" style="1053" customWidth="1"/>
    <col min="6" max="6" width="30.1640625" style="1053" customWidth="1"/>
    <col min="7" max="7" width="18.1640625" style="1654" customWidth="1"/>
    <col min="8" max="8" width="30.1640625" style="1665" customWidth="1"/>
    <col min="9" max="10" width="10.1640625" customWidth="1"/>
    <col min="11" max="11" width="12.1640625" customWidth="1"/>
    <col min="12" max="15" width="10.5" customWidth="1"/>
    <col min="16" max="18" width="10.6640625" customWidth="1"/>
    <col min="19" max="19" width="10.5" customWidth="1"/>
    <col min="20" max="20" width="10.1640625" customWidth="1"/>
    <col min="21" max="21" width="10.5" customWidth="1"/>
    <col min="22" max="22" width="10.1640625" customWidth="1"/>
    <col min="23" max="23" width="10.33203125" customWidth="1"/>
  </cols>
  <sheetData>
    <row r="1" spans="1:23" ht="21" customHeight="1">
      <c r="A1" s="1815" t="s">
        <v>2942</v>
      </c>
      <c r="B1" s="1815"/>
      <c r="C1" s="1815"/>
      <c r="D1" s="1815"/>
      <c r="E1" s="1815"/>
      <c r="F1" s="1815"/>
      <c r="G1" s="1815"/>
      <c r="H1" s="1815"/>
      <c r="I1" s="1815"/>
      <c r="J1" s="1815"/>
      <c r="K1" s="1815"/>
      <c r="L1" s="1815"/>
      <c r="M1" s="1815"/>
      <c r="N1" s="1815"/>
      <c r="O1" s="1815"/>
      <c r="P1" s="1815"/>
      <c r="Q1" s="1815"/>
      <c r="R1" s="1815"/>
      <c r="S1" s="1815"/>
      <c r="T1" s="1815"/>
      <c r="U1" s="1815"/>
      <c r="V1" s="1815"/>
      <c r="W1" s="1816"/>
    </row>
    <row r="2" spans="1:23" ht="19">
      <c r="A2" s="1817" t="s">
        <v>2277</v>
      </c>
      <c r="B2" s="1817"/>
      <c r="C2" s="1817"/>
      <c r="D2" s="1817"/>
      <c r="E2" s="1817"/>
      <c r="F2" s="1817"/>
      <c r="G2" s="1817"/>
      <c r="H2" s="1817"/>
      <c r="I2" s="1817"/>
      <c r="J2" s="1817"/>
      <c r="K2" s="1817"/>
      <c r="L2" s="1817"/>
      <c r="M2" s="1817"/>
      <c r="N2" s="1817"/>
      <c r="O2" s="1817"/>
      <c r="P2" s="1817"/>
      <c r="Q2" s="1817"/>
      <c r="R2" s="1817"/>
      <c r="S2" s="1817"/>
      <c r="T2" s="1817"/>
      <c r="U2" s="1817"/>
      <c r="V2" s="1817"/>
      <c r="W2" s="1817"/>
    </row>
    <row r="3" spans="1:23" s="1666" customFormat="1" ht="18" customHeight="1">
      <c r="A3" s="1668"/>
      <c r="B3" s="1688"/>
      <c r="C3" s="1688"/>
      <c r="D3" s="1627"/>
      <c r="E3" s="1627"/>
      <c r="F3" s="1627"/>
      <c r="G3" s="1658"/>
      <c r="H3" s="1682"/>
      <c r="I3" s="1627"/>
      <c r="J3" s="1627"/>
      <c r="K3" s="1658"/>
      <c r="L3" s="1807" t="s">
        <v>1732</v>
      </c>
      <c r="M3" s="1807"/>
      <c r="N3" s="1807" t="s">
        <v>859</v>
      </c>
      <c r="O3" s="1807"/>
      <c r="P3" s="1807" t="s">
        <v>12</v>
      </c>
      <c r="Q3" s="1807"/>
      <c r="R3" s="1807" t="s">
        <v>6</v>
      </c>
      <c r="S3" s="1807"/>
      <c r="T3" s="1807" t="s">
        <v>5</v>
      </c>
      <c r="U3" s="1807"/>
      <c r="V3" s="1807" t="s">
        <v>7</v>
      </c>
      <c r="W3" s="1807"/>
    </row>
    <row r="4" spans="1:23" s="1666" customFormat="1" ht="32">
      <c r="A4" s="1658" t="s">
        <v>2742</v>
      </c>
      <c r="B4" s="1657" t="s">
        <v>2740</v>
      </c>
      <c r="C4" s="1710" t="s">
        <v>2948</v>
      </c>
      <c r="D4" s="1627" t="s">
        <v>1</v>
      </c>
      <c r="E4" s="1627" t="s">
        <v>2</v>
      </c>
      <c r="F4" s="1627" t="s">
        <v>861</v>
      </c>
      <c r="G4" s="1658" t="s">
        <v>3</v>
      </c>
      <c r="H4" s="1682" t="s">
        <v>4</v>
      </c>
      <c r="I4" s="1629" t="s">
        <v>2932</v>
      </c>
      <c r="J4" s="1630" t="s">
        <v>2933</v>
      </c>
      <c r="K4" s="1629" t="s">
        <v>2929</v>
      </c>
      <c r="L4" s="1658" t="s">
        <v>14</v>
      </c>
      <c r="M4" s="1658" t="s">
        <v>15</v>
      </c>
      <c r="N4" s="1658" t="s">
        <v>14</v>
      </c>
      <c r="O4" s="1658" t="s">
        <v>15</v>
      </c>
      <c r="P4" s="1658" t="s">
        <v>14</v>
      </c>
      <c r="Q4" s="1658" t="s">
        <v>15</v>
      </c>
      <c r="R4" s="1658" t="s">
        <v>14</v>
      </c>
      <c r="S4" s="1658" t="s">
        <v>15</v>
      </c>
      <c r="T4" s="1658" t="s">
        <v>14</v>
      </c>
      <c r="U4" s="1658" t="s">
        <v>15</v>
      </c>
      <c r="V4" s="1658" t="s">
        <v>14</v>
      </c>
      <c r="W4" s="1658" t="s">
        <v>15</v>
      </c>
    </row>
    <row r="5" spans="1:23" s="110" customFormat="1">
      <c r="A5" s="1686">
        <v>1</v>
      </c>
      <c r="B5" s="1689">
        <v>1</v>
      </c>
      <c r="C5" s="1711">
        <v>1</v>
      </c>
      <c r="D5" s="1644" t="s">
        <v>163</v>
      </c>
      <c r="E5" s="1644" t="s">
        <v>164</v>
      </c>
      <c r="F5" s="1644" t="s">
        <v>67</v>
      </c>
      <c r="G5" s="1679" t="s">
        <v>2939</v>
      </c>
      <c r="H5" s="1683" t="s">
        <v>38</v>
      </c>
      <c r="I5" s="1641">
        <f t="shared" ref="I5:I36" si="0">L5+N5+P5+R5+T5+V5</f>
        <v>6</v>
      </c>
      <c r="J5" s="1642">
        <f t="shared" ref="J5:J36" si="1">M5+O5+Q5+S5+U5+W5</f>
        <v>5.5</v>
      </c>
      <c r="K5" s="1671">
        <v>5.5</v>
      </c>
      <c r="L5" s="1638">
        <f>1+1+1+1+1+1</f>
        <v>6</v>
      </c>
      <c r="M5" s="1638">
        <f>1+1+1+1+1+1/2</f>
        <v>5.5</v>
      </c>
      <c r="N5" s="1638">
        <v>0</v>
      </c>
      <c r="O5" s="1638">
        <v>0</v>
      </c>
      <c r="P5" s="1638">
        <v>0</v>
      </c>
      <c r="Q5" s="1638">
        <v>0</v>
      </c>
      <c r="R5" s="1638">
        <v>0</v>
      </c>
      <c r="S5" s="1638">
        <v>0</v>
      </c>
      <c r="T5" s="1638">
        <v>0</v>
      </c>
      <c r="U5" s="1638">
        <v>0</v>
      </c>
      <c r="V5" s="1638">
        <v>0</v>
      </c>
      <c r="W5" s="1638">
        <v>0</v>
      </c>
    </row>
    <row r="6" spans="1:23" s="110" customFormat="1">
      <c r="A6" s="1686">
        <f>A5+1</f>
        <v>2</v>
      </c>
      <c r="B6" s="1689">
        <v>1</v>
      </c>
      <c r="C6" s="1711">
        <f>C5+1</f>
        <v>2</v>
      </c>
      <c r="D6" s="1644" t="s">
        <v>158</v>
      </c>
      <c r="E6" s="1644" t="s">
        <v>159</v>
      </c>
      <c r="F6" s="1644" t="s">
        <v>56</v>
      </c>
      <c r="G6" s="1679" t="s">
        <v>2939</v>
      </c>
      <c r="H6" s="1683" t="s">
        <v>38</v>
      </c>
      <c r="I6" s="1641">
        <f t="shared" si="0"/>
        <v>6</v>
      </c>
      <c r="J6" s="1642">
        <f t="shared" si="1"/>
        <v>5.5</v>
      </c>
      <c r="K6" s="1671">
        <f>K5+J6</f>
        <v>11</v>
      </c>
      <c r="L6" s="1638">
        <f>1+1+1+1+1+1</f>
        <v>6</v>
      </c>
      <c r="M6" s="1638">
        <f>1+1+1+1+1+1/2</f>
        <v>5.5</v>
      </c>
      <c r="N6" s="1638">
        <v>0</v>
      </c>
      <c r="O6" s="1638">
        <v>0</v>
      </c>
      <c r="P6" s="1638">
        <v>0</v>
      </c>
      <c r="Q6" s="1638">
        <v>0</v>
      </c>
      <c r="R6" s="1638">
        <v>0</v>
      </c>
      <c r="S6" s="1638">
        <v>0</v>
      </c>
      <c r="T6" s="1638">
        <v>0</v>
      </c>
      <c r="U6" s="1638">
        <v>0</v>
      </c>
      <c r="V6" s="1638">
        <v>0</v>
      </c>
      <c r="W6" s="1638">
        <v>0</v>
      </c>
    </row>
    <row r="7" spans="1:23" s="112" customFormat="1">
      <c r="A7" s="1686">
        <f t="shared" ref="A7:A71" si="2">A6+1</f>
        <v>3</v>
      </c>
      <c r="B7" s="1689">
        <v>3</v>
      </c>
      <c r="C7" s="1711">
        <f t="shared" ref="C7:C71" si="3">C6+1</f>
        <v>3</v>
      </c>
      <c r="D7" s="1644" t="s">
        <v>131</v>
      </c>
      <c r="E7" s="1644" t="s">
        <v>689</v>
      </c>
      <c r="F7" s="1644" t="s">
        <v>59</v>
      </c>
      <c r="G7" s="1679" t="s">
        <v>2939</v>
      </c>
      <c r="H7" s="1683" t="s">
        <v>34</v>
      </c>
      <c r="I7" s="1633">
        <f t="shared" si="0"/>
        <v>6</v>
      </c>
      <c r="J7" s="1634">
        <f t="shared" si="1"/>
        <v>5</v>
      </c>
      <c r="K7" s="1671">
        <f>K6+J7</f>
        <v>16</v>
      </c>
      <c r="L7" s="1638">
        <f>1+1+1+(1)+1+1</f>
        <v>6</v>
      </c>
      <c r="M7" s="1638">
        <f>1+1+1/2+(1)+1/2+1</f>
        <v>5</v>
      </c>
      <c r="N7" s="1638">
        <v>0</v>
      </c>
      <c r="O7" s="1638">
        <v>0</v>
      </c>
      <c r="P7" s="1638">
        <v>0</v>
      </c>
      <c r="Q7" s="1638">
        <v>0</v>
      </c>
      <c r="R7" s="1638">
        <v>0</v>
      </c>
      <c r="S7" s="1638">
        <v>0</v>
      </c>
      <c r="T7" s="1638">
        <v>0</v>
      </c>
      <c r="U7" s="1638">
        <v>0</v>
      </c>
      <c r="V7" s="1638">
        <v>0</v>
      </c>
      <c r="W7" s="1638">
        <v>0</v>
      </c>
    </row>
    <row r="8" spans="1:23" s="112" customFormat="1">
      <c r="A8" s="1686">
        <f t="shared" si="2"/>
        <v>4</v>
      </c>
      <c r="B8" s="1689">
        <v>3</v>
      </c>
      <c r="C8" s="1711">
        <f t="shared" si="3"/>
        <v>4</v>
      </c>
      <c r="D8" s="1680" t="s">
        <v>900</v>
      </c>
      <c r="E8" s="1680" t="s">
        <v>901</v>
      </c>
      <c r="F8" s="1680" t="s">
        <v>936</v>
      </c>
      <c r="G8" s="1679" t="s">
        <v>2939</v>
      </c>
      <c r="H8" s="1683" t="s">
        <v>2940</v>
      </c>
      <c r="I8" s="1633">
        <f t="shared" si="0"/>
        <v>5</v>
      </c>
      <c r="J8" s="1634">
        <f t="shared" si="1"/>
        <v>5</v>
      </c>
      <c r="K8" s="1671">
        <f t="shared" ref="K8:K72" si="4">K7+J8</f>
        <v>21</v>
      </c>
      <c r="L8" s="1639">
        <f>1+1+1+1+1</f>
        <v>5</v>
      </c>
      <c r="M8" s="1639">
        <f>1+1+1+1+1</f>
        <v>5</v>
      </c>
      <c r="N8" s="1639">
        <v>0</v>
      </c>
      <c r="O8" s="1639">
        <v>0</v>
      </c>
      <c r="P8" s="1639">
        <v>0</v>
      </c>
      <c r="Q8" s="1639">
        <v>0</v>
      </c>
      <c r="R8" s="1639">
        <v>0</v>
      </c>
      <c r="S8" s="1639">
        <v>0</v>
      </c>
      <c r="T8" s="1639">
        <v>0</v>
      </c>
      <c r="U8" s="1639">
        <v>0</v>
      </c>
      <c r="V8" s="1639">
        <v>0</v>
      </c>
      <c r="W8" s="1639">
        <v>0</v>
      </c>
    </row>
    <row r="9" spans="1:23" s="112" customFormat="1">
      <c r="A9" s="1686">
        <f t="shared" si="2"/>
        <v>5</v>
      </c>
      <c r="B9" s="1689">
        <v>3</v>
      </c>
      <c r="C9" s="1711">
        <f t="shared" si="3"/>
        <v>5</v>
      </c>
      <c r="D9" s="1644" t="s">
        <v>186</v>
      </c>
      <c r="E9" s="1644" t="s">
        <v>187</v>
      </c>
      <c r="F9" s="1644" t="s">
        <v>67</v>
      </c>
      <c r="G9" s="1679" t="s">
        <v>2939</v>
      </c>
      <c r="H9" s="1683" t="s">
        <v>38</v>
      </c>
      <c r="I9" s="1641">
        <f t="shared" si="0"/>
        <v>5</v>
      </c>
      <c r="J9" s="1642">
        <f t="shared" si="1"/>
        <v>5</v>
      </c>
      <c r="K9" s="1671">
        <f t="shared" si="4"/>
        <v>26</v>
      </c>
      <c r="L9" s="1638">
        <f>1+1+1+1+(1)</f>
        <v>5</v>
      </c>
      <c r="M9" s="1638">
        <f>1+1+1+1+(1)</f>
        <v>5</v>
      </c>
      <c r="N9" s="1638">
        <v>0</v>
      </c>
      <c r="O9" s="1638">
        <v>0</v>
      </c>
      <c r="P9" s="1638">
        <v>0</v>
      </c>
      <c r="Q9" s="1638">
        <v>0</v>
      </c>
      <c r="R9" s="1638">
        <v>0</v>
      </c>
      <c r="S9" s="1638">
        <v>0</v>
      </c>
      <c r="T9" s="1638">
        <v>0</v>
      </c>
      <c r="U9" s="1638">
        <v>0</v>
      </c>
      <c r="V9" s="1638">
        <v>0</v>
      </c>
      <c r="W9" s="1638">
        <v>0</v>
      </c>
    </row>
    <row r="10" spans="1:23" s="112" customFormat="1">
      <c r="A10" s="1686">
        <f t="shared" si="2"/>
        <v>6</v>
      </c>
      <c r="B10" s="1689">
        <v>6</v>
      </c>
      <c r="C10" s="1711">
        <f t="shared" si="3"/>
        <v>6</v>
      </c>
      <c r="D10" s="1644" t="s">
        <v>239</v>
      </c>
      <c r="E10" s="1644" t="s">
        <v>240</v>
      </c>
      <c r="F10" s="1644" t="s">
        <v>67</v>
      </c>
      <c r="G10" s="1679" t="s">
        <v>2939</v>
      </c>
      <c r="H10" s="1683" t="s">
        <v>34</v>
      </c>
      <c r="I10" s="1641">
        <f t="shared" si="0"/>
        <v>8</v>
      </c>
      <c r="J10" s="1642">
        <f t="shared" si="1"/>
        <v>4.333333333333333</v>
      </c>
      <c r="K10" s="1671">
        <f t="shared" si="4"/>
        <v>30.333333333333332</v>
      </c>
      <c r="L10" s="1638">
        <f>1+1+1+(1)+1+1+1+1</f>
        <v>8</v>
      </c>
      <c r="M10" s="1638">
        <f>1/2+1+1/2+(1/2)+1/2+1/2+1/2+1/3</f>
        <v>4.333333333333333</v>
      </c>
      <c r="N10" s="1638">
        <v>0</v>
      </c>
      <c r="O10" s="1638">
        <v>0</v>
      </c>
      <c r="P10" s="1638">
        <v>0</v>
      </c>
      <c r="Q10" s="1638">
        <v>0</v>
      </c>
      <c r="R10" s="1638">
        <v>0</v>
      </c>
      <c r="S10" s="1638">
        <v>0</v>
      </c>
      <c r="T10" s="1638">
        <v>0</v>
      </c>
      <c r="U10" s="1638">
        <v>0</v>
      </c>
      <c r="V10" s="1638">
        <v>0</v>
      </c>
      <c r="W10" s="1638">
        <v>0</v>
      </c>
    </row>
    <row r="11" spans="1:23" s="112" customFormat="1">
      <c r="A11" s="1686">
        <f t="shared" si="2"/>
        <v>7</v>
      </c>
      <c r="B11" s="1689">
        <v>7</v>
      </c>
      <c r="C11" s="1711">
        <f t="shared" si="3"/>
        <v>7</v>
      </c>
      <c r="D11" s="1644" t="s">
        <v>678</v>
      </c>
      <c r="E11" s="1644" t="s">
        <v>679</v>
      </c>
      <c r="F11" s="1644" t="s">
        <v>67</v>
      </c>
      <c r="G11" s="1679" t="s">
        <v>2939</v>
      </c>
      <c r="H11" s="1683" t="s">
        <v>34</v>
      </c>
      <c r="I11" s="1633">
        <f t="shared" si="0"/>
        <v>4</v>
      </c>
      <c r="J11" s="1634">
        <f t="shared" si="1"/>
        <v>4</v>
      </c>
      <c r="K11" s="1671">
        <f t="shared" si="4"/>
        <v>34.333333333333329</v>
      </c>
      <c r="L11" s="1638">
        <f>1</f>
        <v>1</v>
      </c>
      <c r="M11" s="1638">
        <f>1</f>
        <v>1</v>
      </c>
      <c r="N11" s="1638">
        <f>1+1</f>
        <v>2</v>
      </c>
      <c r="O11" s="1638">
        <f>1+1</f>
        <v>2</v>
      </c>
      <c r="P11" s="1638">
        <v>0</v>
      </c>
      <c r="Q11" s="1638">
        <v>0</v>
      </c>
      <c r="R11" s="1638">
        <v>0</v>
      </c>
      <c r="S11" s="1638">
        <v>0</v>
      </c>
      <c r="T11" s="1638">
        <v>0</v>
      </c>
      <c r="U11" s="1638">
        <v>0</v>
      </c>
      <c r="V11" s="1638">
        <f>1</f>
        <v>1</v>
      </c>
      <c r="W11" s="1638">
        <f>1</f>
        <v>1</v>
      </c>
    </row>
    <row r="12" spans="1:23" s="112" customFormat="1">
      <c r="A12" s="1686">
        <f t="shared" si="2"/>
        <v>8</v>
      </c>
      <c r="B12" s="1689">
        <v>7</v>
      </c>
      <c r="C12" s="1711">
        <f t="shared" si="3"/>
        <v>8</v>
      </c>
      <c r="D12" s="1644" t="s">
        <v>1025</v>
      </c>
      <c r="E12" s="1644" t="s">
        <v>1026</v>
      </c>
      <c r="F12" s="1644" t="s">
        <v>59</v>
      </c>
      <c r="G12" s="1679" t="s">
        <v>2939</v>
      </c>
      <c r="H12" s="1683" t="s">
        <v>38</v>
      </c>
      <c r="I12" s="1641">
        <f t="shared" si="0"/>
        <v>4</v>
      </c>
      <c r="J12" s="1642">
        <f t="shared" si="1"/>
        <v>4</v>
      </c>
      <c r="K12" s="1671">
        <f t="shared" si="4"/>
        <v>38.333333333333329</v>
      </c>
      <c r="L12" s="1638">
        <f>1+1+1</f>
        <v>3</v>
      </c>
      <c r="M12" s="1638">
        <f>1+1+1</f>
        <v>3</v>
      </c>
      <c r="N12" s="1638">
        <f>1</f>
        <v>1</v>
      </c>
      <c r="O12" s="1638">
        <f>1</f>
        <v>1</v>
      </c>
      <c r="P12" s="1638">
        <v>0</v>
      </c>
      <c r="Q12" s="1638">
        <v>0</v>
      </c>
      <c r="R12" s="1638">
        <v>0</v>
      </c>
      <c r="S12" s="1638">
        <v>0</v>
      </c>
      <c r="T12" s="1638">
        <v>0</v>
      </c>
      <c r="U12" s="1638">
        <v>0</v>
      </c>
      <c r="V12" s="1638">
        <v>0</v>
      </c>
      <c r="W12" s="1638">
        <v>0</v>
      </c>
    </row>
    <row r="13" spans="1:23">
      <c r="A13" s="1686">
        <f t="shared" si="2"/>
        <v>9</v>
      </c>
      <c r="B13" s="1689">
        <v>7</v>
      </c>
      <c r="C13" s="1711">
        <f t="shared" si="3"/>
        <v>9</v>
      </c>
      <c r="D13" s="1644" t="s">
        <v>271</v>
      </c>
      <c r="E13" s="1644" t="s">
        <v>272</v>
      </c>
      <c r="F13" s="1644" t="s">
        <v>56</v>
      </c>
      <c r="G13" s="1679" t="s">
        <v>2939</v>
      </c>
      <c r="H13" s="1683" t="s">
        <v>38</v>
      </c>
      <c r="I13" s="1641">
        <f t="shared" si="0"/>
        <v>4</v>
      </c>
      <c r="J13" s="1642">
        <f t="shared" si="1"/>
        <v>4</v>
      </c>
      <c r="K13" s="1671">
        <f t="shared" si="4"/>
        <v>42.333333333333329</v>
      </c>
      <c r="L13" s="1638">
        <f>1+1+1</f>
        <v>3</v>
      </c>
      <c r="M13" s="1638">
        <f>1+1+1</f>
        <v>3</v>
      </c>
      <c r="N13" s="1638">
        <v>0</v>
      </c>
      <c r="O13" s="1638">
        <v>0</v>
      </c>
      <c r="P13" s="1638">
        <v>0</v>
      </c>
      <c r="Q13" s="1638">
        <v>0</v>
      </c>
      <c r="R13" s="1638">
        <v>0</v>
      </c>
      <c r="S13" s="1638">
        <v>0</v>
      </c>
      <c r="T13" s="1638">
        <v>0</v>
      </c>
      <c r="U13" s="1638">
        <v>0</v>
      </c>
      <c r="V13" s="1638">
        <f>1</f>
        <v>1</v>
      </c>
      <c r="W13" s="1638">
        <f>1</f>
        <v>1</v>
      </c>
    </row>
    <row r="14" spans="1:23" s="111" customFormat="1">
      <c r="A14" s="1686">
        <f t="shared" si="2"/>
        <v>10</v>
      </c>
      <c r="B14" s="1689">
        <v>10</v>
      </c>
      <c r="C14" s="1711">
        <f t="shared" si="3"/>
        <v>10</v>
      </c>
      <c r="D14" s="1644" t="s">
        <v>266</v>
      </c>
      <c r="E14" s="1644" t="s">
        <v>267</v>
      </c>
      <c r="F14" s="1644" t="s">
        <v>56</v>
      </c>
      <c r="G14" s="1679" t="s">
        <v>2939</v>
      </c>
      <c r="H14" s="1683" t="s">
        <v>2941</v>
      </c>
      <c r="I14" s="1641">
        <f t="shared" si="0"/>
        <v>5</v>
      </c>
      <c r="J14" s="1642">
        <f t="shared" si="1"/>
        <v>3.6666666666666665</v>
      </c>
      <c r="K14" s="1671">
        <f t="shared" si="4"/>
        <v>45.999999999999993</v>
      </c>
      <c r="L14" s="1638">
        <f>1+1+1+1+1</f>
        <v>5</v>
      </c>
      <c r="M14" s="1638">
        <f>1/3+1+1/3+1+1</f>
        <v>3.6666666666666665</v>
      </c>
      <c r="N14" s="1638">
        <v>0</v>
      </c>
      <c r="O14" s="1638">
        <v>0</v>
      </c>
      <c r="P14" s="1638">
        <v>0</v>
      </c>
      <c r="Q14" s="1639">
        <v>0</v>
      </c>
      <c r="R14" s="1639">
        <v>0</v>
      </c>
      <c r="S14" s="1639">
        <v>0</v>
      </c>
      <c r="T14" s="1639">
        <v>0</v>
      </c>
      <c r="U14" s="1639">
        <v>0</v>
      </c>
      <c r="V14" s="1639">
        <v>0</v>
      </c>
      <c r="W14" s="1639">
        <v>0</v>
      </c>
    </row>
    <row r="15" spans="1:23" s="112" customFormat="1">
      <c r="A15" s="1686">
        <f t="shared" si="2"/>
        <v>11</v>
      </c>
      <c r="B15" s="1689">
        <v>10</v>
      </c>
      <c r="C15" s="1711">
        <f t="shared" si="3"/>
        <v>11</v>
      </c>
      <c r="D15" s="1644" t="s">
        <v>190</v>
      </c>
      <c r="E15" s="1644" t="s">
        <v>191</v>
      </c>
      <c r="F15" s="1644" t="s">
        <v>67</v>
      </c>
      <c r="G15" s="1679" t="s">
        <v>2939</v>
      </c>
      <c r="H15" s="1683" t="s">
        <v>2941</v>
      </c>
      <c r="I15" s="1633">
        <f t="shared" si="0"/>
        <v>8</v>
      </c>
      <c r="J15" s="1634">
        <f t="shared" si="1"/>
        <v>3.6666666666666661</v>
      </c>
      <c r="K15" s="1671">
        <f t="shared" si="4"/>
        <v>49.666666666666657</v>
      </c>
      <c r="L15" s="1638">
        <f>1+1+1+1+1</f>
        <v>5</v>
      </c>
      <c r="M15" s="1638">
        <f>1/2+1/2+1/2+1/3+1/2</f>
        <v>2.333333333333333</v>
      </c>
      <c r="N15" s="1638">
        <v>0</v>
      </c>
      <c r="O15" s="1638">
        <v>0</v>
      </c>
      <c r="P15" s="1638">
        <v>0</v>
      </c>
      <c r="Q15" s="1639">
        <v>0</v>
      </c>
      <c r="R15" s="1639">
        <v>0</v>
      </c>
      <c r="S15" s="1639">
        <v>0</v>
      </c>
      <c r="T15" s="1639">
        <v>0</v>
      </c>
      <c r="U15" s="1639">
        <v>0</v>
      </c>
      <c r="V15" s="1639">
        <f>1+1+1</f>
        <v>3</v>
      </c>
      <c r="W15" s="1639">
        <f>1/2+1/2+1/3</f>
        <v>1.3333333333333333</v>
      </c>
    </row>
    <row r="16" spans="1:23" s="112" customFormat="1">
      <c r="A16" s="1686">
        <f t="shared" si="2"/>
        <v>12</v>
      </c>
      <c r="B16" s="1689">
        <v>12</v>
      </c>
      <c r="C16" s="1711">
        <f t="shared" si="3"/>
        <v>12</v>
      </c>
      <c r="D16" s="1644" t="s">
        <v>237</v>
      </c>
      <c r="E16" s="1644" t="s">
        <v>238</v>
      </c>
      <c r="F16" s="1644" t="s">
        <v>59</v>
      </c>
      <c r="G16" s="1679" t="s">
        <v>2939</v>
      </c>
      <c r="H16" s="1683" t="s">
        <v>2941</v>
      </c>
      <c r="I16" s="1633">
        <f t="shared" si="0"/>
        <v>5</v>
      </c>
      <c r="J16" s="1634">
        <f t="shared" si="1"/>
        <v>3.5</v>
      </c>
      <c r="K16" s="1671">
        <f t="shared" si="4"/>
        <v>53.166666666666657</v>
      </c>
      <c r="L16" s="1638">
        <f>1+1+1</f>
        <v>3</v>
      </c>
      <c r="M16" s="1638">
        <f>1+1+1/2</f>
        <v>2.5</v>
      </c>
      <c r="N16" s="1638">
        <v>0</v>
      </c>
      <c r="O16" s="1638">
        <v>0</v>
      </c>
      <c r="P16" s="1638">
        <v>0</v>
      </c>
      <c r="Q16" s="1639">
        <v>0</v>
      </c>
      <c r="R16" s="1639">
        <v>0</v>
      </c>
      <c r="S16" s="1639">
        <v>0</v>
      </c>
      <c r="T16" s="1639">
        <v>0</v>
      </c>
      <c r="U16" s="1639">
        <v>0</v>
      </c>
      <c r="V16" s="1639">
        <f>1+1</f>
        <v>2</v>
      </c>
      <c r="W16" s="1639">
        <f>1/2+1/2</f>
        <v>1</v>
      </c>
    </row>
    <row r="17" spans="1:23">
      <c r="A17" s="1686">
        <f t="shared" si="2"/>
        <v>13</v>
      </c>
      <c r="B17" s="1689">
        <v>13</v>
      </c>
      <c r="C17" s="1711">
        <f t="shared" si="3"/>
        <v>13</v>
      </c>
      <c r="D17" s="1644" t="s">
        <v>241</v>
      </c>
      <c r="E17" s="1644" t="s">
        <v>242</v>
      </c>
      <c r="F17" s="1644" t="s">
        <v>67</v>
      </c>
      <c r="G17" s="1679" t="s">
        <v>2939</v>
      </c>
      <c r="H17" s="1683" t="s">
        <v>34</v>
      </c>
      <c r="I17" s="1633">
        <f t="shared" si="0"/>
        <v>7</v>
      </c>
      <c r="J17" s="1634">
        <f t="shared" si="1"/>
        <v>3.3333333333333335</v>
      </c>
      <c r="K17" s="1671">
        <f t="shared" si="4"/>
        <v>56.499999999999993</v>
      </c>
      <c r="L17" s="1638">
        <f>1+1+(1)+1+1+1+1</f>
        <v>7</v>
      </c>
      <c r="M17" s="1638">
        <f>1/2+1/2+(1/2)+1/2+1/2+1/2+1/3</f>
        <v>3.3333333333333335</v>
      </c>
      <c r="N17" s="1638">
        <v>0</v>
      </c>
      <c r="O17" s="1638">
        <v>0</v>
      </c>
      <c r="P17" s="1638">
        <v>0</v>
      </c>
      <c r="Q17" s="1638">
        <v>0</v>
      </c>
      <c r="R17" s="1638">
        <v>0</v>
      </c>
      <c r="S17" s="1638">
        <v>0</v>
      </c>
      <c r="T17" s="1638">
        <v>0</v>
      </c>
      <c r="U17" s="1638">
        <v>0</v>
      </c>
      <c r="V17" s="1638">
        <v>0</v>
      </c>
      <c r="W17" s="1638">
        <v>0</v>
      </c>
    </row>
    <row r="18" spans="1:23">
      <c r="A18" s="1686">
        <f t="shared" si="2"/>
        <v>14</v>
      </c>
      <c r="B18" s="1689">
        <v>14</v>
      </c>
      <c r="C18" s="1711">
        <f t="shared" si="3"/>
        <v>14</v>
      </c>
      <c r="D18" s="1644" t="s">
        <v>349</v>
      </c>
      <c r="E18" s="1644" t="s">
        <v>214</v>
      </c>
      <c r="F18" s="1644" t="s">
        <v>67</v>
      </c>
      <c r="G18" s="1679" t="s">
        <v>2939</v>
      </c>
      <c r="H18" s="1683" t="s">
        <v>2941</v>
      </c>
      <c r="I18" s="1633">
        <f t="shared" si="0"/>
        <v>6</v>
      </c>
      <c r="J18" s="1634">
        <f t="shared" si="1"/>
        <v>3.0833333333333335</v>
      </c>
      <c r="K18" s="1671">
        <f t="shared" si="4"/>
        <v>59.583333333333329</v>
      </c>
      <c r="L18" s="1638">
        <f>1+1+1+1+1</f>
        <v>5</v>
      </c>
      <c r="M18" s="1638">
        <f>1+1+1/4+1/4+1/4</f>
        <v>2.75</v>
      </c>
      <c r="N18" s="1638">
        <v>0</v>
      </c>
      <c r="O18" s="1638">
        <v>0</v>
      </c>
      <c r="P18" s="1638">
        <v>0</v>
      </c>
      <c r="Q18" s="1639">
        <v>0</v>
      </c>
      <c r="R18" s="1639">
        <v>0</v>
      </c>
      <c r="S18" s="1639">
        <v>0</v>
      </c>
      <c r="T18" s="1639">
        <v>0</v>
      </c>
      <c r="U18" s="1639">
        <v>0</v>
      </c>
      <c r="V18" s="1639">
        <f>1</f>
        <v>1</v>
      </c>
      <c r="W18" s="1639">
        <f>1/3</f>
        <v>0.33333333333333331</v>
      </c>
    </row>
    <row r="19" spans="1:23">
      <c r="A19" s="1686">
        <f t="shared" si="2"/>
        <v>15</v>
      </c>
      <c r="B19" s="1689">
        <v>15</v>
      </c>
      <c r="C19" s="1711">
        <f t="shared" si="3"/>
        <v>15</v>
      </c>
      <c r="D19" s="1673" t="s">
        <v>1009</v>
      </c>
      <c r="E19" s="1673" t="s">
        <v>1010</v>
      </c>
      <c r="F19" s="1673" t="s">
        <v>368</v>
      </c>
      <c r="G19" s="1670" t="s">
        <v>2939</v>
      </c>
      <c r="H19" s="1684" t="s">
        <v>33</v>
      </c>
      <c r="I19" s="1641">
        <f t="shared" si="0"/>
        <v>3</v>
      </c>
      <c r="J19" s="1642">
        <f t="shared" si="1"/>
        <v>3</v>
      </c>
      <c r="K19" s="1671">
        <f t="shared" si="4"/>
        <v>62.583333333333329</v>
      </c>
      <c r="L19" s="1674">
        <f>1+1+1</f>
        <v>3</v>
      </c>
      <c r="M19" s="1674">
        <f>1+1+1</f>
        <v>3</v>
      </c>
      <c r="N19" s="1674">
        <v>0</v>
      </c>
      <c r="O19" s="1674">
        <v>0</v>
      </c>
      <c r="P19" s="1674">
        <v>0</v>
      </c>
      <c r="Q19" s="1674">
        <v>0</v>
      </c>
      <c r="R19" s="1674">
        <v>0</v>
      </c>
      <c r="S19" s="1674">
        <v>0</v>
      </c>
      <c r="T19" s="1674">
        <v>0</v>
      </c>
      <c r="U19" s="1674">
        <v>0</v>
      </c>
      <c r="V19" s="1674">
        <v>0</v>
      </c>
      <c r="W19" s="1674">
        <v>0</v>
      </c>
    </row>
    <row r="20" spans="1:23" s="111" customFormat="1">
      <c r="A20" s="1686">
        <f t="shared" si="2"/>
        <v>16</v>
      </c>
      <c r="B20" s="1689">
        <v>15</v>
      </c>
      <c r="C20" s="1711">
        <f t="shared" si="3"/>
        <v>16</v>
      </c>
      <c r="D20" s="1644" t="s">
        <v>312</v>
      </c>
      <c r="E20" s="1644" t="s">
        <v>313</v>
      </c>
      <c r="F20" s="1644" t="s">
        <v>67</v>
      </c>
      <c r="G20" s="1679" t="s">
        <v>2939</v>
      </c>
      <c r="H20" s="1683" t="s">
        <v>34</v>
      </c>
      <c r="I20" s="1633">
        <f t="shared" si="0"/>
        <v>4</v>
      </c>
      <c r="J20" s="1634">
        <f t="shared" si="1"/>
        <v>3</v>
      </c>
      <c r="K20" s="1671">
        <f t="shared" si="4"/>
        <v>65.583333333333329</v>
      </c>
      <c r="L20" s="1638">
        <f>1+1+(1)</f>
        <v>3</v>
      </c>
      <c r="M20" s="1638">
        <f>1+1+(1/2)</f>
        <v>2.5</v>
      </c>
      <c r="N20" s="1638">
        <v>0</v>
      </c>
      <c r="O20" s="1638">
        <v>0</v>
      </c>
      <c r="P20" s="1638">
        <v>0</v>
      </c>
      <c r="Q20" s="1638">
        <v>0</v>
      </c>
      <c r="R20" s="1638">
        <v>0</v>
      </c>
      <c r="S20" s="1638">
        <v>0</v>
      </c>
      <c r="T20" s="1638">
        <v>0</v>
      </c>
      <c r="U20" s="1638">
        <v>0</v>
      </c>
      <c r="V20" s="1638">
        <v>1</v>
      </c>
      <c r="W20" s="1638">
        <f>1/2</f>
        <v>0.5</v>
      </c>
    </row>
    <row r="21" spans="1:23">
      <c r="A21" s="1686">
        <f t="shared" si="2"/>
        <v>17</v>
      </c>
      <c r="B21" s="1689">
        <v>15</v>
      </c>
      <c r="C21" s="1711">
        <f t="shared" si="3"/>
        <v>17</v>
      </c>
      <c r="D21" s="1644" t="s">
        <v>744</v>
      </c>
      <c r="E21" s="1644" t="s">
        <v>745</v>
      </c>
      <c r="F21" s="1644" t="s">
        <v>56</v>
      </c>
      <c r="G21" s="1679" t="s">
        <v>2939</v>
      </c>
      <c r="H21" s="1683" t="s">
        <v>38</v>
      </c>
      <c r="I21" s="1633">
        <f t="shared" si="0"/>
        <v>3</v>
      </c>
      <c r="J21" s="1634">
        <f t="shared" si="1"/>
        <v>3</v>
      </c>
      <c r="K21" s="1671">
        <f t="shared" si="4"/>
        <v>68.583333333333329</v>
      </c>
      <c r="L21" s="1638">
        <f>1+1+1</f>
        <v>3</v>
      </c>
      <c r="M21" s="1638">
        <f>1+1+1</f>
        <v>3</v>
      </c>
      <c r="N21" s="1638">
        <v>0</v>
      </c>
      <c r="O21" s="1638">
        <v>0</v>
      </c>
      <c r="P21" s="1638">
        <v>0</v>
      </c>
      <c r="Q21" s="1638">
        <v>0</v>
      </c>
      <c r="R21" s="1638">
        <v>0</v>
      </c>
      <c r="S21" s="1638">
        <v>0</v>
      </c>
      <c r="T21" s="1638">
        <v>0</v>
      </c>
      <c r="U21" s="1638">
        <v>0</v>
      </c>
      <c r="V21" s="1638">
        <v>0</v>
      </c>
      <c r="W21" s="1638">
        <v>0</v>
      </c>
    </row>
    <row r="22" spans="1:23" s="112" customFormat="1">
      <c r="A22" s="1686">
        <f t="shared" si="2"/>
        <v>18</v>
      </c>
      <c r="B22" s="1689">
        <v>18</v>
      </c>
      <c r="C22" s="1711">
        <f t="shared" si="3"/>
        <v>18</v>
      </c>
      <c r="D22" s="1669" t="s">
        <v>833</v>
      </c>
      <c r="E22" s="1669" t="s">
        <v>119</v>
      </c>
      <c r="F22" s="1669" t="s">
        <v>67</v>
      </c>
      <c r="G22" s="1670" t="s">
        <v>2939</v>
      </c>
      <c r="H22" s="1684" t="s">
        <v>33</v>
      </c>
      <c r="I22" s="1641">
        <f t="shared" si="0"/>
        <v>4</v>
      </c>
      <c r="J22" s="1642">
        <f t="shared" si="1"/>
        <v>2.8333333333333335</v>
      </c>
      <c r="K22" s="1671">
        <f t="shared" si="4"/>
        <v>71.416666666666657</v>
      </c>
      <c r="L22" s="1672">
        <f>1+1+1+1</f>
        <v>4</v>
      </c>
      <c r="M22" s="1672">
        <f>1/2+1+1+1/3</f>
        <v>2.8333333333333335</v>
      </c>
      <c r="N22" s="1672">
        <v>0</v>
      </c>
      <c r="O22" s="1672">
        <v>0</v>
      </c>
      <c r="P22" s="1672">
        <v>0</v>
      </c>
      <c r="Q22" s="1672">
        <v>0</v>
      </c>
      <c r="R22" s="1672">
        <v>0</v>
      </c>
      <c r="S22" s="1672">
        <v>0</v>
      </c>
      <c r="T22" s="1672">
        <v>0</v>
      </c>
      <c r="U22" s="1672">
        <v>0</v>
      </c>
      <c r="V22" s="1672">
        <v>0</v>
      </c>
      <c r="W22" s="1672">
        <v>0</v>
      </c>
    </row>
    <row r="23" spans="1:23" s="1" customFormat="1">
      <c r="A23" s="1686">
        <f t="shared" si="2"/>
        <v>19</v>
      </c>
      <c r="B23" s="1689">
        <v>18</v>
      </c>
      <c r="C23" s="1711">
        <f t="shared" si="3"/>
        <v>19</v>
      </c>
      <c r="D23" s="1644" t="s">
        <v>211</v>
      </c>
      <c r="E23" s="1644" t="s">
        <v>212</v>
      </c>
      <c r="F23" s="1644" t="s">
        <v>67</v>
      </c>
      <c r="G23" s="1679" t="s">
        <v>2939</v>
      </c>
      <c r="H23" s="1683" t="s">
        <v>2940</v>
      </c>
      <c r="I23" s="1641">
        <f t="shared" si="0"/>
        <v>4</v>
      </c>
      <c r="J23" s="1642">
        <f t="shared" si="1"/>
        <v>2.833333333333333</v>
      </c>
      <c r="K23" s="1671">
        <f t="shared" si="4"/>
        <v>74.249999999999986</v>
      </c>
      <c r="L23" s="1639">
        <f>1+1</f>
        <v>2</v>
      </c>
      <c r="M23" s="1639">
        <f>1+1</f>
        <v>2</v>
      </c>
      <c r="N23" s="1639">
        <v>0</v>
      </c>
      <c r="O23" s="1639">
        <v>0</v>
      </c>
      <c r="P23" s="1639">
        <v>0</v>
      </c>
      <c r="Q23" s="1639">
        <v>0</v>
      </c>
      <c r="R23" s="1639">
        <v>0</v>
      </c>
      <c r="S23" s="1639">
        <v>0</v>
      </c>
      <c r="T23" s="1639">
        <v>0</v>
      </c>
      <c r="U23" s="1639">
        <v>0</v>
      </c>
      <c r="V23" s="1639">
        <f>1+1</f>
        <v>2</v>
      </c>
      <c r="W23" s="1639">
        <f>1/2+1/3</f>
        <v>0.83333333333333326</v>
      </c>
    </row>
    <row r="24" spans="1:23">
      <c r="A24" s="1686">
        <f t="shared" si="2"/>
        <v>20</v>
      </c>
      <c r="B24" s="1689">
        <v>20</v>
      </c>
      <c r="C24" s="1711">
        <f t="shared" si="3"/>
        <v>20</v>
      </c>
      <c r="D24" s="1669" t="s">
        <v>98</v>
      </c>
      <c r="E24" s="1669" t="s">
        <v>99</v>
      </c>
      <c r="F24" s="1669" t="s">
        <v>56</v>
      </c>
      <c r="G24" s="1670" t="s">
        <v>2939</v>
      </c>
      <c r="H24" s="1684" t="s">
        <v>33</v>
      </c>
      <c r="I24" s="1641">
        <f t="shared" si="0"/>
        <v>3</v>
      </c>
      <c r="J24" s="1642">
        <f t="shared" si="1"/>
        <v>2.5</v>
      </c>
      <c r="K24" s="1671">
        <f t="shared" si="4"/>
        <v>76.749999999999986</v>
      </c>
      <c r="L24" s="1672">
        <f>1+1+1</f>
        <v>3</v>
      </c>
      <c r="M24" s="1672">
        <f>1+1+1/2</f>
        <v>2.5</v>
      </c>
      <c r="N24" s="1672">
        <v>0</v>
      </c>
      <c r="O24" s="1672">
        <v>0</v>
      </c>
      <c r="P24" s="1672">
        <v>0</v>
      </c>
      <c r="Q24" s="1672">
        <v>0</v>
      </c>
      <c r="R24" s="1672">
        <v>0</v>
      </c>
      <c r="S24" s="1672">
        <v>0</v>
      </c>
      <c r="T24" s="1672">
        <v>0</v>
      </c>
      <c r="U24" s="1672">
        <v>0</v>
      </c>
      <c r="V24" s="1672">
        <v>0</v>
      </c>
      <c r="W24" s="1672">
        <v>0</v>
      </c>
    </row>
    <row r="25" spans="1:23" s="111" customFormat="1">
      <c r="A25" s="1686">
        <f t="shared" si="2"/>
        <v>21</v>
      </c>
      <c r="B25" s="1689">
        <v>20</v>
      </c>
      <c r="C25" s="1711">
        <f t="shared" si="3"/>
        <v>21</v>
      </c>
      <c r="D25" s="1644" t="s">
        <v>230</v>
      </c>
      <c r="E25" s="1644" t="s">
        <v>100</v>
      </c>
      <c r="F25" s="1644" t="s">
        <v>67</v>
      </c>
      <c r="G25" s="1679" t="s">
        <v>2939</v>
      </c>
      <c r="H25" s="1683" t="s">
        <v>34</v>
      </c>
      <c r="I25" s="1641">
        <f t="shared" si="0"/>
        <v>3</v>
      </c>
      <c r="J25" s="1642">
        <f t="shared" si="1"/>
        <v>2.5</v>
      </c>
      <c r="K25" s="1671">
        <f t="shared" si="4"/>
        <v>79.249999999999986</v>
      </c>
      <c r="L25" s="1638">
        <f>1+1</f>
        <v>2</v>
      </c>
      <c r="M25" s="1638">
        <f>1+1</f>
        <v>2</v>
      </c>
      <c r="N25" s="1638">
        <v>0</v>
      </c>
      <c r="O25" s="1638">
        <v>0</v>
      </c>
      <c r="P25" s="1638">
        <v>0</v>
      </c>
      <c r="Q25" s="1638">
        <v>0</v>
      </c>
      <c r="R25" s="1638">
        <v>0</v>
      </c>
      <c r="S25" s="1638">
        <v>0</v>
      </c>
      <c r="T25" s="1638">
        <v>0</v>
      </c>
      <c r="U25" s="1638">
        <v>0</v>
      </c>
      <c r="V25" s="1638">
        <f>1</f>
        <v>1</v>
      </c>
      <c r="W25" s="1638">
        <f>1/2</f>
        <v>0.5</v>
      </c>
    </row>
    <row r="26" spans="1:23">
      <c r="A26" s="1686">
        <f t="shared" si="2"/>
        <v>22</v>
      </c>
      <c r="B26" s="1689">
        <v>22</v>
      </c>
      <c r="C26" s="1711">
        <f t="shared" si="3"/>
        <v>22</v>
      </c>
      <c r="D26" s="1673" t="s">
        <v>341</v>
      </c>
      <c r="E26" s="1673" t="s">
        <v>342</v>
      </c>
      <c r="F26" s="1673" t="s">
        <v>67</v>
      </c>
      <c r="G26" s="1670" t="s">
        <v>2939</v>
      </c>
      <c r="H26" s="1684" t="s">
        <v>33</v>
      </c>
      <c r="I26" s="1641">
        <f t="shared" si="0"/>
        <v>3</v>
      </c>
      <c r="J26" s="1642">
        <f t="shared" si="1"/>
        <v>2.3333333333333335</v>
      </c>
      <c r="K26" s="1671">
        <f t="shared" si="4"/>
        <v>81.583333333333314</v>
      </c>
      <c r="L26" s="1674">
        <f>1+1+1</f>
        <v>3</v>
      </c>
      <c r="M26" s="1674">
        <f>1+1+1/3</f>
        <v>2.3333333333333335</v>
      </c>
      <c r="N26" s="1674">
        <v>0</v>
      </c>
      <c r="O26" s="1674">
        <v>0</v>
      </c>
      <c r="P26" s="1674">
        <v>0</v>
      </c>
      <c r="Q26" s="1674">
        <v>0</v>
      </c>
      <c r="R26" s="1674">
        <v>0</v>
      </c>
      <c r="S26" s="1674">
        <v>0</v>
      </c>
      <c r="T26" s="1674">
        <v>0</v>
      </c>
      <c r="U26" s="1674">
        <v>0</v>
      </c>
      <c r="V26" s="1674">
        <v>0</v>
      </c>
      <c r="W26" s="1674">
        <v>0</v>
      </c>
    </row>
    <row r="27" spans="1:23">
      <c r="A27" s="1686">
        <f t="shared" si="2"/>
        <v>23</v>
      </c>
      <c r="B27" s="1690">
        <v>22</v>
      </c>
      <c r="C27" s="1711">
        <f t="shared" si="3"/>
        <v>23</v>
      </c>
      <c r="D27" s="1669" t="s">
        <v>1080</v>
      </c>
      <c r="E27" s="1669" t="s">
        <v>316</v>
      </c>
      <c r="F27" s="1669" t="s">
        <v>67</v>
      </c>
      <c r="G27" s="1670" t="s">
        <v>2939</v>
      </c>
      <c r="H27" s="1684" t="s">
        <v>33</v>
      </c>
      <c r="I27" s="1641">
        <f t="shared" si="0"/>
        <v>5</v>
      </c>
      <c r="J27" s="1642">
        <f t="shared" si="1"/>
        <v>2.333333333333333</v>
      </c>
      <c r="K27" s="1671">
        <f t="shared" si="4"/>
        <v>83.916666666666643</v>
      </c>
      <c r="L27" s="1672">
        <f>1+1+1+1+1</f>
        <v>5</v>
      </c>
      <c r="M27" s="1672">
        <f>1+1/3+1/3+1/3+1/3</f>
        <v>2.333333333333333</v>
      </c>
      <c r="N27" s="1672">
        <v>0</v>
      </c>
      <c r="O27" s="1672">
        <v>0</v>
      </c>
      <c r="P27" s="1672">
        <v>0</v>
      </c>
      <c r="Q27" s="1672">
        <v>0</v>
      </c>
      <c r="R27" s="1672">
        <v>0</v>
      </c>
      <c r="S27" s="1672">
        <v>0</v>
      </c>
      <c r="T27" s="1672">
        <v>0</v>
      </c>
      <c r="U27" s="1672">
        <v>0</v>
      </c>
      <c r="V27" s="1672">
        <v>0</v>
      </c>
      <c r="W27" s="1672">
        <v>0</v>
      </c>
    </row>
    <row r="28" spans="1:23" s="102" customFormat="1">
      <c r="A28" s="1686">
        <f t="shared" si="2"/>
        <v>24</v>
      </c>
      <c r="B28" s="1689">
        <v>22</v>
      </c>
      <c r="C28" s="1711">
        <f t="shared" si="3"/>
        <v>24</v>
      </c>
      <c r="D28" s="1644" t="s">
        <v>273</v>
      </c>
      <c r="E28" s="1644" t="s">
        <v>274</v>
      </c>
      <c r="F28" s="1644" t="s">
        <v>59</v>
      </c>
      <c r="G28" s="1679" t="s">
        <v>2939</v>
      </c>
      <c r="H28" s="1683" t="s">
        <v>2941</v>
      </c>
      <c r="I28" s="1641">
        <f t="shared" si="0"/>
        <v>5</v>
      </c>
      <c r="J28" s="1642">
        <f t="shared" si="1"/>
        <v>2.333333333333333</v>
      </c>
      <c r="K28" s="1671">
        <f t="shared" si="4"/>
        <v>86.249999999999972</v>
      </c>
      <c r="L28" s="1638">
        <f>1+1+1</f>
        <v>3</v>
      </c>
      <c r="M28" s="1638">
        <f>1/2+1/2+1/2</f>
        <v>1.5</v>
      </c>
      <c r="N28" s="1638">
        <v>0</v>
      </c>
      <c r="O28" s="1638">
        <v>0</v>
      </c>
      <c r="P28" s="1638">
        <v>0</v>
      </c>
      <c r="Q28" s="1639">
        <v>0</v>
      </c>
      <c r="R28" s="1639">
        <v>0</v>
      </c>
      <c r="S28" s="1639">
        <v>0</v>
      </c>
      <c r="T28" s="1639">
        <v>0</v>
      </c>
      <c r="U28" s="1639">
        <v>0</v>
      </c>
      <c r="V28" s="1639">
        <f>1+1</f>
        <v>2</v>
      </c>
      <c r="W28" s="1639">
        <f>1/3+1/2</f>
        <v>0.83333333333333326</v>
      </c>
    </row>
    <row r="29" spans="1:23">
      <c r="A29" s="1686">
        <f t="shared" si="2"/>
        <v>25</v>
      </c>
      <c r="B29" s="1689">
        <v>25</v>
      </c>
      <c r="C29" s="1711">
        <f t="shared" si="3"/>
        <v>25</v>
      </c>
      <c r="D29" s="1673" t="s">
        <v>226</v>
      </c>
      <c r="E29" s="1673" t="s">
        <v>227</v>
      </c>
      <c r="F29" s="1673" t="s">
        <v>67</v>
      </c>
      <c r="G29" s="1670" t="s">
        <v>2939</v>
      </c>
      <c r="H29" s="1684" t="s">
        <v>33</v>
      </c>
      <c r="I29" s="1641">
        <f t="shared" si="0"/>
        <v>5</v>
      </c>
      <c r="J29" s="1642">
        <f t="shared" si="1"/>
        <v>2.1666666666666665</v>
      </c>
      <c r="K29" s="1671">
        <f t="shared" si="4"/>
        <v>88.416666666666643</v>
      </c>
      <c r="L29" s="1674">
        <f>1+1+(1+1)+1</f>
        <v>5</v>
      </c>
      <c r="M29" s="1674">
        <f>1/4+1/3+(1/4+1/3)+1</f>
        <v>2.1666666666666665</v>
      </c>
      <c r="N29" s="1674">
        <v>0</v>
      </c>
      <c r="O29" s="1674">
        <v>0</v>
      </c>
      <c r="P29" s="1674">
        <v>0</v>
      </c>
      <c r="Q29" s="1674">
        <v>0</v>
      </c>
      <c r="R29" s="1674">
        <v>0</v>
      </c>
      <c r="S29" s="1674">
        <v>0</v>
      </c>
      <c r="T29" s="1674">
        <v>0</v>
      </c>
      <c r="U29" s="1674">
        <v>0</v>
      </c>
      <c r="V29" s="1674">
        <v>0</v>
      </c>
      <c r="W29" s="1674">
        <v>0</v>
      </c>
    </row>
    <row r="30" spans="1:23">
      <c r="A30" s="1686">
        <f t="shared" si="2"/>
        <v>26</v>
      </c>
      <c r="B30" s="1689">
        <v>25</v>
      </c>
      <c r="C30" s="1711">
        <f t="shared" si="3"/>
        <v>26</v>
      </c>
      <c r="D30" s="1644" t="s">
        <v>224</v>
      </c>
      <c r="E30" s="1644" t="s">
        <v>225</v>
      </c>
      <c r="F30" s="1644" t="s">
        <v>67</v>
      </c>
      <c r="G30" s="1679" t="s">
        <v>2939</v>
      </c>
      <c r="H30" s="1683" t="s">
        <v>38</v>
      </c>
      <c r="I30" s="1641">
        <f t="shared" si="0"/>
        <v>4</v>
      </c>
      <c r="J30" s="1642">
        <f t="shared" si="1"/>
        <v>2.1666666666666665</v>
      </c>
      <c r="K30" s="1671">
        <f t="shared" si="4"/>
        <v>90.583333333333314</v>
      </c>
      <c r="L30" s="1638">
        <f>1+1+1</f>
        <v>3</v>
      </c>
      <c r="M30" s="1638">
        <f>1/3+1/3+1/2</f>
        <v>1.1666666666666665</v>
      </c>
      <c r="N30" s="1638">
        <v>0</v>
      </c>
      <c r="O30" s="1638">
        <v>0</v>
      </c>
      <c r="P30" s="1638">
        <v>0</v>
      </c>
      <c r="Q30" s="1638">
        <v>0</v>
      </c>
      <c r="R30" s="1638">
        <v>0</v>
      </c>
      <c r="S30" s="1638">
        <v>0</v>
      </c>
      <c r="T30" s="1638">
        <v>0</v>
      </c>
      <c r="U30" s="1638">
        <v>0</v>
      </c>
      <c r="V30" s="1638">
        <f>1</f>
        <v>1</v>
      </c>
      <c r="W30" s="1638">
        <f>1</f>
        <v>1</v>
      </c>
    </row>
    <row r="31" spans="1:23">
      <c r="A31" s="1686">
        <f t="shared" si="2"/>
        <v>27</v>
      </c>
      <c r="B31" s="1689">
        <v>27</v>
      </c>
      <c r="C31" s="1711">
        <f t="shared" si="3"/>
        <v>27</v>
      </c>
      <c r="D31" s="1644" t="s">
        <v>197</v>
      </c>
      <c r="E31" s="1644" t="s">
        <v>1082</v>
      </c>
      <c r="F31" s="1644" t="s">
        <v>67</v>
      </c>
      <c r="G31" s="1679" t="s">
        <v>2939</v>
      </c>
      <c r="H31" s="1683" t="s">
        <v>34</v>
      </c>
      <c r="I31" s="1633">
        <f t="shared" si="0"/>
        <v>2</v>
      </c>
      <c r="J31" s="1634">
        <f t="shared" si="1"/>
        <v>2</v>
      </c>
      <c r="K31" s="1671">
        <f t="shared" si="4"/>
        <v>92.583333333333314</v>
      </c>
      <c r="L31" s="1638">
        <v>0</v>
      </c>
      <c r="M31" s="1638">
        <v>0</v>
      </c>
      <c r="N31" s="1638">
        <v>0</v>
      </c>
      <c r="O31" s="1638">
        <v>0</v>
      </c>
      <c r="P31" s="1638">
        <v>0</v>
      </c>
      <c r="Q31" s="1638">
        <v>0</v>
      </c>
      <c r="R31" s="1638">
        <v>0</v>
      </c>
      <c r="S31" s="1638">
        <v>0</v>
      </c>
      <c r="T31" s="1638">
        <v>0</v>
      </c>
      <c r="U31" s="1638">
        <v>0</v>
      </c>
      <c r="V31" s="1638">
        <f>1+1</f>
        <v>2</v>
      </c>
      <c r="W31" s="1638">
        <f>1+1</f>
        <v>2</v>
      </c>
    </row>
    <row r="32" spans="1:23">
      <c r="A32" s="1686">
        <f t="shared" si="2"/>
        <v>28</v>
      </c>
      <c r="B32" s="1689">
        <v>27</v>
      </c>
      <c r="C32" s="1711">
        <f t="shared" si="3"/>
        <v>28</v>
      </c>
      <c r="D32" s="1644" t="s">
        <v>1913</v>
      </c>
      <c r="E32" s="1644" t="s">
        <v>1914</v>
      </c>
      <c r="F32" s="1644" t="s">
        <v>59</v>
      </c>
      <c r="G32" s="1667" t="s">
        <v>2939</v>
      </c>
      <c r="H32" s="1685" t="s">
        <v>37</v>
      </c>
      <c r="I32" s="1633">
        <f t="shared" si="0"/>
        <v>2</v>
      </c>
      <c r="J32" s="1634">
        <f t="shared" si="1"/>
        <v>2</v>
      </c>
      <c r="K32" s="1671">
        <f t="shared" si="4"/>
        <v>94.583333333333314</v>
      </c>
      <c r="L32" s="1638">
        <f>1+1</f>
        <v>2</v>
      </c>
      <c r="M32" s="1638">
        <f>1+1</f>
        <v>2</v>
      </c>
      <c r="N32" s="1639">
        <v>0</v>
      </c>
      <c r="O32" s="1639">
        <v>0</v>
      </c>
      <c r="P32" s="1639">
        <v>0</v>
      </c>
      <c r="Q32" s="1639">
        <v>0</v>
      </c>
      <c r="R32" s="1639">
        <v>0</v>
      </c>
      <c r="S32" s="1639">
        <v>0</v>
      </c>
      <c r="T32" s="1639">
        <v>0</v>
      </c>
      <c r="U32" s="1639">
        <v>0</v>
      </c>
      <c r="V32" s="1639">
        <v>0</v>
      </c>
      <c r="W32" s="1639">
        <v>0</v>
      </c>
    </row>
    <row r="33" spans="1:23">
      <c r="A33" s="1686">
        <f t="shared" si="2"/>
        <v>29</v>
      </c>
      <c r="B33" s="1689">
        <v>27</v>
      </c>
      <c r="C33" s="1711">
        <f t="shared" si="3"/>
        <v>29</v>
      </c>
      <c r="D33" s="1644" t="s">
        <v>728</v>
      </c>
      <c r="E33" s="1644" t="s">
        <v>729</v>
      </c>
      <c r="F33" s="1644" t="s">
        <v>59</v>
      </c>
      <c r="G33" s="1667" t="s">
        <v>2939</v>
      </c>
      <c r="H33" s="1685" t="s">
        <v>37</v>
      </c>
      <c r="I33" s="1633">
        <f t="shared" si="0"/>
        <v>3</v>
      </c>
      <c r="J33" s="1634">
        <f t="shared" si="1"/>
        <v>2</v>
      </c>
      <c r="K33" s="1671">
        <f t="shared" si="4"/>
        <v>96.583333333333314</v>
      </c>
      <c r="L33" s="1638">
        <f>1+1</f>
        <v>2</v>
      </c>
      <c r="M33" s="1638">
        <f>1/2+1/2</f>
        <v>1</v>
      </c>
      <c r="N33" s="1639">
        <f>1</f>
        <v>1</v>
      </c>
      <c r="O33" s="1639">
        <f>1</f>
        <v>1</v>
      </c>
      <c r="P33" s="1639">
        <v>0</v>
      </c>
      <c r="Q33" s="1639">
        <v>0</v>
      </c>
      <c r="R33" s="1639">
        <v>0</v>
      </c>
      <c r="S33" s="1639">
        <v>0</v>
      </c>
      <c r="T33" s="1639">
        <v>0</v>
      </c>
      <c r="U33" s="1639">
        <v>0</v>
      </c>
      <c r="V33" s="1639">
        <v>0</v>
      </c>
      <c r="W33" s="1639">
        <v>0</v>
      </c>
    </row>
    <row r="34" spans="1:23">
      <c r="A34" s="1686">
        <f t="shared" si="2"/>
        <v>30</v>
      </c>
      <c r="B34" s="1689">
        <v>27</v>
      </c>
      <c r="C34" s="1711">
        <f t="shared" si="3"/>
        <v>30</v>
      </c>
      <c r="D34" s="1644" t="s">
        <v>249</v>
      </c>
      <c r="E34" s="1644" t="s">
        <v>250</v>
      </c>
      <c r="F34" s="1644" t="s">
        <v>67</v>
      </c>
      <c r="G34" s="1679" t="s">
        <v>2939</v>
      </c>
      <c r="H34" s="1683" t="s">
        <v>38</v>
      </c>
      <c r="I34" s="1633">
        <f t="shared" si="0"/>
        <v>2</v>
      </c>
      <c r="J34" s="1634">
        <f t="shared" si="1"/>
        <v>2</v>
      </c>
      <c r="K34" s="1671">
        <f t="shared" si="4"/>
        <v>98.583333333333314</v>
      </c>
      <c r="L34" s="1638">
        <f>1+1</f>
        <v>2</v>
      </c>
      <c r="M34" s="1638">
        <f>1+1</f>
        <v>2</v>
      </c>
      <c r="N34" s="1638">
        <v>0</v>
      </c>
      <c r="O34" s="1638">
        <v>0</v>
      </c>
      <c r="P34" s="1638">
        <v>0</v>
      </c>
      <c r="Q34" s="1638">
        <v>0</v>
      </c>
      <c r="R34" s="1638">
        <v>0</v>
      </c>
      <c r="S34" s="1638">
        <v>0</v>
      </c>
      <c r="T34" s="1638">
        <v>0</v>
      </c>
      <c r="U34" s="1638">
        <v>0</v>
      </c>
      <c r="V34" s="1638">
        <v>0</v>
      </c>
      <c r="W34" s="1638">
        <v>0</v>
      </c>
    </row>
    <row r="35" spans="1:23">
      <c r="A35" s="1686">
        <f t="shared" si="2"/>
        <v>31</v>
      </c>
      <c r="B35" s="1689">
        <v>27</v>
      </c>
      <c r="C35" s="1711">
        <f t="shared" si="3"/>
        <v>31</v>
      </c>
      <c r="D35" s="1644" t="s">
        <v>268</v>
      </c>
      <c r="E35" s="1644" t="s">
        <v>100</v>
      </c>
      <c r="F35" s="1644" t="s">
        <v>59</v>
      </c>
      <c r="G35" s="1679" t="s">
        <v>2939</v>
      </c>
      <c r="H35" s="1683" t="s">
        <v>38</v>
      </c>
      <c r="I35" s="1641">
        <f t="shared" si="0"/>
        <v>3</v>
      </c>
      <c r="J35" s="1642">
        <f t="shared" si="1"/>
        <v>2</v>
      </c>
      <c r="K35" s="1671">
        <f t="shared" si="4"/>
        <v>100.58333333333331</v>
      </c>
      <c r="L35" s="1638">
        <f>1+1+1</f>
        <v>3</v>
      </c>
      <c r="M35" s="1638">
        <f>1/2+1/2+1</f>
        <v>2</v>
      </c>
      <c r="N35" s="1638">
        <v>0</v>
      </c>
      <c r="O35" s="1638">
        <v>0</v>
      </c>
      <c r="P35" s="1638">
        <v>0</v>
      </c>
      <c r="Q35" s="1638">
        <v>0</v>
      </c>
      <c r="R35" s="1638">
        <v>0</v>
      </c>
      <c r="S35" s="1638">
        <v>0</v>
      </c>
      <c r="T35" s="1638">
        <v>0</v>
      </c>
      <c r="U35" s="1638">
        <v>0</v>
      </c>
      <c r="V35" s="1638">
        <v>0</v>
      </c>
      <c r="W35" s="1638">
        <v>0</v>
      </c>
    </row>
    <row r="36" spans="1:23">
      <c r="A36" s="1686">
        <f t="shared" si="2"/>
        <v>32</v>
      </c>
      <c r="B36" s="1689">
        <v>27</v>
      </c>
      <c r="C36" s="1711">
        <f t="shared" si="3"/>
        <v>32</v>
      </c>
      <c r="D36" s="1644" t="s">
        <v>741</v>
      </c>
      <c r="E36" s="1644" t="s">
        <v>386</v>
      </c>
      <c r="F36" s="1644" t="s">
        <v>1762</v>
      </c>
      <c r="G36" s="1679" t="s">
        <v>2939</v>
      </c>
      <c r="H36" s="1683" t="s">
        <v>38</v>
      </c>
      <c r="I36" s="1633">
        <f t="shared" si="0"/>
        <v>2</v>
      </c>
      <c r="J36" s="1634">
        <f t="shared" si="1"/>
        <v>2</v>
      </c>
      <c r="K36" s="1671">
        <f t="shared" si="4"/>
        <v>102.58333333333331</v>
      </c>
      <c r="L36" s="1638">
        <f>1+1</f>
        <v>2</v>
      </c>
      <c r="M36" s="1638">
        <f>1+1</f>
        <v>2</v>
      </c>
      <c r="N36" s="1638">
        <v>0</v>
      </c>
      <c r="O36" s="1638">
        <v>0</v>
      </c>
      <c r="P36" s="1638">
        <v>0</v>
      </c>
      <c r="Q36" s="1638">
        <v>0</v>
      </c>
      <c r="R36" s="1638">
        <v>0</v>
      </c>
      <c r="S36" s="1638">
        <v>0</v>
      </c>
      <c r="T36" s="1638">
        <v>0</v>
      </c>
      <c r="U36" s="1638">
        <v>0</v>
      </c>
      <c r="V36" s="1638">
        <v>0</v>
      </c>
      <c r="W36" s="1638">
        <v>0</v>
      </c>
    </row>
    <row r="37" spans="1:23">
      <c r="A37" s="1686">
        <f t="shared" si="2"/>
        <v>33</v>
      </c>
      <c r="B37" s="1689">
        <v>33</v>
      </c>
      <c r="C37" s="1711">
        <f t="shared" si="3"/>
        <v>33</v>
      </c>
      <c r="D37" s="1644" t="s">
        <v>201</v>
      </c>
      <c r="E37" s="1644" t="s">
        <v>202</v>
      </c>
      <c r="F37" s="1644" t="s">
        <v>67</v>
      </c>
      <c r="G37" s="1667" t="s">
        <v>2939</v>
      </c>
      <c r="H37" s="1685" t="s">
        <v>37</v>
      </c>
      <c r="I37" s="1633">
        <f t="shared" ref="I37:I69" si="5">L37+N37+P37+R37+T37+V37</f>
        <v>4</v>
      </c>
      <c r="J37" s="1634">
        <f t="shared" ref="J37:J69" si="6">M37+O37+Q37+S37+U37+W37</f>
        <v>1.8333333333333333</v>
      </c>
      <c r="K37" s="1671">
        <f t="shared" si="4"/>
        <v>104.41666666666664</v>
      </c>
      <c r="L37" s="1638">
        <f>1+1+1+1</f>
        <v>4</v>
      </c>
      <c r="M37" s="1638">
        <f>1/3+1/2+1/2+1/2</f>
        <v>1.8333333333333333</v>
      </c>
      <c r="N37" s="1639">
        <v>0</v>
      </c>
      <c r="O37" s="1639">
        <v>0</v>
      </c>
      <c r="P37" s="1639">
        <v>0</v>
      </c>
      <c r="Q37" s="1639">
        <v>0</v>
      </c>
      <c r="R37" s="1639">
        <v>0</v>
      </c>
      <c r="S37" s="1639">
        <v>0</v>
      </c>
      <c r="T37" s="1639">
        <v>0</v>
      </c>
      <c r="U37" s="1639">
        <v>0</v>
      </c>
      <c r="V37" s="1639">
        <v>0</v>
      </c>
      <c r="W37" s="1639">
        <v>0</v>
      </c>
    </row>
    <row r="38" spans="1:23" s="112" customFormat="1">
      <c r="A38" s="1686">
        <f t="shared" si="2"/>
        <v>34</v>
      </c>
      <c r="B38" s="1689">
        <v>34</v>
      </c>
      <c r="C38" s="1711">
        <f t="shared" si="3"/>
        <v>34</v>
      </c>
      <c r="D38" s="1644" t="s">
        <v>718</v>
      </c>
      <c r="E38" s="1644" t="s">
        <v>494</v>
      </c>
      <c r="F38" s="1644" t="s">
        <v>56</v>
      </c>
      <c r="G38" s="1679" t="s">
        <v>2939</v>
      </c>
      <c r="H38" s="1683" t="s">
        <v>2941</v>
      </c>
      <c r="I38" s="1633">
        <f t="shared" si="5"/>
        <v>4</v>
      </c>
      <c r="J38" s="1634">
        <f t="shared" si="6"/>
        <v>1.75</v>
      </c>
      <c r="K38" s="1671">
        <f t="shared" si="4"/>
        <v>106.16666666666664</v>
      </c>
      <c r="L38" s="1638">
        <f>1+1+1+1</f>
        <v>4</v>
      </c>
      <c r="M38" s="1638">
        <f>1+1/4+1/4+1/4</f>
        <v>1.75</v>
      </c>
      <c r="N38" s="1638">
        <v>0</v>
      </c>
      <c r="O38" s="1638">
        <v>0</v>
      </c>
      <c r="P38" s="1638">
        <v>0</v>
      </c>
      <c r="Q38" s="1639">
        <v>0</v>
      </c>
      <c r="R38" s="1639">
        <v>0</v>
      </c>
      <c r="S38" s="1639">
        <v>0</v>
      </c>
      <c r="T38" s="1639">
        <v>0</v>
      </c>
      <c r="U38" s="1639">
        <v>0</v>
      </c>
      <c r="V38" s="1639">
        <v>0</v>
      </c>
      <c r="W38" s="1639">
        <v>0</v>
      </c>
    </row>
    <row r="39" spans="1:23" s="111" customFormat="1">
      <c r="A39" s="1686">
        <f t="shared" si="2"/>
        <v>35</v>
      </c>
      <c r="B39" s="1689">
        <v>35</v>
      </c>
      <c r="C39" s="1711">
        <f t="shared" si="3"/>
        <v>35</v>
      </c>
      <c r="D39" s="1669" t="s">
        <v>352</v>
      </c>
      <c r="E39" s="1669" t="s">
        <v>353</v>
      </c>
      <c r="F39" s="1669" t="s">
        <v>67</v>
      </c>
      <c r="G39" s="1670" t="s">
        <v>2939</v>
      </c>
      <c r="H39" s="1684" t="s">
        <v>33</v>
      </c>
      <c r="I39" s="1641">
        <f t="shared" si="5"/>
        <v>4</v>
      </c>
      <c r="J39" s="1642">
        <f t="shared" si="6"/>
        <v>1.6666666666666665</v>
      </c>
      <c r="K39" s="1671">
        <f t="shared" si="4"/>
        <v>107.83333333333331</v>
      </c>
      <c r="L39" s="1672">
        <f>1+1+1+1</f>
        <v>4</v>
      </c>
      <c r="M39" s="1672">
        <f>1/3+1/2+1/2+1/3</f>
        <v>1.6666666666666665</v>
      </c>
      <c r="N39" s="1672">
        <v>0</v>
      </c>
      <c r="O39" s="1672">
        <v>0</v>
      </c>
      <c r="P39" s="1672">
        <v>0</v>
      </c>
      <c r="Q39" s="1672">
        <v>0</v>
      </c>
      <c r="R39" s="1672">
        <v>0</v>
      </c>
      <c r="S39" s="1672">
        <v>0</v>
      </c>
      <c r="T39" s="1672">
        <v>0</v>
      </c>
      <c r="U39" s="1672">
        <v>0</v>
      </c>
      <c r="V39" s="1672">
        <v>0</v>
      </c>
      <c r="W39" s="1672">
        <v>0</v>
      </c>
    </row>
    <row r="40" spans="1:23" s="1" customFormat="1">
      <c r="A40" s="1686">
        <f t="shared" si="2"/>
        <v>36</v>
      </c>
      <c r="B40" s="1689">
        <v>35</v>
      </c>
      <c r="C40" s="1711">
        <f t="shared" si="3"/>
        <v>36</v>
      </c>
      <c r="D40" s="1673" t="s">
        <v>287</v>
      </c>
      <c r="E40" s="1673" t="s">
        <v>288</v>
      </c>
      <c r="F40" s="1673" t="s">
        <v>59</v>
      </c>
      <c r="G40" s="1670" t="s">
        <v>2939</v>
      </c>
      <c r="H40" s="1684" t="s">
        <v>33</v>
      </c>
      <c r="I40" s="1641">
        <f t="shared" si="5"/>
        <v>3</v>
      </c>
      <c r="J40" s="1642">
        <f t="shared" si="6"/>
        <v>1.6666666666666665</v>
      </c>
      <c r="K40" s="1671">
        <f t="shared" si="4"/>
        <v>109.49999999999999</v>
      </c>
      <c r="L40" s="1674">
        <f>1+1+1</f>
        <v>3</v>
      </c>
      <c r="M40" s="1674">
        <f>1/3+1/3+1</f>
        <v>1.6666666666666665</v>
      </c>
      <c r="N40" s="1674">
        <v>0</v>
      </c>
      <c r="O40" s="1674">
        <v>0</v>
      </c>
      <c r="P40" s="1674">
        <v>0</v>
      </c>
      <c r="Q40" s="1674">
        <v>0</v>
      </c>
      <c r="R40" s="1674">
        <v>0</v>
      </c>
      <c r="S40" s="1674">
        <v>0</v>
      </c>
      <c r="T40" s="1674">
        <v>0</v>
      </c>
      <c r="U40" s="1674">
        <v>0</v>
      </c>
      <c r="V40" s="1674">
        <v>0</v>
      </c>
      <c r="W40" s="1674">
        <v>0</v>
      </c>
    </row>
    <row r="41" spans="1:23" s="1" customFormat="1">
      <c r="A41" s="1686">
        <f t="shared" si="2"/>
        <v>37</v>
      </c>
      <c r="B41" s="1689">
        <v>35</v>
      </c>
      <c r="C41" s="1711">
        <f t="shared" si="3"/>
        <v>37</v>
      </c>
      <c r="D41" s="1644" t="s">
        <v>715</v>
      </c>
      <c r="E41" s="1644" t="s">
        <v>90</v>
      </c>
      <c r="F41" s="1644" t="s">
        <v>157</v>
      </c>
      <c r="G41" s="1679" t="s">
        <v>2939</v>
      </c>
      <c r="H41" s="1683" t="s">
        <v>2940</v>
      </c>
      <c r="I41" s="1641">
        <f t="shared" si="5"/>
        <v>3</v>
      </c>
      <c r="J41" s="1642">
        <f t="shared" si="6"/>
        <v>1.6666666666666665</v>
      </c>
      <c r="K41" s="1671">
        <f t="shared" si="4"/>
        <v>111.16666666666666</v>
      </c>
      <c r="L41" s="1639">
        <f>1</f>
        <v>1</v>
      </c>
      <c r="M41" s="1639">
        <f>1</f>
        <v>1</v>
      </c>
      <c r="N41" s="1639">
        <v>0</v>
      </c>
      <c r="O41" s="1639">
        <v>0</v>
      </c>
      <c r="P41" s="1639">
        <v>0</v>
      </c>
      <c r="Q41" s="1639">
        <v>0</v>
      </c>
      <c r="R41" s="1639">
        <v>0</v>
      </c>
      <c r="S41" s="1639">
        <v>0</v>
      </c>
      <c r="T41" s="1639">
        <v>0</v>
      </c>
      <c r="U41" s="1639">
        <v>0</v>
      </c>
      <c r="V41" s="1639">
        <f>1+1</f>
        <v>2</v>
      </c>
      <c r="W41" s="1639">
        <f>1/3+1/3</f>
        <v>0.66666666666666663</v>
      </c>
    </row>
    <row r="42" spans="1:23">
      <c r="A42" s="1686">
        <f t="shared" si="2"/>
        <v>38</v>
      </c>
      <c r="B42" s="1689">
        <v>35</v>
      </c>
      <c r="C42" s="1711">
        <f t="shared" si="3"/>
        <v>38</v>
      </c>
      <c r="D42" s="1644" t="s">
        <v>247</v>
      </c>
      <c r="E42" s="1644" t="s">
        <v>248</v>
      </c>
      <c r="F42" s="1644" t="s">
        <v>56</v>
      </c>
      <c r="G42" s="1679" t="s">
        <v>2939</v>
      </c>
      <c r="H42" s="1683" t="s">
        <v>2941</v>
      </c>
      <c r="I42" s="1641">
        <f t="shared" si="5"/>
        <v>4</v>
      </c>
      <c r="J42" s="1642">
        <f t="shared" si="6"/>
        <v>1.6666666666666665</v>
      </c>
      <c r="K42" s="1671">
        <f t="shared" si="4"/>
        <v>112.83333333333333</v>
      </c>
      <c r="L42" s="1638">
        <f>1+1+1</f>
        <v>3</v>
      </c>
      <c r="M42" s="1638">
        <f>1/2+1/3+1/3</f>
        <v>1.1666666666666665</v>
      </c>
      <c r="N42" s="1638">
        <v>0</v>
      </c>
      <c r="O42" s="1638">
        <v>0</v>
      </c>
      <c r="P42" s="1638">
        <v>0</v>
      </c>
      <c r="Q42" s="1639">
        <v>0</v>
      </c>
      <c r="R42" s="1639">
        <v>0</v>
      </c>
      <c r="S42" s="1639">
        <v>0</v>
      </c>
      <c r="T42" s="1639">
        <v>0</v>
      </c>
      <c r="U42" s="1639">
        <v>0</v>
      </c>
      <c r="V42" s="1639">
        <f>1</f>
        <v>1</v>
      </c>
      <c r="W42" s="1639">
        <f>1/2</f>
        <v>0.5</v>
      </c>
    </row>
    <row r="43" spans="1:23">
      <c r="A43" s="1686">
        <f t="shared" si="2"/>
        <v>39</v>
      </c>
      <c r="B43" s="1689">
        <v>39</v>
      </c>
      <c r="C43" s="1711">
        <f t="shared" si="3"/>
        <v>39</v>
      </c>
      <c r="D43" s="1644" t="s">
        <v>213</v>
      </c>
      <c r="E43" s="1644" t="s">
        <v>214</v>
      </c>
      <c r="F43" s="1644" t="s">
        <v>67</v>
      </c>
      <c r="G43" s="1679" t="s">
        <v>2939</v>
      </c>
      <c r="H43" s="1683" t="s">
        <v>2941</v>
      </c>
      <c r="I43" s="1641">
        <f t="shared" si="5"/>
        <v>5</v>
      </c>
      <c r="J43" s="1642">
        <f t="shared" si="6"/>
        <v>1.5833333333333333</v>
      </c>
      <c r="K43" s="1671">
        <f t="shared" si="4"/>
        <v>114.41666666666666</v>
      </c>
      <c r="L43" s="1638">
        <f>1+1+1+1</f>
        <v>4</v>
      </c>
      <c r="M43" s="1638">
        <f>1/2+1/4+1/4+1/4</f>
        <v>1.25</v>
      </c>
      <c r="N43" s="1638">
        <v>0</v>
      </c>
      <c r="O43" s="1638">
        <v>0</v>
      </c>
      <c r="P43" s="1638">
        <v>0</v>
      </c>
      <c r="Q43" s="1639">
        <v>0</v>
      </c>
      <c r="R43" s="1639">
        <v>0</v>
      </c>
      <c r="S43" s="1639">
        <v>0</v>
      </c>
      <c r="T43" s="1639">
        <v>0</v>
      </c>
      <c r="U43" s="1639">
        <v>0</v>
      </c>
      <c r="V43" s="1639">
        <f>1</f>
        <v>1</v>
      </c>
      <c r="W43" s="1639">
        <f>1/3</f>
        <v>0.33333333333333331</v>
      </c>
    </row>
    <row r="44" spans="1:23">
      <c r="A44" s="1686">
        <f t="shared" si="2"/>
        <v>40</v>
      </c>
      <c r="B44" s="1689">
        <v>40</v>
      </c>
      <c r="C44" s="1711">
        <f t="shared" si="3"/>
        <v>40</v>
      </c>
      <c r="D44" s="1644" t="s">
        <v>192</v>
      </c>
      <c r="E44" s="1644" t="s">
        <v>164</v>
      </c>
      <c r="F44" s="1644" t="s">
        <v>67</v>
      </c>
      <c r="G44" s="1679" t="s">
        <v>2939</v>
      </c>
      <c r="H44" s="1683" t="s">
        <v>2941</v>
      </c>
      <c r="I44" s="1641">
        <f t="shared" si="5"/>
        <v>2</v>
      </c>
      <c r="J44" s="1642">
        <f t="shared" si="6"/>
        <v>1.5</v>
      </c>
      <c r="K44" s="1671">
        <f t="shared" si="4"/>
        <v>115.91666666666666</v>
      </c>
      <c r="L44" s="1638">
        <f>1+1</f>
        <v>2</v>
      </c>
      <c r="M44" s="1638">
        <f>1+1/2</f>
        <v>1.5</v>
      </c>
      <c r="N44" s="1638">
        <v>0</v>
      </c>
      <c r="O44" s="1638">
        <v>0</v>
      </c>
      <c r="P44" s="1638">
        <v>0</v>
      </c>
      <c r="Q44" s="1639">
        <v>0</v>
      </c>
      <c r="R44" s="1639">
        <v>0</v>
      </c>
      <c r="S44" s="1639">
        <v>0</v>
      </c>
      <c r="T44" s="1639">
        <v>0</v>
      </c>
      <c r="U44" s="1639">
        <v>0</v>
      </c>
      <c r="V44" s="1639">
        <v>0</v>
      </c>
      <c r="W44" s="1639">
        <v>0</v>
      </c>
    </row>
    <row r="45" spans="1:23">
      <c r="A45" s="1686">
        <f t="shared" si="2"/>
        <v>41</v>
      </c>
      <c r="B45" s="1689">
        <v>40</v>
      </c>
      <c r="C45" s="1711">
        <f t="shared" si="3"/>
        <v>41</v>
      </c>
      <c r="D45" s="1644" t="s">
        <v>364</v>
      </c>
      <c r="E45" s="1644" t="s">
        <v>365</v>
      </c>
      <c r="F45" s="1644" t="s">
        <v>59</v>
      </c>
      <c r="G45" s="1679" t="s">
        <v>2939</v>
      </c>
      <c r="H45" s="1683" t="s">
        <v>38</v>
      </c>
      <c r="I45" s="1641">
        <f t="shared" si="5"/>
        <v>2</v>
      </c>
      <c r="J45" s="1642">
        <f t="shared" si="6"/>
        <v>1.5</v>
      </c>
      <c r="K45" s="1671">
        <f t="shared" si="4"/>
        <v>117.41666666666666</v>
      </c>
      <c r="L45" s="1638">
        <f>1+1</f>
        <v>2</v>
      </c>
      <c r="M45" s="1638">
        <f>1+1/2</f>
        <v>1.5</v>
      </c>
      <c r="N45" s="1638">
        <v>0</v>
      </c>
      <c r="O45" s="1638">
        <v>0</v>
      </c>
      <c r="P45" s="1638">
        <v>0</v>
      </c>
      <c r="Q45" s="1638">
        <v>0</v>
      </c>
      <c r="R45" s="1638">
        <v>0</v>
      </c>
      <c r="S45" s="1638">
        <v>0</v>
      </c>
      <c r="T45" s="1638">
        <v>0</v>
      </c>
      <c r="U45" s="1638">
        <v>0</v>
      </c>
      <c r="V45" s="1638">
        <v>0</v>
      </c>
      <c r="W45" s="1638">
        <v>0</v>
      </c>
    </row>
    <row r="46" spans="1:23" s="111" customFormat="1">
      <c r="A46" s="1686">
        <f t="shared" si="2"/>
        <v>42</v>
      </c>
      <c r="B46" s="1689">
        <v>40</v>
      </c>
      <c r="C46" s="1711">
        <f t="shared" si="3"/>
        <v>42</v>
      </c>
      <c r="D46" s="1644" t="s">
        <v>139</v>
      </c>
      <c r="E46" s="1644" t="s">
        <v>275</v>
      </c>
      <c r="F46" s="1644" t="s">
        <v>59</v>
      </c>
      <c r="G46" s="1679" t="s">
        <v>2939</v>
      </c>
      <c r="H46" s="1683" t="s">
        <v>38</v>
      </c>
      <c r="I46" s="1641">
        <f t="shared" si="5"/>
        <v>2</v>
      </c>
      <c r="J46" s="1642">
        <f t="shared" si="6"/>
        <v>1.5</v>
      </c>
      <c r="K46" s="1671">
        <f t="shared" si="4"/>
        <v>118.91666666666666</v>
      </c>
      <c r="L46" s="1638">
        <f>1+1</f>
        <v>2</v>
      </c>
      <c r="M46" s="1638">
        <f>1/2+1</f>
        <v>1.5</v>
      </c>
      <c r="N46" s="1638">
        <v>0</v>
      </c>
      <c r="O46" s="1638">
        <v>0</v>
      </c>
      <c r="P46" s="1638">
        <v>0</v>
      </c>
      <c r="Q46" s="1638">
        <v>0</v>
      </c>
      <c r="R46" s="1638">
        <v>0</v>
      </c>
      <c r="S46" s="1638">
        <v>0</v>
      </c>
      <c r="T46" s="1638">
        <v>0</v>
      </c>
      <c r="U46" s="1638">
        <v>0</v>
      </c>
      <c r="V46" s="1638">
        <v>0</v>
      </c>
      <c r="W46" s="1638">
        <v>0</v>
      </c>
    </row>
    <row r="47" spans="1:23" s="111" customFormat="1">
      <c r="A47" s="1686">
        <f t="shared" si="2"/>
        <v>43</v>
      </c>
      <c r="B47" s="1689">
        <v>43</v>
      </c>
      <c r="C47" s="1711">
        <f t="shared" si="3"/>
        <v>43</v>
      </c>
      <c r="D47" s="1673" t="s">
        <v>304</v>
      </c>
      <c r="E47" s="1673" t="s">
        <v>305</v>
      </c>
      <c r="F47" s="1673" t="s">
        <v>67</v>
      </c>
      <c r="G47" s="1670" t="s">
        <v>2939</v>
      </c>
      <c r="H47" s="1684" t="s">
        <v>33</v>
      </c>
      <c r="I47" s="1641">
        <f t="shared" si="5"/>
        <v>2</v>
      </c>
      <c r="J47" s="1642">
        <f t="shared" si="6"/>
        <v>1.3333333333333333</v>
      </c>
      <c r="K47" s="1671">
        <f t="shared" si="4"/>
        <v>120.24999999999999</v>
      </c>
      <c r="L47" s="1674">
        <f>1+1</f>
        <v>2</v>
      </c>
      <c r="M47" s="1674">
        <f>1/3+1</f>
        <v>1.3333333333333333</v>
      </c>
      <c r="N47" s="1674">
        <v>0</v>
      </c>
      <c r="O47" s="1674">
        <v>0</v>
      </c>
      <c r="P47" s="1674">
        <v>0</v>
      </c>
      <c r="Q47" s="1674">
        <v>0</v>
      </c>
      <c r="R47" s="1674">
        <v>0</v>
      </c>
      <c r="S47" s="1674">
        <v>0</v>
      </c>
      <c r="T47" s="1674">
        <v>0</v>
      </c>
      <c r="U47" s="1674">
        <v>0</v>
      </c>
      <c r="V47" s="1674">
        <v>0</v>
      </c>
      <c r="W47" s="1674">
        <v>0</v>
      </c>
    </row>
    <row r="48" spans="1:23" s="111" customFormat="1">
      <c r="A48" s="1686">
        <f t="shared" si="2"/>
        <v>44</v>
      </c>
      <c r="B48" s="1689">
        <v>43</v>
      </c>
      <c r="C48" s="1711">
        <f t="shared" si="3"/>
        <v>44</v>
      </c>
      <c r="D48" s="1644" t="s">
        <v>205</v>
      </c>
      <c r="E48" s="1644" t="s">
        <v>206</v>
      </c>
      <c r="F48" s="1644" t="s">
        <v>56</v>
      </c>
      <c r="G48" s="1667" t="s">
        <v>2939</v>
      </c>
      <c r="H48" s="1685" t="s">
        <v>37</v>
      </c>
      <c r="I48" s="1641">
        <f t="shared" si="5"/>
        <v>3</v>
      </c>
      <c r="J48" s="1642">
        <f t="shared" si="6"/>
        <v>1.3333333333333333</v>
      </c>
      <c r="K48" s="1671">
        <f t="shared" si="4"/>
        <v>121.58333333333331</v>
      </c>
      <c r="L48" s="1638">
        <f>1+1+1</f>
        <v>3</v>
      </c>
      <c r="M48" s="1638">
        <f>1/2+1/3+1/2</f>
        <v>1.3333333333333333</v>
      </c>
      <c r="N48" s="1639">
        <v>0</v>
      </c>
      <c r="O48" s="1639">
        <v>0</v>
      </c>
      <c r="P48" s="1639">
        <v>0</v>
      </c>
      <c r="Q48" s="1639">
        <v>0</v>
      </c>
      <c r="R48" s="1639">
        <v>0</v>
      </c>
      <c r="S48" s="1639">
        <v>0</v>
      </c>
      <c r="T48" s="1639">
        <v>0</v>
      </c>
      <c r="U48" s="1639">
        <v>0</v>
      </c>
      <c r="V48" s="1639">
        <v>0</v>
      </c>
      <c r="W48" s="1639">
        <v>0</v>
      </c>
    </row>
    <row r="49" spans="1:23" s="111" customFormat="1">
      <c r="A49" s="1686">
        <f t="shared" si="2"/>
        <v>45</v>
      </c>
      <c r="B49" s="1689">
        <v>45</v>
      </c>
      <c r="C49" s="1711">
        <f t="shared" si="3"/>
        <v>45</v>
      </c>
      <c r="D49" s="1644" t="s">
        <v>387</v>
      </c>
      <c r="E49" s="1644" t="s">
        <v>388</v>
      </c>
      <c r="F49" s="1644" t="s">
        <v>67</v>
      </c>
      <c r="G49" s="1679" t="s">
        <v>2939</v>
      </c>
      <c r="H49" s="1683" t="s">
        <v>2940</v>
      </c>
      <c r="I49" s="1641">
        <f t="shared" si="5"/>
        <v>3</v>
      </c>
      <c r="J49" s="1642">
        <f t="shared" si="6"/>
        <v>1.1666666666666665</v>
      </c>
      <c r="K49" s="1671">
        <f t="shared" si="4"/>
        <v>122.74999999999999</v>
      </c>
      <c r="L49" s="1639">
        <f>1</f>
        <v>1</v>
      </c>
      <c r="M49" s="1639">
        <f>1/2</f>
        <v>0.5</v>
      </c>
      <c r="N49" s="1639">
        <v>0</v>
      </c>
      <c r="O49" s="1639">
        <v>0</v>
      </c>
      <c r="P49" s="1639">
        <v>0</v>
      </c>
      <c r="Q49" s="1639">
        <v>0</v>
      </c>
      <c r="R49" s="1639">
        <v>0</v>
      </c>
      <c r="S49" s="1639">
        <v>0</v>
      </c>
      <c r="T49" s="1639">
        <v>0</v>
      </c>
      <c r="U49" s="1639">
        <v>0</v>
      </c>
      <c r="V49" s="1639">
        <f>1+1</f>
        <v>2</v>
      </c>
      <c r="W49" s="1639">
        <f>1/3+1/3</f>
        <v>0.66666666666666663</v>
      </c>
    </row>
    <row r="50" spans="1:23" s="1" customFormat="1">
      <c r="A50" s="1686">
        <f t="shared" si="2"/>
        <v>46</v>
      </c>
      <c r="B50" s="1689">
        <v>45</v>
      </c>
      <c r="C50" s="1711">
        <f t="shared" si="3"/>
        <v>46</v>
      </c>
      <c r="D50" s="1644" t="s">
        <v>1658</v>
      </c>
      <c r="E50" s="1644" t="s">
        <v>131</v>
      </c>
      <c r="F50" s="1644" t="s">
        <v>157</v>
      </c>
      <c r="G50" s="1679" t="s">
        <v>2939</v>
      </c>
      <c r="H50" s="1683" t="s">
        <v>38</v>
      </c>
      <c r="I50" s="1641">
        <f t="shared" si="5"/>
        <v>3</v>
      </c>
      <c r="J50" s="1642">
        <f t="shared" si="6"/>
        <v>1.1666666666666665</v>
      </c>
      <c r="K50" s="1671">
        <f t="shared" si="4"/>
        <v>123.91666666666666</v>
      </c>
      <c r="L50" s="1638">
        <f>1+1+1</f>
        <v>3</v>
      </c>
      <c r="M50" s="1638">
        <f>1/3+1/2+1/3</f>
        <v>1.1666666666666665</v>
      </c>
      <c r="N50" s="1638">
        <v>0</v>
      </c>
      <c r="O50" s="1638">
        <v>0</v>
      </c>
      <c r="P50" s="1638">
        <v>0</v>
      </c>
      <c r="Q50" s="1638">
        <v>0</v>
      </c>
      <c r="R50" s="1638">
        <v>0</v>
      </c>
      <c r="S50" s="1638">
        <v>0</v>
      </c>
      <c r="T50" s="1638">
        <v>0</v>
      </c>
      <c r="U50" s="1638">
        <v>0</v>
      </c>
      <c r="V50" s="1638">
        <v>0</v>
      </c>
      <c r="W50" s="1638">
        <v>0</v>
      </c>
    </row>
    <row r="51" spans="1:23">
      <c r="A51" s="1686">
        <f t="shared" si="2"/>
        <v>47</v>
      </c>
      <c r="B51" s="1689">
        <v>47</v>
      </c>
      <c r="C51" s="1711">
        <f t="shared" si="3"/>
        <v>47</v>
      </c>
      <c r="D51" s="1669" t="s">
        <v>182</v>
      </c>
      <c r="E51" s="1669" t="s">
        <v>138</v>
      </c>
      <c r="F51" s="1669" t="s">
        <v>183</v>
      </c>
      <c r="G51" s="1670" t="s">
        <v>2939</v>
      </c>
      <c r="H51" s="1684" t="s">
        <v>33</v>
      </c>
      <c r="I51" s="1641">
        <f t="shared" si="5"/>
        <v>2</v>
      </c>
      <c r="J51" s="1642">
        <f t="shared" si="6"/>
        <v>1</v>
      </c>
      <c r="K51" s="1671">
        <f t="shared" si="4"/>
        <v>124.91666666666666</v>
      </c>
      <c r="L51" s="1672">
        <f>1+1</f>
        <v>2</v>
      </c>
      <c r="M51" s="1672">
        <f>1/2+1/2</f>
        <v>1</v>
      </c>
      <c r="N51" s="1672">
        <v>0</v>
      </c>
      <c r="O51" s="1672">
        <v>0</v>
      </c>
      <c r="P51" s="1672">
        <v>0</v>
      </c>
      <c r="Q51" s="1672">
        <v>0</v>
      </c>
      <c r="R51" s="1672">
        <v>0</v>
      </c>
      <c r="S51" s="1672">
        <v>0</v>
      </c>
      <c r="T51" s="1672">
        <v>0</v>
      </c>
      <c r="U51" s="1672">
        <v>0</v>
      </c>
      <c r="V51" s="1672">
        <v>0</v>
      </c>
      <c r="W51" s="1672">
        <v>0</v>
      </c>
    </row>
    <row r="52" spans="1:23" s="112" customFormat="1">
      <c r="A52" s="1686">
        <f t="shared" si="2"/>
        <v>48</v>
      </c>
      <c r="B52" s="1689">
        <v>47</v>
      </c>
      <c r="C52" s="1711">
        <f t="shared" si="3"/>
        <v>48</v>
      </c>
      <c r="D52" s="1669" t="s">
        <v>180</v>
      </c>
      <c r="E52" s="1669" t="s">
        <v>181</v>
      </c>
      <c r="F52" s="1669" t="s">
        <v>157</v>
      </c>
      <c r="G52" s="1670" t="s">
        <v>2939</v>
      </c>
      <c r="H52" s="1684" t="s">
        <v>33</v>
      </c>
      <c r="I52" s="1641">
        <f t="shared" si="5"/>
        <v>3</v>
      </c>
      <c r="J52" s="1642">
        <f t="shared" si="6"/>
        <v>1</v>
      </c>
      <c r="K52" s="1671">
        <f t="shared" si="4"/>
        <v>125.91666666666666</v>
      </c>
      <c r="L52" s="1672">
        <f>1+1+1</f>
        <v>3</v>
      </c>
      <c r="M52" s="1672">
        <f>1/3+1/3+1/3</f>
        <v>1</v>
      </c>
      <c r="N52" s="1672">
        <v>0</v>
      </c>
      <c r="O52" s="1672">
        <v>0</v>
      </c>
      <c r="P52" s="1672">
        <v>0</v>
      </c>
      <c r="Q52" s="1672">
        <v>0</v>
      </c>
      <c r="R52" s="1672">
        <v>0</v>
      </c>
      <c r="S52" s="1672">
        <v>0</v>
      </c>
      <c r="T52" s="1672">
        <v>0</v>
      </c>
      <c r="U52" s="1672">
        <v>0</v>
      </c>
      <c r="V52" s="1672">
        <v>0</v>
      </c>
      <c r="W52" s="1672">
        <v>0</v>
      </c>
    </row>
    <row r="53" spans="1:23">
      <c r="A53" s="1686">
        <f t="shared" si="2"/>
        <v>49</v>
      </c>
      <c r="B53" s="1689">
        <v>47</v>
      </c>
      <c r="C53" s="1711">
        <f t="shared" si="3"/>
        <v>49</v>
      </c>
      <c r="D53" s="1644" t="s">
        <v>90</v>
      </c>
      <c r="E53" s="1644" t="s">
        <v>1013</v>
      </c>
      <c r="F53" s="1644" t="s">
        <v>67</v>
      </c>
      <c r="G53" s="1679" t="s">
        <v>2939</v>
      </c>
      <c r="H53" s="1683" t="s">
        <v>34</v>
      </c>
      <c r="I53" s="1641">
        <f t="shared" si="5"/>
        <v>1</v>
      </c>
      <c r="J53" s="1642">
        <f t="shared" si="6"/>
        <v>1</v>
      </c>
      <c r="K53" s="1671">
        <f t="shared" si="4"/>
        <v>126.91666666666666</v>
      </c>
      <c r="L53" s="1638">
        <f>1</f>
        <v>1</v>
      </c>
      <c r="M53" s="1638">
        <f>1</f>
        <v>1</v>
      </c>
      <c r="N53" s="1638">
        <v>0</v>
      </c>
      <c r="O53" s="1638">
        <v>0</v>
      </c>
      <c r="P53" s="1638">
        <v>0</v>
      </c>
      <c r="Q53" s="1638">
        <v>0</v>
      </c>
      <c r="R53" s="1638">
        <v>0</v>
      </c>
      <c r="S53" s="1638">
        <v>0</v>
      </c>
      <c r="T53" s="1638">
        <v>0</v>
      </c>
      <c r="U53" s="1638">
        <v>0</v>
      </c>
      <c r="V53" s="1638">
        <v>0</v>
      </c>
      <c r="W53" s="1638">
        <v>0</v>
      </c>
    </row>
    <row r="54" spans="1:23" ht="20.25" customHeight="1">
      <c r="A54" s="1686">
        <f t="shared" si="2"/>
        <v>50</v>
      </c>
      <c r="B54" s="1689">
        <v>47</v>
      </c>
      <c r="C54" s="1711">
        <f t="shared" si="3"/>
        <v>50</v>
      </c>
      <c r="D54" s="1644" t="s">
        <v>136</v>
      </c>
      <c r="E54" s="1644" t="s">
        <v>137</v>
      </c>
      <c r="F54" s="1644" t="s">
        <v>67</v>
      </c>
      <c r="G54" s="1679" t="s">
        <v>2939</v>
      </c>
      <c r="H54" s="1683" t="s">
        <v>34</v>
      </c>
      <c r="I54" s="1641">
        <f t="shared" si="5"/>
        <v>1</v>
      </c>
      <c r="J54" s="1642">
        <f t="shared" si="6"/>
        <v>1</v>
      </c>
      <c r="K54" s="1671">
        <f t="shared" si="4"/>
        <v>127.91666666666666</v>
      </c>
      <c r="L54" s="1638">
        <v>0</v>
      </c>
      <c r="M54" s="1638">
        <v>0</v>
      </c>
      <c r="N54" s="1638">
        <v>0</v>
      </c>
      <c r="O54" s="1638">
        <v>0</v>
      </c>
      <c r="P54" s="1638">
        <v>0</v>
      </c>
      <c r="Q54" s="1638">
        <v>0</v>
      </c>
      <c r="R54" s="1638">
        <v>0</v>
      </c>
      <c r="S54" s="1638">
        <v>0</v>
      </c>
      <c r="T54" s="1638">
        <v>0</v>
      </c>
      <c r="U54" s="1638">
        <v>0</v>
      </c>
      <c r="V54" s="1638">
        <f>1</f>
        <v>1</v>
      </c>
      <c r="W54" s="1638">
        <f>1</f>
        <v>1</v>
      </c>
    </row>
    <row r="55" spans="1:23">
      <c r="A55" s="1686">
        <f t="shared" si="2"/>
        <v>51</v>
      </c>
      <c r="B55" s="1689">
        <v>47</v>
      </c>
      <c r="C55" s="1711">
        <f t="shared" si="3"/>
        <v>51</v>
      </c>
      <c r="D55" s="1644" t="s">
        <v>307</v>
      </c>
      <c r="E55" s="1644" t="s">
        <v>308</v>
      </c>
      <c r="F55" s="1644" t="s">
        <v>67</v>
      </c>
      <c r="G55" s="1679" t="s">
        <v>2939</v>
      </c>
      <c r="H55" s="1683" t="s">
        <v>34</v>
      </c>
      <c r="I55" s="1641">
        <f t="shared" si="5"/>
        <v>1</v>
      </c>
      <c r="J55" s="1642">
        <f t="shared" si="6"/>
        <v>1</v>
      </c>
      <c r="K55" s="1671">
        <f t="shared" si="4"/>
        <v>128.91666666666666</v>
      </c>
      <c r="L55" s="1638">
        <f>1</f>
        <v>1</v>
      </c>
      <c r="M55" s="1638">
        <f>1</f>
        <v>1</v>
      </c>
      <c r="N55" s="1638">
        <v>0</v>
      </c>
      <c r="O55" s="1638">
        <v>0</v>
      </c>
      <c r="P55" s="1638">
        <v>0</v>
      </c>
      <c r="Q55" s="1638">
        <v>0</v>
      </c>
      <c r="R55" s="1638">
        <v>0</v>
      </c>
      <c r="S55" s="1638">
        <v>0</v>
      </c>
      <c r="T55" s="1638">
        <v>0</v>
      </c>
      <c r="U55" s="1638">
        <v>0</v>
      </c>
      <c r="V55" s="1638">
        <v>0</v>
      </c>
      <c r="W55" s="1638">
        <v>0</v>
      </c>
    </row>
    <row r="56" spans="1:23">
      <c r="A56" s="1686">
        <f t="shared" si="2"/>
        <v>52</v>
      </c>
      <c r="B56" s="1689">
        <v>47</v>
      </c>
      <c r="C56" s="1711">
        <f t="shared" si="3"/>
        <v>52</v>
      </c>
      <c r="D56" s="1644" t="s">
        <v>195</v>
      </c>
      <c r="E56" s="1644" t="s">
        <v>196</v>
      </c>
      <c r="F56" s="1644" t="s">
        <v>59</v>
      </c>
      <c r="G56" s="1679" t="s">
        <v>2939</v>
      </c>
      <c r="H56" s="1683" t="s">
        <v>34</v>
      </c>
      <c r="I56" s="1641">
        <f t="shared" si="5"/>
        <v>1</v>
      </c>
      <c r="J56" s="1642">
        <f t="shared" si="6"/>
        <v>1</v>
      </c>
      <c r="K56" s="1671">
        <f t="shared" si="4"/>
        <v>129.91666666666666</v>
      </c>
      <c r="L56" s="1638">
        <v>0</v>
      </c>
      <c r="M56" s="1638">
        <v>0</v>
      </c>
      <c r="N56" s="1638">
        <v>0</v>
      </c>
      <c r="O56" s="1638">
        <v>0</v>
      </c>
      <c r="P56" s="1638">
        <v>0</v>
      </c>
      <c r="Q56" s="1638">
        <v>0</v>
      </c>
      <c r="R56" s="1638">
        <v>0</v>
      </c>
      <c r="S56" s="1638">
        <v>0</v>
      </c>
      <c r="T56" s="1638">
        <v>0</v>
      </c>
      <c r="U56" s="1638">
        <v>0</v>
      </c>
      <c r="V56" s="1638">
        <f>1</f>
        <v>1</v>
      </c>
      <c r="W56" s="1638">
        <f>1</f>
        <v>1</v>
      </c>
    </row>
    <row r="57" spans="1:23">
      <c r="A57" s="1686">
        <f t="shared" si="2"/>
        <v>53</v>
      </c>
      <c r="B57" s="1689">
        <v>47</v>
      </c>
      <c r="C57" s="1711">
        <f t="shared" si="3"/>
        <v>53</v>
      </c>
      <c r="D57" s="1644" t="s">
        <v>309</v>
      </c>
      <c r="E57" s="1644" t="s">
        <v>310</v>
      </c>
      <c r="F57" s="1644" t="s">
        <v>311</v>
      </c>
      <c r="G57" s="1679" t="s">
        <v>2939</v>
      </c>
      <c r="H57" s="1683" t="s">
        <v>34</v>
      </c>
      <c r="I57" s="1641">
        <f t="shared" si="5"/>
        <v>2</v>
      </c>
      <c r="J57" s="1642">
        <f t="shared" si="6"/>
        <v>1</v>
      </c>
      <c r="K57" s="1671">
        <f t="shared" si="4"/>
        <v>130.91666666666666</v>
      </c>
      <c r="L57" s="1638">
        <v>0</v>
      </c>
      <c r="M57" s="1638">
        <v>0</v>
      </c>
      <c r="N57" s="1638">
        <v>0</v>
      </c>
      <c r="O57" s="1638">
        <v>0</v>
      </c>
      <c r="P57" s="1638">
        <v>0</v>
      </c>
      <c r="Q57" s="1638">
        <v>0</v>
      </c>
      <c r="R57" s="1638">
        <v>0</v>
      </c>
      <c r="S57" s="1638">
        <v>0</v>
      </c>
      <c r="T57" s="1638">
        <v>0</v>
      </c>
      <c r="U57" s="1638">
        <v>0</v>
      </c>
      <c r="V57" s="1638">
        <f>1+1</f>
        <v>2</v>
      </c>
      <c r="W57" s="1638">
        <f>1/2+1/2</f>
        <v>1</v>
      </c>
    </row>
    <row r="58" spans="1:23">
      <c r="A58" s="1686">
        <f t="shared" si="2"/>
        <v>54</v>
      </c>
      <c r="B58" s="1689">
        <v>47</v>
      </c>
      <c r="C58" s="1711">
        <f t="shared" si="3"/>
        <v>54</v>
      </c>
      <c r="D58" s="1716" t="s">
        <v>2067</v>
      </c>
      <c r="E58" s="1717" t="s">
        <v>2068</v>
      </c>
      <c r="F58" s="1427" t="s">
        <v>1083</v>
      </c>
      <c r="G58" s="1679" t="s">
        <v>2939</v>
      </c>
      <c r="H58" s="1685" t="s">
        <v>37</v>
      </c>
      <c r="I58" s="1641">
        <v>1</v>
      </c>
      <c r="J58" s="1642">
        <v>1</v>
      </c>
      <c r="K58" s="1671">
        <f t="shared" si="4"/>
        <v>131.91666666666666</v>
      </c>
      <c r="L58" s="1638"/>
      <c r="M58" s="1638"/>
      <c r="N58" s="1638"/>
      <c r="O58" s="1638"/>
      <c r="P58" s="1638"/>
      <c r="Q58" s="1638"/>
      <c r="R58" s="1638"/>
      <c r="S58" s="1638"/>
      <c r="T58" s="1638"/>
      <c r="U58" s="1638"/>
      <c r="V58" s="1638"/>
      <c r="W58" s="1638"/>
    </row>
    <row r="59" spans="1:23">
      <c r="A59" s="1686">
        <f t="shared" si="2"/>
        <v>55</v>
      </c>
      <c r="B59" s="1689">
        <v>47</v>
      </c>
      <c r="C59" s="1711">
        <f t="shared" si="3"/>
        <v>55</v>
      </c>
      <c r="D59" s="1644" t="s">
        <v>79</v>
      </c>
      <c r="E59" s="1644" t="s">
        <v>381</v>
      </c>
      <c r="F59" s="1644" t="s">
        <v>67</v>
      </c>
      <c r="G59" s="1679" t="s">
        <v>2939</v>
      </c>
      <c r="H59" s="1683" t="s">
        <v>2940</v>
      </c>
      <c r="I59" s="1641">
        <f t="shared" si="5"/>
        <v>1</v>
      </c>
      <c r="J59" s="1642">
        <f t="shared" si="6"/>
        <v>1</v>
      </c>
      <c r="K59" s="1671">
        <f t="shared" si="4"/>
        <v>132.91666666666666</v>
      </c>
      <c r="L59" s="1639">
        <f>1</f>
        <v>1</v>
      </c>
      <c r="M59" s="1639">
        <f>1</f>
        <v>1</v>
      </c>
      <c r="N59" s="1639">
        <v>0</v>
      </c>
      <c r="O59" s="1639">
        <v>0</v>
      </c>
      <c r="P59" s="1639">
        <v>0</v>
      </c>
      <c r="Q59" s="1639">
        <v>0</v>
      </c>
      <c r="R59" s="1639">
        <v>0</v>
      </c>
      <c r="S59" s="1639">
        <v>0</v>
      </c>
      <c r="T59" s="1639">
        <v>0</v>
      </c>
      <c r="U59" s="1639">
        <v>0</v>
      </c>
      <c r="V59" s="1639">
        <v>0</v>
      </c>
      <c r="W59" s="1639">
        <v>0</v>
      </c>
    </row>
    <row r="60" spans="1:23">
      <c r="A60" s="1686">
        <f t="shared" si="2"/>
        <v>56</v>
      </c>
      <c r="B60" s="1689">
        <v>47</v>
      </c>
      <c r="C60" s="1711">
        <f t="shared" si="3"/>
        <v>56</v>
      </c>
      <c r="D60" s="1644" t="s">
        <v>321</v>
      </c>
      <c r="E60" s="1644" t="s">
        <v>284</v>
      </c>
      <c r="F60" s="1644" t="s">
        <v>67</v>
      </c>
      <c r="G60" s="1679" t="s">
        <v>2939</v>
      </c>
      <c r="H60" s="1683" t="s">
        <v>2940</v>
      </c>
      <c r="I60" s="1641">
        <f t="shared" si="5"/>
        <v>1</v>
      </c>
      <c r="J60" s="1642">
        <f t="shared" si="6"/>
        <v>1</v>
      </c>
      <c r="K60" s="1671">
        <f t="shared" si="4"/>
        <v>133.91666666666666</v>
      </c>
      <c r="L60" s="1639">
        <f>1</f>
        <v>1</v>
      </c>
      <c r="M60" s="1639">
        <f>1</f>
        <v>1</v>
      </c>
      <c r="N60" s="1639">
        <v>0</v>
      </c>
      <c r="O60" s="1639">
        <v>0</v>
      </c>
      <c r="P60" s="1639">
        <v>0</v>
      </c>
      <c r="Q60" s="1639">
        <v>0</v>
      </c>
      <c r="R60" s="1639">
        <v>0</v>
      </c>
      <c r="S60" s="1639">
        <v>0</v>
      </c>
      <c r="T60" s="1639">
        <v>0</v>
      </c>
      <c r="U60" s="1639">
        <v>0</v>
      </c>
      <c r="V60" s="1639">
        <v>0</v>
      </c>
      <c r="W60" s="1639">
        <v>0</v>
      </c>
    </row>
    <row r="61" spans="1:23">
      <c r="A61" s="1686">
        <f t="shared" si="2"/>
        <v>57</v>
      </c>
      <c r="B61" s="1689">
        <v>47</v>
      </c>
      <c r="C61" s="1711">
        <f t="shared" si="3"/>
        <v>57</v>
      </c>
      <c r="D61" s="1644" t="s">
        <v>705</v>
      </c>
      <c r="E61" s="1644" t="s">
        <v>706</v>
      </c>
      <c r="F61" s="1644" t="s">
        <v>56</v>
      </c>
      <c r="G61" s="1679" t="s">
        <v>2939</v>
      </c>
      <c r="H61" s="1683" t="s">
        <v>2940</v>
      </c>
      <c r="I61" s="1641">
        <f t="shared" si="5"/>
        <v>1</v>
      </c>
      <c r="J61" s="1642">
        <f t="shared" si="6"/>
        <v>1</v>
      </c>
      <c r="K61" s="1671">
        <f t="shared" si="4"/>
        <v>134.91666666666666</v>
      </c>
      <c r="L61" s="1639">
        <f>1</f>
        <v>1</v>
      </c>
      <c r="M61" s="1639">
        <f>1</f>
        <v>1</v>
      </c>
      <c r="N61" s="1639">
        <v>0</v>
      </c>
      <c r="O61" s="1639">
        <v>0</v>
      </c>
      <c r="P61" s="1639">
        <v>0</v>
      </c>
      <c r="Q61" s="1639">
        <v>0</v>
      </c>
      <c r="R61" s="1639">
        <v>0</v>
      </c>
      <c r="S61" s="1639">
        <v>0</v>
      </c>
      <c r="T61" s="1639">
        <v>0</v>
      </c>
      <c r="U61" s="1639">
        <v>0</v>
      </c>
      <c r="V61" s="1639">
        <v>0</v>
      </c>
      <c r="W61" s="1639">
        <v>0</v>
      </c>
    </row>
    <row r="62" spans="1:23">
      <c r="A62" s="1686">
        <f t="shared" si="2"/>
        <v>58</v>
      </c>
      <c r="B62" s="1689">
        <v>47</v>
      </c>
      <c r="C62" s="1711">
        <f t="shared" si="3"/>
        <v>58</v>
      </c>
      <c r="D62" s="1644" t="s">
        <v>2517</v>
      </c>
      <c r="E62" s="1644" t="s">
        <v>2518</v>
      </c>
      <c r="F62" s="1644" t="s">
        <v>311</v>
      </c>
      <c r="G62" s="1679" t="s">
        <v>2939</v>
      </c>
      <c r="H62" s="1683" t="s">
        <v>2940</v>
      </c>
      <c r="I62" s="1641">
        <f t="shared" si="5"/>
        <v>1</v>
      </c>
      <c r="J62" s="1642">
        <f t="shared" si="6"/>
        <v>1</v>
      </c>
      <c r="K62" s="1671">
        <f t="shared" si="4"/>
        <v>135.91666666666666</v>
      </c>
      <c r="L62" s="1639">
        <f>1</f>
        <v>1</v>
      </c>
      <c r="M62" s="1639">
        <f>1</f>
        <v>1</v>
      </c>
      <c r="N62" s="1639">
        <v>0</v>
      </c>
      <c r="O62" s="1639">
        <v>0</v>
      </c>
      <c r="P62" s="1639">
        <v>0</v>
      </c>
      <c r="Q62" s="1639">
        <v>0</v>
      </c>
      <c r="R62" s="1639">
        <v>0</v>
      </c>
      <c r="S62" s="1639">
        <v>0</v>
      </c>
      <c r="T62" s="1639">
        <v>0</v>
      </c>
      <c r="U62" s="1639">
        <v>0</v>
      </c>
      <c r="V62" s="1639">
        <v>0</v>
      </c>
      <c r="W62" s="1639">
        <v>0</v>
      </c>
    </row>
    <row r="63" spans="1:23">
      <c r="A63" s="1686">
        <f t="shared" si="2"/>
        <v>59</v>
      </c>
      <c r="B63" s="1689">
        <v>47</v>
      </c>
      <c r="C63" s="1711">
        <f t="shared" si="3"/>
        <v>59</v>
      </c>
      <c r="D63" s="1645" t="s">
        <v>2326</v>
      </c>
      <c r="E63" s="1645" t="s">
        <v>2327</v>
      </c>
      <c r="F63" s="1645" t="s">
        <v>231</v>
      </c>
      <c r="G63" s="1679" t="s">
        <v>2939</v>
      </c>
      <c r="H63" s="1683" t="s">
        <v>2941</v>
      </c>
      <c r="I63" s="1641">
        <f t="shared" si="5"/>
        <v>1</v>
      </c>
      <c r="J63" s="1642">
        <f t="shared" si="6"/>
        <v>1</v>
      </c>
      <c r="K63" s="1671">
        <f t="shared" si="4"/>
        <v>136.91666666666666</v>
      </c>
      <c r="L63" s="1638">
        <f>1</f>
        <v>1</v>
      </c>
      <c r="M63" s="1638">
        <f>1</f>
        <v>1</v>
      </c>
      <c r="N63" s="1638">
        <v>0</v>
      </c>
      <c r="O63" s="1638">
        <v>0</v>
      </c>
      <c r="P63" s="1638">
        <v>0</v>
      </c>
      <c r="Q63" s="1639">
        <v>0</v>
      </c>
      <c r="R63" s="1639">
        <v>0</v>
      </c>
      <c r="S63" s="1639">
        <v>0</v>
      </c>
      <c r="T63" s="1639">
        <v>0</v>
      </c>
      <c r="U63" s="1639">
        <v>0</v>
      </c>
      <c r="V63" s="1639">
        <v>0</v>
      </c>
      <c r="W63" s="1639">
        <v>0</v>
      </c>
    </row>
    <row r="64" spans="1:23">
      <c r="A64" s="1686">
        <f t="shared" si="2"/>
        <v>60</v>
      </c>
      <c r="B64" s="1689">
        <v>47</v>
      </c>
      <c r="C64" s="1711">
        <f t="shared" si="3"/>
        <v>60</v>
      </c>
      <c r="D64" s="1681" t="s">
        <v>138</v>
      </c>
      <c r="E64" s="1681" t="s">
        <v>1018</v>
      </c>
      <c r="F64" s="1681" t="s">
        <v>67</v>
      </c>
      <c r="G64" s="1667" t="s">
        <v>2939</v>
      </c>
      <c r="H64" s="1685" t="s">
        <v>37</v>
      </c>
      <c r="I64" s="1641">
        <f t="shared" si="5"/>
        <v>1</v>
      </c>
      <c r="J64" s="1642">
        <f t="shared" si="6"/>
        <v>1</v>
      </c>
      <c r="K64" s="1671">
        <f t="shared" si="4"/>
        <v>137.91666666666666</v>
      </c>
      <c r="L64" s="1639">
        <v>0</v>
      </c>
      <c r="M64" s="1639">
        <v>0</v>
      </c>
      <c r="N64" s="1639">
        <v>0</v>
      </c>
      <c r="O64" s="1639">
        <v>0</v>
      </c>
      <c r="P64" s="1639">
        <v>0</v>
      </c>
      <c r="Q64" s="1639">
        <v>0</v>
      </c>
      <c r="R64" s="1639">
        <v>0</v>
      </c>
      <c r="S64" s="1639">
        <v>0</v>
      </c>
      <c r="T64" s="1639">
        <v>0</v>
      </c>
      <c r="U64" s="1639">
        <v>0</v>
      </c>
      <c r="V64" s="1638">
        <f>1</f>
        <v>1</v>
      </c>
      <c r="W64" s="1638">
        <f>1</f>
        <v>1</v>
      </c>
    </row>
    <row r="65" spans="1:23">
      <c r="A65" s="1686">
        <f t="shared" si="2"/>
        <v>61</v>
      </c>
      <c r="B65" s="1689">
        <v>47</v>
      </c>
      <c r="C65" s="1711">
        <f t="shared" si="3"/>
        <v>61</v>
      </c>
      <c r="D65" s="1644" t="s">
        <v>188</v>
      </c>
      <c r="E65" s="1644" t="s">
        <v>189</v>
      </c>
      <c r="F65" s="1644" t="s">
        <v>56</v>
      </c>
      <c r="G65" s="1667" t="s">
        <v>2939</v>
      </c>
      <c r="H65" s="1685" t="s">
        <v>37</v>
      </c>
      <c r="I65" s="1633">
        <f t="shared" si="5"/>
        <v>1</v>
      </c>
      <c r="J65" s="1634">
        <f t="shared" si="6"/>
        <v>1</v>
      </c>
      <c r="K65" s="1671">
        <f t="shared" si="4"/>
        <v>138.91666666666666</v>
      </c>
      <c r="L65" s="1638">
        <f>1</f>
        <v>1</v>
      </c>
      <c r="M65" s="1638">
        <f>1</f>
        <v>1</v>
      </c>
      <c r="N65" s="1639">
        <v>0</v>
      </c>
      <c r="O65" s="1639">
        <v>0</v>
      </c>
      <c r="P65" s="1639">
        <v>0</v>
      </c>
      <c r="Q65" s="1639">
        <v>0</v>
      </c>
      <c r="R65" s="1639">
        <v>0</v>
      </c>
      <c r="S65" s="1639">
        <v>0</v>
      </c>
      <c r="T65" s="1639">
        <v>0</v>
      </c>
      <c r="U65" s="1639">
        <v>0</v>
      </c>
      <c r="V65" s="1639">
        <v>0</v>
      </c>
      <c r="W65" s="1639">
        <v>0</v>
      </c>
    </row>
    <row r="66" spans="1:23">
      <c r="A66" s="1686">
        <f t="shared" si="2"/>
        <v>62</v>
      </c>
      <c r="B66" s="1689">
        <v>47</v>
      </c>
      <c r="C66" s="1711">
        <f t="shared" si="3"/>
        <v>62</v>
      </c>
      <c r="D66" s="1644" t="s">
        <v>2136</v>
      </c>
      <c r="E66" s="1644" t="s">
        <v>740</v>
      </c>
      <c r="F66" s="1644" t="s">
        <v>1083</v>
      </c>
      <c r="G66" s="1679" t="s">
        <v>2939</v>
      </c>
      <c r="H66" s="1683" t="s">
        <v>38</v>
      </c>
      <c r="I66" s="1633">
        <f t="shared" si="5"/>
        <v>1</v>
      </c>
      <c r="J66" s="1634">
        <f t="shared" si="6"/>
        <v>1</v>
      </c>
      <c r="K66" s="1671">
        <f t="shared" si="4"/>
        <v>139.91666666666666</v>
      </c>
      <c r="L66" s="1638">
        <f>1</f>
        <v>1</v>
      </c>
      <c r="M66" s="1638">
        <f>1</f>
        <v>1</v>
      </c>
      <c r="N66" s="1638">
        <v>0</v>
      </c>
      <c r="O66" s="1638">
        <v>0</v>
      </c>
      <c r="P66" s="1638">
        <v>0</v>
      </c>
      <c r="Q66" s="1638">
        <v>0</v>
      </c>
      <c r="R66" s="1638">
        <v>0</v>
      </c>
      <c r="S66" s="1638">
        <v>0</v>
      </c>
      <c r="T66" s="1638">
        <v>0</v>
      </c>
      <c r="U66" s="1638">
        <v>0</v>
      </c>
      <c r="V66" s="1638">
        <v>0</v>
      </c>
      <c r="W66" s="1638">
        <v>0</v>
      </c>
    </row>
    <row r="67" spans="1:23">
      <c r="A67" s="1686">
        <f t="shared" si="2"/>
        <v>63</v>
      </c>
      <c r="B67" s="1689">
        <v>47</v>
      </c>
      <c r="C67" s="1711">
        <f t="shared" si="3"/>
        <v>63</v>
      </c>
      <c r="D67" s="1644" t="s">
        <v>1243</v>
      </c>
      <c r="E67" s="1644" t="s">
        <v>433</v>
      </c>
      <c r="F67" s="1644" t="s">
        <v>1244</v>
      </c>
      <c r="G67" s="1679" t="s">
        <v>2939</v>
      </c>
      <c r="H67" s="1683" t="s">
        <v>38</v>
      </c>
      <c r="I67" s="1641">
        <f t="shared" si="5"/>
        <v>1</v>
      </c>
      <c r="J67" s="1642">
        <f t="shared" si="6"/>
        <v>1</v>
      </c>
      <c r="K67" s="1671">
        <f t="shared" si="4"/>
        <v>140.91666666666666</v>
      </c>
      <c r="L67" s="1638">
        <f>1</f>
        <v>1</v>
      </c>
      <c r="M67" s="1638">
        <f>1</f>
        <v>1</v>
      </c>
      <c r="N67" s="1638">
        <v>0</v>
      </c>
      <c r="O67" s="1638">
        <v>0</v>
      </c>
      <c r="P67" s="1638">
        <v>0</v>
      </c>
      <c r="Q67" s="1638">
        <v>0</v>
      </c>
      <c r="R67" s="1638">
        <v>0</v>
      </c>
      <c r="S67" s="1638">
        <v>0</v>
      </c>
      <c r="T67" s="1638">
        <v>0</v>
      </c>
      <c r="U67" s="1638">
        <v>0</v>
      </c>
      <c r="V67" s="1638">
        <v>0</v>
      </c>
      <c r="W67" s="1638">
        <v>0</v>
      </c>
    </row>
    <row r="68" spans="1:23">
      <c r="A68" s="1686">
        <f t="shared" si="2"/>
        <v>64</v>
      </c>
      <c r="B68" s="1689">
        <v>47</v>
      </c>
      <c r="C68" s="1711">
        <f t="shared" si="3"/>
        <v>64</v>
      </c>
      <c r="D68" s="1644" t="s">
        <v>742</v>
      </c>
      <c r="E68" s="1644" t="s">
        <v>743</v>
      </c>
      <c r="F68" s="1644" t="s">
        <v>59</v>
      </c>
      <c r="G68" s="1679" t="s">
        <v>2939</v>
      </c>
      <c r="H68" s="1683" t="s">
        <v>38</v>
      </c>
      <c r="I68" s="1641">
        <f t="shared" si="5"/>
        <v>2</v>
      </c>
      <c r="J68" s="1642">
        <f t="shared" si="6"/>
        <v>1</v>
      </c>
      <c r="K68" s="1671">
        <f t="shared" si="4"/>
        <v>141.91666666666666</v>
      </c>
      <c r="L68" s="1638">
        <f>1+1</f>
        <v>2</v>
      </c>
      <c r="M68" s="1638">
        <f>1/2+1/2</f>
        <v>1</v>
      </c>
      <c r="N68" s="1638">
        <v>0</v>
      </c>
      <c r="O68" s="1638">
        <v>0</v>
      </c>
      <c r="P68" s="1638">
        <v>0</v>
      </c>
      <c r="Q68" s="1638">
        <v>0</v>
      </c>
      <c r="R68" s="1638">
        <v>0</v>
      </c>
      <c r="S68" s="1638">
        <v>0</v>
      </c>
      <c r="T68" s="1638">
        <v>0</v>
      </c>
      <c r="U68" s="1638">
        <v>0</v>
      </c>
      <c r="V68" s="1638">
        <v>0</v>
      </c>
      <c r="W68" s="1638">
        <v>0</v>
      </c>
    </row>
    <row r="69" spans="1:23">
      <c r="A69" s="1686">
        <f t="shared" si="2"/>
        <v>65</v>
      </c>
      <c r="B69" s="1689">
        <v>47</v>
      </c>
      <c r="C69" s="1711">
        <f t="shared" si="3"/>
        <v>65</v>
      </c>
      <c r="D69" s="1644" t="s">
        <v>2409</v>
      </c>
      <c r="E69" s="1644" t="s">
        <v>2408</v>
      </c>
      <c r="F69" s="1644" t="s">
        <v>368</v>
      </c>
      <c r="G69" s="1679" t="s">
        <v>2939</v>
      </c>
      <c r="H69" s="1683" t="s">
        <v>38</v>
      </c>
      <c r="I69" s="1633">
        <f t="shared" si="5"/>
        <v>1</v>
      </c>
      <c r="J69" s="1634">
        <f t="shared" si="6"/>
        <v>1</v>
      </c>
      <c r="K69" s="1671">
        <f t="shared" si="4"/>
        <v>142.91666666666666</v>
      </c>
      <c r="L69" s="1638">
        <f>1</f>
        <v>1</v>
      </c>
      <c r="M69" s="1638">
        <f>1</f>
        <v>1</v>
      </c>
      <c r="N69" s="1638">
        <v>0</v>
      </c>
      <c r="O69" s="1638">
        <v>0</v>
      </c>
      <c r="P69" s="1638">
        <v>0</v>
      </c>
      <c r="Q69" s="1638">
        <v>0</v>
      </c>
      <c r="R69" s="1638">
        <v>0</v>
      </c>
      <c r="S69" s="1638">
        <v>0</v>
      </c>
      <c r="T69" s="1638">
        <v>0</v>
      </c>
      <c r="U69" s="1638">
        <v>0</v>
      </c>
      <c r="V69" s="1638">
        <v>0</v>
      </c>
      <c r="W69" s="1638">
        <v>0</v>
      </c>
    </row>
    <row r="70" spans="1:23">
      <c r="A70" s="1686">
        <f t="shared" si="2"/>
        <v>66</v>
      </c>
      <c r="B70" s="1689">
        <v>47</v>
      </c>
      <c r="C70" s="1711">
        <f t="shared" si="3"/>
        <v>66</v>
      </c>
      <c r="D70" s="1644" t="s">
        <v>737</v>
      </c>
      <c r="E70" s="1644" t="s">
        <v>738</v>
      </c>
      <c r="F70" s="1644" t="s">
        <v>368</v>
      </c>
      <c r="G70" s="1679" t="s">
        <v>2939</v>
      </c>
      <c r="H70" s="1683" t="s">
        <v>38</v>
      </c>
      <c r="I70" s="1633">
        <f t="shared" ref="I70:I101" si="7">L70+N70+P70+R70+T70+V70</f>
        <v>1</v>
      </c>
      <c r="J70" s="1634">
        <f t="shared" ref="J70:J101" si="8">M70+O70+Q70+S70+U70+W70</f>
        <v>1</v>
      </c>
      <c r="K70" s="1671">
        <f t="shared" si="4"/>
        <v>143.91666666666666</v>
      </c>
      <c r="L70" s="1638">
        <f>1</f>
        <v>1</v>
      </c>
      <c r="M70" s="1638">
        <f>1</f>
        <v>1</v>
      </c>
      <c r="N70" s="1638">
        <v>0</v>
      </c>
      <c r="O70" s="1638">
        <v>0</v>
      </c>
      <c r="P70" s="1638">
        <v>0</v>
      </c>
      <c r="Q70" s="1638">
        <v>0</v>
      </c>
      <c r="R70" s="1638">
        <v>0</v>
      </c>
      <c r="S70" s="1638">
        <v>0</v>
      </c>
      <c r="T70" s="1638">
        <v>0</v>
      </c>
      <c r="U70" s="1638">
        <v>0</v>
      </c>
      <c r="V70" s="1638">
        <v>0</v>
      </c>
      <c r="W70" s="1638">
        <v>0</v>
      </c>
    </row>
    <row r="71" spans="1:23">
      <c r="A71" s="1686">
        <f t="shared" si="2"/>
        <v>67</v>
      </c>
      <c r="B71" s="1689">
        <v>47</v>
      </c>
      <c r="C71" s="1711">
        <f t="shared" si="3"/>
        <v>67</v>
      </c>
      <c r="D71" s="1644" t="s">
        <v>1450</v>
      </c>
      <c r="E71" s="1644" t="s">
        <v>111</v>
      </c>
      <c r="F71" s="1644" t="s">
        <v>231</v>
      </c>
      <c r="G71" s="1679" t="s">
        <v>2939</v>
      </c>
      <c r="H71" s="1683" t="s">
        <v>38</v>
      </c>
      <c r="I71" s="1633">
        <f t="shared" si="7"/>
        <v>2</v>
      </c>
      <c r="J71" s="1634">
        <f t="shared" si="8"/>
        <v>1</v>
      </c>
      <c r="K71" s="1671">
        <f t="shared" si="4"/>
        <v>144.91666666666666</v>
      </c>
      <c r="L71" s="1638">
        <f>1</f>
        <v>1</v>
      </c>
      <c r="M71" s="1638">
        <f>1</f>
        <v>1</v>
      </c>
      <c r="N71" s="1638">
        <v>0</v>
      </c>
      <c r="O71" s="1638">
        <v>0</v>
      </c>
      <c r="P71" s="1638">
        <v>0</v>
      </c>
      <c r="Q71" s="1638">
        <v>0</v>
      </c>
      <c r="R71" s="1638">
        <v>0</v>
      </c>
      <c r="S71" s="1638">
        <v>0</v>
      </c>
      <c r="T71" s="1638">
        <v>0</v>
      </c>
      <c r="U71" s="1638">
        <v>0</v>
      </c>
      <c r="V71" s="1638">
        <v>1</v>
      </c>
      <c r="W71" s="1638">
        <v>0</v>
      </c>
    </row>
    <row r="72" spans="1:23">
      <c r="A72" s="1686">
        <f t="shared" ref="A72:A135" si="9">A71+1</f>
        <v>68</v>
      </c>
      <c r="B72" s="1689">
        <v>68</v>
      </c>
      <c r="C72" s="1711">
        <f t="shared" ref="C72:C100" si="10">C71+1</f>
        <v>68</v>
      </c>
      <c r="D72" s="1644" t="s">
        <v>120</v>
      </c>
      <c r="E72" s="1644" t="s">
        <v>121</v>
      </c>
      <c r="F72" s="1644" t="s">
        <v>67</v>
      </c>
      <c r="G72" s="1679" t="s">
        <v>2939</v>
      </c>
      <c r="H72" s="1683" t="s">
        <v>2940</v>
      </c>
      <c r="I72" s="1633">
        <f t="shared" si="7"/>
        <v>2</v>
      </c>
      <c r="J72" s="1634">
        <f t="shared" si="8"/>
        <v>0.83333333333333326</v>
      </c>
      <c r="K72" s="1671">
        <f t="shared" si="4"/>
        <v>145.75</v>
      </c>
      <c r="L72" s="1639">
        <f t="shared" ref="L72:L77" si="11">1+1</f>
        <v>2</v>
      </c>
      <c r="M72" s="1639">
        <f>1/3+1/2</f>
        <v>0.83333333333333326</v>
      </c>
      <c r="N72" s="1639">
        <v>0</v>
      </c>
      <c r="O72" s="1639">
        <v>0</v>
      </c>
      <c r="P72" s="1639">
        <v>0</v>
      </c>
      <c r="Q72" s="1639">
        <v>0</v>
      </c>
      <c r="R72" s="1639">
        <v>0</v>
      </c>
      <c r="S72" s="1639">
        <v>0</v>
      </c>
      <c r="T72" s="1639">
        <v>0</v>
      </c>
      <c r="U72" s="1639">
        <v>0</v>
      </c>
      <c r="V72" s="1639">
        <v>0</v>
      </c>
      <c r="W72" s="1639">
        <v>0</v>
      </c>
    </row>
    <row r="73" spans="1:23">
      <c r="A73" s="1686">
        <f t="shared" si="9"/>
        <v>69</v>
      </c>
      <c r="B73" s="1689">
        <v>68</v>
      </c>
      <c r="C73" s="1711">
        <f t="shared" si="10"/>
        <v>69</v>
      </c>
      <c r="D73" s="1644" t="s">
        <v>203</v>
      </c>
      <c r="E73" s="1644" t="s">
        <v>204</v>
      </c>
      <c r="F73" s="1644" t="s">
        <v>1021</v>
      </c>
      <c r="G73" s="1667" t="s">
        <v>2939</v>
      </c>
      <c r="H73" s="1685" t="s">
        <v>37</v>
      </c>
      <c r="I73" s="1641">
        <f t="shared" si="7"/>
        <v>2</v>
      </c>
      <c r="J73" s="1642">
        <f t="shared" si="8"/>
        <v>0.83333333333333326</v>
      </c>
      <c r="K73" s="1671">
        <f t="shared" ref="K73:K136" si="12">K72+J73</f>
        <v>146.58333333333334</v>
      </c>
      <c r="L73" s="1638">
        <f t="shared" si="11"/>
        <v>2</v>
      </c>
      <c r="M73" s="1638">
        <f>1/2+1/3</f>
        <v>0.83333333333333326</v>
      </c>
      <c r="N73" s="1639">
        <v>0</v>
      </c>
      <c r="O73" s="1639">
        <v>0</v>
      </c>
      <c r="P73" s="1639">
        <v>0</v>
      </c>
      <c r="Q73" s="1639">
        <v>0</v>
      </c>
      <c r="R73" s="1639">
        <v>0</v>
      </c>
      <c r="S73" s="1639">
        <v>0</v>
      </c>
      <c r="T73" s="1639">
        <v>0</v>
      </c>
      <c r="U73" s="1639">
        <v>0</v>
      </c>
      <c r="V73" s="1639">
        <v>0</v>
      </c>
      <c r="W73" s="1639">
        <v>0</v>
      </c>
    </row>
    <row r="74" spans="1:23">
      <c r="A74" s="1686">
        <f t="shared" si="9"/>
        <v>70</v>
      </c>
      <c r="B74" s="1689">
        <v>70</v>
      </c>
      <c r="C74" s="1711">
        <f t="shared" si="10"/>
        <v>70</v>
      </c>
      <c r="D74" s="1669" t="s">
        <v>184</v>
      </c>
      <c r="E74" s="1669" t="s">
        <v>185</v>
      </c>
      <c r="F74" s="1669" t="s">
        <v>1759</v>
      </c>
      <c r="G74" s="1670" t="s">
        <v>2939</v>
      </c>
      <c r="H74" s="1684" t="s">
        <v>33</v>
      </c>
      <c r="I74" s="1641">
        <f t="shared" si="7"/>
        <v>2</v>
      </c>
      <c r="J74" s="1642">
        <f t="shared" si="8"/>
        <v>0.66666666666666663</v>
      </c>
      <c r="K74" s="1671">
        <f t="shared" si="12"/>
        <v>147.25</v>
      </c>
      <c r="L74" s="1672">
        <f t="shared" si="11"/>
        <v>2</v>
      </c>
      <c r="M74" s="1672">
        <f>1/3+1/3</f>
        <v>0.66666666666666663</v>
      </c>
      <c r="N74" s="1672">
        <v>0</v>
      </c>
      <c r="O74" s="1672">
        <v>0</v>
      </c>
      <c r="P74" s="1672">
        <v>0</v>
      </c>
      <c r="Q74" s="1672">
        <v>0</v>
      </c>
      <c r="R74" s="1672">
        <v>0</v>
      </c>
      <c r="S74" s="1672">
        <v>0</v>
      </c>
      <c r="T74" s="1672">
        <v>0</v>
      </c>
      <c r="U74" s="1672">
        <v>0</v>
      </c>
      <c r="V74" s="1672">
        <v>0</v>
      </c>
      <c r="W74" s="1672">
        <v>0</v>
      </c>
    </row>
    <row r="75" spans="1:23">
      <c r="A75" s="1686">
        <f t="shared" si="9"/>
        <v>71</v>
      </c>
      <c r="B75" s="1689">
        <v>69</v>
      </c>
      <c r="C75" s="1711">
        <f t="shared" si="10"/>
        <v>71</v>
      </c>
      <c r="D75" s="1673" t="s">
        <v>110</v>
      </c>
      <c r="E75" s="1673" t="s">
        <v>74</v>
      </c>
      <c r="F75" s="1673" t="s">
        <v>59</v>
      </c>
      <c r="G75" s="1670" t="s">
        <v>2939</v>
      </c>
      <c r="H75" s="1684" t="s">
        <v>33</v>
      </c>
      <c r="I75" s="1641">
        <f t="shared" si="7"/>
        <v>2</v>
      </c>
      <c r="J75" s="1642">
        <f t="shared" si="8"/>
        <v>0.66666666666666663</v>
      </c>
      <c r="K75" s="1671">
        <f t="shared" si="12"/>
        <v>147.91666666666666</v>
      </c>
      <c r="L75" s="1674">
        <f t="shared" si="11"/>
        <v>2</v>
      </c>
      <c r="M75" s="1674">
        <f>1/3+1/3</f>
        <v>0.66666666666666663</v>
      </c>
      <c r="N75" s="1674">
        <v>0</v>
      </c>
      <c r="O75" s="1674">
        <v>0</v>
      </c>
      <c r="P75" s="1674">
        <v>0</v>
      </c>
      <c r="Q75" s="1674">
        <v>0</v>
      </c>
      <c r="R75" s="1674">
        <v>0</v>
      </c>
      <c r="S75" s="1674">
        <v>0</v>
      </c>
      <c r="T75" s="1674">
        <v>0</v>
      </c>
      <c r="U75" s="1674">
        <v>0</v>
      </c>
      <c r="V75" s="1674">
        <v>0</v>
      </c>
      <c r="W75" s="1674">
        <v>0</v>
      </c>
    </row>
    <row r="76" spans="1:23">
      <c r="A76" s="1686">
        <f t="shared" si="9"/>
        <v>72</v>
      </c>
      <c r="B76" s="1689">
        <v>69</v>
      </c>
      <c r="C76" s="1711">
        <f t="shared" si="10"/>
        <v>72</v>
      </c>
      <c r="D76" s="1669" t="s">
        <v>855</v>
      </c>
      <c r="E76" s="1669" t="s">
        <v>164</v>
      </c>
      <c r="F76" s="1669" t="s">
        <v>157</v>
      </c>
      <c r="G76" s="1670" t="s">
        <v>2939</v>
      </c>
      <c r="H76" s="1684" t="s">
        <v>33</v>
      </c>
      <c r="I76" s="1641">
        <f t="shared" si="7"/>
        <v>2</v>
      </c>
      <c r="J76" s="1642">
        <f t="shared" si="8"/>
        <v>0.66666666666666663</v>
      </c>
      <c r="K76" s="1671">
        <f t="shared" si="12"/>
        <v>148.58333333333331</v>
      </c>
      <c r="L76" s="1672">
        <f t="shared" si="11"/>
        <v>2</v>
      </c>
      <c r="M76" s="1672">
        <f>1/3+1/3</f>
        <v>0.66666666666666663</v>
      </c>
      <c r="N76" s="1672">
        <v>0</v>
      </c>
      <c r="O76" s="1672">
        <v>0</v>
      </c>
      <c r="P76" s="1672">
        <v>0</v>
      </c>
      <c r="Q76" s="1672">
        <v>0</v>
      </c>
      <c r="R76" s="1672">
        <v>0</v>
      </c>
      <c r="S76" s="1672">
        <v>0</v>
      </c>
      <c r="T76" s="1672">
        <v>0</v>
      </c>
      <c r="U76" s="1672">
        <v>0</v>
      </c>
      <c r="V76" s="1672">
        <v>0</v>
      </c>
      <c r="W76" s="1672">
        <v>0</v>
      </c>
    </row>
    <row r="77" spans="1:23">
      <c r="A77" s="1686">
        <f t="shared" si="9"/>
        <v>73</v>
      </c>
      <c r="B77" s="1689">
        <v>69</v>
      </c>
      <c r="C77" s="1711">
        <f t="shared" si="10"/>
        <v>73</v>
      </c>
      <c r="D77" s="1644" t="s">
        <v>717</v>
      </c>
      <c r="E77" s="1644" t="s">
        <v>138</v>
      </c>
      <c r="F77" s="1644" t="s">
        <v>67</v>
      </c>
      <c r="G77" s="1679" t="s">
        <v>2939</v>
      </c>
      <c r="H77" s="1683" t="s">
        <v>2941</v>
      </c>
      <c r="I77" s="1633">
        <f t="shared" si="7"/>
        <v>2</v>
      </c>
      <c r="J77" s="1634">
        <f t="shared" si="8"/>
        <v>0.66666666666666663</v>
      </c>
      <c r="K77" s="1671">
        <f t="shared" si="12"/>
        <v>149.24999999999997</v>
      </c>
      <c r="L77" s="1638">
        <f t="shared" si="11"/>
        <v>2</v>
      </c>
      <c r="M77" s="1638">
        <f>1/3+1/3</f>
        <v>0.66666666666666663</v>
      </c>
      <c r="N77" s="1638">
        <v>0</v>
      </c>
      <c r="O77" s="1638">
        <v>0</v>
      </c>
      <c r="P77" s="1638">
        <v>0</v>
      </c>
      <c r="Q77" s="1639">
        <v>0</v>
      </c>
      <c r="R77" s="1639">
        <v>0</v>
      </c>
      <c r="S77" s="1639">
        <v>0</v>
      </c>
      <c r="T77" s="1639">
        <v>0</v>
      </c>
      <c r="U77" s="1639">
        <v>0</v>
      </c>
      <c r="V77" s="1639">
        <v>0</v>
      </c>
      <c r="W77" s="1639">
        <v>0</v>
      </c>
    </row>
    <row r="78" spans="1:23">
      <c r="A78" s="1686">
        <f t="shared" si="9"/>
        <v>74</v>
      </c>
      <c r="B78" s="1689">
        <v>74</v>
      </c>
      <c r="C78" s="1711">
        <f t="shared" si="10"/>
        <v>74</v>
      </c>
      <c r="D78" s="1644" t="s">
        <v>277</v>
      </c>
      <c r="E78" s="1644" t="s">
        <v>684</v>
      </c>
      <c r="F78" s="1644" t="s">
        <v>67</v>
      </c>
      <c r="G78" s="1679" t="s">
        <v>2939</v>
      </c>
      <c r="H78" s="1683" t="s">
        <v>34</v>
      </c>
      <c r="I78" s="1633">
        <f t="shared" si="7"/>
        <v>1</v>
      </c>
      <c r="J78" s="1634">
        <f t="shared" si="8"/>
        <v>0.5</v>
      </c>
      <c r="K78" s="1671">
        <f t="shared" si="12"/>
        <v>149.74999999999997</v>
      </c>
      <c r="L78" s="1638">
        <f>1</f>
        <v>1</v>
      </c>
      <c r="M78" s="1638">
        <f>1/2</f>
        <v>0.5</v>
      </c>
      <c r="N78" s="1638">
        <v>0</v>
      </c>
      <c r="O78" s="1638">
        <v>0</v>
      </c>
      <c r="P78" s="1638">
        <v>0</v>
      </c>
      <c r="Q78" s="1638">
        <v>0</v>
      </c>
      <c r="R78" s="1638">
        <v>0</v>
      </c>
      <c r="S78" s="1638">
        <v>0</v>
      </c>
      <c r="T78" s="1638">
        <v>0</v>
      </c>
      <c r="U78" s="1638">
        <v>0</v>
      </c>
      <c r="V78" s="1638">
        <v>0</v>
      </c>
      <c r="W78" s="1638">
        <v>0</v>
      </c>
    </row>
    <row r="79" spans="1:23">
      <c r="A79" s="1686">
        <f t="shared" si="9"/>
        <v>75</v>
      </c>
      <c r="B79" s="1689">
        <v>74</v>
      </c>
      <c r="C79" s="1711">
        <f t="shared" si="10"/>
        <v>75</v>
      </c>
      <c r="D79" s="1644" t="s">
        <v>683</v>
      </c>
      <c r="E79" s="1644" t="s">
        <v>1027</v>
      </c>
      <c r="F79" s="1644" t="s">
        <v>59</v>
      </c>
      <c r="G79" s="1679" t="s">
        <v>2939</v>
      </c>
      <c r="H79" s="1683" t="s">
        <v>34</v>
      </c>
      <c r="I79" s="1633">
        <f t="shared" si="7"/>
        <v>1</v>
      </c>
      <c r="J79" s="1634">
        <f t="shared" si="8"/>
        <v>0.5</v>
      </c>
      <c r="K79" s="1671">
        <f t="shared" si="12"/>
        <v>150.24999999999997</v>
      </c>
      <c r="L79" s="1638">
        <v>0</v>
      </c>
      <c r="M79" s="1638">
        <v>0</v>
      </c>
      <c r="N79" s="1638">
        <v>0</v>
      </c>
      <c r="O79" s="1638">
        <v>0</v>
      </c>
      <c r="P79" s="1638">
        <v>0</v>
      </c>
      <c r="Q79" s="1638">
        <v>0</v>
      </c>
      <c r="R79" s="1638">
        <v>0</v>
      </c>
      <c r="S79" s="1638">
        <v>0</v>
      </c>
      <c r="T79" s="1638">
        <v>0</v>
      </c>
      <c r="U79" s="1638">
        <v>0</v>
      </c>
      <c r="V79" s="1638">
        <f>1</f>
        <v>1</v>
      </c>
      <c r="W79" s="1638">
        <f>1/2</f>
        <v>0.5</v>
      </c>
    </row>
    <row r="80" spans="1:23">
      <c r="A80" s="1686">
        <f t="shared" si="9"/>
        <v>76</v>
      </c>
      <c r="B80" s="1689">
        <v>74</v>
      </c>
      <c r="C80" s="1711">
        <f t="shared" si="10"/>
        <v>76</v>
      </c>
      <c r="D80" s="1644" t="s">
        <v>1973</v>
      </c>
      <c r="E80" s="1644" t="s">
        <v>241</v>
      </c>
      <c r="F80" s="1644" t="s">
        <v>910</v>
      </c>
      <c r="G80" s="1679" t="s">
        <v>2939</v>
      </c>
      <c r="H80" s="1683" t="s">
        <v>34</v>
      </c>
      <c r="I80" s="1633">
        <f t="shared" si="7"/>
        <v>1</v>
      </c>
      <c r="J80" s="1634">
        <f t="shared" si="8"/>
        <v>0.5</v>
      </c>
      <c r="K80" s="1671">
        <f t="shared" si="12"/>
        <v>150.74999999999997</v>
      </c>
      <c r="L80" s="1638">
        <f>1</f>
        <v>1</v>
      </c>
      <c r="M80" s="1638">
        <f>1/2</f>
        <v>0.5</v>
      </c>
      <c r="N80" s="1638">
        <v>0</v>
      </c>
      <c r="O80" s="1638">
        <v>0</v>
      </c>
      <c r="P80" s="1638">
        <v>0</v>
      </c>
      <c r="Q80" s="1638">
        <v>0</v>
      </c>
      <c r="R80" s="1638">
        <v>0</v>
      </c>
      <c r="S80" s="1638">
        <v>0</v>
      </c>
      <c r="T80" s="1638">
        <v>0</v>
      </c>
      <c r="U80" s="1638">
        <v>0</v>
      </c>
      <c r="V80" s="1638">
        <v>0</v>
      </c>
      <c r="W80" s="1638">
        <v>0</v>
      </c>
    </row>
    <row r="81" spans="1:23">
      <c r="A81" s="1686">
        <f t="shared" si="9"/>
        <v>77</v>
      </c>
      <c r="B81" s="1689">
        <v>74</v>
      </c>
      <c r="C81" s="1711">
        <f t="shared" si="10"/>
        <v>77</v>
      </c>
      <c r="D81" s="1644" t="s">
        <v>118</v>
      </c>
      <c r="E81" s="1644" t="s">
        <v>119</v>
      </c>
      <c r="F81" s="1644" t="s">
        <v>157</v>
      </c>
      <c r="G81" s="1679" t="s">
        <v>2939</v>
      </c>
      <c r="H81" s="1683" t="s">
        <v>2940</v>
      </c>
      <c r="I81" s="1633">
        <f t="shared" si="7"/>
        <v>1</v>
      </c>
      <c r="J81" s="1634">
        <f t="shared" si="8"/>
        <v>0.5</v>
      </c>
      <c r="K81" s="1671">
        <f t="shared" si="12"/>
        <v>151.24999999999997</v>
      </c>
      <c r="L81" s="1639">
        <v>0</v>
      </c>
      <c r="M81" s="1639">
        <v>0</v>
      </c>
      <c r="N81" s="1639">
        <v>0</v>
      </c>
      <c r="O81" s="1639">
        <v>0</v>
      </c>
      <c r="P81" s="1639">
        <v>0</v>
      </c>
      <c r="Q81" s="1639">
        <v>0</v>
      </c>
      <c r="R81" s="1639">
        <v>0</v>
      </c>
      <c r="S81" s="1639">
        <v>0</v>
      </c>
      <c r="T81" s="1639">
        <v>0</v>
      </c>
      <c r="U81" s="1639">
        <v>0</v>
      </c>
      <c r="V81" s="1639">
        <f>1</f>
        <v>1</v>
      </c>
      <c r="W81" s="1639">
        <v>0.5</v>
      </c>
    </row>
    <row r="82" spans="1:23">
      <c r="A82" s="1686">
        <f t="shared" si="9"/>
        <v>78</v>
      </c>
      <c r="B82" s="1689">
        <v>74</v>
      </c>
      <c r="C82" s="1711">
        <f t="shared" si="10"/>
        <v>78</v>
      </c>
      <c r="D82" s="1644" t="s">
        <v>723</v>
      </c>
      <c r="E82" s="1644" t="s">
        <v>724</v>
      </c>
      <c r="F82" s="1644" t="s">
        <v>157</v>
      </c>
      <c r="G82" s="1679" t="s">
        <v>2939</v>
      </c>
      <c r="H82" s="1683" t="s">
        <v>2941</v>
      </c>
      <c r="I82" s="1633">
        <f t="shared" si="7"/>
        <v>1</v>
      </c>
      <c r="J82" s="1634">
        <f t="shared" si="8"/>
        <v>0.5</v>
      </c>
      <c r="K82" s="1671">
        <f t="shared" si="12"/>
        <v>151.74999999999997</v>
      </c>
      <c r="L82" s="1638">
        <f>1</f>
        <v>1</v>
      </c>
      <c r="M82" s="1638">
        <f>1/2</f>
        <v>0.5</v>
      </c>
      <c r="N82" s="1638">
        <v>0</v>
      </c>
      <c r="O82" s="1638">
        <v>0</v>
      </c>
      <c r="P82" s="1638">
        <v>0</v>
      </c>
      <c r="Q82" s="1639">
        <v>0</v>
      </c>
      <c r="R82" s="1639">
        <v>0</v>
      </c>
      <c r="S82" s="1639">
        <v>0</v>
      </c>
      <c r="T82" s="1639">
        <v>0</v>
      </c>
      <c r="U82" s="1639">
        <v>0</v>
      </c>
      <c r="V82" s="1639">
        <v>0</v>
      </c>
      <c r="W82" s="1639">
        <v>0</v>
      </c>
    </row>
    <row r="83" spans="1:23">
      <c r="A83" s="1686">
        <f t="shared" si="9"/>
        <v>79</v>
      </c>
      <c r="B83" s="1689">
        <v>74</v>
      </c>
      <c r="C83" s="1711">
        <f t="shared" si="10"/>
        <v>79</v>
      </c>
      <c r="D83" s="1644" t="s">
        <v>880</v>
      </c>
      <c r="E83" s="1644" t="s">
        <v>881</v>
      </c>
      <c r="F83" s="1680" t="s">
        <v>910</v>
      </c>
      <c r="G83" s="1679" t="s">
        <v>2939</v>
      </c>
      <c r="H83" s="1683" t="s">
        <v>2941</v>
      </c>
      <c r="I83" s="1633">
        <f t="shared" si="7"/>
        <v>1</v>
      </c>
      <c r="J83" s="1634">
        <f t="shared" si="8"/>
        <v>0.5</v>
      </c>
      <c r="K83" s="1671">
        <f t="shared" si="12"/>
        <v>152.24999999999997</v>
      </c>
      <c r="L83" s="1638">
        <v>0</v>
      </c>
      <c r="M83" s="1638">
        <v>0</v>
      </c>
      <c r="N83" s="1638">
        <v>0</v>
      </c>
      <c r="O83" s="1638">
        <v>0</v>
      </c>
      <c r="P83" s="1638">
        <v>0</v>
      </c>
      <c r="Q83" s="1639">
        <v>0</v>
      </c>
      <c r="R83" s="1639">
        <v>0</v>
      </c>
      <c r="S83" s="1639">
        <v>0</v>
      </c>
      <c r="T83" s="1639">
        <v>0</v>
      </c>
      <c r="U83" s="1639">
        <v>0</v>
      </c>
      <c r="V83" s="1639">
        <v>1</v>
      </c>
      <c r="W83" s="1639">
        <f>1/2</f>
        <v>0.5</v>
      </c>
    </row>
    <row r="84" spans="1:23">
      <c r="A84" s="1686">
        <f t="shared" si="9"/>
        <v>80</v>
      </c>
      <c r="B84" s="1689">
        <v>74</v>
      </c>
      <c r="C84" s="1711">
        <f t="shared" si="10"/>
        <v>80</v>
      </c>
      <c r="D84" s="1644" t="s">
        <v>2155</v>
      </c>
      <c r="E84" s="1644" t="s">
        <v>2156</v>
      </c>
      <c r="F84" s="1645" t="s">
        <v>914</v>
      </c>
      <c r="G84" s="1679" t="s">
        <v>2939</v>
      </c>
      <c r="H84" s="1683" t="s">
        <v>2941</v>
      </c>
      <c r="I84" s="1633">
        <f t="shared" si="7"/>
        <v>2</v>
      </c>
      <c r="J84" s="1634">
        <f t="shared" si="8"/>
        <v>0.5</v>
      </c>
      <c r="K84" s="1671">
        <f t="shared" si="12"/>
        <v>152.74999999999997</v>
      </c>
      <c r="L84" s="1638">
        <f>1+1</f>
        <v>2</v>
      </c>
      <c r="M84" s="1638">
        <f>1/4+1/4</f>
        <v>0.5</v>
      </c>
      <c r="N84" s="1638">
        <v>0</v>
      </c>
      <c r="O84" s="1638">
        <v>0</v>
      </c>
      <c r="P84" s="1638">
        <v>0</v>
      </c>
      <c r="Q84" s="1639">
        <v>0</v>
      </c>
      <c r="R84" s="1639">
        <v>0</v>
      </c>
      <c r="S84" s="1639">
        <v>0</v>
      </c>
      <c r="T84" s="1639">
        <v>0</v>
      </c>
      <c r="U84" s="1639">
        <v>0</v>
      </c>
      <c r="V84" s="1639">
        <v>0</v>
      </c>
      <c r="W84" s="1639">
        <v>0</v>
      </c>
    </row>
    <row r="85" spans="1:23">
      <c r="A85" s="1686">
        <f t="shared" si="9"/>
        <v>81</v>
      </c>
      <c r="B85" s="1689">
        <v>74</v>
      </c>
      <c r="C85" s="1711">
        <f t="shared" si="10"/>
        <v>81</v>
      </c>
      <c r="D85" s="1644" t="s">
        <v>727</v>
      </c>
      <c r="E85" s="1644" t="s">
        <v>164</v>
      </c>
      <c r="F85" s="1644" t="s">
        <v>67</v>
      </c>
      <c r="G85" s="1667" t="s">
        <v>2939</v>
      </c>
      <c r="H85" s="1685" t="s">
        <v>37</v>
      </c>
      <c r="I85" s="1633">
        <f t="shared" si="7"/>
        <v>1</v>
      </c>
      <c r="J85" s="1634">
        <f t="shared" si="8"/>
        <v>0.5</v>
      </c>
      <c r="K85" s="1671">
        <f t="shared" si="12"/>
        <v>153.24999999999997</v>
      </c>
      <c r="L85" s="1638">
        <f>1</f>
        <v>1</v>
      </c>
      <c r="M85" s="1638">
        <f>1/2</f>
        <v>0.5</v>
      </c>
      <c r="N85" s="1639">
        <v>0</v>
      </c>
      <c r="O85" s="1639">
        <v>0</v>
      </c>
      <c r="P85" s="1639">
        <v>0</v>
      </c>
      <c r="Q85" s="1639">
        <v>0</v>
      </c>
      <c r="R85" s="1639">
        <v>0</v>
      </c>
      <c r="S85" s="1639">
        <v>0</v>
      </c>
      <c r="T85" s="1639">
        <v>0</v>
      </c>
      <c r="U85" s="1639">
        <v>0</v>
      </c>
      <c r="V85" s="1639">
        <v>0</v>
      </c>
      <c r="W85" s="1639">
        <v>0</v>
      </c>
    </row>
    <row r="86" spans="1:23">
      <c r="A86" s="1686">
        <f t="shared" si="9"/>
        <v>82</v>
      </c>
      <c r="B86" s="1689">
        <v>74</v>
      </c>
      <c r="C86" s="1711">
        <f t="shared" si="10"/>
        <v>82</v>
      </c>
      <c r="D86" s="1644" t="s">
        <v>732</v>
      </c>
      <c r="E86" s="1644" t="s">
        <v>733</v>
      </c>
      <c r="F86" s="1644" t="s">
        <v>59</v>
      </c>
      <c r="G86" s="1667" t="s">
        <v>2939</v>
      </c>
      <c r="H86" s="1685" t="s">
        <v>37</v>
      </c>
      <c r="I86" s="1633">
        <f t="shared" si="7"/>
        <v>1</v>
      </c>
      <c r="J86" s="1634">
        <f t="shared" si="8"/>
        <v>0.5</v>
      </c>
      <c r="K86" s="1671">
        <f t="shared" si="12"/>
        <v>153.74999999999997</v>
      </c>
      <c r="L86" s="1638">
        <f>1</f>
        <v>1</v>
      </c>
      <c r="M86" s="1638">
        <f>1/2</f>
        <v>0.5</v>
      </c>
      <c r="N86" s="1639">
        <v>0</v>
      </c>
      <c r="O86" s="1639">
        <v>0</v>
      </c>
      <c r="P86" s="1639">
        <v>0</v>
      </c>
      <c r="Q86" s="1639">
        <v>0</v>
      </c>
      <c r="R86" s="1639">
        <v>0</v>
      </c>
      <c r="S86" s="1639">
        <v>0</v>
      </c>
      <c r="T86" s="1639">
        <v>0</v>
      </c>
      <c r="U86" s="1639">
        <v>0</v>
      </c>
      <c r="V86" s="1639">
        <v>0</v>
      </c>
      <c r="W86" s="1639">
        <v>0</v>
      </c>
    </row>
    <row r="87" spans="1:23">
      <c r="A87" s="1686">
        <f t="shared" si="9"/>
        <v>83</v>
      </c>
      <c r="B87" s="1689">
        <v>74</v>
      </c>
      <c r="C87" s="1711">
        <f t="shared" si="10"/>
        <v>83</v>
      </c>
      <c r="D87" s="1644" t="s">
        <v>199</v>
      </c>
      <c r="E87" s="1644" t="s">
        <v>200</v>
      </c>
      <c r="F87" s="1644" t="s">
        <v>59</v>
      </c>
      <c r="G87" s="1679" t="s">
        <v>2939</v>
      </c>
      <c r="H87" s="1683" t="s">
        <v>38</v>
      </c>
      <c r="I87" s="1641">
        <f t="shared" si="7"/>
        <v>1</v>
      </c>
      <c r="J87" s="1642">
        <f t="shared" si="8"/>
        <v>0.5</v>
      </c>
      <c r="K87" s="1671">
        <f t="shared" si="12"/>
        <v>154.24999999999997</v>
      </c>
      <c r="L87" s="1638">
        <v>0</v>
      </c>
      <c r="M87" s="1638">
        <v>0</v>
      </c>
      <c r="N87" s="1638">
        <v>0</v>
      </c>
      <c r="O87" s="1638">
        <v>0</v>
      </c>
      <c r="P87" s="1638">
        <v>0</v>
      </c>
      <c r="Q87" s="1638">
        <v>0</v>
      </c>
      <c r="R87" s="1638">
        <v>0</v>
      </c>
      <c r="S87" s="1638">
        <v>0</v>
      </c>
      <c r="T87" s="1638">
        <v>0</v>
      </c>
      <c r="U87" s="1638">
        <v>0</v>
      </c>
      <c r="V87" s="1638">
        <f>1</f>
        <v>1</v>
      </c>
      <c r="W87" s="1638">
        <f>1/2</f>
        <v>0.5</v>
      </c>
    </row>
    <row r="88" spans="1:23">
      <c r="A88" s="1686">
        <f t="shared" si="9"/>
        <v>84</v>
      </c>
      <c r="B88" s="1689">
        <v>74</v>
      </c>
      <c r="C88" s="1711">
        <f t="shared" si="10"/>
        <v>84</v>
      </c>
      <c r="D88" s="1644" t="s">
        <v>344</v>
      </c>
      <c r="E88" s="1644" t="s">
        <v>345</v>
      </c>
      <c r="F88" s="1644" t="s">
        <v>59</v>
      </c>
      <c r="G88" s="1679" t="s">
        <v>2939</v>
      </c>
      <c r="H88" s="1683" t="s">
        <v>38</v>
      </c>
      <c r="I88" s="1641">
        <f t="shared" si="7"/>
        <v>1</v>
      </c>
      <c r="J88" s="1642">
        <f t="shared" si="8"/>
        <v>0.5</v>
      </c>
      <c r="K88" s="1671">
        <f t="shared" si="12"/>
        <v>154.74999999999997</v>
      </c>
      <c r="L88" s="1638">
        <v>0</v>
      </c>
      <c r="M88" s="1638">
        <v>0</v>
      </c>
      <c r="N88" s="1638">
        <v>0</v>
      </c>
      <c r="O88" s="1638">
        <v>0</v>
      </c>
      <c r="P88" s="1638">
        <v>0</v>
      </c>
      <c r="Q88" s="1638">
        <v>0</v>
      </c>
      <c r="R88" s="1638">
        <v>0</v>
      </c>
      <c r="S88" s="1638">
        <v>0</v>
      </c>
      <c r="T88" s="1638">
        <v>0</v>
      </c>
      <c r="U88" s="1638">
        <v>0</v>
      </c>
      <c r="V88" s="1638">
        <f>1</f>
        <v>1</v>
      </c>
      <c r="W88" s="1638">
        <f>1/2</f>
        <v>0.5</v>
      </c>
    </row>
    <row r="89" spans="1:23">
      <c r="A89" s="1686">
        <f t="shared" si="9"/>
        <v>85</v>
      </c>
      <c r="B89" s="1689">
        <v>85</v>
      </c>
      <c r="C89" s="1711">
        <f t="shared" si="10"/>
        <v>85</v>
      </c>
      <c r="D89" s="1673" t="s">
        <v>1040</v>
      </c>
      <c r="E89" s="1673" t="s">
        <v>1041</v>
      </c>
      <c r="F89" s="1673" t="s">
        <v>157</v>
      </c>
      <c r="G89" s="1670" t="s">
        <v>2939</v>
      </c>
      <c r="H89" s="1684" t="s">
        <v>33</v>
      </c>
      <c r="I89" s="1641">
        <f t="shared" si="7"/>
        <v>1</v>
      </c>
      <c r="J89" s="1642">
        <f t="shared" si="8"/>
        <v>0.33333333333333331</v>
      </c>
      <c r="K89" s="1671">
        <f t="shared" si="12"/>
        <v>155.08333333333331</v>
      </c>
      <c r="L89" s="1674">
        <f>1</f>
        <v>1</v>
      </c>
      <c r="M89" s="1674">
        <f t="shared" ref="M89:M96" si="13">1/3</f>
        <v>0.33333333333333331</v>
      </c>
      <c r="N89" s="1674">
        <v>0</v>
      </c>
      <c r="O89" s="1674">
        <v>0</v>
      </c>
      <c r="P89" s="1674">
        <v>0</v>
      </c>
      <c r="Q89" s="1674">
        <v>0</v>
      </c>
      <c r="R89" s="1674">
        <v>0</v>
      </c>
      <c r="S89" s="1674">
        <v>0</v>
      </c>
      <c r="T89" s="1674">
        <v>0</v>
      </c>
      <c r="U89" s="1674">
        <v>0</v>
      </c>
      <c r="V89" s="1674">
        <v>0</v>
      </c>
      <c r="W89" s="1674">
        <v>0</v>
      </c>
    </row>
    <row r="90" spans="1:23">
      <c r="A90" s="1686">
        <f t="shared" si="9"/>
        <v>86</v>
      </c>
      <c r="B90" s="1689">
        <v>85</v>
      </c>
      <c r="C90" s="1711">
        <f t="shared" si="10"/>
        <v>86</v>
      </c>
      <c r="D90" s="1676" t="s">
        <v>111</v>
      </c>
      <c r="E90" s="1676" t="s">
        <v>112</v>
      </c>
      <c r="F90" s="1675" t="s">
        <v>846</v>
      </c>
      <c r="G90" s="1670" t="s">
        <v>2939</v>
      </c>
      <c r="H90" s="1684" t="s">
        <v>33</v>
      </c>
      <c r="I90" s="1641">
        <f t="shared" si="7"/>
        <v>1</v>
      </c>
      <c r="J90" s="1642">
        <f t="shared" si="8"/>
        <v>0.33333333333333331</v>
      </c>
      <c r="K90" s="1671">
        <f t="shared" si="12"/>
        <v>155.41666666666666</v>
      </c>
      <c r="L90" s="1640">
        <f>1</f>
        <v>1</v>
      </c>
      <c r="M90" s="1674">
        <f t="shared" si="13"/>
        <v>0.33333333333333331</v>
      </c>
      <c r="N90" s="1674">
        <v>0</v>
      </c>
      <c r="O90" s="1674">
        <v>0</v>
      </c>
      <c r="P90" s="1674">
        <v>0</v>
      </c>
      <c r="Q90" s="1674">
        <v>0</v>
      </c>
      <c r="R90" s="1674">
        <v>0</v>
      </c>
      <c r="S90" s="1674">
        <v>0</v>
      </c>
      <c r="T90" s="1674">
        <v>0</v>
      </c>
      <c r="U90" s="1674">
        <v>0</v>
      </c>
      <c r="V90" s="1674">
        <v>0</v>
      </c>
      <c r="W90" s="1674">
        <v>0</v>
      </c>
    </row>
    <row r="91" spans="1:23">
      <c r="A91" s="1686">
        <f t="shared" si="9"/>
        <v>87</v>
      </c>
      <c r="B91" s="1689">
        <v>85</v>
      </c>
      <c r="C91" s="1711">
        <f t="shared" si="10"/>
        <v>87</v>
      </c>
      <c r="D91" s="1644" t="s">
        <v>693</v>
      </c>
      <c r="E91" s="1644" t="s">
        <v>694</v>
      </c>
      <c r="F91" s="1644" t="s">
        <v>157</v>
      </c>
      <c r="G91" s="1679" t="s">
        <v>2939</v>
      </c>
      <c r="H91" s="1683" t="s">
        <v>34</v>
      </c>
      <c r="I91" s="1633">
        <f t="shared" si="7"/>
        <v>1</v>
      </c>
      <c r="J91" s="1634">
        <f t="shared" si="8"/>
        <v>0.33333333333333331</v>
      </c>
      <c r="K91" s="1671">
        <f t="shared" si="12"/>
        <v>155.75</v>
      </c>
      <c r="L91" s="1638">
        <f>1</f>
        <v>1</v>
      </c>
      <c r="M91" s="1638">
        <f t="shared" si="13"/>
        <v>0.33333333333333331</v>
      </c>
      <c r="N91" s="1638">
        <v>0</v>
      </c>
      <c r="O91" s="1638">
        <v>0</v>
      </c>
      <c r="P91" s="1638">
        <v>0</v>
      </c>
      <c r="Q91" s="1638">
        <v>0</v>
      </c>
      <c r="R91" s="1638">
        <v>0</v>
      </c>
      <c r="S91" s="1638">
        <v>0</v>
      </c>
      <c r="T91" s="1638">
        <v>0</v>
      </c>
      <c r="U91" s="1638">
        <v>0</v>
      </c>
      <c r="V91" s="1638">
        <v>0</v>
      </c>
      <c r="W91" s="1638">
        <v>0</v>
      </c>
    </row>
    <row r="92" spans="1:23">
      <c r="A92" s="1686">
        <f t="shared" si="9"/>
        <v>88</v>
      </c>
      <c r="B92" s="1689">
        <v>85</v>
      </c>
      <c r="C92" s="1711">
        <f t="shared" si="10"/>
        <v>88</v>
      </c>
      <c r="D92" s="1644" t="s">
        <v>293</v>
      </c>
      <c r="E92" s="1644" t="s">
        <v>294</v>
      </c>
      <c r="F92" s="1644" t="s">
        <v>67</v>
      </c>
      <c r="G92" s="1679" t="s">
        <v>2939</v>
      </c>
      <c r="H92" s="1683" t="s">
        <v>2940</v>
      </c>
      <c r="I92" s="1633">
        <f t="shared" si="7"/>
        <v>1</v>
      </c>
      <c r="J92" s="1634">
        <f t="shared" si="8"/>
        <v>0.33333333333333331</v>
      </c>
      <c r="K92" s="1671">
        <f t="shared" si="12"/>
        <v>156.08333333333334</v>
      </c>
      <c r="L92" s="1639">
        <f>1</f>
        <v>1</v>
      </c>
      <c r="M92" s="1639">
        <f t="shared" si="13"/>
        <v>0.33333333333333331</v>
      </c>
      <c r="N92" s="1639">
        <v>0</v>
      </c>
      <c r="O92" s="1639">
        <v>0</v>
      </c>
      <c r="P92" s="1639">
        <v>0</v>
      </c>
      <c r="Q92" s="1639">
        <v>0</v>
      </c>
      <c r="R92" s="1639">
        <v>0</v>
      </c>
      <c r="S92" s="1639">
        <v>0</v>
      </c>
      <c r="T92" s="1639">
        <v>0</v>
      </c>
      <c r="U92" s="1639">
        <v>0</v>
      </c>
      <c r="V92" s="1639">
        <v>0</v>
      </c>
      <c r="W92" s="1639">
        <v>0</v>
      </c>
    </row>
    <row r="93" spans="1:23">
      <c r="A93" s="1686">
        <f t="shared" si="9"/>
        <v>89</v>
      </c>
      <c r="B93" s="1689">
        <v>85</v>
      </c>
      <c r="C93" s="1711">
        <f t="shared" si="10"/>
        <v>89</v>
      </c>
      <c r="D93" s="1644" t="s">
        <v>713</v>
      </c>
      <c r="E93" s="1644" t="s">
        <v>714</v>
      </c>
      <c r="F93" s="1644" t="s">
        <v>2714</v>
      </c>
      <c r="G93" s="1679" t="s">
        <v>2939</v>
      </c>
      <c r="H93" s="1683" t="s">
        <v>2940</v>
      </c>
      <c r="I93" s="1633">
        <f t="shared" si="7"/>
        <v>1</v>
      </c>
      <c r="J93" s="1634">
        <f t="shared" si="8"/>
        <v>0.33333333333333331</v>
      </c>
      <c r="K93" s="1671">
        <f t="shared" si="12"/>
        <v>156.41666666666669</v>
      </c>
      <c r="L93" s="1639">
        <v>1</v>
      </c>
      <c r="M93" s="1639">
        <f t="shared" si="13"/>
        <v>0.33333333333333331</v>
      </c>
      <c r="N93" s="1639">
        <v>0</v>
      </c>
      <c r="O93" s="1639">
        <v>0</v>
      </c>
      <c r="P93" s="1639">
        <v>0</v>
      </c>
      <c r="Q93" s="1639">
        <v>0</v>
      </c>
      <c r="R93" s="1639">
        <v>0</v>
      </c>
      <c r="S93" s="1639">
        <v>0</v>
      </c>
      <c r="T93" s="1639">
        <v>0</v>
      </c>
      <c r="U93" s="1639">
        <v>0</v>
      </c>
      <c r="V93" s="1639">
        <v>0</v>
      </c>
      <c r="W93" s="1639">
        <v>0</v>
      </c>
    </row>
    <row r="94" spans="1:23">
      <c r="A94" s="1686">
        <f t="shared" si="9"/>
        <v>90</v>
      </c>
      <c r="B94" s="1689">
        <v>85</v>
      </c>
      <c r="C94" s="1711">
        <f t="shared" si="10"/>
        <v>90</v>
      </c>
      <c r="D94" s="1644" t="s">
        <v>1422</v>
      </c>
      <c r="E94" s="1644" t="s">
        <v>1423</v>
      </c>
      <c r="F94" s="1644" t="s">
        <v>912</v>
      </c>
      <c r="G94" s="1679" t="s">
        <v>2939</v>
      </c>
      <c r="H94" s="1683" t="s">
        <v>2941</v>
      </c>
      <c r="I94" s="1633">
        <f t="shared" si="7"/>
        <v>1</v>
      </c>
      <c r="J94" s="1634">
        <f t="shared" si="8"/>
        <v>0.33333333333333331</v>
      </c>
      <c r="K94" s="1671">
        <f t="shared" si="12"/>
        <v>156.75000000000003</v>
      </c>
      <c r="L94" s="1638">
        <f>1</f>
        <v>1</v>
      </c>
      <c r="M94" s="1638">
        <f t="shared" si="13"/>
        <v>0.33333333333333331</v>
      </c>
      <c r="N94" s="1638">
        <v>0</v>
      </c>
      <c r="O94" s="1638">
        <v>0</v>
      </c>
      <c r="P94" s="1638">
        <v>0</v>
      </c>
      <c r="Q94" s="1639">
        <v>0</v>
      </c>
      <c r="R94" s="1639">
        <v>0</v>
      </c>
      <c r="S94" s="1639">
        <v>0</v>
      </c>
      <c r="T94" s="1639">
        <v>0</v>
      </c>
      <c r="U94" s="1639">
        <v>0</v>
      </c>
      <c r="V94" s="1639">
        <v>0</v>
      </c>
      <c r="W94" s="1639">
        <v>0</v>
      </c>
    </row>
    <row r="95" spans="1:23">
      <c r="A95" s="1686">
        <f t="shared" si="9"/>
        <v>91</v>
      </c>
      <c r="B95" s="1689">
        <v>85</v>
      </c>
      <c r="C95" s="1711">
        <f t="shared" si="10"/>
        <v>91</v>
      </c>
      <c r="D95" s="1644" t="s">
        <v>337</v>
      </c>
      <c r="E95" s="1644" t="s">
        <v>338</v>
      </c>
      <c r="F95" s="1644" t="s">
        <v>67</v>
      </c>
      <c r="G95" s="1679" t="s">
        <v>2939</v>
      </c>
      <c r="H95" s="1683" t="s">
        <v>38</v>
      </c>
      <c r="I95" s="1641">
        <f t="shared" si="7"/>
        <v>1</v>
      </c>
      <c r="J95" s="1642">
        <f t="shared" si="8"/>
        <v>0.33333333333333331</v>
      </c>
      <c r="K95" s="1671">
        <f t="shared" si="12"/>
        <v>157.08333333333337</v>
      </c>
      <c r="L95" s="1638">
        <f>1</f>
        <v>1</v>
      </c>
      <c r="M95" s="1638">
        <f t="shared" si="13"/>
        <v>0.33333333333333331</v>
      </c>
      <c r="N95" s="1638">
        <v>0</v>
      </c>
      <c r="O95" s="1638">
        <v>0</v>
      </c>
      <c r="P95" s="1638">
        <v>0</v>
      </c>
      <c r="Q95" s="1638">
        <v>0</v>
      </c>
      <c r="R95" s="1638">
        <v>0</v>
      </c>
      <c r="S95" s="1638">
        <v>0</v>
      </c>
      <c r="T95" s="1638">
        <v>0</v>
      </c>
      <c r="U95" s="1638">
        <v>0</v>
      </c>
      <c r="V95" s="1638">
        <v>0</v>
      </c>
      <c r="W95" s="1638">
        <v>0</v>
      </c>
    </row>
    <row r="96" spans="1:23">
      <c r="A96" s="1686">
        <f t="shared" si="9"/>
        <v>92</v>
      </c>
      <c r="B96" s="1689">
        <v>85</v>
      </c>
      <c r="C96" s="1711">
        <f t="shared" si="10"/>
        <v>92</v>
      </c>
      <c r="D96" s="1644" t="s">
        <v>329</v>
      </c>
      <c r="E96" s="1644" t="s">
        <v>330</v>
      </c>
      <c r="F96" s="1644" t="s">
        <v>1762</v>
      </c>
      <c r="G96" s="1679" t="s">
        <v>2939</v>
      </c>
      <c r="H96" s="1683" t="s">
        <v>38</v>
      </c>
      <c r="I96" s="1633">
        <f t="shared" si="7"/>
        <v>1</v>
      </c>
      <c r="J96" s="1634">
        <f t="shared" si="8"/>
        <v>0.33333333333333331</v>
      </c>
      <c r="K96" s="1671">
        <f t="shared" si="12"/>
        <v>157.41666666666671</v>
      </c>
      <c r="L96" s="1638">
        <f>1</f>
        <v>1</v>
      </c>
      <c r="M96" s="1638">
        <f t="shared" si="13"/>
        <v>0.33333333333333331</v>
      </c>
      <c r="N96" s="1638">
        <v>0</v>
      </c>
      <c r="O96" s="1638">
        <v>0</v>
      </c>
      <c r="P96" s="1638">
        <v>0</v>
      </c>
      <c r="Q96" s="1638">
        <v>0</v>
      </c>
      <c r="R96" s="1638">
        <v>0</v>
      </c>
      <c r="S96" s="1638">
        <v>0</v>
      </c>
      <c r="T96" s="1638">
        <v>0</v>
      </c>
      <c r="U96" s="1638">
        <v>0</v>
      </c>
      <c r="V96" s="1638">
        <v>0</v>
      </c>
      <c r="W96" s="1638">
        <v>0</v>
      </c>
    </row>
    <row r="97" spans="1:23">
      <c r="A97" s="1686">
        <f t="shared" si="9"/>
        <v>93</v>
      </c>
      <c r="B97" s="1689">
        <v>93</v>
      </c>
      <c r="C97" s="1711">
        <f t="shared" si="10"/>
        <v>93</v>
      </c>
      <c r="D97" s="1673" t="s">
        <v>152</v>
      </c>
      <c r="E97" s="1673" t="s">
        <v>895</v>
      </c>
      <c r="F97" s="1673" t="s">
        <v>1718</v>
      </c>
      <c r="G97" s="1670" t="s">
        <v>2939</v>
      </c>
      <c r="H97" s="1684" t="s">
        <v>33</v>
      </c>
      <c r="I97" s="1641">
        <f t="shared" si="7"/>
        <v>1</v>
      </c>
      <c r="J97" s="1642">
        <f t="shared" si="8"/>
        <v>0.25</v>
      </c>
      <c r="K97" s="1671">
        <f t="shared" si="12"/>
        <v>157.66666666666671</v>
      </c>
      <c r="L97" s="1674">
        <f>1</f>
        <v>1</v>
      </c>
      <c r="M97" s="1674">
        <f>1/4</f>
        <v>0.25</v>
      </c>
      <c r="N97" s="1674">
        <v>0</v>
      </c>
      <c r="O97" s="1674">
        <v>0</v>
      </c>
      <c r="P97" s="1674">
        <v>0</v>
      </c>
      <c r="Q97" s="1674">
        <v>0</v>
      </c>
      <c r="R97" s="1674">
        <v>0</v>
      </c>
      <c r="S97" s="1674">
        <v>0</v>
      </c>
      <c r="T97" s="1674">
        <v>0</v>
      </c>
      <c r="U97" s="1674">
        <v>0</v>
      </c>
      <c r="V97" s="1674">
        <v>0</v>
      </c>
      <c r="W97" s="1674">
        <v>0</v>
      </c>
    </row>
    <row r="98" spans="1:23">
      <c r="A98" s="1686">
        <f t="shared" si="9"/>
        <v>94</v>
      </c>
      <c r="B98" s="1689">
        <v>93</v>
      </c>
      <c r="C98" s="1711">
        <f t="shared" si="10"/>
        <v>94</v>
      </c>
      <c r="D98" s="1669" t="s">
        <v>2057</v>
      </c>
      <c r="E98" s="1669" t="s">
        <v>2058</v>
      </c>
      <c r="F98" s="1669" t="s">
        <v>912</v>
      </c>
      <c r="G98" s="1670" t="s">
        <v>2939</v>
      </c>
      <c r="H98" s="1684" t="s">
        <v>33</v>
      </c>
      <c r="I98" s="1641">
        <f t="shared" si="7"/>
        <v>1</v>
      </c>
      <c r="J98" s="1642">
        <f t="shared" si="8"/>
        <v>0.25</v>
      </c>
      <c r="K98" s="1671">
        <f t="shared" si="12"/>
        <v>157.91666666666671</v>
      </c>
      <c r="L98" s="1672">
        <f>1</f>
        <v>1</v>
      </c>
      <c r="M98" s="1672">
        <f>1/4</f>
        <v>0.25</v>
      </c>
      <c r="N98" s="1672">
        <v>0</v>
      </c>
      <c r="O98" s="1672">
        <v>0</v>
      </c>
      <c r="P98" s="1672">
        <v>0</v>
      </c>
      <c r="Q98" s="1672">
        <v>0</v>
      </c>
      <c r="R98" s="1672">
        <v>0</v>
      </c>
      <c r="S98" s="1672">
        <v>0</v>
      </c>
      <c r="T98" s="1672">
        <v>0</v>
      </c>
      <c r="U98" s="1672">
        <v>0</v>
      </c>
      <c r="V98" s="1672">
        <v>0</v>
      </c>
      <c r="W98" s="1672">
        <v>0</v>
      </c>
    </row>
    <row r="99" spans="1:23">
      <c r="A99" s="1686">
        <f t="shared" si="9"/>
        <v>95</v>
      </c>
      <c r="B99" s="1689">
        <v>93</v>
      </c>
      <c r="C99" s="1711">
        <f t="shared" si="10"/>
        <v>95</v>
      </c>
      <c r="D99" s="1673" t="s">
        <v>74</v>
      </c>
      <c r="E99" s="1673" t="s">
        <v>960</v>
      </c>
      <c r="F99" s="1673" t="s">
        <v>1081</v>
      </c>
      <c r="G99" s="1670" t="s">
        <v>2939</v>
      </c>
      <c r="H99" s="1684" t="s">
        <v>33</v>
      </c>
      <c r="I99" s="1641">
        <f t="shared" si="7"/>
        <v>1</v>
      </c>
      <c r="J99" s="1642">
        <f t="shared" si="8"/>
        <v>0.25</v>
      </c>
      <c r="K99" s="1671">
        <f t="shared" si="12"/>
        <v>158.16666666666671</v>
      </c>
      <c r="L99" s="1674">
        <f>1</f>
        <v>1</v>
      </c>
      <c r="M99" s="1674">
        <f>1/4</f>
        <v>0.25</v>
      </c>
      <c r="N99" s="1674">
        <v>0</v>
      </c>
      <c r="O99" s="1674">
        <v>0</v>
      </c>
      <c r="P99" s="1674">
        <v>0</v>
      </c>
      <c r="Q99" s="1674">
        <v>0</v>
      </c>
      <c r="R99" s="1674">
        <v>0</v>
      </c>
      <c r="S99" s="1674">
        <v>0</v>
      </c>
      <c r="T99" s="1674">
        <v>0</v>
      </c>
      <c r="U99" s="1674">
        <v>0</v>
      </c>
      <c r="V99" s="1674">
        <v>0</v>
      </c>
      <c r="W99" s="1674">
        <v>0</v>
      </c>
    </row>
    <row r="100" spans="1:23">
      <c r="A100" s="1686">
        <f t="shared" si="9"/>
        <v>96</v>
      </c>
      <c r="B100" s="1689">
        <v>93</v>
      </c>
      <c r="C100" s="1711">
        <f t="shared" si="10"/>
        <v>96</v>
      </c>
      <c r="D100" s="1669" t="s">
        <v>2059</v>
      </c>
      <c r="E100" s="1669" t="s">
        <v>2060</v>
      </c>
      <c r="F100" s="1669" t="s">
        <v>910</v>
      </c>
      <c r="G100" s="1670" t="s">
        <v>2939</v>
      </c>
      <c r="H100" s="1684" t="s">
        <v>33</v>
      </c>
      <c r="I100" s="1641">
        <f t="shared" si="7"/>
        <v>1</v>
      </c>
      <c r="J100" s="1642">
        <f t="shared" si="8"/>
        <v>0.25</v>
      </c>
      <c r="K100" s="1671">
        <f t="shared" si="12"/>
        <v>158.41666666666671</v>
      </c>
      <c r="L100" s="1672">
        <f>1</f>
        <v>1</v>
      </c>
      <c r="M100" s="1672">
        <v>0.25</v>
      </c>
      <c r="N100" s="1672">
        <v>0</v>
      </c>
      <c r="O100" s="1672">
        <v>0</v>
      </c>
      <c r="P100" s="1672">
        <v>0</v>
      </c>
      <c r="Q100" s="1672">
        <v>0</v>
      </c>
      <c r="R100" s="1672">
        <v>0</v>
      </c>
      <c r="S100" s="1672">
        <v>0</v>
      </c>
      <c r="T100" s="1672">
        <v>0</v>
      </c>
      <c r="U100" s="1672">
        <v>0</v>
      </c>
      <c r="V100" s="1672">
        <v>0</v>
      </c>
      <c r="W100" s="1672">
        <v>0</v>
      </c>
    </row>
    <row r="101" spans="1:23">
      <c r="A101" s="1686">
        <f t="shared" si="9"/>
        <v>97</v>
      </c>
      <c r="B101" s="1690"/>
      <c r="C101" s="1690"/>
      <c r="D101" s="1673" t="s">
        <v>207</v>
      </c>
      <c r="E101" s="1673" t="s">
        <v>208</v>
      </c>
      <c r="F101" s="1673" t="s">
        <v>67</v>
      </c>
      <c r="G101" s="1670" t="s">
        <v>2939</v>
      </c>
      <c r="H101" s="1684" t="s">
        <v>33</v>
      </c>
      <c r="I101" s="1641">
        <f t="shared" si="7"/>
        <v>0</v>
      </c>
      <c r="J101" s="1642">
        <f t="shared" si="8"/>
        <v>0</v>
      </c>
      <c r="K101" s="1671">
        <f t="shared" si="12"/>
        <v>158.41666666666671</v>
      </c>
      <c r="L101" s="1674">
        <v>0</v>
      </c>
      <c r="M101" s="1674">
        <v>0</v>
      </c>
      <c r="N101" s="1674">
        <v>0</v>
      </c>
      <c r="O101" s="1674">
        <v>0</v>
      </c>
      <c r="P101" s="1674">
        <v>0</v>
      </c>
      <c r="Q101" s="1674">
        <v>0</v>
      </c>
      <c r="R101" s="1674">
        <v>0</v>
      </c>
      <c r="S101" s="1674">
        <v>0</v>
      </c>
      <c r="T101" s="1674">
        <v>0</v>
      </c>
      <c r="U101" s="1674">
        <v>0</v>
      </c>
      <c r="V101" s="1674">
        <v>0</v>
      </c>
      <c r="W101" s="1674">
        <v>0</v>
      </c>
    </row>
    <row r="102" spans="1:23">
      <c r="A102" s="1686">
        <f t="shared" si="9"/>
        <v>98</v>
      </c>
      <c r="B102" s="1689"/>
      <c r="C102" s="1689"/>
      <c r="D102" s="1669" t="s">
        <v>262</v>
      </c>
      <c r="E102" s="1669" t="s">
        <v>263</v>
      </c>
      <c r="F102" s="1669" t="s">
        <v>67</v>
      </c>
      <c r="G102" s="1670" t="s">
        <v>2939</v>
      </c>
      <c r="H102" s="1684" t="s">
        <v>33</v>
      </c>
      <c r="I102" s="1641">
        <f t="shared" ref="I102:I114" si="14">L102+N102+P102+R102+T102+V102</f>
        <v>0</v>
      </c>
      <c r="J102" s="1642">
        <f t="shared" ref="J102:J114" si="15">M102+O102+Q102+S102+U102+W102</f>
        <v>0</v>
      </c>
      <c r="K102" s="1671">
        <f t="shared" si="12"/>
        <v>158.41666666666671</v>
      </c>
      <c r="L102" s="1672">
        <v>0</v>
      </c>
      <c r="M102" s="1672">
        <v>0</v>
      </c>
      <c r="N102" s="1672">
        <v>0</v>
      </c>
      <c r="O102" s="1672">
        <v>0</v>
      </c>
      <c r="P102" s="1672">
        <v>0</v>
      </c>
      <c r="Q102" s="1672">
        <v>0</v>
      </c>
      <c r="R102" s="1672">
        <v>0</v>
      </c>
      <c r="S102" s="1672">
        <v>0</v>
      </c>
      <c r="T102" s="1672">
        <v>0</v>
      </c>
      <c r="U102" s="1672">
        <v>0</v>
      </c>
      <c r="V102" s="1672">
        <v>0</v>
      </c>
      <c r="W102" s="1672">
        <v>0</v>
      </c>
    </row>
    <row r="103" spans="1:23">
      <c r="A103" s="1686">
        <f t="shared" si="9"/>
        <v>99</v>
      </c>
      <c r="B103" s="1689"/>
      <c r="C103" s="1689"/>
      <c r="D103" s="1673" t="s">
        <v>674</v>
      </c>
      <c r="E103" s="1673" t="s">
        <v>675</v>
      </c>
      <c r="F103" s="1673" t="s">
        <v>291</v>
      </c>
      <c r="G103" s="1670" t="s">
        <v>2939</v>
      </c>
      <c r="H103" s="1684" t="s">
        <v>33</v>
      </c>
      <c r="I103" s="1641">
        <f t="shared" si="14"/>
        <v>0</v>
      </c>
      <c r="J103" s="1642">
        <f t="shared" si="15"/>
        <v>0</v>
      </c>
      <c r="K103" s="1671">
        <f t="shared" si="12"/>
        <v>158.41666666666671</v>
      </c>
      <c r="L103" s="1674">
        <v>0</v>
      </c>
      <c r="M103" s="1674">
        <v>0</v>
      </c>
      <c r="N103" s="1674">
        <v>0</v>
      </c>
      <c r="O103" s="1674">
        <v>0</v>
      </c>
      <c r="P103" s="1674">
        <v>0</v>
      </c>
      <c r="Q103" s="1674">
        <v>0</v>
      </c>
      <c r="R103" s="1674">
        <v>0</v>
      </c>
      <c r="S103" s="1674">
        <v>0</v>
      </c>
      <c r="T103" s="1674">
        <v>0</v>
      </c>
      <c r="U103" s="1674">
        <v>0</v>
      </c>
      <c r="V103" s="1674">
        <v>0</v>
      </c>
      <c r="W103" s="1674">
        <v>0</v>
      </c>
    </row>
    <row r="104" spans="1:23">
      <c r="A104" s="1686">
        <f t="shared" si="9"/>
        <v>100</v>
      </c>
      <c r="B104" s="1689"/>
      <c r="C104" s="1689"/>
      <c r="D104" s="1669" t="s">
        <v>255</v>
      </c>
      <c r="E104" s="1669" t="s">
        <v>256</v>
      </c>
      <c r="F104" s="1669" t="s">
        <v>2650</v>
      </c>
      <c r="G104" s="1670" t="s">
        <v>2939</v>
      </c>
      <c r="H104" s="1684" t="s">
        <v>33</v>
      </c>
      <c r="I104" s="1641">
        <f t="shared" si="14"/>
        <v>0</v>
      </c>
      <c r="J104" s="1642">
        <f t="shared" si="15"/>
        <v>0</v>
      </c>
      <c r="K104" s="1671">
        <f t="shared" si="12"/>
        <v>158.41666666666671</v>
      </c>
      <c r="L104" s="1672">
        <v>0</v>
      </c>
      <c r="M104" s="1672">
        <v>0</v>
      </c>
      <c r="N104" s="1672">
        <v>0</v>
      </c>
      <c r="O104" s="1672">
        <v>0</v>
      </c>
      <c r="P104" s="1672">
        <v>0</v>
      </c>
      <c r="Q104" s="1672">
        <v>0</v>
      </c>
      <c r="R104" s="1672">
        <v>0</v>
      </c>
      <c r="S104" s="1672">
        <v>0</v>
      </c>
      <c r="T104" s="1672">
        <v>0</v>
      </c>
      <c r="U104" s="1672">
        <v>0</v>
      </c>
      <c r="V104" s="1672">
        <v>0</v>
      </c>
      <c r="W104" s="1672">
        <v>0</v>
      </c>
    </row>
    <row r="105" spans="1:23">
      <c r="A105" s="1686">
        <f t="shared" si="9"/>
        <v>101</v>
      </c>
      <c r="B105" s="1689"/>
      <c r="C105" s="1689"/>
      <c r="D105" s="1669" t="s">
        <v>209</v>
      </c>
      <c r="E105" s="1669" t="s">
        <v>210</v>
      </c>
      <c r="F105" s="1669" t="s">
        <v>2650</v>
      </c>
      <c r="G105" s="1670" t="s">
        <v>2939</v>
      </c>
      <c r="H105" s="1684" t="s">
        <v>33</v>
      </c>
      <c r="I105" s="1641">
        <f t="shared" si="14"/>
        <v>0</v>
      </c>
      <c r="J105" s="1642">
        <f t="shared" si="15"/>
        <v>0</v>
      </c>
      <c r="K105" s="1671">
        <f t="shared" si="12"/>
        <v>158.41666666666671</v>
      </c>
      <c r="L105" s="1672">
        <v>0</v>
      </c>
      <c r="M105" s="1672">
        <v>0</v>
      </c>
      <c r="N105" s="1672">
        <v>0</v>
      </c>
      <c r="O105" s="1672">
        <v>0</v>
      </c>
      <c r="P105" s="1672">
        <v>0</v>
      </c>
      <c r="Q105" s="1672">
        <v>0</v>
      </c>
      <c r="R105" s="1672">
        <v>0</v>
      </c>
      <c r="S105" s="1672">
        <v>0</v>
      </c>
      <c r="T105" s="1672">
        <v>0</v>
      </c>
      <c r="U105" s="1672">
        <v>0</v>
      </c>
      <c r="V105" s="1672">
        <v>0</v>
      </c>
      <c r="W105" s="1672">
        <v>0</v>
      </c>
    </row>
    <row r="106" spans="1:23">
      <c r="A106" s="1686">
        <f t="shared" si="9"/>
        <v>102</v>
      </c>
      <c r="B106" s="1689"/>
      <c r="C106" s="1689"/>
      <c r="D106" s="1673" t="s">
        <v>1011</v>
      </c>
      <c r="E106" s="1673" t="s">
        <v>1012</v>
      </c>
      <c r="F106" s="1673" t="s">
        <v>505</v>
      </c>
      <c r="G106" s="1670" t="s">
        <v>2939</v>
      </c>
      <c r="H106" s="1684" t="s">
        <v>33</v>
      </c>
      <c r="I106" s="1641">
        <f t="shared" si="14"/>
        <v>0</v>
      </c>
      <c r="J106" s="1642">
        <f t="shared" si="15"/>
        <v>0</v>
      </c>
      <c r="K106" s="1671">
        <f t="shared" si="12"/>
        <v>158.41666666666671</v>
      </c>
      <c r="L106" s="1674">
        <v>0</v>
      </c>
      <c r="M106" s="1674">
        <v>0</v>
      </c>
      <c r="N106" s="1674">
        <v>0</v>
      </c>
      <c r="O106" s="1674">
        <v>0</v>
      </c>
      <c r="P106" s="1674">
        <v>0</v>
      </c>
      <c r="Q106" s="1674">
        <v>0</v>
      </c>
      <c r="R106" s="1674">
        <v>0</v>
      </c>
      <c r="S106" s="1674">
        <v>0</v>
      </c>
      <c r="T106" s="1674">
        <v>0</v>
      </c>
      <c r="U106" s="1674">
        <v>0</v>
      </c>
      <c r="V106" s="1674">
        <v>0</v>
      </c>
      <c r="W106" s="1674">
        <v>0</v>
      </c>
    </row>
    <row r="107" spans="1:23">
      <c r="A107" s="1686">
        <f t="shared" si="9"/>
        <v>103</v>
      </c>
      <c r="B107" s="1689"/>
      <c r="C107" s="1689"/>
      <c r="D107" s="1675" t="s">
        <v>921</v>
      </c>
      <c r="E107" s="1675" t="s">
        <v>903</v>
      </c>
      <c r="F107" s="1675" t="s">
        <v>157</v>
      </c>
      <c r="G107" s="1670" t="s">
        <v>2939</v>
      </c>
      <c r="H107" s="1684" t="s">
        <v>33</v>
      </c>
      <c r="I107" s="1641">
        <f t="shared" si="14"/>
        <v>0</v>
      </c>
      <c r="J107" s="1642">
        <f t="shared" si="15"/>
        <v>0</v>
      </c>
      <c r="K107" s="1671">
        <f t="shared" si="12"/>
        <v>158.41666666666671</v>
      </c>
      <c r="L107" s="1674">
        <v>0</v>
      </c>
      <c r="M107" s="1674">
        <v>0</v>
      </c>
      <c r="N107" s="1674">
        <v>0</v>
      </c>
      <c r="O107" s="1674">
        <v>0</v>
      </c>
      <c r="P107" s="1674">
        <v>0</v>
      </c>
      <c r="Q107" s="1674">
        <v>0</v>
      </c>
      <c r="R107" s="1674">
        <v>0</v>
      </c>
      <c r="S107" s="1674">
        <v>0</v>
      </c>
      <c r="T107" s="1674">
        <v>0</v>
      </c>
      <c r="U107" s="1674">
        <v>0</v>
      </c>
      <c r="V107" s="1674">
        <v>0</v>
      </c>
      <c r="W107" s="1674">
        <v>0</v>
      </c>
    </row>
    <row r="108" spans="1:23">
      <c r="A108" s="1686">
        <f t="shared" si="9"/>
        <v>104</v>
      </c>
      <c r="B108" s="1689"/>
      <c r="C108" s="1689"/>
      <c r="D108" s="1669" t="s">
        <v>676</v>
      </c>
      <c r="E108" s="1669" t="s">
        <v>677</v>
      </c>
      <c r="F108" s="1669" t="s">
        <v>311</v>
      </c>
      <c r="G108" s="1670" t="s">
        <v>2939</v>
      </c>
      <c r="H108" s="1684" t="s">
        <v>33</v>
      </c>
      <c r="I108" s="1641">
        <f t="shared" si="14"/>
        <v>0</v>
      </c>
      <c r="J108" s="1642">
        <f t="shared" si="15"/>
        <v>0</v>
      </c>
      <c r="K108" s="1671">
        <f t="shared" si="12"/>
        <v>158.41666666666671</v>
      </c>
      <c r="L108" s="1672">
        <v>0</v>
      </c>
      <c r="M108" s="1672">
        <v>0</v>
      </c>
      <c r="N108" s="1672">
        <v>0</v>
      </c>
      <c r="O108" s="1672">
        <v>0</v>
      </c>
      <c r="P108" s="1672">
        <v>0</v>
      </c>
      <c r="Q108" s="1672">
        <v>0</v>
      </c>
      <c r="R108" s="1672">
        <v>0</v>
      </c>
      <c r="S108" s="1672">
        <v>0</v>
      </c>
      <c r="T108" s="1672">
        <v>0</v>
      </c>
      <c r="U108" s="1672">
        <v>0</v>
      </c>
      <c r="V108" s="1672">
        <v>0</v>
      </c>
      <c r="W108" s="1672">
        <v>0</v>
      </c>
    </row>
    <row r="109" spans="1:23">
      <c r="A109" s="1686">
        <f t="shared" si="9"/>
        <v>105</v>
      </c>
      <c r="B109" s="1689"/>
      <c r="C109" s="1689"/>
      <c r="D109" s="1669" t="s">
        <v>911</v>
      </c>
      <c r="E109" s="1669" t="s">
        <v>902</v>
      </c>
      <c r="F109" s="1669" t="s">
        <v>912</v>
      </c>
      <c r="G109" s="1670" t="s">
        <v>2939</v>
      </c>
      <c r="H109" s="1684" t="s">
        <v>33</v>
      </c>
      <c r="I109" s="1641">
        <f t="shared" si="14"/>
        <v>0</v>
      </c>
      <c r="J109" s="1642">
        <f t="shared" si="15"/>
        <v>0</v>
      </c>
      <c r="K109" s="1671">
        <f t="shared" si="12"/>
        <v>158.41666666666671</v>
      </c>
      <c r="L109" s="1672">
        <v>0</v>
      </c>
      <c r="M109" s="1672">
        <v>0</v>
      </c>
      <c r="N109" s="1672">
        <v>0</v>
      </c>
      <c r="O109" s="1672">
        <v>0</v>
      </c>
      <c r="P109" s="1672">
        <v>0</v>
      </c>
      <c r="Q109" s="1672">
        <v>0</v>
      </c>
      <c r="R109" s="1672">
        <v>0</v>
      </c>
      <c r="S109" s="1672">
        <v>0</v>
      </c>
      <c r="T109" s="1672">
        <v>0</v>
      </c>
      <c r="U109" s="1672">
        <v>0</v>
      </c>
      <c r="V109" s="1672">
        <v>0</v>
      </c>
      <c r="W109" s="1672">
        <v>0</v>
      </c>
    </row>
    <row r="110" spans="1:23">
      <c r="A110" s="1686">
        <f t="shared" si="9"/>
        <v>106</v>
      </c>
      <c r="B110" s="1689"/>
      <c r="C110" s="1689"/>
      <c r="D110" s="1673" t="s">
        <v>352</v>
      </c>
      <c r="E110" s="1673" t="s">
        <v>843</v>
      </c>
      <c r="F110" s="1673" t="s">
        <v>1081</v>
      </c>
      <c r="G110" s="1670" t="s">
        <v>2939</v>
      </c>
      <c r="H110" s="1684" t="s">
        <v>33</v>
      </c>
      <c r="I110" s="1641">
        <f t="shared" si="14"/>
        <v>0</v>
      </c>
      <c r="J110" s="1642">
        <f t="shared" si="15"/>
        <v>0</v>
      </c>
      <c r="K110" s="1671">
        <f t="shared" si="12"/>
        <v>158.41666666666671</v>
      </c>
      <c r="L110" s="1674">
        <v>0</v>
      </c>
      <c r="M110" s="1674">
        <v>0</v>
      </c>
      <c r="N110" s="1674">
        <v>0</v>
      </c>
      <c r="O110" s="1674">
        <v>0</v>
      </c>
      <c r="P110" s="1674">
        <v>0</v>
      </c>
      <c r="Q110" s="1674">
        <v>0</v>
      </c>
      <c r="R110" s="1674">
        <v>0</v>
      </c>
      <c r="S110" s="1674">
        <v>0</v>
      </c>
      <c r="T110" s="1674">
        <v>0</v>
      </c>
      <c r="U110" s="1674">
        <v>0</v>
      </c>
      <c r="V110" s="1674">
        <v>0</v>
      </c>
      <c r="W110" s="1674">
        <v>0</v>
      </c>
    </row>
    <row r="111" spans="1:23">
      <c r="A111" s="1686">
        <f t="shared" si="9"/>
        <v>107</v>
      </c>
      <c r="B111" s="1689"/>
      <c r="C111" s="1689"/>
      <c r="D111" s="1677" t="s">
        <v>955</v>
      </c>
      <c r="E111" s="1677" t="s">
        <v>956</v>
      </c>
      <c r="F111" s="1677" t="s">
        <v>231</v>
      </c>
      <c r="G111" s="1670" t="s">
        <v>2939</v>
      </c>
      <c r="H111" s="1684" t="s">
        <v>33</v>
      </c>
      <c r="I111" s="1641">
        <f t="shared" si="14"/>
        <v>0</v>
      </c>
      <c r="J111" s="1642">
        <f t="shared" si="15"/>
        <v>0</v>
      </c>
      <c r="K111" s="1671">
        <f t="shared" si="12"/>
        <v>158.41666666666671</v>
      </c>
      <c r="L111" s="1640">
        <v>0</v>
      </c>
      <c r="M111" s="1672">
        <v>0</v>
      </c>
      <c r="N111" s="1672">
        <v>0</v>
      </c>
      <c r="O111" s="1672">
        <v>0</v>
      </c>
      <c r="P111" s="1672">
        <v>0</v>
      </c>
      <c r="Q111" s="1672">
        <v>0</v>
      </c>
      <c r="R111" s="1672">
        <v>0</v>
      </c>
      <c r="S111" s="1672">
        <v>0</v>
      </c>
      <c r="T111" s="1672">
        <v>0</v>
      </c>
      <c r="U111" s="1672">
        <v>0</v>
      </c>
      <c r="V111" s="1672">
        <v>0</v>
      </c>
      <c r="W111" s="1672">
        <v>0</v>
      </c>
    </row>
    <row r="112" spans="1:23">
      <c r="A112" s="1686">
        <f t="shared" si="9"/>
        <v>108</v>
      </c>
      <c r="B112" s="1689"/>
      <c r="C112" s="1689"/>
      <c r="D112" s="1675" t="s">
        <v>255</v>
      </c>
      <c r="E112" s="1675" t="s">
        <v>959</v>
      </c>
      <c r="F112" s="1675" t="s">
        <v>231</v>
      </c>
      <c r="G112" s="1670" t="s">
        <v>2939</v>
      </c>
      <c r="H112" s="1684" t="s">
        <v>33</v>
      </c>
      <c r="I112" s="1641">
        <f t="shared" si="14"/>
        <v>1</v>
      </c>
      <c r="J112" s="1642">
        <f t="shared" si="15"/>
        <v>0</v>
      </c>
      <c r="K112" s="1671">
        <f t="shared" si="12"/>
        <v>158.41666666666671</v>
      </c>
      <c r="L112" s="1640">
        <f>1</f>
        <v>1</v>
      </c>
      <c r="M112" s="1674">
        <v>0</v>
      </c>
      <c r="N112" s="1674">
        <v>0</v>
      </c>
      <c r="O112" s="1674">
        <v>0</v>
      </c>
      <c r="P112" s="1674">
        <v>0</v>
      </c>
      <c r="Q112" s="1674">
        <v>0</v>
      </c>
      <c r="R112" s="1674">
        <v>0</v>
      </c>
      <c r="S112" s="1674">
        <v>0</v>
      </c>
      <c r="T112" s="1674">
        <v>0</v>
      </c>
      <c r="U112" s="1674">
        <v>0</v>
      </c>
      <c r="V112" s="1674">
        <v>0</v>
      </c>
      <c r="W112" s="1674">
        <v>0</v>
      </c>
    </row>
    <row r="113" spans="1:23">
      <c r="A113" s="1686">
        <f t="shared" si="9"/>
        <v>109</v>
      </c>
      <c r="B113" s="1689"/>
      <c r="C113" s="1689"/>
      <c r="D113" s="1678" t="s">
        <v>962</v>
      </c>
      <c r="E113" s="1678" t="s">
        <v>963</v>
      </c>
      <c r="F113" s="1675" t="s">
        <v>231</v>
      </c>
      <c r="G113" s="1670" t="s">
        <v>2939</v>
      </c>
      <c r="H113" s="1684" t="s">
        <v>33</v>
      </c>
      <c r="I113" s="1641">
        <f t="shared" si="14"/>
        <v>0</v>
      </c>
      <c r="J113" s="1642">
        <f t="shared" si="15"/>
        <v>0</v>
      </c>
      <c r="K113" s="1671">
        <f t="shared" si="12"/>
        <v>158.41666666666671</v>
      </c>
      <c r="L113" s="1640">
        <v>0</v>
      </c>
      <c r="M113" s="1672">
        <v>0</v>
      </c>
      <c r="N113" s="1672">
        <v>0</v>
      </c>
      <c r="O113" s="1672">
        <v>0</v>
      </c>
      <c r="P113" s="1672">
        <v>0</v>
      </c>
      <c r="Q113" s="1672">
        <v>0</v>
      </c>
      <c r="R113" s="1672">
        <v>0</v>
      </c>
      <c r="S113" s="1672">
        <v>0</v>
      </c>
      <c r="T113" s="1672">
        <v>0</v>
      </c>
      <c r="U113" s="1672">
        <v>0</v>
      </c>
      <c r="V113" s="1672">
        <v>0</v>
      </c>
      <c r="W113" s="1672">
        <v>0</v>
      </c>
    </row>
    <row r="114" spans="1:23">
      <c r="A114" s="1686">
        <f t="shared" si="9"/>
        <v>110</v>
      </c>
      <c r="B114" s="1689"/>
      <c r="C114" s="1689"/>
      <c r="D114" s="1675" t="s">
        <v>2181</v>
      </c>
      <c r="E114" s="1675" t="s">
        <v>204</v>
      </c>
      <c r="F114" s="1675" t="s">
        <v>231</v>
      </c>
      <c r="G114" s="1670" t="s">
        <v>2939</v>
      </c>
      <c r="H114" s="1684" t="s">
        <v>33</v>
      </c>
      <c r="I114" s="1641">
        <f t="shared" si="14"/>
        <v>1</v>
      </c>
      <c r="J114" s="1642">
        <f t="shared" si="15"/>
        <v>0</v>
      </c>
      <c r="K114" s="1671">
        <f t="shared" si="12"/>
        <v>158.41666666666671</v>
      </c>
      <c r="L114" s="1640">
        <f>1</f>
        <v>1</v>
      </c>
      <c r="M114" s="1674">
        <v>0</v>
      </c>
      <c r="N114" s="1674">
        <v>0</v>
      </c>
      <c r="O114" s="1674">
        <v>0</v>
      </c>
      <c r="P114" s="1674">
        <v>0</v>
      </c>
      <c r="Q114" s="1674">
        <v>0</v>
      </c>
      <c r="R114" s="1674">
        <v>0</v>
      </c>
      <c r="S114" s="1674">
        <v>0</v>
      </c>
      <c r="T114" s="1674">
        <v>0</v>
      </c>
      <c r="U114" s="1674">
        <v>0</v>
      </c>
      <c r="V114" s="1674">
        <v>0</v>
      </c>
      <c r="W114" s="1674">
        <v>0</v>
      </c>
    </row>
    <row r="115" spans="1:23">
      <c r="A115" s="1686">
        <f t="shared" si="9"/>
        <v>111</v>
      </c>
      <c r="B115" s="1689"/>
      <c r="C115" s="1689"/>
      <c r="D115" s="1677" t="s">
        <v>1630</v>
      </c>
      <c r="E115" s="1677" t="s">
        <v>1798</v>
      </c>
      <c r="F115" s="1675" t="s">
        <v>231</v>
      </c>
      <c r="G115" s="1670" t="s">
        <v>2939</v>
      </c>
      <c r="H115" s="1684" t="s">
        <v>33</v>
      </c>
      <c r="I115" s="1641">
        <f t="shared" ref="I115:I146" si="16">L115+N115+P115+R115+T115+V115</f>
        <v>1</v>
      </c>
      <c r="J115" s="1642">
        <v>0</v>
      </c>
      <c r="K115" s="1671">
        <f t="shared" si="12"/>
        <v>158.41666666666671</v>
      </c>
      <c r="L115" s="1640">
        <f>1</f>
        <v>1</v>
      </c>
      <c r="M115" s="1672">
        <v>0</v>
      </c>
      <c r="N115" s="1672">
        <v>0</v>
      </c>
      <c r="O115" s="1672">
        <v>0</v>
      </c>
      <c r="P115" s="1672">
        <v>0</v>
      </c>
      <c r="Q115" s="1672">
        <v>0</v>
      </c>
      <c r="R115" s="1672">
        <v>0</v>
      </c>
      <c r="S115" s="1672">
        <v>0</v>
      </c>
      <c r="T115" s="1672">
        <v>0</v>
      </c>
      <c r="U115" s="1672">
        <v>0</v>
      </c>
      <c r="V115" s="1672">
        <v>0</v>
      </c>
      <c r="W115" s="1672">
        <v>0</v>
      </c>
    </row>
    <row r="116" spans="1:23">
      <c r="A116" s="1686">
        <f t="shared" si="9"/>
        <v>112</v>
      </c>
      <c r="B116" s="1689"/>
      <c r="C116" s="1689"/>
      <c r="D116" s="1675" t="s">
        <v>958</v>
      </c>
      <c r="E116" s="1675" t="s">
        <v>957</v>
      </c>
      <c r="F116" s="1675" t="s">
        <v>231</v>
      </c>
      <c r="G116" s="1670" t="s">
        <v>2939</v>
      </c>
      <c r="H116" s="1684" t="s">
        <v>33</v>
      </c>
      <c r="I116" s="1641">
        <f t="shared" si="16"/>
        <v>0</v>
      </c>
      <c r="J116" s="1642">
        <f t="shared" ref="J116:J147" si="17">M116+O116+Q116+S116+U116+W116</f>
        <v>0</v>
      </c>
      <c r="K116" s="1671">
        <f t="shared" si="12"/>
        <v>158.41666666666671</v>
      </c>
      <c r="L116" s="1640">
        <v>0</v>
      </c>
      <c r="M116" s="1674">
        <v>0</v>
      </c>
      <c r="N116" s="1674">
        <v>0</v>
      </c>
      <c r="O116" s="1674">
        <v>0</v>
      </c>
      <c r="P116" s="1674">
        <v>0</v>
      </c>
      <c r="Q116" s="1674">
        <v>0</v>
      </c>
      <c r="R116" s="1674">
        <v>0</v>
      </c>
      <c r="S116" s="1674">
        <v>0</v>
      </c>
      <c r="T116" s="1674">
        <v>0</v>
      </c>
      <c r="U116" s="1674">
        <v>0</v>
      </c>
      <c r="V116" s="1674">
        <v>0</v>
      </c>
      <c r="W116" s="1674">
        <v>0</v>
      </c>
    </row>
    <row r="117" spans="1:23">
      <c r="A117" s="1686">
        <f t="shared" si="9"/>
        <v>113</v>
      </c>
      <c r="B117" s="1689"/>
      <c r="C117" s="1689"/>
      <c r="D117" s="1678" t="s">
        <v>938</v>
      </c>
      <c r="E117" s="1678" t="s">
        <v>138</v>
      </c>
      <c r="F117" s="1675" t="s">
        <v>231</v>
      </c>
      <c r="G117" s="1670" t="s">
        <v>2939</v>
      </c>
      <c r="H117" s="1684" t="s">
        <v>33</v>
      </c>
      <c r="I117" s="1641">
        <f t="shared" si="16"/>
        <v>0</v>
      </c>
      <c r="J117" s="1642">
        <f t="shared" si="17"/>
        <v>0</v>
      </c>
      <c r="K117" s="1671">
        <f t="shared" si="12"/>
        <v>158.41666666666671</v>
      </c>
      <c r="L117" s="1640">
        <v>0</v>
      </c>
      <c r="M117" s="1672">
        <v>0</v>
      </c>
      <c r="N117" s="1672">
        <v>0</v>
      </c>
      <c r="O117" s="1672">
        <v>0</v>
      </c>
      <c r="P117" s="1672">
        <v>0</v>
      </c>
      <c r="Q117" s="1672">
        <v>0</v>
      </c>
      <c r="R117" s="1672">
        <v>0</v>
      </c>
      <c r="S117" s="1672">
        <v>0</v>
      </c>
      <c r="T117" s="1672">
        <v>0</v>
      </c>
      <c r="U117" s="1672">
        <v>0</v>
      </c>
      <c r="V117" s="1672">
        <v>0</v>
      </c>
      <c r="W117" s="1672">
        <v>0</v>
      </c>
    </row>
    <row r="118" spans="1:23">
      <c r="A118" s="1686">
        <f t="shared" si="9"/>
        <v>114</v>
      </c>
      <c r="B118" s="1689"/>
      <c r="C118" s="1689"/>
      <c r="D118" s="1676" t="s">
        <v>1043</v>
      </c>
      <c r="E118" s="1676" t="s">
        <v>1042</v>
      </c>
      <c r="F118" s="1676" t="s">
        <v>231</v>
      </c>
      <c r="G118" s="1670" t="s">
        <v>2939</v>
      </c>
      <c r="H118" s="1684" t="s">
        <v>33</v>
      </c>
      <c r="I118" s="1641">
        <f t="shared" si="16"/>
        <v>0</v>
      </c>
      <c r="J118" s="1642">
        <f t="shared" si="17"/>
        <v>0</v>
      </c>
      <c r="K118" s="1671">
        <f t="shared" si="12"/>
        <v>158.41666666666671</v>
      </c>
      <c r="L118" s="1640">
        <v>0</v>
      </c>
      <c r="M118" s="1674">
        <v>0</v>
      </c>
      <c r="N118" s="1674">
        <v>0</v>
      </c>
      <c r="O118" s="1674">
        <v>0</v>
      </c>
      <c r="P118" s="1674">
        <v>0</v>
      </c>
      <c r="Q118" s="1674">
        <v>0</v>
      </c>
      <c r="R118" s="1674">
        <v>0</v>
      </c>
      <c r="S118" s="1674">
        <v>0</v>
      </c>
      <c r="T118" s="1674">
        <v>0</v>
      </c>
      <c r="U118" s="1674">
        <v>0</v>
      </c>
      <c r="V118" s="1674">
        <v>0</v>
      </c>
      <c r="W118" s="1674">
        <v>0</v>
      </c>
    </row>
    <row r="119" spans="1:23">
      <c r="A119" s="1686">
        <f t="shared" si="9"/>
        <v>115</v>
      </c>
      <c r="B119" s="1689"/>
      <c r="C119" s="1689"/>
      <c r="D119" s="1678" t="s">
        <v>1029</v>
      </c>
      <c r="E119" s="1678" t="s">
        <v>1030</v>
      </c>
      <c r="F119" s="1676" t="s">
        <v>231</v>
      </c>
      <c r="G119" s="1670" t="s">
        <v>2939</v>
      </c>
      <c r="H119" s="1684" t="s">
        <v>33</v>
      </c>
      <c r="I119" s="1641">
        <f t="shared" si="16"/>
        <v>1</v>
      </c>
      <c r="J119" s="1642">
        <f t="shared" si="17"/>
        <v>0</v>
      </c>
      <c r="K119" s="1671">
        <f t="shared" si="12"/>
        <v>158.41666666666671</v>
      </c>
      <c r="L119" s="1640">
        <f>1</f>
        <v>1</v>
      </c>
      <c r="M119" s="1672">
        <v>0</v>
      </c>
      <c r="N119" s="1672">
        <v>0</v>
      </c>
      <c r="O119" s="1672">
        <v>0</v>
      </c>
      <c r="P119" s="1672">
        <v>0</v>
      </c>
      <c r="Q119" s="1672">
        <v>0</v>
      </c>
      <c r="R119" s="1672">
        <v>0</v>
      </c>
      <c r="S119" s="1672">
        <v>0</v>
      </c>
      <c r="T119" s="1672">
        <v>0</v>
      </c>
      <c r="U119" s="1672">
        <v>0</v>
      </c>
      <c r="V119" s="1672">
        <v>0</v>
      </c>
      <c r="W119" s="1672">
        <v>0</v>
      </c>
    </row>
    <row r="120" spans="1:23">
      <c r="A120" s="1686">
        <f t="shared" si="9"/>
        <v>116</v>
      </c>
      <c r="B120" s="1689"/>
      <c r="C120" s="1689"/>
      <c r="D120" s="1675" t="s">
        <v>111</v>
      </c>
      <c r="E120" s="1675" t="s">
        <v>636</v>
      </c>
      <c r="F120" s="1676" t="s">
        <v>231</v>
      </c>
      <c r="G120" s="1670" t="s">
        <v>2939</v>
      </c>
      <c r="H120" s="1684" t="s">
        <v>33</v>
      </c>
      <c r="I120" s="1641">
        <f t="shared" si="16"/>
        <v>0</v>
      </c>
      <c r="J120" s="1642">
        <f t="shared" si="17"/>
        <v>0</v>
      </c>
      <c r="K120" s="1671">
        <f t="shared" si="12"/>
        <v>158.41666666666671</v>
      </c>
      <c r="L120" s="1640">
        <v>0</v>
      </c>
      <c r="M120" s="1674">
        <v>0</v>
      </c>
      <c r="N120" s="1674">
        <v>0</v>
      </c>
      <c r="O120" s="1674">
        <v>0</v>
      </c>
      <c r="P120" s="1674">
        <v>0</v>
      </c>
      <c r="Q120" s="1674">
        <v>0</v>
      </c>
      <c r="R120" s="1674">
        <v>0</v>
      </c>
      <c r="S120" s="1674">
        <v>0</v>
      </c>
      <c r="T120" s="1674">
        <v>0</v>
      </c>
      <c r="U120" s="1674">
        <v>0</v>
      </c>
      <c r="V120" s="1674">
        <v>0</v>
      </c>
      <c r="W120" s="1674">
        <v>0</v>
      </c>
    </row>
    <row r="121" spans="1:23">
      <c r="A121" s="1686">
        <f t="shared" si="9"/>
        <v>117</v>
      </c>
      <c r="B121" s="1689"/>
      <c r="C121" s="1689"/>
      <c r="D121" s="1678" t="s">
        <v>2056</v>
      </c>
      <c r="E121" s="1678" t="s">
        <v>961</v>
      </c>
      <c r="F121" s="1676" t="s">
        <v>231</v>
      </c>
      <c r="G121" s="1670" t="s">
        <v>2939</v>
      </c>
      <c r="H121" s="1684" t="s">
        <v>33</v>
      </c>
      <c r="I121" s="1641">
        <f t="shared" si="16"/>
        <v>1</v>
      </c>
      <c r="J121" s="1642">
        <f t="shared" si="17"/>
        <v>0</v>
      </c>
      <c r="K121" s="1671">
        <f t="shared" si="12"/>
        <v>158.41666666666671</v>
      </c>
      <c r="L121" s="1640">
        <f>1</f>
        <v>1</v>
      </c>
      <c r="M121" s="1672">
        <v>0</v>
      </c>
      <c r="N121" s="1672">
        <v>0</v>
      </c>
      <c r="O121" s="1672">
        <v>0</v>
      </c>
      <c r="P121" s="1672">
        <v>0</v>
      </c>
      <c r="Q121" s="1672">
        <v>0</v>
      </c>
      <c r="R121" s="1672">
        <v>0</v>
      </c>
      <c r="S121" s="1672">
        <v>0</v>
      </c>
      <c r="T121" s="1672">
        <v>0</v>
      </c>
      <c r="U121" s="1672">
        <v>0</v>
      </c>
      <c r="V121" s="1672">
        <v>0</v>
      </c>
      <c r="W121" s="1672">
        <v>0</v>
      </c>
    </row>
    <row r="122" spans="1:23">
      <c r="A122" s="1686">
        <f t="shared" si="9"/>
        <v>118</v>
      </c>
      <c r="B122" s="1689"/>
      <c r="C122" s="1689"/>
      <c r="D122" s="1675" t="s">
        <v>1455</v>
      </c>
      <c r="E122" s="1675" t="s">
        <v>1761</v>
      </c>
      <c r="F122" s="1676" t="s">
        <v>231</v>
      </c>
      <c r="G122" s="1670" t="s">
        <v>2939</v>
      </c>
      <c r="H122" s="1684" t="s">
        <v>33</v>
      </c>
      <c r="I122" s="1641">
        <f t="shared" si="16"/>
        <v>1</v>
      </c>
      <c r="J122" s="1642">
        <f t="shared" si="17"/>
        <v>0</v>
      </c>
      <c r="K122" s="1671">
        <f t="shared" si="12"/>
        <v>158.41666666666671</v>
      </c>
      <c r="L122" s="1640">
        <f>1</f>
        <v>1</v>
      </c>
      <c r="M122" s="1674">
        <v>0</v>
      </c>
      <c r="N122" s="1674">
        <v>0</v>
      </c>
      <c r="O122" s="1674">
        <v>0</v>
      </c>
      <c r="P122" s="1674">
        <v>0</v>
      </c>
      <c r="Q122" s="1674">
        <v>0</v>
      </c>
      <c r="R122" s="1674">
        <v>0</v>
      </c>
      <c r="S122" s="1674">
        <v>0</v>
      </c>
      <c r="T122" s="1674">
        <v>0</v>
      </c>
      <c r="U122" s="1674">
        <v>0</v>
      </c>
      <c r="V122" s="1674">
        <v>0</v>
      </c>
      <c r="W122" s="1674">
        <v>0</v>
      </c>
    </row>
    <row r="123" spans="1:23">
      <c r="A123" s="1686">
        <f t="shared" si="9"/>
        <v>119</v>
      </c>
      <c r="B123" s="1689"/>
      <c r="C123" s="1689"/>
      <c r="D123" s="1678" t="s">
        <v>953</v>
      </c>
      <c r="E123" s="1678" t="s">
        <v>954</v>
      </c>
      <c r="F123" s="1676" t="s">
        <v>231</v>
      </c>
      <c r="G123" s="1670" t="s">
        <v>2939</v>
      </c>
      <c r="H123" s="1684" t="s">
        <v>33</v>
      </c>
      <c r="I123" s="1641">
        <f t="shared" si="16"/>
        <v>0</v>
      </c>
      <c r="J123" s="1642">
        <f t="shared" si="17"/>
        <v>0</v>
      </c>
      <c r="K123" s="1671">
        <f t="shared" si="12"/>
        <v>158.41666666666671</v>
      </c>
      <c r="L123" s="1640">
        <v>0</v>
      </c>
      <c r="M123" s="1672">
        <v>0</v>
      </c>
      <c r="N123" s="1672">
        <v>0</v>
      </c>
      <c r="O123" s="1672">
        <v>0</v>
      </c>
      <c r="P123" s="1672">
        <v>0</v>
      </c>
      <c r="Q123" s="1672">
        <v>0</v>
      </c>
      <c r="R123" s="1672">
        <v>0</v>
      </c>
      <c r="S123" s="1672">
        <v>0</v>
      </c>
      <c r="T123" s="1672">
        <v>0</v>
      </c>
      <c r="U123" s="1672">
        <v>0</v>
      </c>
      <c r="V123" s="1672">
        <v>0</v>
      </c>
      <c r="W123" s="1672">
        <v>0</v>
      </c>
    </row>
    <row r="124" spans="1:23">
      <c r="A124" s="1686">
        <f t="shared" si="9"/>
        <v>120</v>
      </c>
      <c r="B124" s="1689"/>
      <c r="C124" s="1689"/>
      <c r="D124" s="1675" t="s">
        <v>2035</v>
      </c>
      <c r="E124" s="1675" t="s">
        <v>2036</v>
      </c>
      <c r="F124" s="1676" t="s">
        <v>231</v>
      </c>
      <c r="G124" s="1670" t="s">
        <v>2939</v>
      </c>
      <c r="H124" s="1684" t="s">
        <v>33</v>
      </c>
      <c r="I124" s="1641">
        <f t="shared" si="16"/>
        <v>1</v>
      </c>
      <c r="J124" s="1642">
        <f t="shared" si="17"/>
        <v>0</v>
      </c>
      <c r="K124" s="1671">
        <f t="shared" si="12"/>
        <v>158.41666666666671</v>
      </c>
      <c r="L124" s="1640">
        <f>1</f>
        <v>1</v>
      </c>
      <c r="M124" s="1674">
        <v>0</v>
      </c>
      <c r="N124" s="1674">
        <v>0</v>
      </c>
      <c r="O124" s="1674">
        <v>0</v>
      </c>
      <c r="P124" s="1674">
        <v>0</v>
      </c>
      <c r="Q124" s="1674">
        <v>0</v>
      </c>
      <c r="R124" s="1674">
        <v>0</v>
      </c>
      <c r="S124" s="1674">
        <v>0</v>
      </c>
      <c r="T124" s="1674">
        <v>0</v>
      </c>
      <c r="U124" s="1674">
        <v>0</v>
      </c>
      <c r="V124" s="1674">
        <v>0</v>
      </c>
      <c r="W124" s="1674">
        <v>0</v>
      </c>
    </row>
    <row r="125" spans="1:23">
      <c r="A125" s="1686">
        <f t="shared" si="9"/>
        <v>121</v>
      </c>
      <c r="B125" s="1689"/>
      <c r="C125" s="1689"/>
      <c r="D125" s="1678" t="s">
        <v>2534</v>
      </c>
      <c r="E125" s="1678" t="s">
        <v>2535</v>
      </c>
      <c r="F125" s="1676" t="s">
        <v>231</v>
      </c>
      <c r="G125" s="1670" t="s">
        <v>2939</v>
      </c>
      <c r="H125" s="1684" t="s">
        <v>33</v>
      </c>
      <c r="I125" s="1641">
        <f t="shared" si="16"/>
        <v>1</v>
      </c>
      <c r="J125" s="1642">
        <f t="shared" si="17"/>
        <v>0</v>
      </c>
      <c r="K125" s="1671">
        <f t="shared" si="12"/>
        <v>158.41666666666671</v>
      </c>
      <c r="L125" s="1640">
        <f>1</f>
        <v>1</v>
      </c>
      <c r="M125" s="1672">
        <v>0</v>
      </c>
      <c r="N125" s="1672">
        <v>0</v>
      </c>
      <c r="O125" s="1672">
        <v>0</v>
      </c>
      <c r="P125" s="1672">
        <v>0</v>
      </c>
      <c r="Q125" s="1672">
        <v>0</v>
      </c>
      <c r="R125" s="1672">
        <v>0</v>
      </c>
      <c r="S125" s="1672">
        <v>0</v>
      </c>
      <c r="T125" s="1672">
        <v>0</v>
      </c>
      <c r="U125" s="1672">
        <v>0</v>
      </c>
      <c r="V125" s="1672">
        <v>0</v>
      </c>
      <c r="W125" s="1672">
        <v>0</v>
      </c>
    </row>
    <row r="126" spans="1:23">
      <c r="A126" s="1686">
        <f t="shared" si="9"/>
        <v>122</v>
      </c>
      <c r="B126" s="1689"/>
      <c r="C126" s="1689"/>
      <c r="D126" s="1675" t="s">
        <v>1632</v>
      </c>
      <c r="E126" s="1675" t="s">
        <v>478</v>
      </c>
      <c r="F126" s="1676" t="s">
        <v>835</v>
      </c>
      <c r="G126" s="1670" t="s">
        <v>2939</v>
      </c>
      <c r="H126" s="1684" t="s">
        <v>33</v>
      </c>
      <c r="I126" s="1641">
        <f t="shared" si="16"/>
        <v>1</v>
      </c>
      <c r="J126" s="1642">
        <f t="shared" si="17"/>
        <v>0</v>
      </c>
      <c r="K126" s="1671">
        <f t="shared" si="12"/>
        <v>158.41666666666671</v>
      </c>
      <c r="L126" s="1640">
        <f>1</f>
        <v>1</v>
      </c>
      <c r="M126" s="1674">
        <v>0</v>
      </c>
      <c r="N126" s="1674">
        <v>0</v>
      </c>
      <c r="O126" s="1674">
        <v>0</v>
      </c>
      <c r="P126" s="1674">
        <v>0</v>
      </c>
      <c r="Q126" s="1674">
        <v>0</v>
      </c>
      <c r="R126" s="1674">
        <v>0</v>
      </c>
      <c r="S126" s="1674">
        <v>0</v>
      </c>
      <c r="T126" s="1674">
        <v>0</v>
      </c>
      <c r="U126" s="1674">
        <v>0</v>
      </c>
      <c r="V126" s="1674">
        <v>0</v>
      </c>
      <c r="W126" s="1674">
        <v>0</v>
      </c>
    </row>
    <row r="127" spans="1:23">
      <c r="A127" s="1686">
        <f t="shared" si="9"/>
        <v>123</v>
      </c>
      <c r="B127" s="1689"/>
      <c r="C127" s="1689"/>
      <c r="D127" s="1678" t="s">
        <v>836</v>
      </c>
      <c r="E127" s="1678" t="s">
        <v>837</v>
      </c>
      <c r="F127" s="1676" t="s">
        <v>835</v>
      </c>
      <c r="G127" s="1670" t="s">
        <v>2939</v>
      </c>
      <c r="H127" s="1684" t="s">
        <v>33</v>
      </c>
      <c r="I127" s="1641">
        <f t="shared" si="16"/>
        <v>0</v>
      </c>
      <c r="J127" s="1642">
        <f t="shared" si="17"/>
        <v>0</v>
      </c>
      <c r="K127" s="1671">
        <f t="shared" si="12"/>
        <v>158.41666666666671</v>
      </c>
      <c r="L127" s="1640">
        <v>0</v>
      </c>
      <c r="M127" s="1672">
        <v>0</v>
      </c>
      <c r="N127" s="1672">
        <v>0</v>
      </c>
      <c r="O127" s="1672">
        <v>0</v>
      </c>
      <c r="P127" s="1672">
        <v>0</v>
      </c>
      <c r="Q127" s="1672">
        <v>0</v>
      </c>
      <c r="R127" s="1672">
        <v>0</v>
      </c>
      <c r="S127" s="1672">
        <v>0</v>
      </c>
      <c r="T127" s="1672">
        <v>0</v>
      </c>
      <c r="U127" s="1672">
        <v>0</v>
      </c>
      <c r="V127" s="1672">
        <v>0</v>
      </c>
      <c r="W127" s="1672">
        <v>0</v>
      </c>
    </row>
    <row r="128" spans="1:23">
      <c r="A128" s="1686">
        <f t="shared" si="9"/>
        <v>124</v>
      </c>
      <c r="B128" s="1689"/>
      <c r="C128" s="1689"/>
      <c r="D128" s="1675" t="s">
        <v>1634</v>
      </c>
      <c r="E128" s="1675" t="s">
        <v>1796</v>
      </c>
      <c r="F128" s="1676" t="s">
        <v>835</v>
      </c>
      <c r="G128" s="1670" t="s">
        <v>2939</v>
      </c>
      <c r="H128" s="1684" t="s">
        <v>33</v>
      </c>
      <c r="I128" s="1641">
        <f t="shared" si="16"/>
        <v>1</v>
      </c>
      <c r="J128" s="1642">
        <f t="shared" si="17"/>
        <v>0</v>
      </c>
      <c r="K128" s="1671">
        <f t="shared" si="12"/>
        <v>158.41666666666671</v>
      </c>
      <c r="L128" s="1640">
        <f>1</f>
        <v>1</v>
      </c>
      <c r="M128" s="1674">
        <v>0</v>
      </c>
      <c r="N128" s="1674">
        <v>0</v>
      </c>
      <c r="O128" s="1674">
        <v>0</v>
      </c>
      <c r="P128" s="1674">
        <v>0</v>
      </c>
      <c r="Q128" s="1674">
        <v>0</v>
      </c>
      <c r="R128" s="1674">
        <v>0</v>
      </c>
      <c r="S128" s="1674">
        <v>0</v>
      </c>
      <c r="T128" s="1674">
        <v>0</v>
      </c>
      <c r="U128" s="1674">
        <v>0</v>
      </c>
      <c r="V128" s="1674">
        <v>0</v>
      </c>
      <c r="W128" s="1674">
        <v>0</v>
      </c>
    </row>
    <row r="129" spans="1:23">
      <c r="A129" s="1686">
        <f t="shared" si="9"/>
        <v>125</v>
      </c>
      <c r="B129" s="1689"/>
      <c r="C129" s="1689"/>
      <c r="D129" s="1678" t="s">
        <v>1633</v>
      </c>
      <c r="E129" s="1678" t="s">
        <v>468</v>
      </c>
      <c r="F129" s="1676" t="s">
        <v>835</v>
      </c>
      <c r="G129" s="1670" t="s">
        <v>2939</v>
      </c>
      <c r="H129" s="1684" t="s">
        <v>33</v>
      </c>
      <c r="I129" s="1641">
        <f t="shared" si="16"/>
        <v>1</v>
      </c>
      <c r="J129" s="1642">
        <f t="shared" si="17"/>
        <v>0</v>
      </c>
      <c r="K129" s="1671">
        <f t="shared" si="12"/>
        <v>158.41666666666671</v>
      </c>
      <c r="L129" s="1640">
        <f>1</f>
        <v>1</v>
      </c>
      <c r="M129" s="1672">
        <v>0</v>
      </c>
      <c r="N129" s="1672">
        <v>0</v>
      </c>
      <c r="O129" s="1672">
        <v>0</v>
      </c>
      <c r="P129" s="1672">
        <v>0</v>
      </c>
      <c r="Q129" s="1672">
        <v>0</v>
      </c>
      <c r="R129" s="1672">
        <v>0</v>
      </c>
      <c r="S129" s="1672">
        <v>0</v>
      </c>
      <c r="T129" s="1672">
        <v>0</v>
      </c>
      <c r="U129" s="1672">
        <v>0</v>
      </c>
      <c r="V129" s="1672">
        <v>0</v>
      </c>
      <c r="W129" s="1672">
        <v>0</v>
      </c>
    </row>
    <row r="130" spans="1:23">
      <c r="A130" s="1686">
        <f t="shared" si="9"/>
        <v>126</v>
      </c>
      <c r="B130" s="1689"/>
      <c r="C130" s="1689"/>
      <c r="D130" s="1675" t="s">
        <v>1631</v>
      </c>
      <c r="E130" s="1675" t="s">
        <v>1797</v>
      </c>
      <c r="F130" s="1676" t="s">
        <v>835</v>
      </c>
      <c r="G130" s="1670" t="s">
        <v>2939</v>
      </c>
      <c r="H130" s="1684" t="s">
        <v>33</v>
      </c>
      <c r="I130" s="1641">
        <f t="shared" si="16"/>
        <v>1</v>
      </c>
      <c r="J130" s="1642">
        <f t="shared" si="17"/>
        <v>0</v>
      </c>
      <c r="K130" s="1671">
        <f t="shared" si="12"/>
        <v>158.41666666666671</v>
      </c>
      <c r="L130" s="1640">
        <f>1</f>
        <v>1</v>
      </c>
      <c r="M130" s="1674">
        <v>0</v>
      </c>
      <c r="N130" s="1674">
        <v>0</v>
      </c>
      <c r="O130" s="1674">
        <v>0</v>
      </c>
      <c r="P130" s="1674">
        <v>0</v>
      </c>
      <c r="Q130" s="1674">
        <v>0</v>
      </c>
      <c r="R130" s="1674">
        <v>0</v>
      </c>
      <c r="S130" s="1674">
        <v>0</v>
      </c>
      <c r="T130" s="1674">
        <v>0</v>
      </c>
      <c r="U130" s="1674">
        <v>0</v>
      </c>
      <c r="V130" s="1674">
        <v>0</v>
      </c>
      <c r="W130" s="1674">
        <v>0</v>
      </c>
    </row>
    <row r="131" spans="1:23">
      <c r="A131" s="1686">
        <f t="shared" si="9"/>
        <v>127</v>
      </c>
      <c r="B131" s="1689"/>
      <c r="C131" s="1689"/>
      <c r="D131" s="1644" t="s">
        <v>146</v>
      </c>
      <c r="E131" s="1644" t="s">
        <v>147</v>
      </c>
      <c r="F131" s="1644" t="s">
        <v>67</v>
      </c>
      <c r="G131" s="1679" t="s">
        <v>2939</v>
      </c>
      <c r="H131" s="1683" t="s">
        <v>34</v>
      </c>
      <c r="I131" s="1641">
        <f t="shared" si="16"/>
        <v>0</v>
      </c>
      <c r="J131" s="1642">
        <f t="shared" si="17"/>
        <v>0</v>
      </c>
      <c r="K131" s="1671">
        <f t="shared" si="12"/>
        <v>158.41666666666671</v>
      </c>
      <c r="L131" s="1638">
        <v>0</v>
      </c>
      <c r="M131" s="1638">
        <v>0</v>
      </c>
      <c r="N131" s="1638">
        <v>0</v>
      </c>
      <c r="O131" s="1638">
        <v>0</v>
      </c>
      <c r="P131" s="1638">
        <v>0</v>
      </c>
      <c r="Q131" s="1638">
        <v>0</v>
      </c>
      <c r="R131" s="1638">
        <v>0</v>
      </c>
      <c r="S131" s="1638">
        <v>0</v>
      </c>
      <c r="T131" s="1638">
        <v>0</v>
      </c>
      <c r="U131" s="1638">
        <v>0</v>
      </c>
      <c r="V131" s="1638">
        <v>0</v>
      </c>
      <c r="W131" s="1638">
        <v>0</v>
      </c>
    </row>
    <row r="132" spans="1:23">
      <c r="A132" s="1686">
        <f t="shared" si="9"/>
        <v>128</v>
      </c>
      <c r="B132" s="1689"/>
      <c r="C132" s="1689"/>
      <c r="D132" s="1644" t="s">
        <v>327</v>
      </c>
      <c r="E132" s="1644" t="s">
        <v>328</v>
      </c>
      <c r="F132" s="1644" t="s">
        <v>1083</v>
      </c>
      <c r="G132" s="1679" t="s">
        <v>2939</v>
      </c>
      <c r="H132" s="1683" t="s">
        <v>34</v>
      </c>
      <c r="I132" s="1641">
        <f t="shared" si="16"/>
        <v>0</v>
      </c>
      <c r="J132" s="1642">
        <f t="shared" si="17"/>
        <v>0</v>
      </c>
      <c r="K132" s="1671">
        <f t="shared" si="12"/>
        <v>158.41666666666671</v>
      </c>
      <c r="L132" s="1638">
        <v>0</v>
      </c>
      <c r="M132" s="1638">
        <v>0</v>
      </c>
      <c r="N132" s="1638">
        <v>0</v>
      </c>
      <c r="O132" s="1638">
        <v>0</v>
      </c>
      <c r="P132" s="1638">
        <v>0</v>
      </c>
      <c r="Q132" s="1638">
        <v>0</v>
      </c>
      <c r="R132" s="1638">
        <v>0</v>
      </c>
      <c r="S132" s="1638">
        <v>0</v>
      </c>
      <c r="T132" s="1638">
        <v>0</v>
      </c>
      <c r="U132" s="1638">
        <v>0</v>
      </c>
      <c r="V132" s="1638">
        <v>0</v>
      </c>
      <c r="W132" s="1638">
        <v>0</v>
      </c>
    </row>
    <row r="133" spans="1:23">
      <c r="A133" s="1686">
        <f t="shared" si="9"/>
        <v>129</v>
      </c>
      <c r="B133" s="1689"/>
      <c r="C133" s="1689"/>
      <c r="D133" s="1644" t="s">
        <v>302</v>
      </c>
      <c r="E133" s="1644" t="s">
        <v>303</v>
      </c>
      <c r="F133" s="1644" t="s">
        <v>67</v>
      </c>
      <c r="G133" s="1679" t="s">
        <v>2939</v>
      </c>
      <c r="H133" s="1683" t="s">
        <v>34</v>
      </c>
      <c r="I133" s="1641">
        <f t="shared" si="16"/>
        <v>0</v>
      </c>
      <c r="J133" s="1642">
        <f t="shared" si="17"/>
        <v>0</v>
      </c>
      <c r="K133" s="1671">
        <f t="shared" si="12"/>
        <v>158.41666666666671</v>
      </c>
      <c r="L133" s="1638">
        <v>0</v>
      </c>
      <c r="M133" s="1638">
        <v>0</v>
      </c>
      <c r="N133" s="1638">
        <v>0</v>
      </c>
      <c r="O133" s="1638">
        <v>0</v>
      </c>
      <c r="P133" s="1638">
        <v>0</v>
      </c>
      <c r="Q133" s="1638">
        <v>0</v>
      </c>
      <c r="R133" s="1638">
        <v>0</v>
      </c>
      <c r="S133" s="1638">
        <v>0</v>
      </c>
      <c r="T133" s="1638">
        <v>0</v>
      </c>
      <c r="U133" s="1638">
        <v>0</v>
      </c>
      <c r="V133" s="1638">
        <v>0</v>
      </c>
      <c r="W133" s="1638">
        <v>0</v>
      </c>
    </row>
    <row r="134" spans="1:23">
      <c r="A134" s="1686">
        <f t="shared" si="9"/>
        <v>130</v>
      </c>
      <c r="B134" s="1689"/>
      <c r="C134" s="1689"/>
      <c r="D134" s="1644" t="s">
        <v>86</v>
      </c>
      <c r="E134" s="1644" t="s">
        <v>87</v>
      </c>
      <c r="F134" s="1644" t="s">
        <v>67</v>
      </c>
      <c r="G134" s="1679" t="s">
        <v>2939</v>
      </c>
      <c r="H134" s="1683" t="s">
        <v>34</v>
      </c>
      <c r="I134" s="1641">
        <f t="shared" si="16"/>
        <v>0</v>
      </c>
      <c r="J134" s="1642">
        <f t="shared" si="17"/>
        <v>0</v>
      </c>
      <c r="K134" s="1671">
        <f t="shared" si="12"/>
        <v>158.41666666666671</v>
      </c>
      <c r="L134" s="1638">
        <v>0</v>
      </c>
      <c r="M134" s="1638">
        <v>0</v>
      </c>
      <c r="N134" s="1638">
        <v>0</v>
      </c>
      <c r="O134" s="1638">
        <v>0</v>
      </c>
      <c r="P134" s="1638">
        <v>0</v>
      </c>
      <c r="Q134" s="1638">
        <v>0</v>
      </c>
      <c r="R134" s="1638">
        <v>0</v>
      </c>
      <c r="S134" s="1638">
        <v>0</v>
      </c>
      <c r="T134" s="1638">
        <v>0</v>
      </c>
      <c r="U134" s="1638">
        <v>0</v>
      </c>
      <c r="V134" s="1638">
        <v>0</v>
      </c>
      <c r="W134" s="1638">
        <v>0</v>
      </c>
    </row>
    <row r="135" spans="1:23">
      <c r="A135" s="1686">
        <f t="shared" si="9"/>
        <v>131</v>
      </c>
      <c r="B135" s="1689"/>
      <c r="C135" s="1689"/>
      <c r="D135" s="1680" t="s">
        <v>148</v>
      </c>
      <c r="E135" s="1645" t="s">
        <v>149</v>
      </c>
      <c r="F135" s="1645" t="s">
        <v>67</v>
      </c>
      <c r="G135" s="1679" t="s">
        <v>2939</v>
      </c>
      <c r="H135" s="1683" t="s">
        <v>34</v>
      </c>
      <c r="I135" s="1641">
        <f t="shared" si="16"/>
        <v>0</v>
      </c>
      <c r="J135" s="1642">
        <f t="shared" si="17"/>
        <v>0</v>
      </c>
      <c r="K135" s="1671">
        <f t="shared" si="12"/>
        <v>158.41666666666671</v>
      </c>
      <c r="L135" s="1638">
        <v>0</v>
      </c>
      <c r="M135" s="1638">
        <v>0</v>
      </c>
      <c r="N135" s="1638">
        <v>0</v>
      </c>
      <c r="O135" s="1638">
        <v>0</v>
      </c>
      <c r="P135" s="1638">
        <v>0</v>
      </c>
      <c r="Q135" s="1638">
        <v>0</v>
      </c>
      <c r="R135" s="1638">
        <v>0</v>
      </c>
      <c r="S135" s="1638">
        <v>0</v>
      </c>
      <c r="T135" s="1638">
        <v>0</v>
      </c>
      <c r="U135" s="1638">
        <v>0</v>
      </c>
      <c r="V135" s="1638">
        <v>0</v>
      </c>
      <c r="W135" s="1638">
        <v>0</v>
      </c>
    </row>
    <row r="136" spans="1:23">
      <c r="A136" s="1686">
        <f t="shared" ref="A136:A199" si="18">A135+1</f>
        <v>132</v>
      </c>
      <c r="B136" s="1689"/>
      <c r="C136" s="1689"/>
      <c r="D136" s="1680" t="s">
        <v>838</v>
      </c>
      <c r="E136" s="1645" t="s">
        <v>839</v>
      </c>
      <c r="F136" s="1645" t="s">
        <v>2647</v>
      </c>
      <c r="G136" s="1679" t="s">
        <v>2939</v>
      </c>
      <c r="H136" s="1683" t="s">
        <v>34</v>
      </c>
      <c r="I136" s="1633">
        <f t="shared" si="16"/>
        <v>0</v>
      </c>
      <c r="J136" s="1634">
        <f t="shared" si="17"/>
        <v>0</v>
      </c>
      <c r="K136" s="1671">
        <f t="shared" si="12"/>
        <v>158.41666666666671</v>
      </c>
      <c r="L136" s="1638">
        <v>0</v>
      </c>
      <c r="M136" s="1638">
        <v>0</v>
      </c>
      <c r="N136" s="1638">
        <v>0</v>
      </c>
      <c r="O136" s="1638">
        <v>0</v>
      </c>
      <c r="P136" s="1638">
        <v>0</v>
      </c>
      <c r="Q136" s="1638">
        <v>0</v>
      </c>
      <c r="R136" s="1638">
        <v>0</v>
      </c>
      <c r="S136" s="1638">
        <v>0</v>
      </c>
      <c r="T136" s="1638">
        <v>0</v>
      </c>
      <c r="U136" s="1638">
        <v>0</v>
      </c>
      <c r="V136" s="1638">
        <v>0</v>
      </c>
      <c r="W136" s="1638">
        <v>0</v>
      </c>
    </row>
    <row r="137" spans="1:23">
      <c r="A137" s="1686">
        <f t="shared" si="18"/>
        <v>133</v>
      </c>
      <c r="B137" s="1689"/>
      <c r="C137" s="1689"/>
      <c r="D137" s="1644" t="s">
        <v>389</v>
      </c>
      <c r="E137" s="1644" t="s">
        <v>101</v>
      </c>
      <c r="F137" s="1644" t="s">
        <v>1083</v>
      </c>
      <c r="G137" s="1679" t="s">
        <v>2939</v>
      </c>
      <c r="H137" s="1683" t="s">
        <v>34</v>
      </c>
      <c r="I137" s="1633">
        <f t="shared" si="16"/>
        <v>0</v>
      </c>
      <c r="J137" s="1634">
        <f t="shared" si="17"/>
        <v>0</v>
      </c>
      <c r="K137" s="1671">
        <f t="shared" ref="K137:K200" si="19">K136+J137</f>
        <v>158.41666666666671</v>
      </c>
      <c r="L137" s="1638">
        <v>0</v>
      </c>
      <c r="M137" s="1638">
        <v>0</v>
      </c>
      <c r="N137" s="1638">
        <v>0</v>
      </c>
      <c r="O137" s="1638">
        <v>0</v>
      </c>
      <c r="P137" s="1638">
        <v>0</v>
      </c>
      <c r="Q137" s="1638">
        <v>0</v>
      </c>
      <c r="R137" s="1638">
        <v>0</v>
      </c>
      <c r="S137" s="1638">
        <v>0</v>
      </c>
      <c r="T137" s="1638">
        <v>0</v>
      </c>
      <c r="U137" s="1638">
        <v>0</v>
      </c>
      <c r="V137" s="1638">
        <v>0</v>
      </c>
      <c r="W137" s="1638">
        <v>0</v>
      </c>
    </row>
    <row r="138" spans="1:23">
      <c r="A138" s="1686">
        <f t="shared" si="18"/>
        <v>134</v>
      </c>
      <c r="B138" s="1689"/>
      <c r="C138" s="1689"/>
      <c r="D138" s="1644" t="s">
        <v>681</v>
      </c>
      <c r="E138" s="1644" t="s">
        <v>682</v>
      </c>
      <c r="F138" s="1644" t="s">
        <v>291</v>
      </c>
      <c r="G138" s="1679" t="s">
        <v>2939</v>
      </c>
      <c r="H138" s="1683" t="s">
        <v>34</v>
      </c>
      <c r="I138" s="1633">
        <f t="shared" si="16"/>
        <v>0</v>
      </c>
      <c r="J138" s="1634">
        <f t="shared" si="17"/>
        <v>0</v>
      </c>
      <c r="K138" s="1671">
        <f t="shared" si="19"/>
        <v>158.41666666666671</v>
      </c>
      <c r="L138" s="1638">
        <v>0</v>
      </c>
      <c r="M138" s="1638">
        <v>0</v>
      </c>
      <c r="N138" s="1638">
        <v>0</v>
      </c>
      <c r="O138" s="1638">
        <v>0</v>
      </c>
      <c r="P138" s="1638">
        <v>0</v>
      </c>
      <c r="Q138" s="1638">
        <v>0</v>
      </c>
      <c r="R138" s="1638">
        <v>0</v>
      </c>
      <c r="S138" s="1638">
        <v>0</v>
      </c>
      <c r="T138" s="1638">
        <v>0</v>
      </c>
      <c r="U138" s="1638">
        <v>0</v>
      </c>
      <c r="V138" s="1638">
        <v>0</v>
      </c>
      <c r="W138" s="1638">
        <v>0</v>
      </c>
    </row>
    <row r="139" spans="1:23">
      <c r="A139" s="1686">
        <f t="shared" si="18"/>
        <v>135</v>
      </c>
      <c r="B139" s="1689"/>
      <c r="C139" s="1689"/>
      <c r="D139" s="1644" t="s">
        <v>680</v>
      </c>
      <c r="E139" s="1644" t="s">
        <v>145</v>
      </c>
      <c r="F139" s="1644" t="s">
        <v>67</v>
      </c>
      <c r="G139" s="1679" t="s">
        <v>2939</v>
      </c>
      <c r="H139" s="1683" t="s">
        <v>34</v>
      </c>
      <c r="I139" s="1633">
        <f t="shared" si="16"/>
        <v>0</v>
      </c>
      <c r="J139" s="1634">
        <f t="shared" si="17"/>
        <v>0</v>
      </c>
      <c r="K139" s="1671">
        <f t="shared" si="19"/>
        <v>158.41666666666671</v>
      </c>
      <c r="L139" s="1638">
        <v>0</v>
      </c>
      <c r="M139" s="1638">
        <v>0</v>
      </c>
      <c r="N139" s="1638">
        <v>0</v>
      </c>
      <c r="O139" s="1638">
        <v>0</v>
      </c>
      <c r="P139" s="1638">
        <v>0</v>
      </c>
      <c r="Q139" s="1638">
        <v>0</v>
      </c>
      <c r="R139" s="1638">
        <v>0</v>
      </c>
      <c r="S139" s="1638">
        <v>0</v>
      </c>
      <c r="T139" s="1638">
        <v>0</v>
      </c>
      <c r="U139" s="1638">
        <v>0</v>
      </c>
      <c r="V139" s="1638">
        <v>0</v>
      </c>
      <c r="W139" s="1638">
        <v>0</v>
      </c>
    </row>
    <row r="140" spans="1:23">
      <c r="A140" s="1686">
        <f t="shared" si="18"/>
        <v>136</v>
      </c>
      <c r="B140" s="1689"/>
      <c r="C140" s="1689"/>
      <c r="D140" s="1644" t="s">
        <v>687</v>
      </c>
      <c r="E140" s="1644" t="s">
        <v>688</v>
      </c>
      <c r="F140" s="1644" t="s">
        <v>59</v>
      </c>
      <c r="G140" s="1679" t="s">
        <v>2939</v>
      </c>
      <c r="H140" s="1683" t="s">
        <v>34</v>
      </c>
      <c r="I140" s="1633">
        <f t="shared" si="16"/>
        <v>0</v>
      </c>
      <c r="J140" s="1634">
        <f t="shared" si="17"/>
        <v>0</v>
      </c>
      <c r="K140" s="1671">
        <f t="shared" si="19"/>
        <v>158.41666666666671</v>
      </c>
      <c r="L140" s="1638">
        <v>0</v>
      </c>
      <c r="M140" s="1638">
        <v>0</v>
      </c>
      <c r="N140" s="1638">
        <v>0</v>
      </c>
      <c r="O140" s="1638">
        <v>0</v>
      </c>
      <c r="P140" s="1638">
        <v>0</v>
      </c>
      <c r="Q140" s="1638">
        <v>0</v>
      </c>
      <c r="R140" s="1638">
        <v>0</v>
      </c>
      <c r="S140" s="1638">
        <v>0</v>
      </c>
      <c r="T140" s="1638">
        <v>0</v>
      </c>
      <c r="U140" s="1638">
        <v>0</v>
      </c>
      <c r="V140" s="1638">
        <v>0</v>
      </c>
      <c r="W140" s="1638">
        <v>0</v>
      </c>
    </row>
    <row r="141" spans="1:23">
      <c r="A141" s="1686">
        <f t="shared" si="18"/>
        <v>137</v>
      </c>
      <c r="B141" s="1689"/>
      <c r="C141" s="1689"/>
      <c r="D141" s="1644" t="s">
        <v>685</v>
      </c>
      <c r="E141" s="1644" t="s">
        <v>686</v>
      </c>
      <c r="F141" s="1644" t="s">
        <v>59</v>
      </c>
      <c r="G141" s="1679" t="s">
        <v>2939</v>
      </c>
      <c r="H141" s="1683" t="s">
        <v>34</v>
      </c>
      <c r="I141" s="1633">
        <f t="shared" si="16"/>
        <v>0</v>
      </c>
      <c r="J141" s="1634">
        <f t="shared" si="17"/>
        <v>0</v>
      </c>
      <c r="K141" s="1671">
        <f t="shared" si="19"/>
        <v>158.41666666666671</v>
      </c>
      <c r="L141" s="1638">
        <v>0</v>
      </c>
      <c r="M141" s="1638">
        <v>0</v>
      </c>
      <c r="N141" s="1638">
        <v>0</v>
      </c>
      <c r="O141" s="1638">
        <v>0</v>
      </c>
      <c r="P141" s="1638">
        <v>0</v>
      </c>
      <c r="Q141" s="1638">
        <v>0</v>
      </c>
      <c r="R141" s="1638">
        <v>0</v>
      </c>
      <c r="S141" s="1638">
        <v>0</v>
      </c>
      <c r="T141" s="1638">
        <v>0</v>
      </c>
      <c r="U141" s="1638">
        <v>0</v>
      </c>
      <c r="V141" s="1638">
        <v>0</v>
      </c>
      <c r="W141" s="1638">
        <v>0</v>
      </c>
    </row>
    <row r="142" spans="1:23">
      <c r="A142" s="1686">
        <f t="shared" si="18"/>
        <v>138</v>
      </c>
      <c r="B142" s="1689"/>
      <c r="C142" s="1689"/>
      <c r="D142" s="1645" t="s">
        <v>840</v>
      </c>
      <c r="E142" s="1645" t="s">
        <v>856</v>
      </c>
      <c r="F142" s="1645" t="s">
        <v>2650</v>
      </c>
      <c r="G142" s="1679" t="s">
        <v>2939</v>
      </c>
      <c r="H142" s="1683" t="s">
        <v>34</v>
      </c>
      <c r="I142" s="1633">
        <f t="shared" si="16"/>
        <v>0</v>
      </c>
      <c r="J142" s="1634">
        <f t="shared" si="17"/>
        <v>0</v>
      </c>
      <c r="K142" s="1671">
        <f t="shared" si="19"/>
        <v>158.41666666666671</v>
      </c>
      <c r="L142" s="1638">
        <v>0</v>
      </c>
      <c r="M142" s="1638">
        <v>0</v>
      </c>
      <c r="N142" s="1638">
        <v>0</v>
      </c>
      <c r="O142" s="1638">
        <v>0</v>
      </c>
      <c r="P142" s="1638">
        <v>0</v>
      </c>
      <c r="Q142" s="1638">
        <v>0</v>
      </c>
      <c r="R142" s="1638">
        <v>0</v>
      </c>
      <c r="S142" s="1638">
        <v>0</v>
      </c>
      <c r="T142" s="1638">
        <v>0</v>
      </c>
      <c r="U142" s="1638">
        <v>0</v>
      </c>
      <c r="V142" s="1638">
        <v>0</v>
      </c>
      <c r="W142" s="1638">
        <v>0</v>
      </c>
    </row>
    <row r="143" spans="1:23">
      <c r="A143" s="1686">
        <f t="shared" si="18"/>
        <v>139</v>
      </c>
      <c r="B143" s="1689"/>
      <c r="C143" s="1689"/>
      <c r="D143" s="1680" t="s">
        <v>841</v>
      </c>
      <c r="E143" s="1645" t="s">
        <v>842</v>
      </c>
      <c r="F143" s="1645" t="s">
        <v>1762</v>
      </c>
      <c r="G143" s="1679" t="s">
        <v>2939</v>
      </c>
      <c r="H143" s="1683" t="s">
        <v>34</v>
      </c>
      <c r="I143" s="1633">
        <f t="shared" si="16"/>
        <v>0</v>
      </c>
      <c r="J143" s="1634">
        <f t="shared" si="17"/>
        <v>0</v>
      </c>
      <c r="K143" s="1671">
        <f t="shared" si="19"/>
        <v>158.41666666666671</v>
      </c>
      <c r="L143" s="1638">
        <v>0</v>
      </c>
      <c r="M143" s="1638">
        <v>0</v>
      </c>
      <c r="N143" s="1638">
        <v>0</v>
      </c>
      <c r="O143" s="1638">
        <v>0</v>
      </c>
      <c r="P143" s="1638">
        <v>0</v>
      </c>
      <c r="Q143" s="1638">
        <v>0</v>
      </c>
      <c r="R143" s="1638">
        <v>0</v>
      </c>
      <c r="S143" s="1638">
        <v>0</v>
      </c>
      <c r="T143" s="1638">
        <v>0</v>
      </c>
      <c r="U143" s="1638">
        <v>0</v>
      </c>
      <c r="V143" s="1638">
        <v>0</v>
      </c>
      <c r="W143" s="1638">
        <v>0</v>
      </c>
    </row>
    <row r="144" spans="1:23">
      <c r="A144" s="1686">
        <f t="shared" si="18"/>
        <v>140</v>
      </c>
      <c r="B144" s="1689"/>
      <c r="C144" s="1689"/>
      <c r="D144" s="1644" t="s">
        <v>350</v>
      </c>
      <c r="E144" s="1644" t="s">
        <v>351</v>
      </c>
      <c r="F144" s="1644" t="s">
        <v>1762</v>
      </c>
      <c r="G144" s="1679" t="s">
        <v>2939</v>
      </c>
      <c r="H144" s="1683" t="s">
        <v>34</v>
      </c>
      <c r="I144" s="1633">
        <f t="shared" si="16"/>
        <v>0</v>
      </c>
      <c r="J144" s="1634">
        <f t="shared" si="17"/>
        <v>0</v>
      </c>
      <c r="K144" s="1671">
        <f t="shared" si="19"/>
        <v>158.41666666666671</v>
      </c>
      <c r="L144" s="1638">
        <v>0</v>
      </c>
      <c r="M144" s="1638">
        <v>0</v>
      </c>
      <c r="N144" s="1638">
        <v>0</v>
      </c>
      <c r="O144" s="1638">
        <v>0</v>
      </c>
      <c r="P144" s="1638">
        <v>0</v>
      </c>
      <c r="Q144" s="1638">
        <v>0</v>
      </c>
      <c r="R144" s="1638">
        <v>0</v>
      </c>
      <c r="S144" s="1638">
        <v>0</v>
      </c>
      <c r="T144" s="1638">
        <v>0</v>
      </c>
      <c r="U144" s="1638">
        <v>0</v>
      </c>
      <c r="V144" s="1638">
        <v>0</v>
      </c>
      <c r="W144" s="1638">
        <v>0</v>
      </c>
    </row>
    <row r="145" spans="1:23">
      <c r="A145" s="1686">
        <f t="shared" si="18"/>
        <v>141</v>
      </c>
      <c r="B145" s="1689"/>
      <c r="C145" s="1689"/>
      <c r="D145" s="1644" t="s">
        <v>691</v>
      </c>
      <c r="E145" s="1644" t="s">
        <v>692</v>
      </c>
      <c r="F145" s="1644" t="s">
        <v>183</v>
      </c>
      <c r="G145" s="1679" t="s">
        <v>2939</v>
      </c>
      <c r="H145" s="1683" t="s">
        <v>34</v>
      </c>
      <c r="I145" s="1633">
        <f t="shared" si="16"/>
        <v>0</v>
      </c>
      <c r="J145" s="1634">
        <f t="shared" si="17"/>
        <v>0</v>
      </c>
      <c r="K145" s="1671">
        <f t="shared" si="19"/>
        <v>158.41666666666671</v>
      </c>
      <c r="L145" s="1638">
        <v>0</v>
      </c>
      <c r="M145" s="1638">
        <v>0</v>
      </c>
      <c r="N145" s="1638">
        <v>0</v>
      </c>
      <c r="O145" s="1638">
        <v>0</v>
      </c>
      <c r="P145" s="1638">
        <v>0</v>
      </c>
      <c r="Q145" s="1638">
        <v>0</v>
      </c>
      <c r="R145" s="1638">
        <v>0</v>
      </c>
      <c r="S145" s="1638">
        <v>0</v>
      </c>
      <c r="T145" s="1638">
        <v>0</v>
      </c>
      <c r="U145" s="1638">
        <v>0</v>
      </c>
      <c r="V145" s="1638">
        <v>0</v>
      </c>
      <c r="W145" s="1638">
        <v>0</v>
      </c>
    </row>
    <row r="146" spans="1:23">
      <c r="A146" s="1686">
        <f t="shared" si="18"/>
        <v>142</v>
      </c>
      <c r="B146" s="1689"/>
      <c r="C146" s="1689"/>
      <c r="D146" s="1644" t="s">
        <v>695</v>
      </c>
      <c r="E146" s="1644" t="s">
        <v>696</v>
      </c>
      <c r="F146" s="1644" t="s">
        <v>157</v>
      </c>
      <c r="G146" s="1679" t="s">
        <v>2939</v>
      </c>
      <c r="H146" s="1683" t="s">
        <v>34</v>
      </c>
      <c r="I146" s="1633">
        <f t="shared" si="16"/>
        <v>0</v>
      </c>
      <c r="J146" s="1634">
        <f t="shared" si="17"/>
        <v>0</v>
      </c>
      <c r="K146" s="1671">
        <f t="shared" si="19"/>
        <v>158.41666666666671</v>
      </c>
      <c r="L146" s="1638">
        <v>0</v>
      </c>
      <c r="M146" s="1638">
        <v>0</v>
      </c>
      <c r="N146" s="1638">
        <v>0</v>
      </c>
      <c r="O146" s="1638">
        <v>0</v>
      </c>
      <c r="P146" s="1638">
        <v>0</v>
      </c>
      <c r="Q146" s="1638">
        <v>0</v>
      </c>
      <c r="R146" s="1638">
        <v>0</v>
      </c>
      <c r="S146" s="1638">
        <v>0</v>
      </c>
      <c r="T146" s="1638">
        <v>0</v>
      </c>
      <c r="U146" s="1638">
        <v>0</v>
      </c>
      <c r="V146" s="1638">
        <v>0</v>
      </c>
      <c r="W146" s="1638">
        <v>0</v>
      </c>
    </row>
    <row r="147" spans="1:23">
      <c r="A147" s="1686">
        <f t="shared" si="18"/>
        <v>143</v>
      </c>
      <c r="B147" s="1689"/>
      <c r="C147" s="1689"/>
      <c r="D147" s="1644" t="s">
        <v>2662</v>
      </c>
      <c r="E147" s="1644" t="s">
        <v>636</v>
      </c>
      <c r="F147" s="1644" t="s">
        <v>368</v>
      </c>
      <c r="G147" s="1679" t="s">
        <v>2939</v>
      </c>
      <c r="H147" s="1683" t="s">
        <v>34</v>
      </c>
      <c r="I147" s="1633">
        <f t="shared" ref="I147:I178" si="20">L147+N147+P147+R147+T147+V147</f>
        <v>0</v>
      </c>
      <c r="J147" s="1634">
        <f t="shared" si="17"/>
        <v>0</v>
      </c>
      <c r="K147" s="1671">
        <f t="shared" si="19"/>
        <v>158.41666666666671</v>
      </c>
      <c r="L147" s="1638">
        <v>0</v>
      </c>
      <c r="M147" s="1638">
        <v>0</v>
      </c>
      <c r="N147" s="1638">
        <v>0</v>
      </c>
      <c r="O147" s="1638">
        <v>0</v>
      </c>
      <c r="P147" s="1638">
        <v>0</v>
      </c>
      <c r="Q147" s="1638">
        <v>0</v>
      </c>
      <c r="R147" s="1638">
        <v>0</v>
      </c>
      <c r="S147" s="1638">
        <v>0</v>
      </c>
      <c r="T147" s="1638">
        <v>0</v>
      </c>
      <c r="U147" s="1638">
        <v>0</v>
      </c>
      <c r="V147" s="1638">
        <v>0</v>
      </c>
      <c r="W147" s="1638">
        <v>0</v>
      </c>
    </row>
    <row r="148" spans="1:23">
      <c r="A148" s="1686">
        <f t="shared" si="18"/>
        <v>144</v>
      </c>
      <c r="B148" s="1689"/>
      <c r="C148" s="1689"/>
      <c r="D148" s="1644" t="s">
        <v>690</v>
      </c>
      <c r="E148" s="1644" t="s">
        <v>181</v>
      </c>
      <c r="F148" s="1644" t="s">
        <v>311</v>
      </c>
      <c r="G148" s="1679" t="s">
        <v>2939</v>
      </c>
      <c r="H148" s="1683" t="s">
        <v>34</v>
      </c>
      <c r="I148" s="1633">
        <f t="shared" si="20"/>
        <v>0</v>
      </c>
      <c r="J148" s="1634">
        <f t="shared" ref="J148:J179" si="21">M148+O148+Q148+S148+U148+W148</f>
        <v>0</v>
      </c>
      <c r="K148" s="1671">
        <f t="shared" si="19"/>
        <v>158.41666666666671</v>
      </c>
      <c r="L148" s="1638">
        <v>0</v>
      </c>
      <c r="M148" s="1638">
        <v>0</v>
      </c>
      <c r="N148" s="1638">
        <v>0</v>
      </c>
      <c r="O148" s="1638">
        <v>0</v>
      </c>
      <c r="P148" s="1638">
        <v>0</v>
      </c>
      <c r="Q148" s="1638">
        <v>0</v>
      </c>
      <c r="R148" s="1638">
        <v>0</v>
      </c>
      <c r="S148" s="1638">
        <v>0</v>
      </c>
      <c r="T148" s="1638">
        <v>0</v>
      </c>
      <c r="U148" s="1638">
        <v>0</v>
      </c>
      <c r="V148" s="1638">
        <v>0</v>
      </c>
      <c r="W148" s="1638">
        <v>0</v>
      </c>
    </row>
    <row r="149" spans="1:23">
      <c r="A149" s="1686">
        <f t="shared" si="18"/>
        <v>145</v>
      </c>
      <c r="B149" s="1689"/>
      <c r="C149" s="1689"/>
      <c r="D149" s="1644" t="s">
        <v>885</v>
      </c>
      <c r="E149" s="1644" t="s">
        <v>886</v>
      </c>
      <c r="F149" s="1644" t="s">
        <v>846</v>
      </c>
      <c r="G149" s="1679" t="s">
        <v>2939</v>
      </c>
      <c r="H149" s="1683" t="s">
        <v>34</v>
      </c>
      <c r="I149" s="1633">
        <f t="shared" si="20"/>
        <v>0</v>
      </c>
      <c r="J149" s="1634">
        <f t="shared" si="21"/>
        <v>0</v>
      </c>
      <c r="K149" s="1671">
        <f t="shared" si="19"/>
        <v>158.41666666666671</v>
      </c>
      <c r="L149" s="1638">
        <v>0</v>
      </c>
      <c r="M149" s="1638">
        <v>0</v>
      </c>
      <c r="N149" s="1638">
        <v>0</v>
      </c>
      <c r="O149" s="1638">
        <v>0</v>
      </c>
      <c r="P149" s="1638">
        <v>0</v>
      </c>
      <c r="Q149" s="1638">
        <v>0</v>
      </c>
      <c r="R149" s="1638">
        <v>0</v>
      </c>
      <c r="S149" s="1638">
        <v>0</v>
      </c>
      <c r="T149" s="1638">
        <v>0</v>
      </c>
      <c r="U149" s="1638">
        <v>0</v>
      </c>
      <c r="V149" s="1638">
        <v>0</v>
      </c>
      <c r="W149" s="1638">
        <v>0</v>
      </c>
    </row>
    <row r="150" spans="1:23">
      <c r="A150" s="1686">
        <f t="shared" si="18"/>
        <v>146</v>
      </c>
      <c r="B150" s="1689"/>
      <c r="C150" s="1689"/>
      <c r="D150" s="1644" t="s">
        <v>889</v>
      </c>
      <c r="E150" s="1644" t="s">
        <v>890</v>
      </c>
      <c r="F150" s="1644" t="s">
        <v>846</v>
      </c>
      <c r="G150" s="1679" t="s">
        <v>2939</v>
      </c>
      <c r="H150" s="1683" t="s">
        <v>34</v>
      </c>
      <c r="I150" s="1633">
        <f t="shared" si="20"/>
        <v>0</v>
      </c>
      <c r="J150" s="1634">
        <f t="shared" si="21"/>
        <v>0</v>
      </c>
      <c r="K150" s="1671">
        <f t="shared" si="19"/>
        <v>158.41666666666671</v>
      </c>
      <c r="L150" s="1638">
        <v>0</v>
      </c>
      <c r="M150" s="1638">
        <v>0</v>
      </c>
      <c r="N150" s="1638">
        <v>0</v>
      </c>
      <c r="O150" s="1638">
        <v>0</v>
      </c>
      <c r="P150" s="1638">
        <v>0</v>
      </c>
      <c r="Q150" s="1638">
        <v>0</v>
      </c>
      <c r="R150" s="1638">
        <v>0</v>
      </c>
      <c r="S150" s="1638">
        <v>0</v>
      </c>
      <c r="T150" s="1638">
        <v>0</v>
      </c>
      <c r="U150" s="1638">
        <v>0</v>
      </c>
      <c r="V150" s="1638">
        <v>0</v>
      </c>
      <c r="W150" s="1638">
        <v>0</v>
      </c>
    </row>
    <row r="151" spans="1:23">
      <c r="A151" s="1686">
        <f t="shared" si="18"/>
        <v>147</v>
      </c>
      <c r="B151" s="1689"/>
      <c r="C151" s="1689"/>
      <c r="D151" s="1644" t="s">
        <v>918</v>
      </c>
      <c r="E151" s="1644" t="s">
        <v>871</v>
      </c>
      <c r="F151" s="1644" t="s">
        <v>846</v>
      </c>
      <c r="G151" s="1679" t="s">
        <v>2939</v>
      </c>
      <c r="H151" s="1683" t="s">
        <v>34</v>
      </c>
      <c r="I151" s="1633">
        <f t="shared" si="20"/>
        <v>0</v>
      </c>
      <c r="J151" s="1634">
        <f t="shared" si="21"/>
        <v>0</v>
      </c>
      <c r="K151" s="1671">
        <f t="shared" si="19"/>
        <v>158.41666666666671</v>
      </c>
      <c r="L151" s="1638">
        <v>0</v>
      </c>
      <c r="M151" s="1638">
        <v>0</v>
      </c>
      <c r="N151" s="1638">
        <v>0</v>
      </c>
      <c r="O151" s="1638">
        <v>0</v>
      </c>
      <c r="P151" s="1638">
        <v>0</v>
      </c>
      <c r="Q151" s="1638">
        <v>0</v>
      </c>
      <c r="R151" s="1638">
        <v>0</v>
      </c>
      <c r="S151" s="1638">
        <v>0</v>
      </c>
      <c r="T151" s="1638">
        <v>0</v>
      </c>
      <c r="U151" s="1638">
        <v>0</v>
      </c>
      <c r="V151" s="1638">
        <v>0</v>
      </c>
      <c r="W151" s="1638">
        <v>0</v>
      </c>
    </row>
    <row r="152" spans="1:23">
      <c r="A152" s="1686">
        <f t="shared" si="18"/>
        <v>148</v>
      </c>
      <c r="B152" s="1689"/>
      <c r="C152" s="1689"/>
      <c r="D152" s="1645" t="s">
        <v>134</v>
      </c>
      <c r="E152" s="1645" t="s">
        <v>135</v>
      </c>
      <c r="F152" s="1645" t="s">
        <v>846</v>
      </c>
      <c r="G152" s="1679" t="s">
        <v>2939</v>
      </c>
      <c r="H152" s="1683" t="s">
        <v>34</v>
      </c>
      <c r="I152" s="1633">
        <f t="shared" si="20"/>
        <v>0</v>
      </c>
      <c r="J152" s="1634">
        <f t="shared" si="21"/>
        <v>0</v>
      </c>
      <c r="K152" s="1671">
        <f t="shared" si="19"/>
        <v>158.41666666666671</v>
      </c>
      <c r="L152" s="1638">
        <v>0</v>
      </c>
      <c r="M152" s="1638">
        <v>0</v>
      </c>
      <c r="N152" s="1638">
        <v>0</v>
      </c>
      <c r="O152" s="1638">
        <v>0</v>
      </c>
      <c r="P152" s="1638">
        <v>0</v>
      </c>
      <c r="Q152" s="1638">
        <v>0</v>
      </c>
      <c r="R152" s="1638">
        <v>0</v>
      </c>
      <c r="S152" s="1638">
        <v>0</v>
      </c>
      <c r="T152" s="1638">
        <v>0</v>
      </c>
      <c r="U152" s="1638">
        <v>0</v>
      </c>
      <c r="V152" s="1638">
        <v>0</v>
      </c>
      <c r="W152" s="1638">
        <v>0</v>
      </c>
    </row>
    <row r="153" spans="1:23">
      <c r="A153" s="1686">
        <f t="shared" si="18"/>
        <v>149</v>
      </c>
      <c r="B153" s="1689"/>
      <c r="C153" s="1689"/>
      <c r="D153" s="1644" t="s">
        <v>1511</v>
      </c>
      <c r="E153" s="1645" t="s">
        <v>1512</v>
      </c>
      <c r="F153" s="1645" t="s">
        <v>231</v>
      </c>
      <c r="G153" s="1679" t="s">
        <v>2939</v>
      </c>
      <c r="H153" s="1683" t="s">
        <v>34</v>
      </c>
      <c r="I153" s="1633">
        <f t="shared" si="20"/>
        <v>1</v>
      </c>
      <c r="J153" s="1634">
        <f t="shared" si="21"/>
        <v>0</v>
      </c>
      <c r="K153" s="1671">
        <f t="shared" si="19"/>
        <v>158.41666666666671</v>
      </c>
      <c r="L153" s="1638">
        <f>1</f>
        <v>1</v>
      </c>
      <c r="M153" s="1638">
        <v>0</v>
      </c>
      <c r="N153" s="1638">
        <v>0</v>
      </c>
      <c r="O153" s="1638">
        <v>0</v>
      </c>
      <c r="P153" s="1638">
        <v>0</v>
      </c>
      <c r="Q153" s="1638">
        <v>0</v>
      </c>
      <c r="R153" s="1638">
        <v>0</v>
      </c>
      <c r="S153" s="1638">
        <v>0</v>
      </c>
      <c r="T153" s="1638">
        <v>0</v>
      </c>
      <c r="U153" s="1638">
        <v>0</v>
      </c>
      <c r="V153" s="1638">
        <v>0</v>
      </c>
      <c r="W153" s="1638">
        <v>0</v>
      </c>
    </row>
    <row r="154" spans="1:23">
      <c r="A154" s="1686">
        <f t="shared" si="18"/>
        <v>150</v>
      </c>
      <c r="B154" s="1689"/>
      <c r="C154" s="1689"/>
      <c r="D154" s="1645" t="s">
        <v>2791</v>
      </c>
      <c r="E154" s="1645" t="s">
        <v>2792</v>
      </c>
      <c r="F154" s="1645" t="s">
        <v>868</v>
      </c>
      <c r="G154" s="1679" t="s">
        <v>2939</v>
      </c>
      <c r="H154" s="1683" t="s">
        <v>34</v>
      </c>
      <c r="I154" s="1633">
        <f t="shared" si="20"/>
        <v>1</v>
      </c>
      <c r="J154" s="1634">
        <f t="shared" si="21"/>
        <v>0</v>
      </c>
      <c r="K154" s="1671">
        <f t="shared" si="19"/>
        <v>158.41666666666671</v>
      </c>
      <c r="L154" s="1638">
        <v>0</v>
      </c>
      <c r="M154" s="1638">
        <v>0</v>
      </c>
      <c r="N154" s="1638">
        <v>0</v>
      </c>
      <c r="O154" s="1638">
        <v>0</v>
      </c>
      <c r="P154" s="1638">
        <v>0</v>
      </c>
      <c r="Q154" s="1638">
        <v>0</v>
      </c>
      <c r="R154" s="1638">
        <v>0</v>
      </c>
      <c r="S154" s="1638">
        <v>0</v>
      </c>
      <c r="T154" s="1638">
        <v>0</v>
      </c>
      <c r="U154" s="1638">
        <v>0</v>
      </c>
      <c r="V154" s="1638">
        <v>1</v>
      </c>
      <c r="W154" s="1638">
        <v>0</v>
      </c>
    </row>
    <row r="155" spans="1:23">
      <c r="A155" s="1686">
        <f t="shared" si="18"/>
        <v>151</v>
      </c>
      <c r="B155" s="1689"/>
      <c r="C155" s="1689"/>
      <c r="D155" s="1645" t="s">
        <v>952</v>
      </c>
      <c r="E155" s="1645" t="s">
        <v>951</v>
      </c>
      <c r="F155" s="1645" t="s">
        <v>868</v>
      </c>
      <c r="G155" s="1679" t="s">
        <v>2939</v>
      </c>
      <c r="H155" s="1683" t="s">
        <v>34</v>
      </c>
      <c r="I155" s="1633">
        <f t="shared" si="20"/>
        <v>1</v>
      </c>
      <c r="J155" s="1634">
        <f t="shared" si="21"/>
        <v>0</v>
      </c>
      <c r="K155" s="1671">
        <f t="shared" si="19"/>
        <v>158.41666666666671</v>
      </c>
      <c r="L155" s="1638">
        <v>0</v>
      </c>
      <c r="M155" s="1638">
        <v>0</v>
      </c>
      <c r="N155" s="1638">
        <v>0</v>
      </c>
      <c r="O155" s="1638">
        <v>0</v>
      </c>
      <c r="P155" s="1638">
        <v>0</v>
      </c>
      <c r="Q155" s="1638">
        <v>0</v>
      </c>
      <c r="R155" s="1638">
        <v>0</v>
      </c>
      <c r="S155" s="1638">
        <v>0</v>
      </c>
      <c r="T155" s="1638">
        <v>0</v>
      </c>
      <c r="U155" s="1638">
        <v>0</v>
      </c>
      <c r="V155" s="1638">
        <f>1</f>
        <v>1</v>
      </c>
      <c r="W155" s="1638">
        <v>0</v>
      </c>
    </row>
    <row r="156" spans="1:23">
      <c r="A156" s="1686">
        <f t="shared" si="18"/>
        <v>152</v>
      </c>
      <c r="B156" s="1689"/>
      <c r="C156" s="1689"/>
      <c r="D156" s="1644" t="s">
        <v>1619</v>
      </c>
      <c r="E156" s="1645" t="s">
        <v>131</v>
      </c>
      <c r="F156" s="1645" t="s">
        <v>231</v>
      </c>
      <c r="G156" s="1679" t="s">
        <v>2939</v>
      </c>
      <c r="H156" s="1683" t="s">
        <v>34</v>
      </c>
      <c r="I156" s="1633">
        <f t="shared" si="20"/>
        <v>1</v>
      </c>
      <c r="J156" s="1634">
        <f t="shared" si="21"/>
        <v>0</v>
      </c>
      <c r="K156" s="1671">
        <f t="shared" si="19"/>
        <v>158.41666666666671</v>
      </c>
      <c r="L156" s="1638">
        <v>0</v>
      </c>
      <c r="M156" s="1638">
        <v>0</v>
      </c>
      <c r="N156" s="1638">
        <v>0</v>
      </c>
      <c r="O156" s="1638">
        <v>0</v>
      </c>
      <c r="P156" s="1638">
        <v>0</v>
      </c>
      <c r="Q156" s="1638">
        <v>0</v>
      </c>
      <c r="R156" s="1638">
        <v>0</v>
      </c>
      <c r="S156" s="1638">
        <v>0</v>
      </c>
      <c r="T156" s="1638">
        <v>0</v>
      </c>
      <c r="U156" s="1638">
        <v>0</v>
      </c>
      <c r="V156" s="1638">
        <f>1</f>
        <v>1</v>
      </c>
      <c r="W156" s="1638">
        <v>0</v>
      </c>
    </row>
    <row r="157" spans="1:23">
      <c r="A157" s="1686">
        <f t="shared" si="18"/>
        <v>153</v>
      </c>
      <c r="B157" s="1689"/>
      <c r="C157" s="1689"/>
      <c r="D157" s="1644" t="s">
        <v>2366</v>
      </c>
      <c r="E157" s="1645" t="s">
        <v>2365</v>
      </c>
      <c r="F157" s="1645" t="s">
        <v>231</v>
      </c>
      <c r="G157" s="1679" t="s">
        <v>2939</v>
      </c>
      <c r="H157" s="1683" t="s">
        <v>34</v>
      </c>
      <c r="I157" s="1633">
        <f t="shared" si="20"/>
        <v>1</v>
      </c>
      <c r="J157" s="1634">
        <f t="shared" si="21"/>
        <v>0</v>
      </c>
      <c r="K157" s="1671">
        <f t="shared" si="19"/>
        <v>158.41666666666671</v>
      </c>
      <c r="L157" s="1638">
        <f>1</f>
        <v>1</v>
      </c>
      <c r="M157" s="1638">
        <v>0</v>
      </c>
      <c r="N157" s="1638">
        <v>0</v>
      </c>
      <c r="O157" s="1638">
        <v>0</v>
      </c>
      <c r="P157" s="1638">
        <v>0</v>
      </c>
      <c r="Q157" s="1638">
        <v>0</v>
      </c>
      <c r="R157" s="1638">
        <v>0</v>
      </c>
      <c r="S157" s="1638">
        <v>0</v>
      </c>
      <c r="T157" s="1638">
        <v>0</v>
      </c>
      <c r="U157" s="1638">
        <v>0</v>
      </c>
      <c r="V157" s="1638">
        <v>0</v>
      </c>
      <c r="W157" s="1638">
        <v>0</v>
      </c>
    </row>
    <row r="158" spans="1:23">
      <c r="A158" s="1686">
        <f t="shared" si="18"/>
        <v>154</v>
      </c>
      <c r="B158" s="1689"/>
      <c r="C158" s="1689"/>
      <c r="D158" s="1644" t="s">
        <v>1730</v>
      </c>
      <c r="E158" s="1645" t="s">
        <v>871</v>
      </c>
      <c r="F158" s="1645" t="s">
        <v>231</v>
      </c>
      <c r="G158" s="1679" t="s">
        <v>2939</v>
      </c>
      <c r="H158" s="1683" t="s">
        <v>34</v>
      </c>
      <c r="I158" s="1633">
        <f t="shared" si="20"/>
        <v>1</v>
      </c>
      <c r="J158" s="1634">
        <f t="shared" si="21"/>
        <v>0</v>
      </c>
      <c r="K158" s="1671">
        <f t="shared" si="19"/>
        <v>158.41666666666671</v>
      </c>
      <c r="L158" s="1638">
        <f>1</f>
        <v>1</v>
      </c>
      <c r="M158" s="1638">
        <v>0</v>
      </c>
      <c r="N158" s="1638">
        <v>0</v>
      </c>
      <c r="O158" s="1638">
        <v>0</v>
      </c>
      <c r="P158" s="1638">
        <v>0</v>
      </c>
      <c r="Q158" s="1638">
        <v>0</v>
      </c>
      <c r="R158" s="1638">
        <v>0</v>
      </c>
      <c r="S158" s="1638">
        <v>0</v>
      </c>
      <c r="T158" s="1638">
        <v>0</v>
      </c>
      <c r="U158" s="1638">
        <v>0</v>
      </c>
      <c r="V158" s="1638">
        <v>0</v>
      </c>
      <c r="W158" s="1638">
        <v>0</v>
      </c>
    </row>
    <row r="159" spans="1:23">
      <c r="A159" s="1686">
        <f t="shared" si="18"/>
        <v>155</v>
      </c>
      <c r="B159" s="1689"/>
      <c r="C159" s="1689"/>
      <c r="D159" s="1645" t="s">
        <v>2225</v>
      </c>
      <c r="E159" s="1645" t="s">
        <v>2226</v>
      </c>
      <c r="F159" s="1645" t="s">
        <v>868</v>
      </c>
      <c r="G159" s="1679" t="s">
        <v>2939</v>
      </c>
      <c r="H159" s="1683" t="s">
        <v>34</v>
      </c>
      <c r="I159" s="1633">
        <f t="shared" si="20"/>
        <v>1</v>
      </c>
      <c r="J159" s="1634">
        <f t="shared" si="21"/>
        <v>0</v>
      </c>
      <c r="K159" s="1671">
        <f t="shared" si="19"/>
        <v>158.41666666666671</v>
      </c>
      <c r="L159" s="1638">
        <v>1</v>
      </c>
      <c r="M159" s="1638">
        <v>0</v>
      </c>
      <c r="N159" s="1638">
        <v>0</v>
      </c>
      <c r="O159" s="1638">
        <v>0</v>
      </c>
      <c r="P159" s="1638">
        <v>0</v>
      </c>
      <c r="Q159" s="1638">
        <v>0</v>
      </c>
      <c r="R159" s="1638">
        <v>0</v>
      </c>
      <c r="S159" s="1638">
        <v>0</v>
      </c>
      <c r="T159" s="1638">
        <v>0</v>
      </c>
      <c r="U159" s="1638">
        <v>0</v>
      </c>
      <c r="V159" s="1638">
        <v>0</v>
      </c>
      <c r="W159" s="1638">
        <v>0</v>
      </c>
    </row>
    <row r="160" spans="1:23">
      <c r="A160" s="1686">
        <f t="shared" si="18"/>
        <v>156</v>
      </c>
      <c r="B160" s="1689"/>
      <c r="C160" s="1689"/>
      <c r="D160" s="1645" t="s">
        <v>1368</v>
      </c>
      <c r="E160" s="1645" t="s">
        <v>135</v>
      </c>
      <c r="F160" s="1645" t="s">
        <v>231</v>
      </c>
      <c r="G160" s="1679" t="s">
        <v>2939</v>
      </c>
      <c r="H160" s="1683" t="s">
        <v>34</v>
      </c>
      <c r="I160" s="1633">
        <f t="shared" si="20"/>
        <v>1</v>
      </c>
      <c r="J160" s="1634">
        <f t="shared" si="21"/>
        <v>0</v>
      </c>
      <c r="K160" s="1671">
        <f t="shared" si="19"/>
        <v>158.41666666666671</v>
      </c>
      <c r="L160" s="1638">
        <v>0</v>
      </c>
      <c r="M160" s="1638">
        <v>0</v>
      </c>
      <c r="N160" s="1638">
        <v>0</v>
      </c>
      <c r="O160" s="1638">
        <v>0</v>
      </c>
      <c r="P160" s="1638">
        <v>0</v>
      </c>
      <c r="Q160" s="1638">
        <v>0</v>
      </c>
      <c r="R160" s="1638">
        <v>0</v>
      </c>
      <c r="S160" s="1638">
        <v>0</v>
      </c>
      <c r="T160" s="1638">
        <v>0</v>
      </c>
      <c r="U160" s="1638">
        <v>0</v>
      </c>
      <c r="V160" s="1638">
        <f>1</f>
        <v>1</v>
      </c>
      <c r="W160" s="1638">
        <v>0</v>
      </c>
    </row>
    <row r="161" spans="1:23">
      <c r="A161" s="1686">
        <f t="shared" si="18"/>
        <v>157</v>
      </c>
      <c r="B161" s="1689"/>
      <c r="C161" s="1689"/>
      <c r="D161" s="1645" t="s">
        <v>1620</v>
      </c>
      <c r="E161" s="1645" t="s">
        <v>1621</v>
      </c>
      <c r="F161" s="1645" t="s">
        <v>231</v>
      </c>
      <c r="G161" s="1679" t="s">
        <v>2939</v>
      </c>
      <c r="H161" s="1683" t="s">
        <v>34</v>
      </c>
      <c r="I161" s="1633">
        <f t="shared" si="20"/>
        <v>1</v>
      </c>
      <c r="J161" s="1634">
        <f t="shared" si="21"/>
        <v>0</v>
      </c>
      <c r="K161" s="1671">
        <f t="shared" si="19"/>
        <v>158.41666666666671</v>
      </c>
      <c r="L161" s="1638">
        <v>0</v>
      </c>
      <c r="M161" s="1638">
        <v>0</v>
      </c>
      <c r="N161" s="1638">
        <v>0</v>
      </c>
      <c r="O161" s="1638">
        <v>0</v>
      </c>
      <c r="P161" s="1638">
        <v>0</v>
      </c>
      <c r="Q161" s="1638">
        <v>0</v>
      </c>
      <c r="R161" s="1638">
        <v>0</v>
      </c>
      <c r="S161" s="1638">
        <v>0</v>
      </c>
      <c r="T161" s="1638">
        <v>0</v>
      </c>
      <c r="U161" s="1638">
        <v>0</v>
      </c>
      <c r="V161" s="1638">
        <f>1</f>
        <v>1</v>
      </c>
      <c r="W161" s="1638">
        <v>0</v>
      </c>
    </row>
    <row r="162" spans="1:23">
      <c r="A162" s="1686">
        <f t="shared" si="18"/>
        <v>158</v>
      </c>
      <c r="B162" s="1689"/>
      <c r="C162" s="1689"/>
      <c r="D162" s="1645" t="s">
        <v>2557</v>
      </c>
      <c r="E162" s="1645" t="s">
        <v>208</v>
      </c>
      <c r="F162" s="1645" t="s">
        <v>835</v>
      </c>
      <c r="G162" s="1679" t="s">
        <v>2939</v>
      </c>
      <c r="H162" s="1683" t="s">
        <v>34</v>
      </c>
      <c r="I162" s="1633">
        <f t="shared" si="20"/>
        <v>1</v>
      </c>
      <c r="J162" s="1634">
        <f t="shared" si="21"/>
        <v>0</v>
      </c>
      <c r="K162" s="1671">
        <f t="shared" si="19"/>
        <v>158.41666666666671</v>
      </c>
      <c r="L162" s="1638">
        <v>0</v>
      </c>
      <c r="M162" s="1638">
        <v>0</v>
      </c>
      <c r="N162" s="1638">
        <f>1</f>
        <v>1</v>
      </c>
      <c r="O162" s="1638">
        <v>0</v>
      </c>
      <c r="P162" s="1638">
        <v>0</v>
      </c>
      <c r="Q162" s="1638">
        <v>0</v>
      </c>
      <c r="R162" s="1638">
        <v>0</v>
      </c>
      <c r="S162" s="1638">
        <v>0</v>
      </c>
      <c r="T162" s="1638">
        <v>0</v>
      </c>
      <c r="U162" s="1638">
        <v>0</v>
      </c>
      <c r="V162" s="1638">
        <v>0</v>
      </c>
      <c r="W162" s="1638">
        <v>0</v>
      </c>
    </row>
    <row r="163" spans="1:23">
      <c r="A163" s="1686">
        <f t="shared" si="18"/>
        <v>159</v>
      </c>
      <c r="B163" s="1689"/>
      <c r="C163" s="1689"/>
      <c r="D163" s="1645" t="s">
        <v>1412</v>
      </c>
      <c r="E163" s="1645" t="s">
        <v>273</v>
      </c>
      <c r="F163" s="1645" t="s">
        <v>835</v>
      </c>
      <c r="G163" s="1679" t="s">
        <v>2939</v>
      </c>
      <c r="H163" s="1683" t="s">
        <v>34</v>
      </c>
      <c r="I163" s="1633">
        <f t="shared" si="20"/>
        <v>2</v>
      </c>
      <c r="J163" s="1634">
        <f t="shared" si="21"/>
        <v>0</v>
      </c>
      <c r="K163" s="1671">
        <f t="shared" si="19"/>
        <v>158.41666666666671</v>
      </c>
      <c r="L163" s="1638">
        <f>1</f>
        <v>1</v>
      </c>
      <c r="M163" s="1638">
        <v>0</v>
      </c>
      <c r="N163" s="1638">
        <v>0</v>
      </c>
      <c r="O163" s="1638">
        <v>0</v>
      </c>
      <c r="P163" s="1638">
        <v>0</v>
      </c>
      <c r="Q163" s="1638">
        <v>0</v>
      </c>
      <c r="R163" s="1638">
        <v>0</v>
      </c>
      <c r="S163" s="1638">
        <v>0</v>
      </c>
      <c r="T163" s="1638">
        <v>0</v>
      </c>
      <c r="U163" s="1638">
        <v>0</v>
      </c>
      <c r="V163" s="1638">
        <f>1</f>
        <v>1</v>
      </c>
      <c r="W163" s="1638">
        <v>0</v>
      </c>
    </row>
    <row r="164" spans="1:23">
      <c r="A164" s="1686">
        <f t="shared" si="18"/>
        <v>160</v>
      </c>
      <c r="B164" s="1689"/>
      <c r="C164" s="1689"/>
      <c r="D164" s="1645" t="s">
        <v>90</v>
      </c>
      <c r="E164" s="1645" t="s">
        <v>1778</v>
      </c>
      <c r="F164" s="1645" t="s">
        <v>835</v>
      </c>
      <c r="G164" s="1679" t="s">
        <v>2939</v>
      </c>
      <c r="H164" s="1683" t="s">
        <v>34</v>
      </c>
      <c r="I164" s="1633">
        <f t="shared" si="20"/>
        <v>1</v>
      </c>
      <c r="J164" s="1634">
        <f t="shared" si="21"/>
        <v>0</v>
      </c>
      <c r="K164" s="1671">
        <f t="shared" si="19"/>
        <v>158.41666666666671</v>
      </c>
      <c r="L164" s="1638">
        <v>0</v>
      </c>
      <c r="M164" s="1638">
        <v>0</v>
      </c>
      <c r="N164" s="1638">
        <v>0</v>
      </c>
      <c r="O164" s="1638">
        <v>0</v>
      </c>
      <c r="P164" s="1638">
        <v>0</v>
      </c>
      <c r="Q164" s="1638">
        <v>0</v>
      </c>
      <c r="R164" s="1638">
        <v>0</v>
      </c>
      <c r="S164" s="1638">
        <v>0</v>
      </c>
      <c r="T164" s="1638">
        <v>0</v>
      </c>
      <c r="U164" s="1638">
        <v>0</v>
      </c>
      <c r="V164" s="1638">
        <f>1</f>
        <v>1</v>
      </c>
      <c r="W164" s="1638">
        <v>0</v>
      </c>
    </row>
    <row r="165" spans="1:23">
      <c r="A165" s="1686">
        <f t="shared" si="18"/>
        <v>161</v>
      </c>
      <c r="B165" s="1689"/>
      <c r="C165" s="1689"/>
      <c r="D165" s="1645" t="s">
        <v>1410</v>
      </c>
      <c r="E165" s="1645" t="s">
        <v>1411</v>
      </c>
      <c r="F165" s="1645" t="s">
        <v>835</v>
      </c>
      <c r="G165" s="1679" t="s">
        <v>2939</v>
      </c>
      <c r="H165" s="1683" t="s">
        <v>34</v>
      </c>
      <c r="I165" s="1633">
        <f t="shared" si="20"/>
        <v>2</v>
      </c>
      <c r="J165" s="1634">
        <f t="shared" si="21"/>
        <v>0</v>
      </c>
      <c r="K165" s="1671">
        <f t="shared" si="19"/>
        <v>158.41666666666671</v>
      </c>
      <c r="L165" s="1638">
        <f>1</f>
        <v>1</v>
      </c>
      <c r="M165" s="1638">
        <v>0</v>
      </c>
      <c r="N165" s="1638">
        <v>0</v>
      </c>
      <c r="O165" s="1638">
        <v>0</v>
      </c>
      <c r="P165" s="1638">
        <v>0</v>
      </c>
      <c r="Q165" s="1638">
        <v>0</v>
      </c>
      <c r="R165" s="1638">
        <v>0</v>
      </c>
      <c r="S165" s="1638">
        <v>0</v>
      </c>
      <c r="T165" s="1638">
        <v>0</v>
      </c>
      <c r="U165" s="1638">
        <v>0</v>
      </c>
      <c r="V165" s="1638">
        <f>1</f>
        <v>1</v>
      </c>
      <c r="W165" s="1638">
        <v>0</v>
      </c>
    </row>
    <row r="166" spans="1:23">
      <c r="A166" s="1686">
        <f t="shared" si="18"/>
        <v>162</v>
      </c>
      <c r="B166" s="1689"/>
      <c r="C166" s="1689"/>
      <c r="D166" s="1645" t="s">
        <v>2551</v>
      </c>
      <c r="E166" s="1645" t="s">
        <v>100</v>
      </c>
      <c r="F166" s="1645" t="s">
        <v>835</v>
      </c>
      <c r="G166" s="1679" t="s">
        <v>2939</v>
      </c>
      <c r="H166" s="1683" t="s">
        <v>34</v>
      </c>
      <c r="I166" s="1633">
        <f t="shared" si="20"/>
        <v>1</v>
      </c>
      <c r="J166" s="1634">
        <f t="shared" si="21"/>
        <v>0</v>
      </c>
      <c r="K166" s="1671">
        <f t="shared" si="19"/>
        <v>158.41666666666671</v>
      </c>
      <c r="L166" s="1638">
        <v>0</v>
      </c>
      <c r="M166" s="1638">
        <v>0</v>
      </c>
      <c r="N166" s="1638">
        <v>1</v>
      </c>
      <c r="O166" s="1638">
        <v>0</v>
      </c>
      <c r="P166" s="1638">
        <v>0</v>
      </c>
      <c r="Q166" s="1638">
        <v>0</v>
      </c>
      <c r="R166" s="1638">
        <v>0</v>
      </c>
      <c r="S166" s="1638">
        <v>0</v>
      </c>
      <c r="T166" s="1638">
        <v>0</v>
      </c>
      <c r="U166" s="1638">
        <v>0</v>
      </c>
      <c r="V166" s="1638">
        <v>0</v>
      </c>
      <c r="W166" s="1638">
        <v>0</v>
      </c>
    </row>
    <row r="167" spans="1:23">
      <c r="A167" s="1686">
        <f t="shared" si="18"/>
        <v>163</v>
      </c>
      <c r="B167" s="1689"/>
      <c r="C167" s="1689"/>
      <c r="D167" s="1645" t="s">
        <v>2552</v>
      </c>
      <c r="E167" s="1645" t="s">
        <v>1745</v>
      </c>
      <c r="F167" s="1645" t="s">
        <v>835</v>
      </c>
      <c r="G167" s="1679" t="s">
        <v>2939</v>
      </c>
      <c r="H167" s="1683" t="s">
        <v>34</v>
      </c>
      <c r="I167" s="1633">
        <f t="shared" si="20"/>
        <v>1</v>
      </c>
      <c r="J167" s="1634">
        <f t="shared" si="21"/>
        <v>0</v>
      </c>
      <c r="K167" s="1671">
        <f t="shared" si="19"/>
        <v>158.41666666666671</v>
      </c>
      <c r="L167" s="1638">
        <v>0</v>
      </c>
      <c r="M167" s="1638">
        <v>0</v>
      </c>
      <c r="N167" s="1638">
        <f>1</f>
        <v>1</v>
      </c>
      <c r="O167" s="1638">
        <v>0</v>
      </c>
      <c r="P167" s="1638">
        <v>0</v>
      </c>
      <c r="Q167" s="1638">
        <v>0</v>
      </c>
      <c r="R167" s="1638">
        <v>0</v>
      </c>
      <c r="S167" s="1638">
        <v>0</v>
      </c>
      <c r="T167" s="1638">
        <v>0</v>
      </c>
      <c r="U167" s="1638">
        <v>0</v>
      </c>
      <c r="V167" s="1638">
        <v>0</v>
      </c>
      <c r="W167" s="1638">
        <v>0</v>
      </c>
    </row>
    <row r="168" spans="1:23">
      <c r="A168" s="1686">
        <f t="shared" si="18"/>
        <v>164</v>
      </c>
      <c r="B168" s="1689"/>
      <c r="C168" s="1689"/>
      <c r="D168" s="1645" t="s">
        <v>2698</v>
      </c>
      <c r="E168" s="1645" t="s">
        <v>214</v>
      </c>
      <c r="F168" s="1645" t="s">
        <v>835</v>
      </c>
      <c r="G168" s="1679" t="s">
        <v>2939</v>
      </c>
      <c r="H168" s="1683" t="s">
        <v>34</v>
      </c>
      <c r="I168" s="1633">
        <f t="shared" si="20"/>
        <v>1</v>
      </c>
      <c r="J168" s="1634">
        <f t="shared" si="21"/>
        <v>0</v>
      </c>
      <c r="K168" s="1671">
        <f t="shared" si="19"/>
        <v>158.41666666666671</v>
      </c>
      <c r="L168" s="1638">
        <f>1</f>
        <v>1</v>
      </c>
      <c r="M168" s="1638">
        <v>0</v>
      </c>
      <c r="N168" s="1638">
        <v>0</v>
      </c>
      <c r="O168" s="1638">
        <v>0</v>
      </c>
      <c r="P168" s="1638">
        <v>0</v>
      </c>
      <c r="Q168" s="1638">
        <v>0</v>
      </c>
      <c r="R168" s="1638">
        <v>0</v>
      </c>
      <c r="S168" s="1638">
        <v>0</v>
      </c>
      <c r="T168" s="1638">
        <v>0</v>
      </c>
      <c r="U168" s="1638">
        <v>0</v>
      </c>
      <c r="V168" s="1638">
        <v>0</v>
      </c>
      <c r="W168" s="1638">
        <v>0</v>
      </c>
    </row>
    <row r="169" spans="1:23">
      <c r="A169" s="1686">
        <f t="shared" si="18"/>
        <v>165</v>
      </c>
      <c r="B169" s="1689"/>
      <c r="C169" s="1689"/>
      <c r="D169" s="1645" t="s">
        <v>1776</v>
      </c>
      <c r="E169" s="1645" t="s">
        <v>1777</v>
      </c>
      <c r="F169" s="1645" t="s">
        <v>835</v>
      </c>
      <c r="G169" s="1679" t="s">
        <v>2939</v>
      </c>
      <c r="H169" s="1683" t="s">
        <v>34</v>
      </c>
      <c r="I169" s="1633">
        <f t="shared" si="20"/>
        <v>1</v>
      </c>
      <c r="J169" s="1634">
        <f t="shared" si="21"/>
        <v>0</v>
      </c>
      <c r="K169" s="1671">
        <f t="shared" si="19"/>
        <v>158.41666666666671</v>
      </c>
      <c r="L169" s="1638">
        <v>0</v>
      </c>
      <c r="M169" s="1638">
        <v>0</v>
      </c>
      <c r="N169" s="1638">
        <v>0</v>
      </c>
      <c r="O169" s="1638">
        <v>0</v>
      </c>
      <c r="P169" s="1638">
        <v>0</v>
      </c>
      <c r="Q169" s="1638">
        <v>0</v>
      </c>
      <c r="R169" s="1638">
        <v>0</v>
      </c>
      <c r="S169" s="1638">
        <v>0</v>
      </c>
      <c r="T169" s="1638">
        <v>0</v>
      </c>
      <c r="U169" s="1638">
        <v>0</v>
      </c>
      <c r="V169" s="1638">
        <f>1</f>
        <v>1</v>
      </c>
      <c r="W169" s="1638">
        <v>0</v>
      </c>
    </row>
    <row r="170" spans="1:23">
      <c r="A170" s="1686">
        <f t="shared" si="18"/>
        <v>166</v>
      </c>
      <c r="B170" s="1689"/>
      <c r="C170" s="1689"/>
      <c r="D170" s="1645" t="s">
        <v>891</v>
      </c>
      <c r="E170" s="1645" t="s">
        <v>892</v>
      </c>
      <c r="F170" s="1645" t="s">
        <v>835</v>
      </c>
      <c r="G170" s="1679" t="s">
        <v>2939</v>
      </c>
      <c r="H170" s="1683" t="s">
        <v>34</v>
      </c>
      <c r="I170" s="1633">
        <f t="shared" si="20"/>
        <v>0</v>
      </c>
      <c r="J170" s="1634">
        <f t="shared" si="21"/>
        <v>0</v>
      </c>
      <c r="K170" s="1671">
        <f t="shared" si="19"/>
        <v>158.41666666666671</v>
      </c>
      <c r="L170" s="1638">
        <v>0</v>
      </c>
      <c r="M170" s="1638">
        <v>0</v>
      </c>
      <c r="N170" s="1638">
        <v>0</v>
      </c>
      <c r="O170" s="1638">
        <v>0</v>
      </c>
      <c r="P170" s="1638">
        <v>0</v>
      </c>
      <c r="Q170" s="1638">
        <v>0</v>
      </c>
      <c r="R170" s="1638">
        <v>0</v>
      </c>
      <c r="S170" s="1638">
        <v>0</v>
      </c>
      <c r="T170" s="1638">
        <v>0</v>
      </c>
      <c r="U170" s="1638">
        <v>0</v>
      </c>
      <c r="V170" s="1638">
        <v>0</v>
      </c>
      <c r="W170" s="1638">
        <v>0</v>
      </c>
    </row>
    <row r="171" spans="1:23">
      <c r="A171" s="1686">
        <f t="shared" si="18"/>
        <v>167</v>
      </c>
      <c r="B171" s="1689"/>
      <c r="C171" s="1689"/>
      <c r="D171" s="1645" t="s">
        <v>2549</v>
      </c>
      <c r="E171" s="1645" t="s">
        <v>2550</v>
      </c>
      <c r="F171" s="1645" t="s">
        <v>835</v>
      </c>
      <c r="G171" s="1679" t="s">
        <v>2939</v>
      </c>
      <c r="H171" s="1683" t="s">
        <v>34</v>
      </c>
      <c r="I171" s="1633">
        <f t="shared" si="20"/>
        <v>1</v>
      </c>
      <c r="J171" s="1634">
        <f t="shared" si="21"/>
        <v>0</v>
      </c>
      <c r="K171" s="1671">
        <f t="shared" si="19"/>
        <v>158.41666666666671</v>
      </c>
      <c r="L171" s="1638">
        <v>0</v>
      </c>
      <c r="M171" s="1638">
        <v>0</v>
      </c>
      <c r="N171" s="1638">
        <f>1</f>
        <v>1</v>
      </c>
      <c r="O171" s="1638">
        <v>0</v>
      </c>
      <c r="P171" s="1638">
        <v>0</v>
      </c>
      <c r="Q171" s="1638">
        <v>0</v>
      </c>
      <c r="R171" s="1638">
        <v>0</v>
      </c>
      <c r="S171" s="1638">
        <v>0</v>
      </c>
      <c r="T171" s="1638">
        <v>0</v>
      </c>
      <c r="U171" s="1638">
        <v>0</v>
      </c>
      <c r="V171" s="1638">
        <v>0</v>
      </c>
      <c r="W171" s="1638">
        <v>0</v>
      </c>
    </row>
    <row r="172" spans="1:23">
      <c r="A172" s="1686">
        <f t="shared" si="18"/>
        <v>168</v>
      </c>
      <c r="B172" s="1689"/>
      <c r="C172" s="1689"/>
      <c r="D172" s="1645" t="s">
        <v>2553</v>
      </c>
      <c r="E172" s="1645" t="s">
        <v>2554</v>
      </c>
      <c r="F172" s="1645" t="s">
        <v>835</v>
      </c>
      <c r="G172" s="1679" t="s">
        <v>2939</v>
      </c>
      <c r="H172" s="1683" t="s">
        <v>34</v>
      </c>
      <c r="I172" s="1633">
        <f t="shared" si="20"/>
        <v>1</v>
      </c>
      <c r="J172" s="1634">
        <f t="shared" si="21"/>
        <v>0</v>
      </c>
      <c r="K172" s="1671">
        <f t="shared" si="19"/>
        <v>158.41666666666671</v>
      </c>
      <c r="L172" s="1638">
        <v>0</v>
      </c>
      <c r="M172" s="1638">
        <v>0</v>
      </c>
      <c r="N172" s="1638">
        <f>1</f>
        <v>1</v>
      </c>
      <c r="O172" s="1638">
        <v>0</v>
      </c>
      <c r="P172" s="1638">
        <v>0</v>
      </c>
      <c r="Q172" s="1638">
        <v>0</v>
      </c>
      <c r="R172" s="1638">
        <v>0</v>
      </c>
      <c r="S172" s="1638">
        <v>0</v>
      </c>
      <c r="T172" s="1638">
        <v>0</v>
      </c>
      <c r="U172" s="1638">
        <v>0</v>
      </c>
      <c r="V172" s="1638">
        <v>0</v>
      </c>
      <c r="W172" s="1638">
        <v>0</v>
      </c>
    </row>
    <row r="173" spans="1:23">
      <c r="A173" s="1686">
        <f t="shared" si="18"/>
        <v>169</v>
      </c>
      <c r="B173" s="1689"/>
      <c r="C173" s="1689"/>
      <c r="D173" s="1645" t="s">
        <v>2558</v>
      </c>
      <c r="E173" s="1645" t="s">
        <v>100</v>
      </c>
      <c r="F173" s="1645" t="s">
        <v>835</v>
      </c>
      <c r="G173" s="1679" t="s">
        <v>2939</v>
      </c>
      <c r="H173" s="1683" t="s">
        <v>34</v>
      </c>
      <c r="I173" s="1633">
        <f t="shared" si="20"/>
        <v>1</v>
      </c>
      <c r="J173" s="1634">
        <f t="shared" si="21"/>
        <v>0</v>
      </c>
      <c r="K173" s="1671">
        <f t="shared" si="19"/>
        <v>158.41666666666671</v>
      </c>
      <c r="L173" s="1638">
        <v>0</v>
      </c>
      <c r="M173" s="1638">
        <v>0</v>
      </c>
      <c r="N173" s="1638">
        <f>1</f>
        <v>1</v>
      </c>
      <c r="O173" s="1638">
        <v>0</v>
      </c>
      <c r="P173" s="1638">
        <v>0</v>
      </c>
      <c r="Q173" s="1638">
        <v>0</v>
      </c>
      <c r="R173" s="1638">
        <v>0</v>
      </c>
      <c r="S173" s="1638">
        <v>0</v>
      </c>
      <c r="T173" s="1638">
        <v>0</v>
      </c>
      <c r="U173" s="1638">
        <v>0</v>
      </c>
      <c r="V173" s="1638">
        <v>0</v>
      </c>
      <c r="W173" s="1638">
        <v>0</v>
      </c>
    </row>
    <row r="174" spans="1:23">
      <c r="A174" s="1686">
        <f t="shared" si="18"/>
        <v>170</v>
      </c>
      <c r="B174" s="1689"/>
      <c r="C174" s="1689"/>
      <c r="D174" s="1645" t="s">
        <v>164</v>
      </c>
      <c r="E174" s="1645" t="s">
        <v>474</v>
      </c>
      <c r="F174" s="1645" t="s">
        <v>835</v>
      </c>
      <c r="G174" s="1679" t="s">
        <v>2939</v>
      </c>
      <c r="H174" s="1683" t="s">
        <v>34</v>
      </c>
      <c r="I174" s="1633">
        <f t="shared" si="20"/>
        <v>1</v>
      </c>
      <c r="J174" s="1634">
        <f t="shared" si="21"/>
        <v>0</v>
      </c>
      <c r="K174" s="1671">
        <f t="shared" si="19"/>
        <v>158.41666666666671</v>
      </c>
      <c r="L174" s="1638">
        <f>1</f>
        <v>1</v>
      </c>
      <c r="M174" s="1638">
        <v>0</v>
      </c>
      <c r="N174" s="1638">
        <v>0</v>
      </c>
      <c r="O174" s="1638">
        <v>0</v>
      </c>
      <c r="P174" s="1638">
        <v>0</v>
      </c>
      <c r="Q174" s="1638">
        <v>0</v>
      </c>
      <c r="R174" s="1638">
        <v>0</v>
      </c>
      <c r="S174" s="1638">
        <v>0</v>
      </c>
      <c r="T174" s="1638">
        <v>0</v>
      </c>
      <c r="U174" s="1638">
        <v>0</v>
      </c>
      <c r="V174" s="1638">
        <v>0</v>
      </c>
      <c r="W174" s="1638">
        <v>0</v>
      </c>
    </row>
    <row r="175" spans="1:23">
      <c r="A175" s="1686">
        <f t="shared" si="18"/>
        <v>171</v>
      </c>
      <c r="B175" s="1689"/>
      <c r="C175" s="1689"/>
      <c r="D175" s="1645" t="s">
        <v>307</v>
      </c>
      <c r="E175" s="1645" t="s">
        <v>1035</v>
      </c>
      <c r="F175" s="1645" t="s">
        <v>835</v>
      </c>
      <c r="G175" s="1679" t="s">
        <v>2939</v>
      </c>
      <c r="H175" s="1683" t="s">
        <v>34</v>
      </c>
      <c r="I175" s="1633">
        <f t="shared" si="20"/>
        <v>0</v>
      </c>
      <c r="J175" s="1634">
        <f t="shared" si="21"/>
        <v>0</v>
      </c>
      <c r="K175" s="1671">
        <f t="shared" si="19"/>
        <v>158.41666666666671</v>
      </c>
      <c r="L175" s="1638">
        <v>0</v>
      </c>
      <c r="M175" s="1638">
        <v>0</v>
      </c>
      <c r="N175" s="1638">
        <v>0</v>
      </c>
      <c r="O175" s="1638">
        <v>0</v>
      </c>
      <c r="P175" s="1638">
        <v>0</v>
      </c>
      <c r="Q175" s="1638">
        <v>0</v>
      </c>
      <c r="R175" s="1638">
        <v>0</v>
      </c>
      <c r="S175" s="1638">
        <v>0</v>
      </c>
      <c r="T175" s="1638">
        <v>0</v>
      </c>
      <c r="U175" s="1638">
        <v>0</v>
      </c>
      <c r="V175" s="1638">
        <v>0</v>
      </c>
      <c r="W175" s="1638">
        <v>0</v>
      </c>
    </row>
    <row r="176" spans="1:23">
      <c r="A176" s="1686">
        <f t="shared" si="18"/>
        <v>172</v>
      </c>
      <c r="B176" s="1689"/>
      <c r="C176" s="1689"/>
      <c r="D176" s="1645" t="s">
        <v>1779</v>
      </c>
      <c r="E176" s="1645" t="s">
        <v>1780</v>
      </c>
      <c r="F176" s="1645" t="s">
        <v>835</v>
      </c>
      <c r="G176" s="1679" t="s">
        <v>2939</v>
      </c>
      <c r="H176" s="1683" t="s">
        <v>34</v>
      </c>
      <c r="I176" s="1633">
        <f t="shared" si="20"/>
        <v>1</v>
      </c>
      <c r="J176" s="1634">
        <f t="shared" si="21"/>
        <v>0</v>
      </c>
      <c r="K176" s="1671">
        <f t="shared" si="19"/>
        <v>158.41666666666671</v>
      </c>
      <c r="L176" s="1638">
        <v>0</v>
      </c>
      <c r="M176" s="1638">
        <v>0</v>
      </c>
      <c r="N176" s="1638">
        <v>0</v>
      </c>
      <c r="O176" s="1638">
        <v>0</v>
      </c>
      <c r="P176" s="1638">
        <v>0</v>
      </c>
      <c r="Q176" s="1638">
        <v>0</v>
      </c>
      <c r="R176" s="1638">
        <v>0</v>
      </c>
      <c r="S176" s="1638">
        <v>0</v>
      </c>
      <c r="T176" s="1638">
        <v>0</v>
      </c>
      <c r="U176" s="1638">
        <v>0</v>
      </c>
      <c r="V176" s="1638">
        <f>1</f>
        <v>1</v>
      </c>
      <c r="W176" s="1638">
        <v>0</v>
      </c>
    </row>
    <row r="177" spans="1:23">
      <c r="A177" s="1686">
        <f t="shared" si="18"/>
        <v>173</v>
      </c>
      <c r="B177" s="1689"/>
      <c r="C177" s="1689"/>
      <c r="D177" s="1644" t="s">
        <v>138</v>
      </c>
      <c r="E177" s="1644" t="s">
        <v>99</v>
      </c>
      <c r="F177" s="1644" t="s">
        <v>67</v>
      </c>
      <c r="G177" s="1679" t="s">
        <v>2939</v>
      </c>
      <c r="H177" s="1683" t="s">
        <v>2940</v>
      </c>
      <c r="I177" s="1633">
        <f t="shared" si="20"/>
        <v>0</v>
      </c>
      <c r="J177" s="1634">
        <f t="shared" si="21"/>
        <v>0</v>
      </c>
      <c r="K177" s="1671">
        <f t="shared" si="19"/>
        <v>158.41666666666671</v>
      </c>
      <c r="L177" s="1639">
        <v>0</v>
      </c>
      <c r="M177" s="1639">
        <v>0</v>
      </c>
      <c r="N177" s="1639">
        <v>0</v>
      </c>
      <c r="O177" s="1639">
        <v>0</v>
      </c>
      <c r="P177" s="1639">
        <v>0</v>
      </c>
      <c r="Q177" s="1639">
        <v>0</v>
      </c>
      <c r="R177" s="1639">
        <v>0</v>
      </c>
      <c r="S177" s="1639">
        <v>0</v>
      </c>
      <c r="T177" s="1639">
        <v>0</v>
      </c>
      <c r="U177" s="1639">
        <v>0</v>
      </c>
      <c r="V177" s="1639">
        <v>0</v>
      </c>
      <c r="W177" s="1639">
        <v>0</v>
      </c>
    </row>
    <row r="178" spans="1:23">
      <c r="A178" s="1686">
        <f t="shared" si="18"/>
        <v>174</v>
      </c>
      <c r="B178" s="1689"/>
      <c r="C178" s="1689"/>
      <c r="D178" s="1644" t="s">
        <v>699</v>
      </c>
      <c r="E178" s="1644" t="s">
        <v>698</v>
      </c>
      <c r="F178" s="1644" t="s">
        <v>67</v>
      </c>
      <c r="G178" s="1679" t="s">
        <v>2939</v>
      </c>
      <c r="H178" s="1683" t="s">
        <v>2940</v>
      </c>
      <c r="I178" s="1633">
        <f t="shared" si="20"/>
        <v>0</v>
      </c>
      <c r="J178" s="1634">
        <f t="shared" si="21"/>
        <v>0</v>
      </c>
      <c r="K178" s="1671">
        <f t="shared" si="19"/>
        <v>158.41666666666671</v>
      </c>
      <c r="L178" s="1639">
        <v>0</v>
      </c>
      <c r="M178" s="1639">
        <v>0</v>
      </c>
      <c r="N178" s="1639">
        <v>0</v>
      </c>
      <c r="O178" s="1639">
        <v>0</v>
      </c>
      <c r="P178" s="1639">
        <v>0</v>
      </c>
      <c r="Q178" s="1639">
        <v>0</v>
      </c>
      <c r="R178" s="1639">
        <v>0</v>
      </c>
      <c r="S178" s="1639">
        <v>0</v>
      </c>
      <c r="T178" s="1639">
        <v>0</v>
      </c>
      <c r="U178" s="1639">
        <v>0</v>
      </c>
      <c r="V178" s="1639">
        <v>0</v>
      </c>
      <c r="W178" s="1639">
        <v>0</v>
      </c>
    </row>
    <row r="179" spans="1:23">
      <c r="A179" s="1686">
        <f t="shared" si="18"/>
        <v>175</v>
      </c>
      <c r="B179" s="1689"/>
      <c r="C179" s="1689"/>
      <c r="D179" s="1644" t="s">
        <v>700</v>
      </c>
      <c r="E179" s="1644" t="s">
        <v>628</v>
      </c>
      <c r="F179" s="1644" t="s">
        <v>1083</v>
      </c>
      <c r="G179" s="1679" t="s">
        <v>2939</v>
      </c>
      <c r="H179" s="1683" t="s">
        <v>2940</v>
      </c>
      <c r="I179" s="1633">
        <f t="shared" ref="I179:I210" si="22">L179+N179+P179+R179+T179+V179</f>
        <v>0</v>
      </c>
      <c r="J179" s="1634">
        <f t="shared" si="21"/>
        <v>0</v>
      </c>
      <c r="K179" s="1671">
        <f t="shared" si="19"/>
        <v>158.41666666666671</v>
      </c>
      <c r="L179" s="1639">
        <v>0</v>
      </c>
      <c r="M179" s="1639">
        <v>0</v>
      </c>
      <c r="N179" s="1639">
        <v>0</v>
      </c>
      <c r="O179" s="1639">
        <v>0</v>
      </c>
      <c r="P179" s="1639">
        <v>0</v>
      </c>
      <c r="Q179" s="1639">
        <v>0</v>
      </c>
      <c r="R179" s="1639">
        <v>0</v>
      </c>
      <c r="S179" s="1639">
        <v>0</v>
      </c>
      <c r="T179" s="1639">
        <v>0</v>
      </c>
      <c r="U179" s="1639">
        <v>0</v>
      </c>
      <c r="V179" s="1639">
        <v>0</v>
      </c>
      <c r="W179" s="1639">
        <v>0</v>
      </c>
    </row>
    <row r="180" spans="1:23">
      <c r="A180" s="1686">
        <f t="shared" si="18"/>
        <v>176</v>
      </c>
      <c r="B180" s="1689"/>
      <c r="C180" s="1689"/>
      <c r="D180" s="1644" t="s">
        <v>292</v>
      </c>
      <c r="E180" s="1644" t="s">
        <v>386</v>
      </c>
      <c r="F180" s="1644" t="s">
        <v>67</v>
      </c>
      <c r="G180" s="1679" t="s">
        <v>2939</v>
      </c>
      <c r="H180" s="1683" t="s">
        <v>2940</v>
      </c>
      <c r="I180" s="1633">
        <f t="shared" si="22"/>
        <v>0</v>
      </c>
      <c r="J180" s="1634">
        <f t="shared" ref="J180:J211" si="23">M180+O180+Q180+S180+U180+W180</f>
        <v>0</v>
      </c>
      <c r="K180" s="1671">
        <f t="shared" si="19"/>
        <v>158.41666666666671</v>
      </c>
      <c r="L180" s="1639">
        <v>0</v>
      </c>
      <c r="M180" s="1639">
        <v>0</v>
      </c>
      <c r="N180" s="1639">
        <v>0</v>
      </c>
      <c r="O180" s="1639">
        <v>0</v>
      </c>
      <c r="P180" s="1639">
        <v>0</v>
      </c>
      <c r="Q180" s="1639">
        <v>0</v>
      </c>
      <c r="R180" s="1639">
        <v>0</v>
      </c>
      <c r="S180" s="1639">
        <v>0</v>
      </c>
      <c r="T180" s="1639">
        <v>0</v>
      </c>
      <c r="U180" s="1639">
        <v>0</v>
      </c>
      <c r="V180" s="1639">
        <v>0</v>
      </c>
      <c r="W180" s="1639">
        <v>0</v>
      </c>
    </row>
    <row r="181" spans="1:23">
      <c r="A181" s="1686">
        <f t="shared" si="18"/>
        <v>177</v>
      </c>
      <c r="B181" s="1689"/>
      <c r="C181" s="1689"/>
      <c r="D181" s="1644" t="s">
        <v>701</v>
      </c>
      <c r="E181" s="1644" t="s">
        <v>702</v>
      </c>
      <c r="F181" s="1644" t="s">
        <v>59</v>
      </c>
      <c r="G181" s="1679" t="s">
        <v>2939</v>
      </c>
      <c r="H181" s="1683" t="s">
        <v>2940</v>
      </c>
      <c r="I181" s="1633">
        <f t="shared" si="22"/>
        <v>0</v>
      </c>
      <c r="J181" s="1634">
        <f t="shared" si="23"/>
        <v>0</v>
      </c>
      <c r="K181" s="1671">
        <f t="shared" si="19"/>
        <v>158.41666666666671</v>
      </c>
      <c r="L181" s="1639">
        <v>0</v>
      </c>
      <c r="M181" s="1639">
        <v>0</v>
      </c>
      <c r="N181" s="1639">
        <v>0</v>
      </c>
      <c r="O181" s="1639">
        <v>0</v>
      </c>
      <c r="P181" s="1639">
        <v>0</v>
      </c>
      <c r="Q181" s="1639">
        <v>0</v>
      </c>
      <c r="R181" s="1639">
        <v>0</v>
      </c>
      <c r="S181" s="1639">
        <v>0</v>
      </c>
      <c r="T181" s="1639">
        <v>0</v>
      </c>
      <c r="U181" s="1639">
        <v>0</v>
      </c>
      <c r="V181" s="1639">
        <v>0</v>
      </c>
      <c r="W181" s="1639">
        <v>0</v>
      </c>
    </row>
    <row r="182" spans="1:23">
      <c r="A182" s="1686">
        <f t="shared" si="18"/>
        <v>178</v>
      </c>
      <c r="B182" s="1689"/>
      <c r="C182" s="1689"/>
      <c r="D182" s="1644" t="s">
        <v>382</v>
      </c>
      <c r="E182" s="1644" t="s">
        <v>383</v>
      </c>
      <c r="F182" s="1644" t="s">
        <v>59</v>
      </c>
      <c r="G182" s="1679" t="s">
        <v>2939</v>
      </c>
      <c r="H182" s="1683" t="s">
        <v>2940</v>
      </c>
      <c r="I182" s="1633">
        <f t="shared" si="22"/>
        <v>0</v>
      </c>
      <c r="J182" s="1634">
        <f t="shared" si="23"/>
        <v>0</v>
      </c>
      <c r="K182" s="1671">
        <f t="shared" si="19"/>
        <v>158.41666666666671</v>
      </c>
      <c r="L182" s="1639">
        <v>0</v>
      </c>
      <c r="M182" s="1639">
        <v>0</v>
      </c>
      <c r="N182" s="1639">
        <v>0</v>
      </c>
      <c r="O182" s="1639">
        <v>0</v>
      </c>
      <c r="P182" s="1639">
        <v>0</v>
      </c>
      <c r="Q182" s="1639">
        <v>0</v>
      </c>
      <c r="R182" s="1639">
        <v>0</v>
      </c>
      <c r="S182" s="1639">
        <v>0</v>
      </c>
      <c r="T182" s="1639">
        <v>0</v>
      </c>
      <c r="U182" s="1639">
        <v>0</v>
      </c>
      <c r="V182" s="1639">
        <v>0</v>
      </c>
      <c r="W182" s="1639">
        <v>0</v>
      </c>
    </row>
    <row r="183" spans="1:23">
      <c r="A183" s="1686">
        <f t="shared" si="18"/>
        <v>179</v>
      </c>
      <c r="B183" s="1689"/>
      <c r="C183" s="1689"/>
      <c r="D183" s="1644" t="s">
        <v>703</v>
      </c>
      <c r="E183" s="1644" t="s">
        <v>704</v>
      </c>
      <c r="F183" s="1644" t="s">
        <v>56</v>
      </c>
      <c r="G183" s="1679" t="s">
        <v>2939</v>
      </c>
      <c r="H183" s="1683" t="s">
        <v>2940</v>
      </c>
      <c r="I183" s="1633">
        <f t="shared" si="22"/>
        <v>0</v>
      </c>
      <c r="J183" s="1634">
        <f t="shared" si="23"/>
        <v>0</v>
      </c>
      <c r="K183" s="1671">
        <f t="shared" si="19"/>
        <v>158.41666666666671</v>
      </c>
      <c r="L183" s="1639">
        <v>0</v>
      </c>
      <c r="M183" s="1639">
        <v>0</v>
      </c>
      <c r="N183" s="1639">
        <v>0</v>
      </c>
      <c r="O183" s="1639">
        <v>0</v>
      </c>
      <c r="P183" s="1639">
        <v>0</v>
      </c>
      <c r="Q183" s="1639">
        <v>0</v>
      </c>
      <c r="R183" s="1639">
        <v>0</v>
      </c>
      <c r="S183" s="1639">
        <v>0</v>
      </c>
      <c r="T183" s="1639">
        <v>0</v>
      </c>
      <c r="U183" s="1639">
        <v>0</v>
      </c>
      <c r="V183" s="1639">
        <v>0</v>
      </c>
      <c r="W183" s="1639">
        <v>0</v>
      </c>
    </row>
    <row r="184" spans="1:23">
      <c r="A184" s="1686">
        <f t="shared" si="18"/>
        <v>180</v>
      </c>
      <c r="B184" s="1689"/>
      <c r="C184" s="1689"/>
      <c r="D184" s="1644" t="s">
        <v>1014</v>
      </c>
      <c r="E184" s="1644" t="s">
        <v>1015</v>
      </c>
      <c r="F184" s="1644" t="s">
        <v>505</v>
      </c>
      <c r="G184" s="1679" t="s">
        <v>2939</v>
      </c>
      <c r="H184" s="1683" t="s">
        <v>2940</v>
      </c>
      <c r="I184" s="1633">
        <f t="shared" si="22"/>
        <v>0</v>
      </c>
      <c r="J184" s="1634">
        <f t="shared" si="23"/>
        <v>0</v>
      </c>
      <c r="K184" s="1671">
        <f t="shared" si="19"/>
        <v>158.41666666666671</v>
      </c>
      <c r="L184" s="1639">
        <v>0</v>
      </c>
      <c r="M184" s="1639">
        <v>0</v>
      </c>
      <c r="N184" s="1639">
        <v>0</v>
      </c>
      <c r="O184" s="1639">
        <v>0</v>
      </c>
      <c r="P184" s="1639">
        <v>0</v>
      </c>
      <c r="Q184" s="1639">
        <v>0</v>
      </c>
      <c r="R184" s="1639">
        <v>0</v>
      </c>
      <c r="S184" s="1639">
        <v>0</v>
      </c>
      <c r="T184" s="1639">
        <v>0</v>
      </c>
      <c r="U184" s="1639">
        <v>0</v>
      </c>
      <c r="V184" s="1639">
        <v>0</v>
      </c>
      <c r="W184" s="1639">
        <v>0</v>
      </c>
    </row>
    <row r="185" spans="1:23">
      <c r="A185" s="1686">
        <f t="shared" si="18"/>
        <v>181</v>
      </c>
      <c r="B185" s="1689"/>
      <c r="C185" s="1689"/>
      <c r="D185" s="1644" t="s">
        <v>707</v>
      </c>
      <c r="E185" s="1644" t="s">
        <v>708</v>
      </c>
      <c r="F185" s="1644" t="s">
        <v>183</v>
      </c>
      <c r="G185" s="1679" t="s">
        <v>2939</v>
      </c>
      <c r="H185" s="1683" t="s">
        <v>2940</v>
      </c>
      <c r="I185" s="1633">
        <f t="shared" si="22"/>
        <v>0</v>
      </c>
      <c r="J185" s="1634">
        <f t="shared" si="23"/>
        <v>0</v>
      </c>
      <c r="K185" s="1671">
        <f t="shared" si="19"/>
        <v>158.41666666666671</v>
      </c>
      <c r="L185" s="1639">
        <v>0</v>
      </c>
      <c r="M185" s="1639">
        <v>0</v>
      </c>
      <c r="N185" s="1639">
        <v>0</v>
      </c>
      <c r="O185" s="1639">
        <v>0</v>
      </c>
      <c r="P185" s="1639">
        <v>0</v>
      </c>
      <c r="Q185" s="1639">
        <v>0</v>
      </c>
      <c r="R185" s="1639">
        <v>0</v>
      </c>
      <c r="S185" s="1639">
        <v>0</v>
      </c>
      <c r="T185" s="1639">
        <v>0</v>
      </c>
      <c r="U185" s="1639">
        <v>0</v>
      </c>
      <c r="V185" s="1639">
        <v>0</v>
      </c>
      <c r="W185" s="1639">
        <v>0</v>
      </c>
    </row>
    <row r="186" spans="1:23">
      <c r="A186" s="1686">
        <f t="shared" si="18"/>
        <v>182</v>
      </c>
      <c r="B186" s="1689"/>
      <c r="C186" s="1689"/>
      <c r="D186" s="1644" t="s">
        <v>709</v>
      </c>
      <c r="E186" s="1644" t="s">
        <v>710</v>
      </c>
      <c r="F186" s="1644" t="s">
        <v>183</v>
      </c>
      <c r="G186" s="1679" t="s">
        <v>2939</v>
      </c>
      <c r="H186" s="1683" t="s">
        <v>2940</v>
      </c>
      <c r="I186" s="1633">
        <f t="shared" si="22"/>
        <v>0</v>
      </c>
      <c r="J186" s="1634">
        <f t="shared" si="23"/>
        <v>0</v>
      </c>
      <c r="K186" s="1671">
        <f t="shared" si="19"/>
        <v>158.41666666666671</v>
      </c>
      <c r="L186" s="1639">
        <v>0</v>
      </c>
      <c r="M186" s="1639">
        <v>0</v>
      </c>
      <c r="N186" s="1639">
        <v>0</v>
      </c>
      <c r="O186" s="1639">
        <v>0</v>
      </c>
      <c r="P186" s="1639">
        <v>0</v>
      </c>
      <c r="Q186" s="1639">
        <v>0</v>
      </c>
      <c r="R186" s="1639">
        <v>0</v>
      </c>
      <c r="S186" s="1639">
        <v>0</v>
      </c>
      <c r="T186" s="1639">
        <v>0</v>
      </c>
      <c r="U186" s="1639">
        <v>0</v>
      </c>
      <c r="V186" s="1639">
        <v>0</v>
      </c>
      <c r="W186" s="1639">
        <v>0</v>
      </c>
    </row>
    <row r="187" spans="1:23">
      <c r="A187" s="1686">
        <f t="shared" si="18"/>
        <v>183</v>
      </c>
      <c r="B187" s="1689"/>
      <c r="C187" s="1689"/>
      <c r="D187" s="1644" t="s">
        <v>711</v>
      </c>
      <c r="E187" s="1644" t="s">
        <v>712</v>
      </c>
      <c r="F187" s="1644" t="s">
        <v>157</v>
      </c>
      <c r="G187" s="1679" t="s">
        <v>2939</v>
      </c>
      <c r="H187" s="1683" t="s">
        <v>2940</v>
      </c>
      <c r="I187" s="1633">
        <f t="shared" si="22"/>
        <v>0</v>
      </c>
      <c r="J187" s="1634">
        <f t="shared" si="23"/>
        <v>0</v>
      </c>
      <c r="K187" s="1671">
        <f t="shared" si="19"/>
        <v>158.41666666666671</v>
      </c>
      <c r="L187" s="1639">
        <v>0</v>
      </c>
      <c r="M187" s="1639">
        <v>0</v>
      </c>
      <c r="N187" s="1639">
        <v>0</v>
      </c>
      <c r="O187" s="1639">
        <v>0</v>
      </c>
      <c r="P187" s="1639">
        <v>0</v>
      </c>
      <c r="Q187" s="1639">
        <v>0</v>
      </c>
      <c r="R187" s="1639">
        <v>0</v>
      </c>
      <c r="S187" s="1639">
        <v>0</v>
      </c>
      <c r="T187" s="1639">
        <v>0</v>
      </c>
      <c r="U187" s="1639">
        <v>0</v>
      </c>
      <c r="V187" s="1639">
        <v>0</v>
      </c>
      <c r="W187" s="1639">
        <v>0</v>
      </c>
    </row>
    <row r="188" spans="1:23">
      <c r="A188" s="1686">
        <f t="shared" si="18"/>
        <v>184</v>
      </c>
      <c r="B188" s="1689"/>
      <c r="C188" s="1689"/>
      <c r="D188" s="1644" t="s">
        <v>131</v>
      </c>
      <c r="E188" s="1644" t="s">
        <v>397</v>
      </c>
      <c r="F188" s="1644" t="s">
        <v>917</v>
      </c>
      <c r="G188" s="1679" t="s">
        <v>2939</v>
      </c>
      <c r="H188" s="1683" t="s">
        <v>2940</v>
      </c>
      <c r="I188" s="1633">
        <f t="shared" si="22"/>
        <v>0</v>
      </c>
      <c r="J188" s="1634">
        <f t="shared" si="23"/>
        <v>0</v>
      </c>
      <c r="K188" s="1671">
        <f t="shared" si="19"/>
        <v>158.41666666666671</v>
      </c>
      <c r="L188" s="1639">
        <v>0</v>
      </c>
      <c r="M188" s="1639">
        <v>0</v>
      </c>
      <c r="N188" s="1639">
        <v>0</v>
      </c>
      <c r="O188" s="1639">
        <v>0</v>
      </c>
      <c r="P188" s="1639">
        <v>0</v>
      </c>
      <c r="Q188" s="1639">
        <v>0</v>
      </c>
      <c r="R188" s="1639">
        <v>0</v>
      </c>
      <c r="S188" s="1639">
        <v>0</v>
      </c>
      <c r="T188" s="1639">
        <v>0</v>
      </c>
      <c r="U188" s="1639">
        <v>0</v>
      </c>
      <c r="V188" s="1639">
        <v>0</v>
      </c>
      <c r="W188" s="1639">
        <v>0</v>
      </c>
    </row>
    <row r="189" spans="1:23">
      <c r="A189" s="1686">
        <f t="shared" si="18"/>
        <v>185</v>
      </c>
      <c r="B189" s="1689"/>
      <c r="C189" s="1689"/>
      <c r="D189" s="1644" t="s">
        <v>2510</v>
      </c>
      <c r="E189" s="1644" t="s">
        <v>2511</v>
      </c>
      <c r="F189" s="1644" t="s">
        <v>231</v>
      </c>
      <c r="G189" s="1679" t="s">
        <v>2939</v>
      </c>
      <c r="H189" s="1683" t="s">
        <v>2940</v>
      </c>
      <c r="I189" s="1633">
        <f t="shared" si="22"/>
        <v>1</v>
      </c>
      <c r="J189" s="1634">
        <f t="shared" si="23"/>
        <v>0</v>
      </c>
      <c r="K189" s="1671">
        <f t="shared" si="19"/>
        <v>158.41666666666671</v>
      </c>
      <c r="L189" s="1639">
        <f>1</f>
        <v>1</v>
      </c>
      <c r="M189" s="1639">
        <v>0</v>
      </c>
      <c r="N189" s="1639">
        <v>0</v>
      </c>
      <c r="O189" s="1639">
        <v>0</v>
      </c>
      <c r="P189" s="1639">
        <v>0</v>
      </c>
      <c r="Q189" s="1639">
        <v>0</v>
      </c>
      <c r="R189" s="1639">
        <v>0</v>
      </c>
      <c r="S189" s="1639">
        <v>0</v>
      </c>
      <c r="T189" s="1639">
        <v>0</v>
      </c>
      <c r="U189" s="1639">
        <v>0</v>
      </c>
      <c r="V189" s="1639">
        <v>0</v>
      </c>
      <c r="W189" s="1639">
        <v>0</v>
      </c>
    </row>
    <row r="190" spans="1:23">
      <c r="A190" s="1686">
        <f t="shared" si="18"/>
        <v>186</v>
      </c>
      <c r="B190" s="1689"/>
      <c r="C190" s="1689"/>
      <c r="D190" s="1644" t="s">
        <v>2709</v>
      </c>
      <c r="E190" s="1644" t="s">
        <v>2710</v>
      </c>
      <c r="F190" s="1644" t="s">
        <v>231</v>
      </c>
      <c r="G190" s="1679" t="s">
        <v>2939</v>
      </c>
      <c r="H190" s="1683" t="s">
        <v>2940</v>
      </c>
      <c r="I190" s="1633">
        <f t="shared" si="22"/>
        <v>1</v>
      </c>
      <c r="J190" s="1634">
        <f t="shared" si="23"/>
        <v>0</v>
      </c>
      <c r="K190" s="1671">
        <f t="shared" si="19"/>
        <v>158.41666666666671</v>
      </c>
      <c r="L190" s="1639">
        <v>0</v>
      </c>
      <c r="M190" s="1639">
        <v>0</v>
      </c>
      <c r="N190" s="1639">
        <v>0</v>
      </c>
      <c r="O190" s="1639">
        <v>0</v>
      </c>
      <c r="P190" s="1639">
        <v>0</v>
      </c>
      <c r="Q190" s="1639">
        <v>0</v>
      </c>
      <c r="R190" s="1639">
        <v>0</v>
      </c>
      <c r="S190" s="1639">
        <v>0</v>
      </c>
      <c r="T190" s="1639">
        <v>0</v>
      </c>
      <c r="U190" s="1639">
        <v>0</v>
      </c>
      <c r="V190" s="1639">
        <f>1</f>
        <v>1</v>
      </c>
      <c r="W190" s="1639">
        <v>0</v>
      </c>
    </row>
    <row r="191" spans="1:23">
      <c r="A191" s="1686">
        <f t="shared" si="18"/>
        <v>187</v>
      </c>
      <c r="B191" s="1689"/>
      <c r="C191" s="1689"/>
      <c r="D191" s="1644" t="s">
        <v>2252</v>
      </c>
      <c r="E191" s="1644" t="s">
        <v>111</v>
      </c>
      <c r="F191" s="1644" t="s">
        <v>231</v>
      </c>
      <c r="G191" s="1679" t="s">
        <v>2939</v>
      </c>
      <c r="H191" s="1683" t="s">
        <v>2940</v>
      </c>
      <c r="I191" s="1633">
        <f t="shared" si="22"/>
        <v>1</v>
      </c>
      <c r="J191" s="1634">
        <f t="shared" si="23"/>
        <v>0</v>
      </c>
      <c r="K191" s="1671">
        <f t="shared" si="19"/>
        <v>158.41666666666671</v>
      </c>
      <c r="L191" s="1639">
        <f>1</f>
        <v>1</v>
      </c>
      <c r="M191" s="1639">
        <v>0</v>
      </c>
      <c r="N191" s="1639">
        <v>0</v>
      </c>
      <c r="O191" s="1639">
        <v>0</v>
      </c>
      <c r="P191" s="1639">
        <v>0</v>
      </c>
      <c r="Q191" s="1639">
        <v>0</v>
      </c>
      <c r="R191" s="1639">
        <v>0</v>
      </c>
      <c r="S191" s="1639">
        <v>0</v>
      </c>
      <c r="T191" s="1639">
        <v>0</v>
      </c>
      <c r="U191" s="1639">
        <v>0</v>
      </c>
      <c r="V191" s="1639">
        <v>0</v>
      </c>
      <c r="W191" s="1639">
        <v>0</v>
      </c>
    </row>
    <row r="192" spans="1:23">
      <c r="A192" s="1686">
        <f t="shared" si="18"/>
        <v>188</v>
      </c>
      <c r="B192" s="1689"/>
      <c r="C192" s="1689"/>
      <c r="D192" s="1644" t="s">
        <v>190</v>
      </c>
      <c r="E192" s="1644" t="s">
        <v>2629</v>
      </c>
      <c r="F192" s="1644" t="s">
        <v>231</v>
      </c>
      <c r="G192" s="1679" t="s">
        <v>2939</v>
      </c>
      <c r="H192" s="1683" t="s">
        <v>2940</v>
      </c>
      <c r="I192" s="1633">
        <f t="shared" si="22"/>
        <v>1</v>
      </c>
      <c r="J192" s="1634">
        <f t="shared" si="23"/>
        <v>0</v>
      </c>
      <c r="K192" s="1671">
        <f t="shared" si="19"/>
        <v>158.41666666666671</v>
      </c>
      <c r="L192" s="1639">
        <f>1</f>
        <v>1</v>
      </c>
      <c r="M192" s="1639">
        <v>0</v>
      </c>
      <c r="N192" s="1639">
        <v>0</v>
      </c>
      <c r="O192" s="1639">
        <v>0</v>
      </c>
      <c r="P192" s="1639">
        <v>0</v>
      </c>
      <c r="Q192" s="1639">
        <v>0</v>
      </c>
      <c r="R192" s="1639">
        <v>0</v>
      </c>
      <c r="S192" s="1639">
        <v>0</v>
      </c>
      <c r="T192" s="1639">
        <v>0</v>
      </c>
      <c r="U192" s="1639">
        <v>0</v>
      </c>
      <c r="V192" s="1639">
        <v>0</v>
      </c>
      <c r="W192" s="1639">
        <v>0</v>
      </c>
    </row>
    <row r="193" spans="1:23">
      <c r="A193" s="1686">
        <f t="shared" si="18"/>
        <v>189</v>
      </c>
      <c r="B193" s="1689"/>
      <c r="C193" s="1689"/>
      <c r="D193" s="1644" t="s">
        <v>2707</v>
      </c>
      <c r="E193" s="1644" t="s">
        <v>2708</v>
      </c>
      <c r="F193" s="1644" t="s">
        <v>231</v>
      </c>
      <c r="G193" s="1679" t="s">
        <v>2939</v>
      </c>
      <c r="H193" s="1683" t="s">
        <v>2940</v>
      </c>
      <c r="I193" s="1633">
        <f t="shared" si="22"/>
        <v>1</v>
      </c>
      <c r="J193" s="1634">
        <f t="shared" si="23"/>
        <v>0</v>
      </c>
      <c r="K193" s="1671">
        <f t="shared" si="19"/>
        <v>158.41666666666671</v>
      </c>
      <c r="L193" s="1639">
        <v>0</v>
      </c>
      <c r="M193" s="1639">
        <v>0</v>
      </c>
      <c r="N193" s="1639">
        <v>0</v>
      </c>
      <c r="O193" s="1639">
        <v>0</v>
      </c>
      <c r="P193" s="1639">
        <v>0</v>
      </c>
      <c r="Q193" s="1639">
        <v>0</v>
      </c>
      <c r="R193" s="1639">
        <v>0</v>
      </c>
      <c r="S193" s="1639">
        <v>0</v>
      </c>
      <c r="T193" s="1639">
        <v>0</v>
      </c>
      <c r="U193" s="1639">
        <v>0</v>
      </c>
      <c r="V193" s="1639">
        <f>1</f>
        <v>1</v>
      </c>
      <c r="W193" s="1639">
        <v>0</v>
      </c>
    </row>
    <row r="194" spans="1:23">
      <c r="A194" s="1686">
        <f t="shared" si="18"/>
        <v>190</v>
      </c>
      <c r="B194" s="1689"/>
      <c r="C194" s="1689"/>
      <c r="D194" s="1644" t="s">
        <v>2711</v>
      </c>
      <c r="E194" s="1644" t="s">
        <v>2712</v>
      </c>
      <c r="F194" s="1644" t="s">
        <v>231</v>
      </c>
      <c r="G194" s="1679" t="s">
        <v>2939</v>
      </c>
      <c r="H194" s="1683" t="s">
        <v>2940</v>
      </c>
      <c r="I194" s="1633">
        <f t="shared" si="22"/>
        <v>1</v>
      </c>
      <c r="J194" s="1634">
        <f t="shared" si="23"/>
        <v>0</v>
      </c>
      <c r="K194" s="1671">
        <f t="shared" si="19"/>
        <v>158.41666666666671</v>
      </c>
      <c r="L194" s="1639">
        <v>0</v>
      </c>
      <c r="M194" s="1639">
        <v>0</v>
      </c>
      <c r="N194" s="1639">
        <v>0</v>
      </c>
      <c r="O194" s="1639">
        <v>0</v>
      </c>
      <c r="P194" s="1639">
        <v>0</v>
      </c>
      <c r="Q194" s="1639">
        <v>0</v>
      </c>
      <c r="R194" s="1639">
        <v>0</v>
      </c>
      <c r="S194" s="1639">
        <v>0</v>
      </c>
      <c r="T194" s="1639">
        <v>0</v>
      </c>
      <c r="U194" s="1639">
        <v>0</v>
      </c>
      <c r="V194" s="1639">
        <f>1</f>
        <v>1</v>
      </c>
      <c r="W194" s="1639">
        <v>0</v>
      </c>
    </row>
    <row r="195" spans="1:23">
      <c r="A195" s="1686">
        <f t="shared" si="18"/>
        <v>191</v>
      </c>
      <c r="B195" s="1689"/>
      <c r="C195" s="1689"/>
      <c r="D195" s="1644" t="s">
        <v>2208</v>
      </c>
      <c r="E195" s="1644" t="s">
        <v>2209</v>
      </c>
      <c r="F195" s="1644" t="s">
        <v>231</v>
      </c>
      <c r="G195" s="1679" t="s">
        <v>2939</v>
      </c>
      <c r="H195" s="1683" t="s">
        <v>2940</v>
      </c>
      <c r="I195" s="1633">
        <f t="shared" si="22"/>
        <v>1</v>
      </c>
      <c r="J195" s="1634">
        <f t="shared" si="23"/>
        <v>0</v>
      </c>
      <c r="K195" s="1671">
        <f t="shared" si="19"/>
        <v>158.41666666666671</v>
      </c>
      <c r="L195" s="1639">
        <f>1</f>
        <v>1</v>
      </c>
      <c r="M195" s="1639">
        <v>0</v>
      </c>
      <c r="N195" s="1639">
        <v>0</v>
      </c>
      <c r="O195" s="1639">
        <v>0</v>
      </c>
      <c r="P195" s="1639">
        <v>0</v>
      </c>
      <c r="Q195" s="1639">
        <v>0</v>
      </c>
      <c r="R195" s="1639">
        <v>0</v>
      </c>
      <c r="S195" s="1639">
        <v>0</v>
      </c>
      <c r="T195" s="1639">
        <v>0</v>
      </c>
      <c r="U195" s="1639">
        <v>0</v>
      </c>
      <c r="V195" s="1639">
        <v>0</v>
      </c>
      <c r="W195" s="1639">
        <v>0</v>
      </c>
    </row>
    <row r="196" spans="1:23">
      <c r="A196" s="1686">
        <f t="shared" si="18"/>
        <v>192</v>
      </c>
      <c r="B196" s="1689"/>
      <c r="C196" s="1689"/>
      <c r="D196" s="1645" t="s">
        <v>949</v>
      </c>
      <c r="E196" s="1645" t="s">
        <v>100</v>
      </c>
      <c r="F196" s="1645" t="s">
        <v>907</v>
      </c>
      <c r="G196" s="1679" t="s">
        <v>2939</v>
      </c>
      <c r="H196" s="1683" t="s">
        <v>2940</v>
      </c>
      <c r="I196" s="1633">
        <f t="shared" si="22"/>
        <v>0</v>
      </c>
      <c r="J196" s="1634">
        <f t="shared" si="23"/>
        <v>0</v>
      </c>
      <c r="K196" s="1671">
        <f t="shared" si="19"/>
        <v>158.41666666666671</v>
      </c>
      <c r="L196" s="1639">
        <v>0</v>
      </c>
      <c r="M196" s="1639">
        <v>0</v>
      </c>
      <c r="N196" s="1639">
        <v>0</v>
      </c>
      <c r="O196" s="1639">
        <v>0</v>
      </c>
      <c r="P196" s="1639">
        <v>0</v>
      </c>
      <c r="Q196" s="1639">
        <v>0</v>
      </c>
      <c r="R196" s="1639">
        <v>0</v>
      </c>
      <c r="S196" s="1639">
        <v>0</v>
      </c>
      <c r="T196" s="1639">
        <v>0</v>
      </c>
      <c r="U196" s="1639">
        <v>0</v>
      </c>
      <c r="V196" s="1639">
        <v>0</v>
      </c>
      <c r="W196" s="1639">
        <v>0</v>
      </c>
    </row>
    <row r="197" spans="1:23">
      <c r="A197" s="1686">
        <f t="shared" si="18"/>
        <v>193</v>
      </c>
      <c r="B197" s="1689"/>
      <c r="C197" s="1689"/>
      <c r="D197" s="1644" t="s">
        <v>259</v>
      </c>
      <c r="E197" s="1644" t="s">
        <v>834</v>
      </c>
      <c r="F197" s="1644" t="s">
        <v>67</v>
      </c>
      <c r="G197" s="1679" t="s">
        <v>2939</v>
      </c>
      <c r="H197" s="1683" t="s">
        <v>2941</v>
      </c>
      <c r="I197" s="1633">
        <f t="shared" si="22"/>
        <v>0</v>
      </c>
      <c r="J197" s="1634">
        <f t="shared" si="23"/>
        <v>0</v>
      </c>
      <c r="K197" s="1671">
        <f t="shared" si="19"/>
        <v>158.41666666666671</v>
      </c>
      <c r="L197" s="1638">
        <v>0</v>
      </c>
      <c r="M197" s="1638">
        <v>0</v>
      </c>
      <c r="N197" s="1638">
        <v>0</v>
      </c>
      <c r="O197" s="1638">
        <v>0</v>
      </c>
      <c r="P197" s="1638">
        <v>0</v>
      </c>
      <c r="Q197" s="1639">
        <v>0</v>
      </c>
      <c r="R197" s="1639">
        <v>0</v>
      </c>
      <c r="S197" s="1639">
        <v>0</v>
      </c>
      <c r="T197" s="1639">
        <v>0</v>
      </c>
      <c r="U197" s="1639">
        <v>0</v>
      </c>
      <c r="V197" s="1639">
        <v>0</v>
      </c>
      <c r="W197" s="1639">
        <v>0</v>
      </c>
    </row>
    <row r="198" spans="1:23">
      <c r="A198" s="1686">
        <f t="shared" si="18"/>
        <v>194</v>
      </c>
      <c r="B198" s="1689"/>
      <c r="C198" s="1689"/>
      <c r="D198" s="1644" t="s">
        <v>234</v>
      </c>
      <c r="E198" s="1644" t="s">
        <v>845</v>
      </c>
      <c r="F198" s="1644" t="s">
        <v>67</v>
      </c>
      <c r="G198" s="1679" t="s">
        <v>2939</v>
      </c>
      <c r="H198" s="1683" t="s">
        <v>2941</v>
      </c>
      <c r="I198" s="1633">
        <f t="shared" si="22"/>
        <v>0</v>
      </c>
      <c r="J198" s="1634">
        <f t="shared" si="23"/>
        <v>0</v>
      </c>
      <c r="K198" s="1671">
        <f t="shared" si="19"/>
        <v>158.41666666666671</v>
      </c>
      <c r="L198" s="1638">
        <v>0</v>
      </c>
      <c r="M198" s="1638">
        <v>0</v>
      </c>
      <c r="N198" s="1638">
        <v>0</v>
      </c>
      <c r="O198" s="1638">
        <v>0</v>
      </c>
      <c r="P198" s="1638">
        <v>0</v>
      </c>
      <c r="Q198" s="1639">
        <v>0</v>
      </c>
      <c r="R198" s="1639">
        <v>0</v>
      </c>
      <c r="S198" s="1639">
        <v>0</v>
      </c>
      <c r="T198" s="1639">
        <v>0</v>
      </c>
      <c r="U198" s="1639">
        <v>0</v>
      </c>
      <c r="V198" s="1639">
        <v>0</v>
      </c>
      <c r="W198" s="1639">
        <v>0</v>
      </c>
    </row>
    <row r="199" spans="1:23">
      <c r="A199" s="1686">
        <f t="shared" si="18"/>
        <v>195</v>
      </c>
      <c r="B199" s="1689"/>
      <c r="C199" s="1689"/>
      <c r="D199" s="1644" t="s">
        <v>333</v>
      </c>
      <c r="E199" s="1644" t="s">
        <v>334</v>
      </c>
      <c r="F199" s="1644" t="s">
        <v>1083</v>
      </c>
      <c r="G199" s="1679" t="s">
        <v>2939</v>
      </c>
      <c r="H199" s="1683" t="s">
        <v>2941</v>
      </c>
      <c r="I199" s="1633">
        <f t="shared" si="22"/>
        <v>0</v>
      </c>
      <c r="J199" s="1634">
        <f t="shared" si="23"/>
        <v>0</v>
      </c>
      <c r="K199" s="1671">
        <f t="shared" si="19"/>
        <v>158.41666666666671</v>
      </c>
      <c r="L199" s="1638">
        <v>0</v>
      </c>
      <c r="M199" s="1638">
        <v>0</v>
      </c>
      <c r="N199" s="1638">
        <v>0</v>
      </c>
      <c r="O199" s="1638">
        <v>0</v>
      </c>
      <c r="P199" s="1638">
        <v>0</v>
      </c>
      <c r="Q199" s="1639">
        <v>0</v>
      </c>
      <c r="R199" s="1639">
        <v>0</v>
      </c>
      <c r="S199" s="1639">
        <v>0</v>
      </c>
      <c r="T199" s="1639">
        <v>0</v>
      </c>
      <c r="U199" s="1639">
        <v>0</v>
      </c>
      <c r="V199" s="1639">
        <v>0</v>
      </c>
      <c r="W199" s="1639">
        <v>0</v>
      </c>
    </row>
    <row r="200" spans="1:23">
      <c r="A200" s="1686">
        <f t="shared" ref="A200:A263" si="24">A199+1</f>
        <v>196</v>
      </c>
      <c r="B200" s="1689"/>
      <c r="C200" s="1689"/>
      <c r="D200" s="1644" t="s">
        <v>306</v>
      </c>
      <c r="E200" s="1644" t="s">
        <v>343</v>
      </c>
      <c r="F200" s="1644" t="s">
        <v>67</v>
      </c>
      <c r="G200" s="1679" t="s">
        <v>2939</v>
      </c>
      <c r="H200" s="1683" t="s">
        <v>2941</v>
      </c>
      <c r="I200" s="1633">
        <f t="shared" si="22"/>
        <v>0</v>
      </c>
      <c r="J200" s="1634">
        <f t="shared" si="23"/>
        <v>0</v>
      </c>
      <c r="K200" s="1671">
        <f t="shared" si="19"/>
        <v>158.41666666666671</v>
      </c>
      <c r="L200" s="1638">
        <v>0</v>
      </c>
      <c r="M200" s="1638">
        <v>0</v>
      </c>
      <c r="N200" s="1638">
        <v>0</v>
      </c>
      <c r="O200" s="1638">
        <v>0</v>
      </c>
      <c r="P200" s="1638">
        <v>0</v>
      </c>
      <c r="Q200" s="1639">
        <v>0</v>
      </c>
      <c r="R200" s="1639">
        <v>0</v>
      </c>
      <c r="S200" s="1639">
        <v>0</v>
      </c>
      <c r="T200" s="1639">
        <v>0</v>
      </c>
      <c r="U200" s="1639">
        <v>0</v>
      </c>
      <c r="V200" s="1639">
        <v>0</v>
      </c>
      <c r="W200" s="1639">
        <v>0</v>
      </c>
    </row>
    <row r="201" spans="1:23">
      <c r="A201" s="1686">
        <f t="shared" si="24"/>
        <v>197</v>
      </c>
      <c r="B201" s="1689"/>
      <c r="C201" s="1689"/>
      <c r="D201" s="1644" t="s">
        <v>260</v>
      </c>
      <c r="E201" s="1644" t="s">
        <v>261</v>
      </c>
      <c r="F201" s="1644" t="s">
        <v>59</v>
      </c>
      <c r="G201" s="1679" t="s">
        <v>2939</v>
      </c>
      <c r="H201" s="1683" t="s">
        <v>2941</v>
      </c>
      <c r="I201" s="1633">
        <f t="shared" si="22"/>
        <v>0</v>
      </c>
      <c r="J201" s="1634">
        <f t="shared" si="23"/>
        <v>0</v>
      </c>
      <c r="K201" s="1671">
        <f t="shared" ref="K201:K264" si="25">K200+J201</f>
        <v>158.41666666666671</v>
      </c>
      <c r="L201" s="1638">
        <v>0</v>
      </c>
      <c r="M201" s="1638">
        <v>0</v>
      </c>
      <c r="N201" s="1638">
        <v>0</v>
      </c>
      <c r="O201" s="1638">
        <v>0</v>
      </c>
      <c r="P201" s="1638">
        <v>0</v>
      </c>
      <c r="Q201" s="1639">
        <v>0</v>
      </c>
      <c r="R201" s="1639">
        <v>0</v>
      </c>
      <c r="S201" s="1639">
        <v>0</v>
      </c>
      <c r="T201" s="1639">
        <v>0</v>
      </c>
      <c r="U201" s="1639">
        <v>0</v>
      </c>
      <c r="V201" s="1639">
        <v>0</v>
      </c>
      <c r="W201" s="1639">
        <v>0</v>
      </c>
    </row>
    <row r="202" spans="1:23">
      <c r="A202" s="1686">
        <f t="shared" si="24"/>
        <v>198</v>
      </c>
      <c r="B202" s="1689"/>
      <c r="C202" s="1689"/>
      <c r="D202" s="1644" t="s">
        <v>235</v>
      </c>
      <c r="E202" s="1644" t="s">
        <v>236</v>
      </c>
      <c r="F202" s="1644" t="s">
        <v>1762</v>
      </c>
      <c r="G202" s="1679" t="s">
        <v>2939</v>
      </c>
      <c r="H202" s="1683" t="s">
        <v>2941</v>
      </c>
      <c r="I202" s="1633">
        <f t="shared" si="22"/>
        <v>0</v>
      </c>
      <c r="J202" s="1634">
        <f t="shared" si="23"/>
        <v>0</v>
      </c>
      <c r="K202" s="1671">
        <f t="shared" si="25"/>
        <v>158.41666666666671</v>
      </c>
      <c r="L202" s="1638">
        <v>0</v>
      </c>
      <c r="M202" s="1638">
        <v>0</v>
      </c>
      <c r="N202" s="1638">
        <v>0</v>
      </c>
      <c r="O202" s="1638">
        <v>0</v>
      </c>
      <c r="P202" s="1638">
        <v>0</v>
      </c>
      <c r="Q202" s="1639">
        <v>0</v>
      </c>
      <c r="R202" s="1639">
        <v>0</v>
      </c>
      <c r="S202" s="1639">
        <v>0</v>
      </c>
      <c r="T202" s="1639">
        <v>0</v>
      </c>
      <c r="U202" s="1639">
        <v>0</v>
      </c>
      <c r="V202" s="1639">
        <v>0</v>
      </c>
      <c r="W202" s="1639">
        <v>0</v>
      </c>
    </row>
    <row r="203" spans="1:23">
      <c r="A203" s="1686">
        <f t="shared" si="24"/>
        <v>199</v>
      </c>
      <c r="B203" s="1689"/>
      <c r="C203" s="1689"/>
      <c r="D203" s="1644" t="s">
        <v>335</v>
      </c>
      <c r="E203" s="1644" t="s">
        <v>336</v>
      </c>
      <c r="F203" s="1644" t="s">
        <v>56</v>
      </c>
      <c r="G203" s="1679" t="s">
        <v>2939</v>
      </c>
      <c r="H203" s="1683" t="s">
        <v>2941</v>
      </c>
      <c r="I203" s="1633">
        <f t="shared" si="22"/>
        <v>0</v>
      </c>
      <c r="J203" s="1634">
        <f t="shared" si="23"/>
        <v>0</v>
      </c>
      <c r="K203" s="1671">
        <f t="shared" si="25"/>
        <v>158.41666666666671</v>
      </c>
      <c r="L203" s="1638">
        <v>0</v>
      </c>
      <c r="M203" s="1638">
        <v>0</v>
      </c>
      <c r="N203" s="1638">
        <v>0</v>
      </c>
      <c r="O203" s="1638">
        <v>0</v>
      </c>
      <c r="P203" s="1638">
        <v>0</v>
      </c>
      <c r="Q203" s="1639">
        <v>0</v>
      </c>
      <c r="R203" s="1639">
        <v>0</v>
      </c>
      <c r="S203" s="1639">
        <v>0</v>
      </c>
      <c r="T203" s="1639">
        <v>0</v>
      </c>
      <c r="U203" s="1639">
        <v>0</v>
      </c>
      <c r="V203" s="1639">
        <v>0</v>
      </c>
      <c r="W203" s="1639">
        <v>0</v>
      </c>
    </row>
    <row r="204" spans="1:23">
      <c r="A204" s="1686">
        <f t="shared" si="24"/>
        <v>200</v>
      </c>
      <c r="B204" s="1689"/>
      <c r="C204" s="1689"/>
      <c r="D204" s="1644" t="s">
        <v>1016</v>
      </c>
      <c r="E204" s="1644" t="s">
        <v>1017</v>
      </c>
      <c r="F204" s="1644" t="s">
        <v>505</v>
      </c>
      <c r="G204" s="1679" t="s">
        <v>2939</v>
      </c>
      <c r="H204" s="1683" t="s">
        <v>2941</v>
      </c>
      <c r="I204" s="1633">
        <f t="shared" si="22"/>
        <v>0</v>
      </c>
      <c r="J204" s="1634">
        <f t="shared" si="23"/>
        <v>0</v>
      </c>
      <c r="K204" s="1671">
        <f t="shared" si="25"/>
        <v>158.41666666666671</v>
      </c>
      <c r="L204" s="1638">
        <v>0</v>
      </c>
      <c r="M204" s="1638">
        <v>0</v>
      </c>
      <c r="N204" s="1638">
        <v>0</v>
      </c>
      <c r="O204" s="1638">
        <v>0</v>
      </c>
      <c r="P204" s="1638">
        <v>0</v>
      </c>
      <c r="Q204" s="1639">
        <v>0</v>
      </c>
      <c r="R204" s="1639">
        <v>0</v>
      </c>
      <c r="S204" s="1639">
        <v>0</v>
      </c>
      <c r="T204" s="1639">
        <v>0</v>
      </c>
      <c r="U204" s="1639">
        <v>0</v>
      </c>
      <c r="V204" s="1639">
        <v>0</v>
      </c>
      <c r="W204" s="1639">
        <v>0</v>
      </c>
    </row>
    <row r="205" spans="1:23">
      <c r="A205" s="1686">
        <f t="shared" si="24"/>
        <v>201</v>
      </c>
      <c r="B205" s="1689"/>
      <c r="C205" s="1689"/>
      <c r="D205" s="1644" t="s">
        <v>721</v>
      </c>
      <c r="E205" s="1644" t="s">
        <v>352</v>
      </c>
      <c r="F205" s="1644" t="s">
        <v>722</v>
      </c>
      <c r="G205" s="1679" t="s">
        <v>2939</v>
      </c>
      <c r="H205" s="1683" t="s">
        <v>2941</v>
      </c>
      <c r="I205" s="1633">
        <f t="shared" si="22"/>
        <v>0</v>
      </c>
      <c r="J205" s="1634">
        <f t="shared" si="23"/>
        <v>0</v>
      </c>
      <c r="K205" s="1671">
        <f t="shared" si="25"/>
        <v>158.41666666666671</v>
      </c>
      <c r="L205" s="1638">
        <v>0</v>
      </c>
      <c r="M205" s="1638">
        <v>0</v>
      </c>
      <c r="N205" s="1638">
        <v>0</v>
      </c>
      <c r="O205" s="1638">
        <v>0</v>
      </c>
      <c r="P205" s="1638">
        <v>0</v>
      </c>
      <c r="Q205" s="1639">
        <v>0</v>
      </c>
      <c r="R205" s="1639">
        <v>0</v>
      </c>
      <c r="S205" s="1639">
        <v>0</v>
      </c>
      <c r="T205" s="1639">
        <v>0</v>
      </c>
      <c r="U205" s="1639">
        <v>0</v>
      </c>
      <c r="V205" s="1639">
        <v>0</v>
      </c>
      <c r="W205" s="1639">
        <v>0</v>
      </c>
    </row>
    <row r="206" spans="1:23">
      <c r="A206" s="1686">
        <f t="shared" si="24"/>
        <v>202</v>
      </c>
      <c r="B206" s="1689"/>
      <c r="C206" s="1689"/>
      <c r="D206" s="1644" t="s">
        <v>719</v>
      </c>
      <c r="E206" s="1644" t="s">
        <v>720</v>
      </c>
      <c r="F206" s="1644" t="s">
        <v>183</v>
      </c>
      <c r="G206" s="1679" t="s">
        <v>2939</v>
      </c>
      <c r="H206" s="1683" t="s">
        <v>2941</v>
      </c>
      <c r="I206" s="1633">
        <f t="shared" si="22"/>
        <v>0</v>
      </c>
      <c r="J206" s="1634">
        <f t="shared" si="23"/>
        <v>0</v>
      </c>
      <c r="K206" s="1671">
        <f t="shared" si="25"/>
        <v>158.41666666666671</v>
      </c>
      <c r="L206" s="1638">
        <v>0</v>
      </c>
      <c r="M206" s="1638">
        <v>0</v>
      </c>
      <c r="N206" s="1638">
        <v>0</v>
      </c>
      <c r="O206" s="1638">
        <v>0</v>
      </c>
      <c r="P206" s="1638">
        <v>0</v>
      </c>
      <c r="Q206" s="1639">
        <v>0</v>
      </c>
      <c r="R206" s="1639">
        <v>0</v>
      </c>
      <c r="S206" s="1639">
        <v>0</v>
      </c>
      <c r="T206" s="1639">
        <v>0</v>
      </c>
      <c r="U206" s="1639">
        <v>0</v>
      </c>
      <c r="V206" s="1639">
        <v>0</v>
      </c>
      <c r="W206" s="1639">
        <v>0</v>
      </c>
    </row>
    <row r="207" spans="1:23">
      <c r="A207" s="1686">
        <f t="shared" si="24"/>
        <v>203</v>
      </c>
      <c r="B207" s="1689"/>
      <c r="C207" s="1689"/>
      <c r="D207" s="1644" t="s">
        <v>725</v>
      </c>
      <c r="E207" s="1644" t="s">
        <v>726</v>
      </c>
      <c r="F207" s="1644" t="s">
        <v>507</v>
      </c>
      <c r="G207" s="1679" t="s">
        <v>2939</v>
      </c>
      <c r="H207" s="1683" t="s">
        <v>2941</v>
      </c>
      <c r="I207" s="1633">
        <f t="shared" si="22"/>
        <v>0</v>
      </c>
      <c r="J207" s="1634">
        <f t="shared" si="23"/>
        <v>0</v>
      </c>
      <c r="K207" s="1671">
        <f t="shared" si="25"/>
        <v>158.41666666666671</v>
      </c>
      <c r="L207" s="1638">
        <v>0</v>
      </c>
      <c r="M207" s="1638">
        <v>0</v>
      </c>
      <c r="N207" s="1638">
        <v>0</v>
      </c>
      <c r="O207" s="1638">
        <v>0</v>
      </c>
      <c r="P207" s="1638">
        <v>0</v>
      </c>
      <c r="Q207" s="1639">
        <v>0</v>
      </c>
      <c r="R207" s="1639">
        <v>0</v>
      </c>
      <c r="S207" s="1639">
        <v>0</v>
      </c>
      <c r="T207" s="1639">
        <v>0</v>
      </c>
      <c r="U207" s="1639">
        <v>0</v>
      </c>
      <c r="V207" s="1639">
        <v>0</v>
      </c>
      <c r="W207" s="1639">
        <v>0</v>
      </c>
    </row>
    <row r="208" spans="1:23">
      <c r="A208" s="1686">
        <f t="shared" si="24"/>
        <v>204</v>
      </c>
      <c r="B208" s="1689"/>
      <c r="C208" s="1689"/>
      <c r="D208" s="1644" t="s">
        <v>2663</v>
      </c>
      <c r="E208" s="1644" t="s">
        <v>2664</v>
      </c>
      <c r="F208" s="1644" t="s">
        <v>311</v>
      </c>
      <c r="G208" s="1679" t="s">
        <v>2939</v>
      </c>
      <c r="H208" s="1683" t="s">
        <v>2941</v>
      </c>
      <c r="I208" s="1633">
        <f t="shared" si="22"/>
        <v>0</v>
      </c>
      <c r="J208" s="1634">
        <f t="shared" si="23"/>
        <v>0</v>
      </c>
      <c r="K208" s="1671">
        <f t="shared" si="25"/>
        <v>158.41666666666671</v>
      </c>
      <c r="L208" s="1638">
        <v>0</v>
      </c>
      <c r="M208" s="1638">
        <v>0</v>
      </c>
      <c r="N208" s="1638">
        <v>0</v>
      </c>
      <c r="O208" s="1638">
        <v>0</v>
      </c>
      <c r="P208" s="1638">
        <v>0</v>
      </c>
      <c r="Q208" s="1639">
        <v>0</v>
      </c>
      <c r="R208" s="1639">
        <v>0</v>
      </c>
      <c r="S208" s="1639">
        <v>0</v>
      </c>
      <c r="T208" s="1639">
        <v>0</v>
      </c>
      <c r="U208" s="1639">
        <v>0</v>
      </c>
      <c r="V208" s="1639">
        <v>0</v>
      </c>
      <c r="W208" s="1639">
        <v>0</v>
      </c>
    </row>
    <row r="209" spans="1:23">
      <c r="A209" s="1686">
        <f t="shared" si="24"/>
        <v>205</v>
      </c>
      <c r="B209" s="1689"/>
      <c r="C209" s="1689"/>
      <c r="D209" s="1645" t="s">
        <v>340</v>
      </c>
      <c r="E209" s="1645" t="s">
        <v>882</v>
      </c>
      <c r="F209" s="1680" t="s">
        <v>917</v>
      </c>
      <c r="G209" s="1679" t="s">
        <v>2939</v>
      </c>
      <c r="H209" s="1683" t="s">
        <v>2941</v>
      </c>
      <c r="I209" s="1633">
        <f t="shared" si="22"/>
        <v>0</v>
      </c>
      <c r="J209" s="1634">
        <f t="shared" si="23"/>
        <v>0</v>
      </c>
      <c r="K209" s="1671">
        <f t="shared" si="25"/>
        <v>158.41666666666671</v>
      </c>
      <c r="L209" s="1638">
        <v>0</v>
      </c>
      <c r="M209" s="1638">
        <v>0</v>
      </c>
      <c r="N209" s="1638">
        <v>0</v>
      </c>
      <c r="O209" s="1638">
        <v>0</v>
      </c>
      <c r="P209" s="1638">
        <v>0</v>
      </c>
      <c r="Q209" s="1639">
        <v>0</v>
      </c>
      <c r="R209" s="1639">
        <v>0</v>
      </c>
      <c r="S209" s="1639">
        <v>0</v>
      </c>
      <c r="T209" s="1639">
        <v>0</v>
      </c>
      <c r="U209" s="1639">
        <v>0</v>
      </c>
      <c r="V209" s="1639">
        <v>0</v>
      </c>
      <c r="W209" s="1639">
        <v>0</v>
      </c>
    </row>
    <row r="210" spans="1:23">
      <c r="A210" s="1686">
        <f t="shared" si="24"/>
        <v>206</v>
      </c>
      <c r="B210" s="1689"/>
      <c r="C210" s="1689"/>
      <c r="D210" s="1644" t="s">
        <v>913</v>
      </c>
      <c r="E210" s="1644" t="s">
        <v>884</v>
      </c>
      <c r="F210" s="1644" t="s">
        <v>912</v>
      </c>
      <c r="G210" s="1679" t="s">
        <v>2939</v>
      </c>
      <c r="H210" s="1683" t="s">
        <v>2941</v>
      </c>
      <c r="I210" s="1633">
        <f t="shared" si="22"/>
        <v>0</v>
      </c>
      <c r="J210" s="1634">
        <f t="shared" si="23"/>
        <v>0</v>
      </c>
      <c r="K210" s="1671">
        <f t="shared" si="25"/>
        <v>158.41666666666671</v>
      </c>
      <c r="L210" s="1638">
        <v>0</v>
      </c>
      <c r="M210" s="1638">
        <v>0</v>
      </c>
      <c r="N210" s="1638">
        <v>0</v>
      </c>
      <c r="O210" s="1638">
        <v>0</v>
      </c>
      <c r="P210" s="1638">
        <v>0</v>
      </c>
      <c r="Q210" s="1639">
        <v>0</v>
      </c>
      <c r="R210" s="1639">
        <v>0</v>
      </c>
      <c r="S210" s="1639">
        <v>0</v>
      </c>
      <c r="T210" s="1639">
        <v>0</v>
      </c>
      <c r="U210" s="1639">
        <v>0</v>
      </c>
      <c r="V210" s="1639">
        <v>0</v>
      </c>
      <c r="W210" s="1639">
        <v>0</v>
      </c>
    </row>
    <row r="211" spans="1:23">
      <c r="A211" s="1686">
        <f t="shared" si="24"/>
        <v>207</v>
      </c>
      <c r="B211" s="1689"/>
      <c r="C211" s="1689"/>
      <c r="D211" s="1644" t="s">
        <v>915</v>
      </c>
      <c r="E211" s="1644" t="s">
        <v>883</v>
      </c>
      <c r="F211" s="1645" t="s">
        <v>914</v>
      </c>
      <c r="G211" s="1679" t="s">
        <v>2939</v>
      </c>
      <c r="H211" s="1683" t="s">
        <v>2941</v>
      </c>
      <c r="I211" s="1633">
        <f t="shared" ref="I211:I242" si="26">L211+N211+P211+R211+T211+V211</f>
        <v>0</v>
      </c>
      <c r="J211" s="1634">
        <f t="shared" si="23"/>
        <v>0</v>
      </c>
      <c r="K211" s="1671">
        <f t="shared" si="25"/>
        <v>158.41666666666671</v>
      </c>
      <c r="L211" s="1638">
        <v>0</v>
      </c>
      <c r="M211" s="1638">
        <v>0</v>
      </c>
      <c r="N211" s="1638">
        <v>0</v>
      </c>
      <c r="O211" s="1638">
        <v>0</v>
      </c>
      <c r="P211" s="1638">
        <v>0</v>
      </c>
      <c r="Q211" s="1639">
        <v>0</v>
      </c>
      <c r="R211" s="1639">
        <v>0</v>
      </c>
      <c r="S211" s="1639">
        <v>0</v>
      </c>
      <c r="T211" s="1639">
        <v>0</v>
      </c>
      <c r="U211" s="1639">
        <v>0</v>
      </c>
      <c r="V211" s="1639">
        <v>0</v>
      </c>
      <c r="W211" s="1639">
        <v>0</v>
      </c>
    </row>
    <row r="212" spans="1:23">
      <c r="A212" s="1686">
        <f t="shared" si="24"/>
        <v>208</v>
      </c>
      <c r="B212" s="1689"/>
      <c r="C212" s="1689"/>
      <c r="D212" s="1644" t="s">
        <v>1795</v>
      </c>
      <c r="E212" s="1644" t="s">
        <v>1906</v>
      </c>
      <c r="F212" s="1644" t="s">
        <v>231</v>
      </c>
      <c r="G212" s="1679" t="s">
        <v>2939</v>
      </c>
      <c r="H212" s="1683" t="s">
        <v>2941</v>
      </c>
      <c r="I212" s="1633">
        <f t="shared" si="26"/>
        <v>3</v>
      </c>
      <c r="J212" s="1634">
        <f t="shared" ref="J212:J227" si="27">M212+O212+Q212+S212+U212+W212</f>
        <v>0</v>
      </c>
      <c r="K212" s="1671">
        <f t="shared" si="25"/>
        <v>158.41666666666671</v>
      </c>
      <c r="L212" s="1638">
        <f>1+1</f>
        <v>2</v>
      </c>
      <c r="M212" s="1638">
        <v>0</v>
      </c>
      <c r="N212" s="1638">
        <v>0</v>
      </c>
      <c r="O212" s="1638">
        <v>0</v>
      </c>
      <c r="P212" s="1638">
        <v>0</v>
      </c>
      <c r="Q212" s="1639">
        <v>0</v>
      </c>
      <c r="R212" s="1639">
        <v>0</v>
      </c>
      <c r="S212" s="1639">
        <v>0</v>
      </c>
      <c r="T212" s="1639">
        <v>0</v>
      </c>
      <c r="U212" s="1639">
        <v>0</v>
      </c>
      <c r="V212" s="1639">
        <f>1</f>
        <v>1</v>
      </c>
      <c r="W212" s="1639">
        <v>0</v>
      </c>
    </row>
    <row r="213" spans="1:23">
      <c r="A213" s="1686">
        <f t="shared" si="24"/>
        <v>209</v>
      </c>
      <c r="B213" s="1689"/>
      <c r="C213" s="1689"/>
      <c r="D213" s="1644" t="s">
        <v>1089</v>
      </c>
      <c r="E213" s="1644" t="s">
        <v>1090</v>
      </c>
      <c r="F213" s="1644" t="s">
        <v>231</v>
      </c>
      <c r="G213" s="1679" t="s">
        <v>2939</v>
      </c>
      <c r="H213" s="1683" t="s">
        <v>2941</v>
      </c>
      <c r="I213" s="1633">
        <f t="shared" si="26"/>
        <v>0</v>
      </c>
      <c r="J213" s="1634">
        <f t="shared" si="27"/>
        <v>0</v>
      </c>
      <c r="K213" s="1671">
        <f t="shared" si="25"/>
        <v>158.41666666666671</v>
      </c>
      <c r="L213" s="1638">
        <v>0</v>
      </c>
      <c r="M213" s="1638">
        <v>0</v>
      </c>
      <c r="N213" s="1638">
        <v>0</v>
      </c>
      <c r="O213" s="1638">
        <v>0</v>
      </c>
      <c r="P213" s="1638">
        <v>0</v>
      </c>
      <c r="Q213" s="1639">
        <v>0</v>
      </c>
      <c r="R213" s="1639">
        <v>0</v>
      </c>
      <c r="S213" s="1639">
        <v>0</v>
      </c>
      <c r="T213" s="1639">
        <v>0</v>
      </c>
      <c r="U213" s="1639">
        <v>0</v>
      </c>
      <c r="V213" s="1639">
        <v>0</v>
      </c>
      <c r="W213" s="1639">
        <v>0</v>
      </c>
    </row>
    <row r="214" spans="1:23">
      <c r="A214" s="1686">
        <f t="shared" si="24"/>
        <v>210</v>
      </c>
      <c r="B214" s="1689"/>
      <c r="C214" s="1689"/>
      <c r="D214" s="1644" t="s">
        <v>869</v>
      </c>
      <c r="E214" s="1644" t="s">
        <v>870</v>
      </c>
      <c r="F214" s="1644" t="s">
        <v>231</v>
      </c>
      <c r="G214" s="1679" t="s">
        <v>2939</v>
      </c>
      <c r="H214" s="1683" t="s">
        <v>2941</v>
      </c>
      <c r="I214" s="1633">
        <f t="shared" si="26"/>
        <v>0</v>
      </c>
      <c r="J214" s="1634">
        <f t="shared" si="27"/>
        <v>0</v>
      </c>
      <c r="K214" s="1671">
        <f t="shared" si="25"/>
        <v>158.41666666666671</v>
      </c>
      <c r="L214" s="1638">
        <v>0</v>
      </c>
      <c r="M214" s="1638">
        <v>0</v>
      </c>
      <c r="N214" s="1638">
        <v>0</v>
      </c>
      <c r="O214" s="1638">
        <v>0</v>
      </c>
      <c r="P214" s="1638">
        <v>0</v>
      </c>
      <c r="Q214" s="1639">
        <v>0</v>
      </c>
      <c r="R214" s="1639">
        <v>0</v>
      </c>
      <c r="S214" s="1639">
        <v>0</v>
      </c>
      <c r="T214" s="1639">
        <v>0</v>
      </c>
      <c r="U214" s="1639">
        <v>0</v>
      </c>
      <c r="V214" s="1639">
        <v>0</v>
      </c>
      <c r="W214" s="1639">
        <v>0</v>
      </c>
    </row>
    <row r="215" spans="1:23">
      <c r="A215" s="1686">
        <f t="shared" si="24"/>
        <v>211</v>
      </c>
      <c r="B215" s="1689"/>
      <c r="C215" s="1689"/>
      <c r="D215" s="1680" t="s">
        <v>2309</v>
      </c>
      <c r="E215" s="1680" t="s">
        <v>138</v>
      </c>
      <c r="F215" s="1644" t="s">
        <v>231</v>
      </c>
      <c r="G215" s="1679" t="s">
        <v>2939</v>
      </c>
      <c r="H215" s="1683" t="s">
        <v>2941</v>
      </c>
      <c r="I215" s="1633">
        <f t="shared" si="26"/>
        <v>1</v>
      </c>
      <c r="J215" s="1634">
        <f t="shared" si="27"/>
        <v>0</v>
      </c>
      <c r="K215" s="1671">
        <f t="shared" si="25"/>
        <v>158.41666666666671</v>
      </c>
      <c r="L215" s="1638">
        <f>1</f>
        <v>1</v>
      </c>
      <c r="M215" s="1638">
        <v>0</v>
      </c>
      <c r="N215" s="1638">
        <v>0</v>
      </c>
      <c r="O215" s="1638">
        <v>0</v>
      </c>
      <c r="P215" s="1638">
        <v>0</v>
      </c>
      <c r="Q215" s="1639">
        <v>0</v>
      </c>
      <c r="R215" s="1639">
        <v>0</v>
      </c>
      <c r="S215" s="1639">
        <v>0</v>
      </c>
      <c r="T215" s="1639">
        <v>0</v>
      </c>
      <c r="U215" s="1639">
        <v>0</v>
      </c>
      <c r="V215" s="1639">
        <v>0</v>
      </c>
      <c r="W215" s="1639">
        <v>0</v>
      </c>
    </row>
    <row r="216" spans="1:23">
      <c r="A216" s="1686">
        <f t="shared" si="24"/>
        <v>212</v>
      </c>
      <c r="B216" s="1689"/>
      <c r="C216" s="1689"/>
      <c r="D216" s="1644" t="s">
        <v>1505</v>
      </c>
      <c r="E216" s="1644" t="s">
        <v>1506</v>
      </c>
      <c r="F216" s="1644" t="s">
        <v>231</v>
      </c>
      <c r="G216" s="1679" t="s">
        <v>2939</v>
      </c>
      <c r="H216" s="1683" t="s">
        <v>2941</v>
      </c>
      <c r="I216" s="1633">
        <f t="shared" si="26"/>
        <v>1</v>
      </c>
      <c r="J216" s="1634">
        <f t="shared" si="27"/>
        <v>0</v>
      </c>
      <c r="K216" s="1671">
        <f t="shared" si="25"/>
        <v>158.41666666666671</v>
      </c>
      <c r="L216" s="1638">
        <f>1</f>
        <v>1</v>
      </c>
      <c r="M216" s="1638">
        <v>0</v>
      </c>
      <c r="N216" s="1638">
        <v>0</v>
      </c>
      <c r="O216" s="1638">
        <v>0</v>
      </c>
      <c r="P216" s="1638">
        <v>0</v>
      </c>
      <c r="Q216" s="1639">
        <v>0</v>
      </c>
      <c r="R216" s="1639">
        <v>0</v>
      </c>
      <c r="S216" s="1639">
        <v>0</v>
      </c>
      <c r="T216" s="1639">
        <v>0</v>
      </c>
      <c r="U216" s="1639">
        <v>0</v>
      </c>
      <c r="V216" s="1639">
        <v>0</v>
      </c>
      <c r="W216" s="1639">
        <v>0</v>
      </c>
    </row>
    <row r="217" spans="1:23">
      <c r="A217" s="1686">
        <f t="shared" si="24"/>
        <v>213</v>
      </c>
      <c r="B217" s="1689"/>
      <c r="C217" s="1689"/>
      <c r="D217" s="1644" t="s">
        <v>2116</v>
      </c>
      <c r="E217" s="1644" t="s">
        <v>2117</v>
      </c>
      <c r="F217" s="1644" t="s">
        <v>231</v>
      </c>
      <c r="G217" s="1679" t="s">
        <v>2939</v>
      </c>
      <c r="H217" s="1683" t="s">
        <v>2941</v>
      </c>
      <c r="I217" s="1633">
        <f t="shared" si="26"/>
        <v>1</v>
      </c>
      <c r="J217" s="1634">
        <f t="shared" si="27"/>
        <v>0</v>
      </c>
      <c r="K217" s="1671">
        <f t="shared" si="25"/>
        <v>158.41666666666671</v>
      </c>
      <c r="L217" s="1638">
        <f>1</f>
        <v>1</v>
      </c>
      <c r="M217" s="1638">
        <v>0</v>
      </c>
      <c r="N217" s="1638">
        <v>0</v>
      </c>
      <c r="O217" s="1638">
        <v>0</v>
      </c>
      <c r="P217" s="1638">
        <v>0</v>
      </c>
      <c r="Q217" s="1639">
        <v>0</v>
      </c>
      <c r="R217" s="1639">
        <v>0</v>
      </c>
      <c r="S217" s="1639">
        <v>0</v>
      </c>
      <c r="T217" s="1639">
        <v>0</v>
      </c>
      <c r="U217" s="1639">
        <v>0</v>
      </c>
      <c r="V217" s="1639">
        <v>0</v>
      </c>
      <c r="W217" s="1639">
        <v>0</v>
      </c>
    </row>
    <row r="218" spans="1:23">
      <c r="A218" s="1686">
        <f t="shared" si="24"/>
        <v>214</v>
      </c>
      <c r="B218" s="1689"/>
      <c r="C218" s="1689"/>
      <c r="D218" s="1645" t="s">
        <v>2020</v>
      </c>
      <c r="E218" s="1645" t="s">
        <v>2021</v>
      </c>
      <c r="F218" s="1644" t="s">
        <v>231</v>
      </c>
      <c r="G218" s="1679" t="s">
        <v>2939</v>
      </c>
      <c r="H218" s="1683" t="s">
        <v>2941</v>
      </c>
      <c r="I218" s="1633">
        <f t="shared" si="26"/>
        <v>1</v>
      </c>
      <c r="J218" s="1634">
        <f t="shared" si="27"/>
        <v>0</v>
      </c>
      <c r="K218" s="1671">
        <f t="shared" si="25"/>
        <v>158.41666666666671</v>
      </c>
      <c r="L218" s="1638">
        <f>1</f>
        <v>1</v>
      </c>
      <c r="M218" s="1638">
        <v>0</v>
      </c>
      <c r="N218" s="1638">
        <v>0</v>
      </c>
      <c r="O218" s="1638">
        <v>0</v>
      </c>
      <c r="P218" s="1638">
        <v>0</v>
      </c>
      <c r="Q218" s="1639">
        <v>0</v>
      </c>
      <c r="R218" s="1639">
        <v>0</v>
      </c>
      <c r="S218" s="1639">
        <v>0</v>
      </c>
      <c r="T218" s="1639">
        <v>0</v>
      </c>
      <c r="U218" s="1639">
        <v>0</v>
      </c>
      <c r="V218" s="1639">
        <v>0</v>
      </c>
      <c r="W218" s="1639">
        <v>0</v>
      </c>
    </row>
    <row r="219" spans="1:23">
      <c r="A219" s="1686">
        <f t="shared" si="24"/>
        <v>215</v>
      </c>
      <c r="B219" s="1689"/>
      <c r="C219" s="1689"/>
      <c r="D219" s="1645" t="s">
        <v>2522</v>
      </c>
      <c r="E219" s="1645" t="s">
        <v>376</v>
      </c>
      <c r="F219" s="1644" t="s">
        <v>231</v>
      </c>
      <c r="G219" s="1679" t="s">
        <v>2939</v>
      </c>
      <c r="H219" s="1683" t="s">
        <v>2941</v>
      </c>
      <c r="I219" s="1633">
        <f t="shared" si="26"/>
        <v>1</v>
      </c>
      <c r="J219" s="1634">
        <f t="shared" si="27"/>
        <v>0</v>
      </c>
      <c r="K219" s="1671">
        <f t="shared" si="25"/>
        <v>158.41666666666671</v>
      </c>
      <c r="L219" s="1638">
        <v>0</v>
      </c>
      <c r="M219" s="1638">
        <v>0</v>
      </c>
      <c r="N219" s="1638">
        <v>0</v>
      </c>
      <c r="O219" s="1638">
        <v>0</v>
      </c>
      <c r="P219" s="1638">
        <v>0</v>
      </c>
      <c r="Q219" s="1639">
        <v>0</v>
      </c>
      <c r="R219" s="1639">
        <v>0</v>
      </c>
      <c r="S219" s="1639">
        <v>0</v>
      </c>
      <c r="T219" s="1639">
        <v>0</v>
      </c>
      <c r="U219" s="1639">
        <v>0</v>
      </c>
      <c r="V219" s="1639">
        <f>1</f>
        <v>1</v>
      </c>
      <c r="W219" s="1639">
        <v>0</v>
      </c>
    </row>
    <row r="220" spans="1:23">
      <c r="A220" s="1686">
        <f t="shared" si="24"/>
        <v>216</v>
      </c>
      <c r="B220" s="1689"/>
      <c r="C220" s="1689"/>
      <c r="D220" s="1645" t="s">
        <v>494</v>
      </c>
      <c r="E220" s="1645" t="s">
        <v>1037</v>
      </c>
      <c r="F220" s="1644" t="s">
        <v>231</v>
      </c>
      <c r="G220" s="1679" t="s">
        <v>2939</v>
      </c>
      <c r="H220" s="1683" t="s">
        <v>2941</v>
      </c>
      <c r="I220" s="1633">
        <f t="shared" si="26"/>
        <v>2</v>
      </c>
      <c r="J220" s="1634">
        <f t="shared" si="27"/>
        <v>0</v>
      </c>
      <c r="K220" s="1671">
        <f t="shared" si="25"/>
        <v>158.41666666666671</v>
      </c>
      <c r="L220" s="1638">
        <v>1</v>
      </c>
      <c r="M220" s="1638">
        <v>0</v>
      </c>
      <c r="N220" s="1638">
        <v>0</v>
      </c>
      <c r="O220" s="1638">
        <v>0</v>
      </c>
      <c r="P220" s="1638">
        <v>0</v>
      </c>
      <c r="Q220" s="1639">
        <v>0</v>
      </c>
      <c r="R220" s="1639">
        <v>0</v>
      </c>
      <c r="S220" s="1639">
        <v>0</v>
      </c>
      <c r="T220" s="1639">
        <v>0</v>
      </c>
      <c r="U220" s="1639">
        <v>0</v>
      </c>
      <c r="V220" s="1639">
        <v>1</v>
      </c>
      <c r="W220" s="1639">
        <v>0</v>
      </c>
    </row>
    <row r="221" spans="1:23">
      <c r="A221" s="1686">
        <f t="shared" si="24"/>
        <v>217</v>
      </c>
      <c r="B221" s="1689"/>
      <c r="C221" s="1689"/>
      <c r="D221" s="1644" t="s">
        <v>1464</v>
      </c>
      <c r="E221" s="1644" t="s">
        <v>208</v>
      </c>
      <c r="F221" s="1644" t="s">
        <v>231</v>
      </c>
      <c r="G221" s="1679" t="s">
        <v>2939</v>
      </c>
      <c r="H221" s="1683" t="s">
        <v>2941</v>
      </c>
      <c r="I221" s="1633">
        <f t="shared" si="26"/>
        <v>1</v>
      </c>
      <c r="J221" s="1634">
        <f t="shared" si="27"/>
        <v>0</v>
      </c>
      <c r="K221" s="1671">
        <f t="shared" si="25"/>
        <v>158.41666666666671</v>
      </c>
      <c r="L221" s="1638">
        <f>1</f>
        <v>1</v>
      </c>
      <c r="M221" s="1638">
        <v>0</v>
      </c>
      <c r="N221" s="1638">
        <v>0</v>
      </c>
      <c r="O221" s="1638">
        <v>0</v>
      </c>
      <c r="P221" s="1638">
        <v>0</v>
      </c>
      <c r="Q221" s="1639">
        <v>0</v>
      </c>
      <c r="R221" s="1639">
        <v>0</v>
      </c>
      <c r="S221" s="1639">
        <v>0</v>
      </c>
      <c r="T221" s="1639">
        <v>0</v>
      </c>
      <c r="U221" s="1639">
        <v>0</v>
      </c>
      <c r="V221" s="1639">
        <v>0</v>
      </c>
      <c r="W221" s="1639">
        <v>0</v>
      </c>
    </row>
    <row r="222" spans="1:23">
      <c r="A222" s="1686">
        <f t="shared" si="24"/>
        <v>218</v>
      </c>
      <c r="B222" s="1689"/>
      <c r="C222" s="1689"/>
      <c r="D222" s="1644" t="s">
        <v>138</v>
      </c>
      <c r="E222" s="1644" t="s">
        <v>1591</v>
      </c>
      <c r="F222" s="1644" t="s">
        <v>907</v>
      </c>
      <c r="G222" s="1679" t="s">
        <v>2939</v>
      </c>
      <c r="H222" s="1683" t="s">
        <v>2941</v>
      </c>
      <c r="I222" s="1633">
        <f t="shared" si="26"/>
        <v>1</v>
      </c>
      <c r="J222" s="1634">
        <f t="shared" si="27"/>
        <v>0</v>
      </c>
      <c r="K222" s="1671">
        <f t="shared" si="25"/>
        <v>158.41666666666671</v>
      </c>
      <c r="L222" s="1638">
        <f>1</f>
        <v>1</v>
      </c>
      <c r="M222" s="1638">
        <v>0</v>
      </c>
      <c r="N222" s="1638">
        <v>0</v>
      </c>
      <c r="O222" s="1638">
        <v>0</v>
      </c>
      <c r="P222" s="1638">
        <v>0</v>
      </c>
      <c r="Q222" s="1639">
        <v>0</v>
      </c>
      <c r="R222" s="1639">
        <v>0</v>
      </c>
      <c r="S222" s="1639">
        <v>0</v>
      </c>
      <c r="T222" s="1639">
        <v>0</v>
      </c>
      <c r="U222" s="1639">
        <v>0</v>
      </c>
      <c r="V222" s="1639">
        <v>0</v>
      </c>
      <c r="W222" s="1639">
        <v>0</v>
      </c>
    </row>
    <row r="223" spans="1:23">
      <c r="A223" s="1686">
        <f t="shared" si="24"/>
        <v>219</v>
      </c>
      <c r="B223" s="1689"/>
      <c r="C223" s="1689"/>
      <c r="D223" s="1645" t="s">
        <v>2452</v>
      </c>
      <c r="E223" s="1645" t="s">
        <v>2453</v>
      </c>
      <c r="F223" s="1645" t="s">
        <v>907</v>
      </c>
      <c r="G223" s="1679" t="s">
        <v>2939</v>
      </c>
      <c r="H223" s="1683" t="s">
        <v>2941</v>
      </c>
      <c r="I223" s="1633">
        <f t="shared" si="26"/>
        <v>1</v>
      </c>
      <c r="J223" s="1634">
        <f t="shared" si="27"/>
        <v>0</v>
      </c>
      <c r="K223" s="1671">
        <f t="shared" si="25"/>
        <v>158.41666666666671</v>
      </c>
      <c r="L223" s="1638">
        <f>1</f>
        <v>1</v>
      </c>
      <c r="M223" s="1638">
        <v>0</v>
      </c>
      <c r="N223" s="1638">
        <v>0</v>
      </c>
      <c r="O223" s="1638">
        <v>0</v>
      </c>
      <c r="P223" s="1638">
        <v>0</v>
      </c>
      <c r="Q223" s="1639">
        <v>0</v>
      </c>
      <c r="R223" s="1639">
        <v>0</v>
      </c>
      <c r="S223" s="1639">
        <v>0</v>
      </c>
      <c r="T223" s="1639">
        <v>0</v>
      </c>
      <c r="U223" s="1639">
        <v>0</v>
      </c>
      <c r="V223" s="1639">
        <v>0</v>
      </c>
      <c r="W223" s="1639">
        <v>0</v>
      </c>
    </row>
    <row r="224" spans="1:23">
      <c r="A224" s="1686">
        <f t="shared" si="24"/>
        <v>220</v>
      </c>
      <c r="B224" s="1689"/>
      <c r="C224" s="1689"/>
      <c r="D224" s="1645" t="s">
        <v>1031</v>
      </c>
      <c r="E224" s="1645" t="s">
        <v>1032</v>
      </c>
      <c r="F224" s="1645" t="s">
        <v>907</v>
      </c>
      <c r="G224" s="1679" t="s">
        <v>2939</v>
      </c>
      <c r="H224" s="1683" t="s">
        <v>2941</v>
      </c>
      <c r="I224" s="1633">
        <f t="shared" si="26"/>
        <v>0</v>
      </c>
      <c r="J224" s="1634">
        <f t="shared" si="27"/>
        <v>0</v>
      </c>
      <c r="K224" s="1671">
        <f t="shared" si="25"/>
        <v>158.41666666666671</v>
      </c>
      <c r="L224" s="1638">
        <v>0</v>
      </c>
      <c r="M224" s="1638">
        <v>0</v>
      </c>
      <c r="N224" s="1638">
        <v>0</v>
      </c>
      <c r="O224" s="1638">
        <v>0</v>
      </c>
      <c r="P224" s="1638">
        <v>0</v>
      </c>
      <c r="Q224" s="1639">
        <v>0</v>
      </c>
      <c r="R224" s="1639">
        <v>0</v>
      </c>
      <c r="S224" s="1639">
        <v>0</v>
      </c>
      <c r="T224" s="1639">
        <v>0</v>
      </c>
      <c r="U224" s="1639">
        <v>0</v>
      </c>
      <c r="V224" s="1639">
        <v>0</v>
      </c>
      <c r="W224" s="1639">
        <v>0</v>
      </c>
    </row>
    <row r="225" spans="1:23">
      <c r="A225" s="1686">
        <f t="shared" si="24"/>
        <v>221</v>
      </c>
      <c r="B225" s="1689"/>
      <c r="C225" s="1689"/>
      <c r="D225" s="1645" t="s">
        <v>1878</v>
      </c>
      <c r="E225" s="1645" t="s">
        <v>1041</v>
      </c>
      <c r="F225" s="1645" t="s">
        <v>907</v>
      </c>
      <c r="G225" s="1679" t="s">
        <v>2939</v>
      </c>
      <c r="H225" s="1683" t="s">
        <v>2941</v>
      </c>
      <c r="I225" s="1633">
        <f t="shared" si="26"/>
        <v>1</v>
      </c>
      <c r="J225" s="1634">
        <f t="shared" si="27"/>
        <v>0</v>
      </c>
      <c r="K225" s="1671">
        <f t="shared" si="25"/>
        <v>158.41666666666671</v>
      </c>
      <c r="L225" s="1638">
        <v>0</v>
      </c>
      <c r="M225" s="1638">
        <v>0</v>
      </c>
      <c r="N225" s="1638">
        <v>0</v>
      </c>
      <c r="O225" s="1638">
        <v>0</v>
      </c>
      <c r="P225" s="1638">
        <v>0</v>
      </c>
      <c r="Q225" s="1639">
        <v>0</v>
      </c>
      <c r="R225" s="1639">
        <v>0</v>
      </c>
      <c r="S225" s="1639">
        <v>0</v>
      </c>
      <c r="T225" s="1639">
        <v>0</v>
      </c>
      <c r="U225" s="1639">
        <v>0</v>
      </c>
      <c r="V225" s="1639">
        <v>1</v>
      </c>
      <c r="W225" s="1639">
        <v>0</v>
      </c>
    </row>
    <row r="226" spans="1:23">
      <c r="A226" s="1686">
        <f t="shared" si="24"/>
        <v>222</v>
      </c>
      <c r="B226" s="1689"/>
      <c r="C226" s="1689"/>
      <c r="D226" s="1645" t="s">
        <v>1879</v>
      </c>
      <c r="E226" s="1645" t="s">
        <v>1880</v>
      </c>
      <c r="F226" s="1645" t="s">
        <v>907</v>
      </c>
      <c r="G226" s="1679" t="s">
        <v>2939</v>
      </c>
      <c r="H226" s="1683" t="s">
        <v>2941</v>
      </c>
      <c r="I226" s="1633">
        <f t="shared" si="26"/>
        <v>1</v>
      </c>
      <c r="J226" s="1634">
        <f t="shared" si="27"/>
        <v>0</v>
      </c>
      <c r="K226" s="1671">
        <f t="shared" si="25"/>
        <v>158.41666666666671</v>
      </c>
      <c r="L226" s="1638">
        <v>0</v>
      </c>
      <c r="M226" s="1638">
        <v>0</v>
      </c>
      <c r="N226" s="1638">
        <v>0</v>
      </c>
      <c r="O226" s="1638">
        <v>0</v>
      </c>
      <c r="P226" s="1638">
        <v>0</v>
      </c>
      <c r="Q226" s="1639">
        <v>0</v>
      </c>
      <c r="R226" s="1639">
        <v>0</v>
      </c>
      <c r="S226" s="1639">
        <v>0</v>
      </c>
      <c r="T226" s="1639">
        <v>0</v>
      </c>
      <c r="U226" s="1639">
        <v>0</v>
      </c>
      <c r="V226" s="1639">
        <v>1</v>
      </c>
      <c r="W226" s="1639">
        <v>0</v>
      </c>
    </row>
    <row r="227" spans="1:23">
      <c r="A227" s="1686">
        <f t="shared" si="24"/>
        <v>223</v>
      </c>
      <c r="B227" s="1689"/>
      <c r="C227" s="1689"/>
      <c r="D227" s="1645" t="s">
        <v>1876</v>
      </c>
      <c r="E227" s="1645" t="s">
        <v>1877</v>
      </c>
      <c r="F227" s="1645" t="s">
        <v>907</v>
      </c>
      <c r="G227" s="1679" t="s">
        <v>2939</v>
      </c>
      <c r="H227" s="1683" t="s">
        <v>2941</v>
      </c>
      <c r="I227" s="1633">
        <f t="shared" si="26"/>
        <v>1</v>
      </c>
      <c r="J227" s="1634">
        <f t="shared" si="27"/>
        <v>0</v>
      </c>
      <c r="K227" s="1671">
        <f t="shared" si="25"/>
        <v>158.41666666666671</v>
      </c>
      <c r="L227" s="1638">
        <v>0</v>
      </c>
      <c r="M227" s="1638">
        <v>0</v>
      </c>
      <c r="N227" s="1638">
        <v>0</v>
      </c>
      <c r="O227" s="1638">
        <v>0</v>
      </c>
      <c r="P227" s="1638">
        <v>0</v>
      </c>
      <c r="Q227" s="1639">
        <v>0</v>
      </c>
      <c r="R227" s="1639">
        <v>0</v>
      </c>
      <c r="S227" s="1639">
        <v>0</v>
      </c>
      <c r="T227" s="1639">
        <v>0</v>
      </c>
      <c r="U227" s="1639">
        <v>0</v>
      </c>
      <c r="V227" s="1639">
        <v>1</v>
      </c>
      <c r="W227" s="1639">
        <v>0</v>
      </c>
    </row>
    <row r="228" spans="1:23">
      <c r="A228" s="1686">
        <f t="shared" si="24"/>
        <v>224</v>
      </c>
      <c r="B228" s="1689"/>
      <c r="C228" s="1689"/>
      <c r="D228" s="1645" t="s">
        <v>1874</v>
      </c>
      <c r="E228" s="1645" t="s">
        <v>1875</v>
      </c>
      <c r="F228" s="1645" t="s">
        <v>907</v>
      </c>
      <c r="G228" s="1679" t="s">
        <v>2939</v>
      </c>
      <c r="H228" s="1683" t="s">
        <v>2941</v>
      </c>
      <c r="I228" s="1633">
        <f t="shared" si="26"/>
        <v>1</v>
      </c>
      <c r="J228" s="1634">
        <v>0</v>
      </c>
      <c r="K228" s="1671">
        <f t="shared" si="25"/>
        <v>158.41666666666671</v>
      </c>
      <c r="L228" s="1638">
        <v>0</v>
      </c>
      <c r="M228" s="1638">
        <v>0</v>
      </c>
      <c r="N228" s="1638">
        <v>0</v>
      </c>
      <c r="O228" s="1638">
        <v>0</v>
      </c>
      <c r="P228" s="1638">
        <v>0</v>
      </c>
      <c r="Q228" s="1639">
        <v>0</v>
      </c>
      <c r="R228" s="1639">
        <v>0</v>
      </c>
      <c r="S228" s="1639">
        <v>0</v>
      </c>
      <c r="T228" s="1639">
        <v>0</v>
      </c>
      <c r="U228" s="1639">
        <v>0</v>
      </c>
      <c r="V228" s="1639">
        <v>1</v>
      </c>
      <c r="W228" s="1639">
        <v>0</v>
      </c>
    </row>
    <row r="229" spans="1:23">
      <c r="A229" s="1686">
        <f t="shared" si="24"/>
        <v>225</v>
      </c>
      <c r="B229" s="1689"/>
      <c r="C229" s="1689"/>
      <c r="D229" s="1645" t="s">
        <v>2042</v>
      </c>
      <c r="E229" s="1645" t="s">
        <v>2043</v>
      </c>
      <c r="F229" s="1645" t="s">
        <v>907</v>
      </c>
      <c r="G229" s="1679" t="s">
        <v>2939</v>
      </c>
      <c r="H229" s="1683" t="s">
        <v>2941</v>
      </c>
      <c r="I229" s="1633">
        <f t="shared" si="26"/>
        <v>1</v>
      </c>
      <c r="J229" s="1634">
        <f t="shared" ref="J229:J260" si="28">M229+O229+Q229+S229+U229+W229</f>
        <v>0</v>
      </c>
      <c r="K229" s="1671">
        <f t="shared" si="25"/>
        <v>158.41666666666671</v>
      </c>
      <c r="L229" s="1638">
        <f>1</f>
        <v>1</v>
      </c>
      <c r="M229" s="1638">
        <v>0</v>
      </c>
      <c r="N229" s="1638">
        <v>0</v>
      </c>
      <c r="O229" s="1638">
        <v>0</v>
      </c>
      <c r="P229" s="1638">
        <v>0</v>
      </c>
      <c r="Q229" s="1639">
        <v>0</v>
      </c>
      <c r="R229" s="1639">
        <v>0</v>
      </c>
      <c r="S229" s="1639">
        <v>0</v>
      </c>
      <c r="T229" s="1639">
        <v>0</v>
      </c>
      <c r="U229" s="1639">
        <v>0</v>
      </c>
      <c r="V229" s="1639">
        <v>0</v>
      </c>
      <c r="W229" s="1639">
        <v>0</v>
      </c>
    </row>
    <row r="230" spans="1:23">
      <c r="A230" s="1686">
        <f t="shared" si="24"/>
        <v>226</v>
      </c>
      <c r="B230" s="1689"/>
      <c r="C230" s="1689"/>
      <c r="D230" s="1645" t="s">
        <v>2040</v>
      </c>
      <c r="E230" s="1645" t="s">
        <v>2041</v>
      </c>
      <c r="F230" s="1645" t="s">
        <v>907</v>
      </c>
      <c r="G230" s="1679" t="s">
        <v>2939</v>
      </c>
      <c r="H230" s="1683" t="s">
        <v>2941</v>
      </c>
      <c r="I230" s="1633">
        <f t="shared" si="26"/>
        <v>1</v>
      </c>
      <c r="J230" s="1634">
        <f t="shared" si="28"/>
        <v>0</v>
      </c>
      <c r="K230" s="1671">
        <f t="shared" si="25"/>
        <v>158.41666666666671</v>
      </c>
      <c r="L230" s="1638">
        <f>1</f>
        <v>1</v>
      </c>
      <c r="M230" s="1638">
        <v>0</v>
      </c>
      <c r="N230" s="1638">
        <v>0</v>
      </c>
      <c r="O230" s="1638">
        <v>0</v>
      </c>
      <c r="P230" s="1638">
        <v>0</v>
      </c>
      <c r="Q230" s="1639">
        <v>0</v>
      </c>
      <c r="R230" s="1639">
        <v>0</v>
      </c>
      <c r="S230" s="1639">
        <v>0</v>
      </c>
      <c r="T230" s="1639">
        <v>0</v>
      </c>
      <c r="U230" s="1639">
        <v>0</v>
      </c>
      <c r="V230" s="1639">
        <v>0</v>
      </c>
      <c r="W230" s="1639">
        <v>0</v>
      </c>
    </row>
    <row r="231" spans="1:23">
      <c r="A231" s="1686">
        <f t="shared" si="24"/>
        <v>227</v>
      </c>
      <c r="B231" s="1689"/>
      <c r="C231" s="1689"/>
      <c r="D231" s="1645" t="s">
        <v>167</v>
      </c>
      <c r="E231" s="1645" t="s">
        <v>503</v>
      </c>
      <c r="F231" s="1645" t="s">
        <v>835</v>
      </c>
      <c r="G231" s="1679" t="s">
        <v>2939</v>
      </c>
      <c r="H231" s="1683" t="s">
        <v>2941</v>
      </c>
      <c r="I231" s="1633">
        <f t="shared" si="26"/>
        <v>1</v>
      </c>
      <c r="J231" s="1634">
        <f t="shared" si="28"/>
        <v>0</v>
      </c>
      <c r="K231" s="1671">
        <f t="shared" si="25"/>
        <v>158.41666666666671</v>
      </c>
      <c r="L231" s="1638">
        <v>0</v>
      </c>
      <c r="M231" s="1638">
        <v>0</v>
      </c>
      <c r="N231" s="1638">
        <v>0</v>
      </c>
      <c r="O231" s="1638">
        <v>0</v>
      </c>
      <c r="P231" s="1638">
        <v>0</v>
      </c>
      <c r="Q231" s="1639">
        <v>0</v>
      </c>
      <c r="R231" s="1639">
        <v>0</v>
      </c>
      <c r="S231" s="1639">
        <v>0</v>
      </c>
      <c r="T231" s="1639">
        <v>0</v>
      </c>
      <c r="U231" s="1639">
        <v>0</v>
      </c>
      <c r="V231" s="1639">
        <f>1</f>
        <v>1</v>
      </c>
      <c r="W231" s="1639">
        <v>0</v>
      </c>
    </row>
    <row r="232" spans="1:23">
      <c r="A232" s="1686">
        <f t="shared" si="24"/>
        <v>228</v>
      </c>
      <c r="B232" s="1689"/>
      <c r="C232" s="1689"/>
      <c r="D232" s="1645" t="s">
        <v>2044</v>
      </c>
      <c r="E232" s="1645" t="s">
        <v>2045</v>
      </c>
      <c r="F232" s="1645" t="s">
        <v>907</v>
      </c>
      <c r="G232" s="1679" t="s">
        <v>2939</v>
      </c>
      <c r="H232" s="1683" t="s">
        <v>2941</v>
      </c>
      <c r="I232" s="1633">
        <f t="shared" si="26"/>
        <v>1</v>
      </c>
      <c r="J232" s="1634">
        <f t="shared" si="28"/>
        <v>0</v>
      </c>
      <c r="K232" s="1671">
        <f t="shared" si="25"/>
        <v>158.41666666666671</v>
      </c>
      <c r="L232" s="1638">
        <f>1</f>
        <v>1</v>
      </c>
      <c r="M232" s="1638">
        <v>0</v>
      </c>
      <c r="N232" s="1638">
        <v>0</v>
      </c>
      <c r="O232" s="1638">
        <v>0</v>
      </c>
      <c r="P232" s="1638">
        <v>0</v>
      </c>
      <c r="Q232" s="1639">
        <v>0</v>
      </c>
      <c r="R232" s="1639">
        <v>0</v>
      </c>
      <c r="S232" s="1639">
        <v>0</v>
      </c>
      <c r="T232" s="1639">
        <v>0</v>
      </c>
      <c r="U232" s="1639">
        <v>0</v>
      </c>
      <c r="V232" s="1639">
        <v>0</v>
      </c>
      <c r="W232" s="1639">
        <v>0</v>
      </c>
    </row>
    <row r="233" spans="1:23">
      <c r="A233" s="1686">
        <f t="shared" si="24"/>
        <v>229</v>
      </c>
      <c r="B233" s="1689"/>
      <c r="C233" s="1689"/>
      <c r="D233" s="1645" t="s">
        <v>2590</v>
      </c>
      <c r="E233" s="1645" t="s">
        <v>2591</v>
      </c>
      <c r="F233" s="1645" t="s">
        <v>835</v>
      </c>
      <c r="G233" s="1679" t="s">
        <v>2939</v>
      </c>
      <c r="H233" s="1683" t="s">
        <v>2941</v>
      </c>
      <c r="I233" s="1633">
        <f t="shared" si="26"/>
        <v>1</v>
      </c>
      <c r="J233" s="1634">
        <f t="shared" si="28"/>
        <v>0</v>
      </c>
      <c r="K233" s="1671">
        <f t="shared" si="25"/>
        <v>158.41666666666671</v>
      </c>
      <c r="L233" s="1638">
        <v>0</v>
      </c>
      <c r="M233" s="1638">
        <v>0</v>
      </c>
      <c r="N233" s="1638">
        <v>0</v>
      </c>
      <c r="O233" s="1638">
        <v>0</v>
      </c>
      <c r="P233" s="1638">
        <v>0</v>
      </c>
      <c r="Q233" s="1639">
        <v>0</v>
      </c>
      <c r="R233" s="1639">
        <v>0</v>
      </c>
      <c r="S233" s="1639">
        <v>0</v>
      </c>
      <c r="T233" s="1639">
        <v>0</v>
      </c>
      <c r="U233" s="1639">
        <v>0</v>
      </c>
      <c r="V233" s="1639">
        <f>1</f>
        <v>1</v>
      </c>
      <c r="W233" s="1639">
        <v>0</v>
      </c>
    </row>
    <row r="234" spans="1:23">
      <c r="A234" s="1686">
        <f t="shared" si="24"/>
        <v>230</v>
      </c>
      <c r="B234" s="1689"/>
      <c r="C234" s="1689"/>
      <c r="D234" s="1645" t="s">
        <v>2592</v>
      </c>
      <c r="E234" s="1645" t="s">
        <v>2593</v>
      </c>
      <c r="F234" s="1645" t="s">
        <v>907</v>
      </c>
      <c r="G234" s="1679" t="s">
        <v>2939</v>
      </c>
      <c r="H234" s="1683" t="s">
        <v>2941</v>
      </c>
      <c r="I234" s="1633">
        <f t="shared" si="26"/>
        <v>1</v>
      </c>
      <c r="J234" s="1634">
        <f t="shared" si="28"/>
        <v>0</v>
      </c>
      <c r="K234" s="1671">
        <f t="shared" si="25"/>
        <v>158.41666666666671</v>
      </c>
      <c r="L234" s="1638">
        <v>0</v>
      </c>
      <c r="M234" s="1638">
        <v>0</v>
      </c>
      <c r="N234" s="1638">
        <v>0</v>
      </c>
      <c r="O234" s="1638">
        <v>0</v>
      </c>
      <c r="P234" s="1638">
        <v>0</v>
      </c>
      <c r="Q234" s="1639">
        <v>0</v>
      </c>
      <c r="R234" s="1639">
        <v>0</v>
      </c>
      <c r="S234" s="1639">
        <v>0</v>
      </c>
      <c r="T234" s="1639">
        <v>0</v>
      </c>
      <c r="U234" s="1639">
        <v>0</v>
      </c>
      <c r="V234" s="1639">
        <f>1</f>
        <v>1</v>
      </c>
      <c r="W234" s="1639">
        <v>0</v>
      </c>
    </row>
    <row r="235" spans="1:23">
      <c r="A235" s="1686">
        <f t="shared" si="24"/>
        <v>231</v>
      </c>
      <c r="B235" s="1689"/>
      <c r="C235" s="1689"/>
      <c r="D235" s="1644" t="s">
        <v>152</v>
      </c>
      <c r="E235" s="1644" t="s">
        <v>153</v>
      </c>
      <c r="F235" s="1645" t="s">
        <v>59</v>
      </c>
      <c r="G235" s="1667" t="s">
        <v>2939</v>
      </c>
      <c r="H235" s="1685" t="s">
        <v>37</v>
      </c>
      <c r="I235" s="1633">
        <f t="shared" si="26"/>
        <v>0</v>
      </c>
      <c r="J235" s="1634">
        <f t="shared" si="28"/>
        <v>0</v>
      </c>
      <c r="K235" s="1671">
        <f t="shared" si="25"/>
        <v>158.41666666666671</v>
      </c>
      <c r="L235" s="1638">
        <v>0</v>
      </c>
      <c r="M235" s="1638">
        <v>0</v>
      </c>
      <c r="N235" s="1639">
        <v>0</v>
      </c>
      <c r="O235" s="1639">
        <v>0</v>
      </c>
      <c r="P235" s="1639">
        <v>0</v>
      </c>
      <c r="Q235" s="1639">
        <v>0</v>
      </c>
      <c r="R235" s="1639">
        <v>0</v>
      </c>
      <c r="S235" s="1639">
        <v>0</v>
      </c>
      <c r="T235" s="1639">
        <v>0</v>
      </c>
      <c r="U235" s="1639">
        <v>0</v>
      </c>
      <c r="V235" s="1639">
        <v>0</v>
      </c>
      <c r="W235" s="1639">
        <v>0</v>
      </c>
    </row>
    <row r="236" spans="1:23">
      <c r="A236" s="1686">
        <f t="shared" si="24"/>
        <v>232</v>
      </c>
      <c r="B236" s="1689"/>
      <c r="C236" s="1689"/>
      <c r="D236" s="1644" t="s">
        <v>849</v>
      </c>
      <c r="E236" s="1644" t="s">
        <v>1087</v>
      </c>
      <c r="F236" s="1645" t="s">
        <v>59</v>
      </c>
      <c r="G236" s="1667" t="s">
        <v>2939</v>
      </c>
      <c r="H236" s="1685" t="s">
        <v>37</v>
      </c>
      <c r="I236" s="1633">
        <f t="shared" si="26"/>
        <v>0</v>
      </c>
      <c r="J236" s="1634">
        <f t="shared" si="28"/>
        <v>0</v>
      </c>
      <c r="K236" s="1671">
        <f t="shared" si="25"/>
        <v>158.41666666666671</v>
      </c>
      <c r="L236" s="1638">
        <v>0</v>
      </c>
      <c r="M236" s="1638">
        <v>0</v>
      </c>
      <c r="N236" s="1639">
        <v>0</v>
      </c>
      <c r="O236" s="1639">
        <v>0</v>
      </c>
      <c r="P236" s="1639">
        <v>0</v>
      </c>
      <c r="Q236" s="1639">
        <v>0</v>
      </c>
      <c r="R236" s="1639">
        <v>0</v>
      </c>
      <c r="S236" s="1639">
        <v>0</v>
      </c>
      <c r="T236" s="1639">
        <v>0</v>
      </c>
      <c r="U236" s="1639">
        <v>0</v>
      </c>
      <c r="V236" s="1639">
        <v>0</v>
      </c>
      <c r="W236" s="1639">
        <v>0</v>
      </c>
    </row>
    <row r="237" spans="1:23">
      <c r="A237" s="1686">
        <f t="shared" si="24"/>
        <v>233</v>
      </c>
      <c r="B237" s="1689"/>
      <c r="C237" s="1689"/>
      <c r="D237" s="1644" t="s">
        <v>193</v>
      </c>
      <c r="E237" s="1644" t="s">
        <v>194</v>
      </c>
      <c r="F237" s="1644" t="s">
        <v>59</v>
      </c>
      <c r="G237" s="1667" t="s">
        <v>2939</v>
      </c>
      <c r="H237" s="1685" t="s">
        <v>37</v>
      </c>
      <c r="I237" s="1633">
        <f t="shared" si="26"/>
        <v>0</v>
      </c>
      <c r="J237" s="1634">
        <f t="shared" si="28"/>
        <v>0</v>
      </c>
      <c r="K237" s="1671">
        <f t="shared" si="25"/>
        <v>158.41666666666671</v>
      </c>
      <c r="L237" s="1638">
        <v>0</v>
      </c>
      <c r="M237" s="1638">
        <v>0</v>
      </c>
      <c r="N237" s="1639">
        <v>0</v>
      </c>
      <c r="O237" s="1639">
        <v>0</v>
      </c>
      <c r="P237" s="1639">
        <v>0</v>
      </c>
      <c r="Q237" s="1639">
        <v>0</v>
      </c>
      <c r="R237" s="1639">
        <v>0</v>
      </c>
      <c r="S237" s="1639">
        <v>0</v>
      </c>
      <c r="T237" s="1639">
        <v>0</v>
      </c>
      <c r="U237" s="1639">
        <v>0</v>
      </c>
      <c r="V237" s="1639">
        <v>0</v>
      </c>
      <c r="W237" s="1639">
        <v>0</v>
      </c>
    </row>
    <row r="238" spans="1:23">
      <c r="A238" s="1686">
        <f t="shared" si="24"/>
        <v>234</v>
      </c>
      <c r="B238" s="1689"/>
      <c r="C238" s="1689"/>
      <c r="D238" s="1644" t="s">
        <v>1020</v>
      </c>
      <c r="E238" s="1644" t="s">
        <v>1019</v>
      </c>
      <c r="F238" s="1644" t="s">
        <v>470</v>
      </c>
      <c r="G238" s="1667" t="s">
        <v>2939</v>
      </c>
      <c r="H238" s="1685" t="s">
        <v>37</v>
      </c>
      <c r="I238" s="1633">
        <f t="shared" si="26"/>
        <v>0</v>
      </c>
      <c r="J238" s="1634">
        <f t="shared" si="28"/>
        <v>0</v>
      </c>
      <c r="K238" s="1671">
        <f t="shared" si="25"/>
        <v>158.41666666666671</v>
      </c>
      <c r="L238" s="1638">
        <v>0</v>
      </c>
      <c r="M238" s="1638">
        <v>0</v>
      </c>
      <c r="N238" s="1639">
        <v>0</v>
      </c>
      <c r="O238" s="1639">
        <v>0</v>
      </c>
      <c r="P238" s="1639">
        <v>0</v>
      </c>
      <c r="Q238" s="1639">
        <v>0</v>
      </c>
      <c r="R238" s="1639">
        <v>0</v>
      </c>
      <c r="S238" s="1639">
        <v>0</v>
      </c>
      <c r="T238" s="1639">
        <v>0</v>
      </c>
      <c r="U238" s="1639">
        <v>0</v>
      </c>
      <c r="V238" s="1639">
        <v>0</v>
      </c>
      <c r="W238" s="1639">
        <v>0</v>
      </c>
    </row>
    <row r="239" spans="1:23">
      <c r="A239" s="1686">
        <f t="shared" si="24"/>
        <v>235</v>
      </c>
      <c r="B239" s="1689"/>
      <c r="C239" s="1689"/>
      <c r="D239" s="1644" t="s">
        <v>2667</v>
      </c>
      <c r="E239" s="1644" t="s">
        <v>2668</v>
      </c>
      <c r="F239" s="1644" t="s">
        <v>577</v>
      </c>
      <c r="G239" s="1667" t="s">
        <v>2939</v>
      </c>
      <c r="H239" s="1685" t="s">
        <v>37</v>
      </c>
      <c r="I239" s="1633">
        <f t="shared" si="26"/>
        <v>0</v>
      </c>
      <c r="J239" s="1634">
        <f t="shared" si="28"/>
        <v>0</v>
      </c>
      <c r="K239" s="1671">
        <f t="shared" si="25"/>
        <v>158.41666666666671</v>
      </c>
      <c r="L239" s="1639">
        <v>0</v>
      </c>
      <c r="M239" s="1639">
        <v>0</v>
      </c>
      <c r="N239" s="1639">
        <v>0</v>
      </c>
      <c r="O239" s="1639">
        <v>0</v>
      </c>
      <c r="P239" s="1639">
        <v>0</v>
      </c>
      <c r="Q239" s="1639">
        <v>0</v>
      </c>
      <c r="R239" s="1639">
        <v>0</v>
      </c>
      <c r="S239" s="1639">
        <v>0</v>
      </c>
      <c r="T239" s="1639">
        <v>0</v>
      </c>
      <c r="U239" s="1639">
        <v>0</v>
      </c>
      <c r="V239" s="1639">
        <v>0</v>
      </c>
      <c r="W239" s="1639">
        <v>0</v>
      </c>
    </row>
    <row r="240" spans="1:23">
      <c r="A240" s="1686">
        <f t="shared" si="24"/>
        <v>236</v>
      </c>
      <c r="B240" s="1689"/>
      <c r="C240" s="1689"/>
      <c r="D240" s="1644" t="s">
        <v>904</v>
      </c>
      <c r="E240" s="1644" t="s">
        <v>123</v>
      </c>
      <c r="F240" s="1644" t="s">
        <v>311</v>
      </c>
      <c r="G240" s="1667" t="s">
        <v>2939</v>
      </c>
      <c r="H240" s="1685" t="s">
        <v>37</v>
      </c>
      <c r="I240" s="1633">
        <f t="shared" si="26"/>
        <v>0</v>
      </c>
      <c r="J240" s="1634">
        <f t="shared" si="28"/>
        <v>0</v>
      </c>
      <c r="K240" s="1671">
        <f t="shared" si="25"/>
        <v>158.41666666666671</v>
      </c>
      <c r="L240" s="1639">
        <v>0</v>
      </c>
      <c r="M240" s="1639">
        <v>0</v>
      </c>
      <c r="N240" s="1639">
        <v>0</v>
      </c>
      <c r="O240" s="1639">
        <v>0</v>
      </c>
      <c r="P240" s="1639">
        <v>0</v>
      </c>
      <c r="Q240" s="1639">
        <v>0</v>
      </c>
      <c r="R240" s="1639">
        <v>0</v>
      </c>
      <c r="S240" s="1639">
        <v>0</v>
      </c>
      <c r="T240" s="1639">
        <v>0</v>
      </c>
      <c r="U240" s="1639">
        <v>0</v>
      </c>
      <c r="V240" s="1639">
        <v>0</v>
      </c>
      <c r="W240" s="1639">
        <v>0</v>
      </c>
    </row>
    <row r="241" spans="1:23">
      <c r="A241" s="1686">
        <f t="shared" si="24"/>
        <v>237</v>
      </c>
      <c r="B241" s="1689"/>
      <c r="C241" s="1689"/>
      <c r="D241" s="1644" t="s">
        <v>730</v>
      </c>
      <c r="E241" s="1644" t="s">
        <v>731</v>
      </c>
      <c r="F241" s="1644" t="s">
        <v>577</v>
      </c>
      <c r="G241" s="1667" t="s">
        <v>2939</v>
      </c>
      <c r="H241" s="1685" t="s">
        <v>37</v>
      </c>
      <c r="I241" s="1633">
        <f t="shared" si="26"/>
        <v>0</v>
      </c>
      <c r="J241" s="1634">
        <f t="shared" si="28"/>
        <v>0</v>
      </c>
      <c r="K241" s="1671">
        <f t="shared" si="25"/>
        <v>158.41666666666671</v>
      </c>
      <c r="L241" s="1639">
        <v>0</v>
      </c>
      <c r="M241" s="1639">
        <v>0</v>
      </c>
      <c r="N241" s="1639">
        <v>0</v>
      </c>
      <c r="O241" s="1639">
        <v>0</v>
      </c>
      <c r="P241" s="1639">
        <v>0</v>
      </c>
      <c r="Q241" s="1639">
        <v>0</v>
      </c>
      <c r="R241" s="1639">
        <v>0</v>
      </c>
      <c r="S241" s="1639">
        <v>0</v>
      </c>
      <c r="T241" s="1639">
        <v>0</v>
      </c>
      <c r="U241" s="1639">
        <v>0</v>
      </c>
      <c r="V241" s="1639">
        <v>0</v>
      </c>
      <c r="W241" s="1639">
        <v>0</v>
      </c>
    </row>
    <row r="242" spans="1:23">
      <c r="A242" s="1686">
        <f t="shared" si="24"/>
        <v>238</v>
      </c>
      <c r="B242" s="1689"/>
      <c r="C242" s="1689"/>
      <c r="D242" s="1644" t="s">
        <v>1494</v>
      </c>
      <c r="E242" s="1644" t="s">
        <v>1495</v>
      </c>
      <c r="F242" s="1644" t="s">
        <v>868</v>
      </c>
      <c r="G242" s="1667" t="s">
        <v>2939</v>
      </c>
      <c r="H242" s="1685" t="s">
        <v>37</v>
      </c>
      <c r="I242" s="1633">
        <f t="shared" si="26"/>
        <v>1</v>
      </c>
      <c r="J242" s="1634">
        <f t="shared" si="28"/>
        <v>0</v>
      </c>
      <c r="K242" s="1671">
        <f t="shared" si="25"/>
        <v>158.41666666666671</v>
      </c>
      <c r="L242" s="1639">
        <f>1</f>
        <v>1</v>
      </c>
      <c r="M242" s="1639">
        <v>0</v>
      </c>
      <c r="N242" s="1639">
        <v>0</v>
      </c>
      <c r="O242" s="1639">
        <v>0</v>
      </c>
      <c r="P242" s="1639">
        <v>0</v>
      </c>
      <c r="Q242" s="1639">
        <v>0</v>
      </c>
      <c r="R242" s="1639">
        <v>0</v>
      </c>
      <c r="S242" s="1639">
        <v>0</v>
      </c>
      <c r="T242" s="1639">
        <v>0</v>
      </c>
      <c r="U242" s="1639">
        <v>0</v>
      </c>
      <c r="V242" s="1639">
        <v>0</v>
      </c>
      <c r="W242" s="1639">
        <v>0</v>
      </c>
    </row>
    <row r="243" spans="1:23">
      <c r="A243" s="1686">
        <f t="shared" si="24"/>
        <v>239</v>
      </c>
      <c r="B243" s="1689"/>
      <c r="C243" s="1689"/>
      <c r="D243" s="1644" t="s">
        <v>896</v>
      </c>
      <c r="E243" s="1644" t="s">
        <v>781</v>
      </c>
      <c r="F243" s="1644" t="s">
        <v>868</v>
      </c>
      <c r="G243" s="1667" t="s">
        <v>2939</v>
      </c>
      <c r="H243" s="1685" t="s">
        <v>37</v>
      </c>
      <c r="I243" s="1633">
        <f t="shared" ref="I243:I279" si="29">L243+N243+P243+R243+T243+V243</f>
        <v>0</v>
      </c>
      <c r="J243" s="1634">
        <f t="shared" si="28"/>
        <v>0</v>
      </c>
      <c r="K243" s="1671">
        <f t="shared" si="25"/>
        <v>158.41666666666671</v>
      </c>
      <c r="L243" s="1639">
        <v>0</v>
      </c>
      <c r="M243" s="1639">
        <v>0</v>
      </c>
      <c r="N243" s="1639">
        <v>0</v>
      </c>
      <c r="O243" s="1639">
        <v>0</v>
      </c>
      <c r="P243" s="1639">
        <v>0</v>
      </c>
      <c r="Q243" s="1639">
        <v>0</v>
      </c>
      <c r="R243" s="1639">
        <v>0</v>
      </c>
      <c r="S243" s="1639">
        <v>0</v>
      </c>
      <c r="T243" s="1639">
        <v>0</v>
      </c>
      <c r="U243" s="1639">
        <v>0</v>
      </c>
      <c r="V243" s="1639">
        <v>0</v>
      </c>
      <c r="W243" s="1639">
        <v>0</v>
      </c>
    </row>
    <row r="244" spans="1:23">
      <c r="A244" s="1686">
        <f t="shared" si="24"/>
        <v>240</v>
      </c>
      <c r="B244" s="1689"/>
      <c r="C244" s="1689"/>
      <c r="D244" s="1644" t="s">
        <v>1626</v>
      </c>
      <c r="E244" s="1644" t="s">
        <v>1354</v>
      </c>
      <c r="F244" s="1644" t="s">
        <v>868</v>
      </c>
      <c r="G244" s="1667" t="s">
        <v>2939</v>
      </c>
      <c r="H244" s="1685" t="s">
        <v>37</v>
      </c>
      <c r="I244" s="1633">
        <f t="shared" si="29"/>
        <v>1</v>
      </c>
      <c r="J244" s="1634">
        <f t="shared" si="28"/>
        <v>0</v>
      </c>
      <c r="K244" s="1671">
        <f t="shared" si="25"/>
        <v>158.41666666666671</v>
      </c>
      <c r="L244" s="1639">
        <f>1</f>
        <v>1</v>
      </c>
      <c r="M244" s="1639">
        <v>0</v>
      </c>
      <c r="N244" s="1639">
        <v>0</v>
      </c>
      <c r="O244" s="1639">
        <v>0</v>
      </c>
      <c r="P244" s="1639">
        <v>0</v>
      </c>
      <c r="Q244" s="1639">
        <v>0</v>
      </c>
      <c r="R244" s="1639">
        <v>0</v>
      </c>
      <c r="S244" s="1639">
        <v>0</v>
      </c>
      <c r="T244" s="1639">
        <v>0</v>
      </c>
      <c r="U244" s="1639">
        <v>0</v>
      </c>
      <c r="V244" s="1639">
        <v>0</v>
      </c>
      <c r="W244" s="1639">
        <v>0</v>
      </c>
    </row>
    <row r="245" spans="1:23">
      <c r="A245" s="1686">
        <f t="shared" si="24"/>
        <v>241</v>
      </c>
      <c r="B245" s="1689"/>
      <c r="C245" s="1689"/>
      <c r="D245" s="1644" t="s">
        <v>1894</v>
      </c>
      <c r="E245" s="1644" t="s">
        <v>1892</v>
      </c>
      <c r="F245" s="1644" t="s">
        <v>868</v>
      </c>
      <c r="G245" s="1667" t="s">
        <v>2939</v>
      </c>
      <c r="H245" s="1685" t="s">
        <v>37</v>
      </c>
      <c r="I245" s="1633">
        <f t="shared" si="29"/>
        <v>1</v>
      </c>
      <c r="J245" s="1634">
        <f t="shared" si="28"/>
        <v>0</v>
      </c>
      <c r="K245" s="1671">
        <f t="shared" si="25"/>
        <v>158.41666666666671</v>
      </c>
      <c r="L245" s="1639">
        <f>1</f>
        <v>1</v>
      </c>
      <c r="M245" s="1639">
        <v>0</v>
      </c>
      <c r="N245" s="1639">
        <v>0</v>
      </c>
      <c r="O245" s="1639">
        <v>0</v>
      </c>
      <c r="P245" s="1639">
        <v>0</v>
      </c>
      <c r="Q245" s="1639">
        <v>0</v>
      </c>
      <c r="R245" s="1639">
        <v>0</v>
      </c>
      <c r="S245" s="1639">
        <v>0</v>
      </c>
      <c r="T245" s="1639">
        <v>0</v>
      </c>
      <c r="U245" s="1639">
        <v>0</v>
      </c>
      <c r="V245" s="1639">
        <v>0</v>
      </c>
      <c r="W245" s="1639">
        <v>0</v>
      </c>
    </row>
    <row r="246" spans="1:23">
      <c r="A246" s="1686">
        <f t="shared" si="24"/>
        <v>242</v>
      </c>
      <c r="B246" s="1689"/>
      <c r="C246" s="1689"/>
      <c r="D246" s="1644" t="s">
        <v>1655</v>
      </c>
      <c r="E246" s="1644" t="s">
        <v>1656</v>
      </c>
      <c r="F246" s="1644" t="s">
        <v>868</v>
      </c>
      <c r="G246" s="1667" t="s">
        <v>2939</v>
      </c>
      <c r="H246" s="1685" t="s">
        <v>37</v>
      </c>
      <c r="I246" s="1633">
        <f t="shared" si="29"/>
        <v>1</v>
      </c>
      <c r="J246" s="1634">
        <f t="shared" si="28"/>
        <v>0</v>
      </c>
      <c r="K246" s="1671">
        <f t="shared" si="25"/>
        <v>158.41666666666671</v>
      </c>
      <c r="L246" s="1639">
        <f>1</f>
        <v>1</v>
      </c>
      <c r="M246" s="1639">
        <v>0</v>
      </c>
      <c r="N246" s="1639">
        <v>0</v>
      </c>
      <c r="O246" s="1639">
        <v>0</v>
      </c>
      <c r="P246" s="1639">
        <v>0</v>
      </c>
      <c r="Q246" s="1639">
        <v>0</v>
      </c>
      <c r="R246" s="1639">
        <v>0</v>
      </c>
      <c r="S246" s="1639">
        <v>0</v>
      </c>
      <c r="T246" s="1639">
        <v>0</v>
      </c>
      <c r="U246" s="1639">
        <v>0</v>
      </c>
      <c r="V246" s="1639">
        <v>0</v>
      </c>
      <c r="W246" s="1639">
        <v>0</v>
      </c>
    </row>
    <row r="247" spans="1:23">
      <c r="A247" s="1686">
        <f t="shared" si="24"/>
        <v>243</v>
      </c>
      <c r="B247" s="1689"/>
      <c r="C247" s="1689"/>
      <c r="D247" s="1644" t="s">
        <v>937</v>
      </c>
      <c r="E247" s="1644" t="s">
        <v>138</v>
      </c>
      <c r="F247" s="1644" t="s">
        <v>868</v>
      </c>
      <c r="G247" s="1667" t="s">
        <v>2939</v>
      </c>
      <c r="H247" s="1685" t="s">
        <v>37</v>
      </c>
      <c r="I247" s="1633">
        <f t="shared" si="29"/>
        <v>0</v>
      </c>
      <c r="J247" s="1634">
        <f t="shared" si="28"/>
        <v>0</v>
      </c>
      <c r="K247" s="1671">
        <f t="shared" si="25"/>
        <v>158.41666666666671</v>
      </c>
      <c r="L247" s="1639">
        <v>0</v>
      </c>
      <c r="M247" s="1639">
        <v>0</v>
      </c>
      <c r="N247" s="1639">
        <v>0</v>
      </c>
      <c r="O247" s="1639">
        <v>0</v>
      </c>
      <c r="P247" s="1639">
        <v>0</v>
      </c>
      <c r="Q247" s="1639">
        <v>0</v>
      </c>
      <c r="R247" s="1639">
        <v>0</v>
      </c>
      <c r="S247" s="1639">
        <v>0</v>
      </c>
      <c r="T247" s="1639">
        <v>0</v>
      </c>
      <c r="U247" s="1639">
        <v>0</v>
      </c>
      <c r="V247" s="1639">
        <v>0</v>
      </c>
      <c r="W247" s="1639">
        <v>0</v>
      </c>
    </row>
    <row r="248" spans="1:23">
      <c r="A248" s="1686">
        <f t="shared" si="24"/>
        <v>244</v>
      </c>
      <c r="B248" s="1689"/>
      <c r="C248" s="1689"/>
      <c r="D248" s="1644" t="s">
        <v>199</v>
      </c>
      <c r="E248" s="1644" t="s">
        <v>905</v>
      </c>
      <c r="F248" s="1644" t="s">
        <v>835</v>
      </c>
      <c r="G248" s="1667" t="s">
        <v>2939</v>
      </c>
      <c r="H248" s="1685" t="s">
        <v>37</v>
      </c>
      <c r="I248" s="1633">
        <f t="shared" si="29"/>
        <v>0</v>
      </c>
      <c r="J248" s="1634">
        <f t="shared" si="28"/>
        <v>0</v>
      </c>
      <c r="K248" s="1671">
        <f t="shared" si="25"/>
        <v>158.41666666666671</v>
      </c>
      <c r="L248" s="1639">
        <v>0</v>
      </c>
      <c r="M248" s="1639">
        <v>0</v>
      </c>
      <c r="N248" s="1639">
        <v>0</v>
      </c>
      <c r="O248" s="1639">
        <v>0</v>
      </c>
      <c r="P248" s="1639">
        <v>0</v>
      </c>
      <c r="Q248" s="1639">
        <v>0</v>
      </c>
      <c r="R248" s="1639">
        <v>0</v>
      </c>
      <c r="S248" s="1639">
        <v>0</v>
      </c>
      <c r="T248" s="1639">
        <v>0</v>
      </c>
      <c r="U248" s="1639">
        <v>0</v>
      </c>
      <c r="V248" s="1639">
        <v>0</v>
      </c>
      <c r="W248" s="1639">
        <v>0</v>
      </c>
    </row>
    <row r="249" spans="1:23">
      <c r="A249" s="1686">
        <f t="shared" si="24"/>
        <v>245</v>
      </c>
      <c r="B249" s="1689"/>
      <c r="C249" s="1689"/>
      <c r="D249" s="1644" t="s">
        <v>906</v>
      </c>
      <c r="E249" s="1644" t="s">
        <v>503</v>
      </c>
      <c r="F249" s="1644" t="s">
        <v>835</v>
      </c>
      <c r="G249" s="1667" t="s">
        <v>2939</v>
      </c>
      <c r="H249" s="1685" t="s">
        <v>37</v>
      </c>
      <c r="I249" s="1633">
        <f t="shared" si="29"/>
        <v>0</v>
      </c>
      <c r="J249" s="1634">
        <f t="shared" si="28"/>
        <v>0</v>
      </c>
      <c r="K249" s="1671">
        <f t="shared" si="25"/>
        <v>158.41666666666671</v>
      </c>
      <c r="L249" s="1639">
        <f>0</f>
        <v>0</v>
      </c>
      <c r="M249" s="1639">
        <v>0</v>
      </c>
      <c r="N249" s="1639">
        <v>0</v>
      </c>
      <c r="O249" s="1639">
        <v>0</v>
      </c>
      <c r="P249" s="1639">
        <v>0</v>
      </c>
      <c r="Q249" s="1639">
        <v>0</v>
      </c>
      <c r="R249" s="1639">
        <v>0</v>
      </c>
      <c r="S249" s="1639">
        <v>0</v>
      </c>
      <c r="T249" s="1639">
        <v>0</v>
      </c>
      <c r="U249" s="1639">
        <v>0</v>
      </c>
      <c r="V249" s="1639">
        <v>0</v>
      </c>
      <c r="W249" s="1639">
        <v>0</v>
      </c>
    </row>
    <row r="250" spans="1:23">
      <c r="A250" s="1686">
        <f t="shared" si="24"/>
        <v>246</v>
      </c>
      <c r="B250" s="1689"/>
      <c r="C250" s="1689"/>
      <c r="D250" s="1644" t="s">
        <v>255</v>
      </c>
      <c r="E250" s="1644" t="s">
        <v>215</v>
      </c>
      <c r="F250" s="1644" t="s">
        <v>1083</v>
      </c>
      <c r="G250" s="1679" t="s">
        <v>2939</v>
      </c>
      <c r="H250" s="1683" t="s">
        <v>38</v>
      </c>
      <c r="I250" s="1633">
        <f t="shared" si="29"/>
        <v>0</v>
      </c>
      <c r="J250" s="1634">
        <f t="shared" si="28"/>
        <v>0</v>
      </c>
      <c r="K250" s="1671">
        <f t="shared" si="25"/>
        <v>158.41666666666671</v>
      </c>
      <c r="L250" s="1638">
        <v>0</v>
      </c>
      <c r="M250" s="1638">
        <v>0</v>
      </c>
      <c r="N250" s="1638">
        <v>0</v>
      </c>
      <c r="O250" s="1638">
        <v>0</v>
      </c>
      <c r="P250" s="1638">
        <v>0</v>
      </c>
      <c r="Q250" s="1638">
        <v>0</v>
      </c>
      <c r="R250" s="1638">
        <v>0</v>
      </c>
      <c r="S250" s="1638">
        <v>0</v>
      </c>
      <c r="T250" s="1638">
        <v>0</v>
      </c>
      <c r="U250" s="1638">
        <v>0</v>
      </c>
      <c r="V250" s="1638">
        <v>0</v>
      </c>
      <c r="W250" s="1638">
        <v>0</v>
      </c>
    </row>
    <row r="251" spans="1:23">
      <c r="A251" s="1686">
        <f t="shared" si="24"/>
        <v>247</v>
      </c>
      <c r="B251" s="1689"/>
      <c r="C251" s="1689"/>
      <c r="D251" s="1644" t="s">
        <v>735</v>
      </c>
      <c r="E251" s="1644" t="s">
        <v>736</v>
      </c>
      <c r="F251" s="1644" t="s">
        <v>1083</v>
      </c>
      <c r="G251" s="1679" t="s">
        <v>2939</v>
      </c>
      <c r="H251" s="1683" t="s">
        <v>38</v>
      </c>
      <c r="I251" s="1641">
        <f t="shared" si="29"/>
        <v>0</v>
      </c>
      <c r="J251" s="1642">
        <f t="shared" si="28"/>
        <v>0</v>
      </c>
      <c r="K251" s="1671">
        <f t="shared" si="25"/>
        <v>158.41666666666671</v>
      </c>
      <c r="L251" s="1638">
        <v>0</v>
      </c>
      <c r="M251" s="1638">
        <v>0</v>
      </c>
      <c r="N251" s="1638">
        <v>0</v>
      </c>
      <c r="O251" s="1638">
        <v>0</v>
      </c>
      <c r="P251" s="1638">
        <v>0</v>
      </c>
      <c r="Q251" s="1638">
        <v>0</v>
      </c>
      <c r="R251" s="1638">
        <v>0</v>
      </c>
      <c r="S251" s="1638">
        <v>0</v>
      </c>
      <c r="T251" s="1638">
        <v>0</v>
      </c>
      <c r="U251" s="1638">
        <v>0</v>
      </c>
      <c r="V251" s="1638">
        <v>0</v>
      </c>
      <c r="W251" s="1638">
        <v>0</v>
      </c>
    </row>
    <row r="252" spans="1:23">
      <c r="A252" s="1686">
        <f t="shared" si="24"/>
        <v>248</v>
      </c>
      <c r="B252" s="1689"/>
      <c r="C252" s="1689"/>
      <c r="D252" s="1644" t="s">
        <v>739</v>
      </c>
      <c r="E252" s="1644" t="s">
        <v>740</v>
      </c>
      <c r="F252" s="1644" t="s">
        <v>1762</v>
      </c>
      <c r="G252" s="1679" t="s">
        <v>2939</v>
      </c>
      <c r="H252" s="1683" t="s">
        <v>38</v>
      </c>
      <c r="I252" s="1641">
        <f t="shared" si="29"/>
        <v>0</v>
      </c>
      <c r="J252" s="1642">
        <f t="shared" si="28"/>
        <v>0</v>
      </c>
      <c r="K252" s="1671">
        <f t="shared" si="25"/>
        <v>158.41666666666671</v>
      </c>
      <c r="L252" s="1638">
        <v>0</v>
      </c>
      <c r="M252" s="1638">
        <v>0</v>
      </c>
      <c r="N252" s="1638">
        <v>0</v>
      </c>
      <c r="O252" s="1638">
        <v>0</v>
      </c>
      <c r="P252" s="1638">
        <v>0</v>
      </c>
      <c r="Q252" s="1638">
        <v>0</v>
      </c>
      <c r="R252" s="1638">
        <v>0</v>
      </c>
      <c r="S252" s="1638">
        <v>0</v>
      </c>
      <c r="T252" s="1638">
        <v>0</v>
      </c>
      <c r="U252" s="1638">
        <v>0</v>
      </c>
      <c r="V252" s="1638">
        <v>0</v>
      </c>
      <c r="W252" s="1638">
        <v>0</v>
      </c>
    </row>
    <row r="253" spans="1:23">
      <c r="A253" s="1686">
        <f t="shared" si="24"/>
        <v>249</v>
      </c>
      <c r="B253" s="1689"/>
      <c r="C253" s="1689"/>
      <c r="D253" s="1644" t="s">
        <v>269</v>
      </c>
      <c r="E253" s="1644" t="s">
        <v>270</v>
      </c>
      <c r="F253" s="1644" t="s">
        <v>1762</v>
      </c>
      <c r="G253" s="1679" t="s">
        <v>2939</v>
      </c>
      <c r="H253" s="1683" t="s">
        <v>38</v>
      </c>
      <c r="I253" s="1633">
        <f t="shared" si="29"/>
        <v>0</v>
      </c>
      <c r="J253" s="1634">
        <f t="shared" si="28"/>
        <v>0</v>
      </c>
      <c r="K253" s="1671">
        <f t="shared" si="25"/>
        <v>158.41666666666671</v>
      </c>
      <c r="L253" s="1638">
        <v>0</v>
      </c>
      <c r="M253" s="1638">
        <v>0</v>
      </c>
      <c r="N253" s="1638">
        <v>0</v>
      </c>
      <c r="O253" s="1638">
        <v>0</v>
      </c>
      <c r="P253" s="1638">
        <v>0</v>
      </c>
      <c r="Q253" s="1638">
        <v>0</v>
      </c>
      <c r="R253" s="1638">
        <v>0</v>
      </c>
      <c r="S253" s="1638">
        <v>0</v>
      </c>
      <c r="T253" s="1638">
        <v>0</v>
      </c>
      <c r="U253" s="1638">
        <v>0</v>
      </c>
      <c r="V253" s="1638">
        <v>0</v>
      </c>
      <c r="W253" s="1638">
        <v>0</v>
      </c>
    </row>
    <row r="254" spans="1:23">
      <c r="A254" s="1686">
        <f t="shared" si="24"/>
        <v>250</v>
      </c>
      <c r="B254" s="1689"/>
      <c r="C254" s="1689"/>
      <c r="D254" s="1644" t="s">
        <v>747</v>
      </c>
      <c r="E254" s="1644" t="s">
        <v>506</v>
      </c>
      <c r="F254" s="1644" t="s">
        <v>470</v>
      </c>
      <c r="G254" s="1679" t="s">
        <v>2939</v>
      </c>
      <c r="H254" s="1683" t="s">
        <v>38</v>
      </c>
      <c r="I254" s="1633">
        <f t="shared" si="29"/>
        <v>0</v>
      </c>
      <c r="J254" s="1634">
        <f t="shared" si="28"/>
        <v>0</v>
      </c>
      <c r="K254" s="1671">
        <f t="shared" si="25"/>
        <v>158.41666666666671</v>
      </c>
      <c r="L254" s="1638">
        <v>0</v>
      </c>
      <c r="M254" s="1638">
        <v>0</v>
      </c>
      <c r="N254" s="1638">
        <v>0</v>
      </c>
      <c r="O254" s="1638">
        <v>0</v>
      </c>
      <c r="P254" s="1638">
        <v>0</v>
      </c>
      <c r="Q254" s="1638">
        <v>0</v>
      </c>
      <c r="R254" s="1638">
        <v>0</v>
      </c>
      <c r="S254" s="1638">
        <v>0</v>
      </c>
      <c r="T254" s="1638">
        <v>0</v>
      </c>
      <c r="U254" s="1638">
        <v>0</v>
      </c>
      <c r="V254" s="1638">
        <v>0</v>
      </c>
      <c r="W254" s="1638">
        <v>0</v>
      </c>
    </row>
    <row r="255" spans="1:23">
      <c r="A255" s="1686">
        <f t="shared" si="24"/>
        <v>251</v>
      </c>
      <c r="B255" s="1689"/>
      <c r="C255" s="1689"/>
      <c r="D255" s="1644" t="s">
        <v>750</v>
      </c>
      <c r="E255" s="1644" t="s">
        <v>751</v>
      </c>
      <c r="F255" s="1644" t="s">
        <v>157</v>
      </c>
      <c r="G255" s="1679" t="s">
        <v>2939</v>
      </c>
      <c r="H255" s="1683" t="s">
        <v>38</v>
      </c>
      <c r="I255" s="1633">
        <f t="shared" si="29"/>
        <v>0</v>
      </c>
      <c r="J255" s="1634">
        <f t="shared" si="28"/>
        <v>0</v>
      </c>
      <c r="K255" s="1671">
        <f t="shared" si="25"/>
        <v>158.41666666666671</v>
      </c>
      <c r="L255" s="1638">
        <v>0</v>
      </c>
      <c r="M255" s="1638">
        <v>0</v>
      </c>
      <c r="N255" s="1638">
        <v>0</v>
      </c>
      <c r="O255" s="1638">
        <v>0</v>
      </c>
      <c r="P255" s="1638">
        <v>0</v>
      </c>
      <c r="Q255" s="1638">
        <v>0</v>
      </c>
      <c r="R255" s="1638">
        <v>0</v>
      </c>
      <c r="S255" s="1638">
        <v>0</v>
      </c>
      <c r="T255" s="1638">
        <v>0</v>
      </c>
      <c r="U255" s="1638">
        <v>0</v>
      </c>
      <c r="V255" s="1638">
        <v>0</v>
      </c>
      <c r="W255" s="1638">
        <v>0</v>
      </c>
    </row>
    <row r="256" spans="1:23">
      <c r="A256" s="1686">
        <f t="shared" si="24"/>
        <v>252</v>
      </c>
      <c r="B256" s="1689"/>
      <c r="C256" s="1689"/>
      <c r="D256" s="1644" t="s">
        <v>748</v>
      </c>
      <c r="E256" s="1644" t="s">
        <v>181</v>
      </c>
      <c r="F256" s="1644" t="s">
        <v>157</v>
      </c>
      <c r="G256" s="1679" t="s">
        <v>2939</v>
      </c>
      <c r="H256" s="1683" t="s">
        <v>38</v>
      </c>
      <c r="I256" s="1633">
        <f t="shared" si="29"/>
        <v>0</v>
      </c>
      <c r="J256" s="1634">
        <f t="shared" si="28"/>
        <v>0</v>
      </c>
      <c r="K256" s="1671">
        <f t="shared" si="25"/>
        <v>158.41666666666671</v>
      </c>
      <c r="L256" s="1638">
        <v>0</v>
      </c>
      <c r="M256" s="1638">
        <v>0</v>
      </c>
      <c r="N256" s="1638">
        <v>0</v>
      </c>
      <c r="O256" s="1638">
        <v>0</v>
      </c>
      <c r="P256" s="1638">
        <v>0</v>
      </c>
      <c r="Q256" s="1638">
        <v>0</v>
      </c>
      <c r="R256" s="1638">
        <v>0</v>
      </c>
      <c r="S256" s="1638">
        <v>0</v>
      </c>
      <c r="T256" s="1638">
        <v>0</v>
      </c>
      <c r="U256" s="1638">
        <v>0</v>
      </c>
      <c r="V256" s="1638">
        <v>0</v>
      </c>
      <c r="W256" s="1638">
        <v>0</v>
      </c>
    </row>
    <row r="257" spans="1:23">
      <c r="A257" s="1686">
        <f t="shared" si="24"/>
        <v>253</v>
      </c>
      <c r="B257" s="1689"/>
      <c r="C257" s="1689"/>
      <c r="D257" s="1644" t="s">
        <v>397</v>
      </c>
      <c r="E257" s="1644" t="s">
        <v>111</v>
      </c>
      <c r="F257" s="1644" t="s">
        <v>157</v>
      </c>
      <c r="G257" s="1679" t="s">
        <v>2939</v>
      </c>
      <c r="H257" s="1683" t="s">
        <v>38</v>
      </c>
      <c r="I257" s="1633">
        <f t="shared" si="29"/>
        <v>0</v>
      </c>
      <c r="J257" s="1634">
        <f t="shared" si="28"/>
        <v>0</v>
      </c>
      <c r="K257" s="1671">
        <f t="shared" si="25"/>
        <v>158.41666666666671</v>
      </c>
      <c r="L257" s="1638">
        <v>0</v>
      </c>
      <c r="M257" s="1638">
        <v>0</v>
      </c>
      <c r="N257" s="1638">
        <v>0</v>
      </c>
      <c r="O257" s="1638">
        <v>0</v>
      </c>
      <c r="P257" s="1638">
        <v>0</v>
      </c>
      <c r="Q257" s="1638">
        <v>0</v>
      </c>
      <c r="R257" s="1638">
        <v>0</v>
      </c>
      <c r="S257" s="1638">
        <v>0</v>
      </c>
      <c r="T257" s="1638">
        <v>0</v>
      </c>
      <c r="U257" s="1638">
        <v>0</v>
      </c>
      <c r="V257" s="1638">
        <v>0</v>
      </c>
      <c r="W257" s="1638">
        <v>0</v>
      </c>
    </row>
    <row r="258" spans="1:23">
      <c r="A258" s="1686">
        <f t="shared" si="24"/>
        <v>254</v>
      </c>
      <c r="B258" s="1689"/>
      <c r="C258" s="1689"/>
      <c r="D258" s="1644" t="s">
        <v>749</v>
      </c>
      <c r="E258" s="1644" t="s">
        <v>204</v>
      </c>
      <c r="F258" s="1644" t="s">
        <v>157</v>
      </c>
      <c r="G258" s="1679" t="s">
        <v>2939</v>
      </c>
      <c r="H258" s="1683" t="s">
        <v>38</v>
      </c>
      <c r="I258" s="1633">
        <f t="shared" si="29"/>
        <v>0</v>
      </c>
      <c r="J258" s="1634">
        <f t="shared" si="28"/>
        <v>0</v>
      </c>
      <c r="K258" s="1671">
        <f t="shared" si="25"/>
        <v>158.41666666666671</v>
      </c>
      <c r="L258" s="1638">
        <v>0</v>
      </c>
      <c r="M258" s="1638">
        <v>0</v>
      </c>
      <c r="N258" s="1638">
        <v>0</v>
      </c>
      <c r="O258" s="1638">
        <v>0</v>
      </c>
      <c r="P258" s="1638">
        <v>0</v>
      </c>
      <c r="Q258" s="1638">
        <v>0</v>
      </c>
      <c r="R258" s="1638">
        <v>0</v>
      </c>
      <c r="S258" s="1638">
        <v>0</v>
      </c>
      <c r="T258" s="1638">
        <v>0</v>
      </c>
      <c r="U258" s="1638">
        <v>0</v>
      </c>
      <c r="V258" s="1638">
        <v>0</v>
      </c>
      <c r="W258" s="1638">
        <v>0</v>
      </c>
    </row>
    <row r="259" spans="1:23">
      <c r="A259" s="1686">
        <f t="shared" si="24"/>
        <v>255</v>
      </c>
      <c r="B259" s="1689"/>
      <c r="C259" s="1689"/>
      <c r="D259" s="1644" t="s">
        <v>2680</v>
      </c>
      <c r="E259" s="1644" t="s">
        <v>100</v>
      </c>
      <c r="F259" s="1644" t="s">
        <v>368</v>
      </c>
      <c r="G259" s="1679" t="s">
        <v>2939</v>
      </c>
      <c r="H259" s="1683" t="s">
        <v>38</v>
      </c>
      <c r="I259" s="1633">
        <f t="shared" si="29"/>
        <v>0</v>
      </c>
      <c r="J259" s="1634">
        <f t="shared" si="28"/>
        <v>0</v>
      </c>
      <c r="K259" s="1671">
        <f t="shared" si="25"/>
        <v>158.41666666666671</v>
      </c>
      <c r="L259" s="1638">
        <v>0</v>
      </c>
      <c r="M259" s="1638">
        <v>0</v>
      </c>
      <c r="N259" s="1638">
        <v>0</v>
      </c>
      <c r="O259" s="1638">
        <v>0</v>
      </c>
      <c r="P259" s="1638">
        <v>0</v>
      </c>
      <c r="Q259" s="1638">
        <v>0</v>
      </c>
      <c r="R259" s="1638">
        <v>0</v>
      </c>
      <c r="S259" s="1638">
        <v>0</v>
      </c>
      <c r="T259" s="1638">
        <v>0</v>
      </c>
      <c r="U259" s="1638">
        <v>0</v>
      </c>
      <c r="V259" s="1638">
        <v>0</v>
      </c>
      <c r="W259" s="1638">
        <v>0</v>
      </c>
    </row>
    <row r="260" spans="1:23">
      <c r="A260" s="1686">
        <f t="shared" si="24"/>
        <v>256</v>
      </c>
      <c r="B260" s="1689"/>
      <c r="C260" s="1689"/>
      <c r="D260" s="1644" t="s">
        <v>746</v>
      </c>
      <c r="E260" s="1644" t="s">
        <v>80</v>
      </c>
      <c r="F260" s="1644" t="s">
        <v>311</v>
      </c>
      <c r="G260" s="1679" t="s">
        <v>2939</v>
      </c>
      <c r="H260" s="1683" t="s">
        <v>38</v>
      </c>
      <c r="I260" s="1633">
        <f t="shared" si="29"/>
        <v>0</v>
      </c>
      <c r="J260" s="1634">
        <f t="shared" si="28"/>
        <v>0</v>
      </c>
      <c r="K260" s="1671">
        <f t="shared" si="25"/>
        <v>158.41666666666671</v>
      </c>
      <c r="L260" s="1638">
        <v>0</v>
      </c>
      <c r="M260" s="1638">
        <v>0</v>
      </c>
      <c r="N260" s="1638">
        <v>0</v>
      </c>
      <c r="O260" s="1638">
        <v>0</v>
      </c>
      <c r="P260" s="1638">
        <v>0</v>
      </c>
      <c r="Q260" s="1638">
        <v>0</v>
      </c>
      <c r="R260" s="1638">
        <v>0</v>
      </c>
      <c r="S260" s="1638">
        <v>0</v>
      </c>
      <c r="T260" s="1638">
        <v>0</v>
      </c>
      <c r="U260" s="1638">
        <v>0</v>
      </c>
      <c r="V260" s="1638">
        <v>0</v>
      </c>
      <c r="W260" s="1638">
        <v>0</v>
      </c>
    </row>
    <row r="261" spans="1:23">
      <c r="A261" s="1686">
        <f t="shared" si="24"/>
        <v>257</v>
      </c>
      <c r="B261" s="1689"/>
      <c r="C261" s="1689"/>
      <c r="D261" s="1644" t="s">
        <v>346</v>
      </c>
      <c r="E261" s="1644" t="s">
        <v>347</v>
      </c>
      <c r="F261" s="1644" t="s">
        <v>348</v>
      </c>
      <c r="G261" s="1679" t="s">
        <v>2939</v>
      </c>
      <c r="H261" s="1683" t="s">
        <v>38</v>
      </c>
      <c r="I261" s="1633">
        <f t="shared" si="29"/>
        <v>0</v>
      </c>
      <c r="J261" s="1634">
        <f t="shared" ref="J261:J279" si="30">M261+O261+Q261+S261+U261+W261</f>
        <v>0</v>
      </c>
      <c r="K261" s="1671">
        <f t="shared" si="25"/>
        <v>158.41666666666671</v>
      </c>
      <c r="L261" s="1638">
        <v>0</v>
      </c>
      <c r="M261" s="1638">
        <v>0</v>
      </c>
      <c r="N261" s="1638">
        <v>0</v>
      </c>
      <c r="O261" s="1638">
        <v>0</v>
      </c>
      <c r="P261" s="1638">
        <v>0</v>
      </c>
      <c r="Q261" s="1638">
        <v>0</v>
      </c>
      <c r="R261" s="1638">
        <v>0</v>
      </c>
      <c r="S261" s="1638">
        <v>0</v>
      </c>
      <c r="T261" s="1638">
        <v>0</v>
      </c>
      <c r="U261" s="1638">
        <v>0</v>
      </c>
      <c r="V261" s="1638">
        <v>0</v>
      </c>
      <c r="W261" s="1638">
        <v>0</v>
      </c>
    </row>
    <row r="262" spans="1:23">
      <c r="A262" s="1686">
        <f t="shared" si="24"/>
        <v>258</v>
      </c>
      <c r="B262" s="1689"/>
      <c r="C262" s="1689"/>
      <c r="D262" s="1644" t="s">
        <v>948</v>
      </c>
      <c r="E262" s="1644" t="s">
        <v>520</v>
      </c>
      <c r="F262" s="1644" t="s">
        <v>231</v>
      </c>
      <c r="G262" s="1679" t="s">
        <v>2939</v>
      </c>
      <c r="H262" s="1683" t="s">
        <v>38</v>
      </c>
      <c r="I262" s="1633">
        <f t="shared" si="29"/>
        <v>2</v>
      </c>
      <c r="J262" s="1634">
        <f t="shared" si="30"/>
        <v>0</v>
      </c>
      <c r="K262" s="1671">
        <f t="shared" si="25"/>
        <v>158.41666666666671</v>
      </c>
      <c r="L262" s="1638">
        <f>1+1</f>
        <v>2</v>
      </c>
      <c r="M262" s="1638">
        <v>0</v>
      </c>
      <c r="N262" s="1638">
        <v>0</v>
      </c>
      <c r="O262" s="1638">
        <v>0</v>
      </c>
      <c r="P262" s="1638">
        <v>0</v>
      </c>
      <c r="Q262" s="1638">
        <v>0</v>
      </c>
      <c r="R262" s="1638">
        <v>0</v>
      </c>
      <c r="S262" s="1638">
        <v>0</v>
      </c>
      <c r="T262" s="1638">
        <v>0</v>
      </c>
      <c r="U262" s="1638">
        <v>0</v>
      </c>
      <c r="V262" s="1638">
        <v>0</v>
      </c>
      <c r="W262" s="1638">
        <v>0</v>
      </c>
    </row>
    <row r="263" spans="1:23">
      <c r="A263" s="1686">
        <f t="shared" si="24"/>
        <v>259</v>
      </c>
      <c r="B263" s="1689"/>
      <c r="C263" s="1689"/>
      <c r="D263" s="1644" t="s">
        <v>138</v>
      </c>
      <c r="E263" s="1644" t="s">
        <v>420</v>
      </c>
      <c r="F263" s="1644" t="s">
        <v>231</v>
      </c>
      <c r="G263" s="1679" t="s">
        <v>2939</v>
      </c>
      <c r="H263" s="1683" t="s">
        <v>38</v>
      </c>
      <c r="I263" s="1633">
        <f t="shared" si="29"/>
        <v>1</v>
      </c>
      <c r="J263" s="1634">
        <f t="shared" si="30"/>
        <v>0</v>
      </c>
      <c r="K263" s="1671">
        <f t="shared" si="25"/>
        <v>158.41666666666671</v>
      </c>
      <c r="L263" s="1638">
        <f>1</f>
        <v>1</v>
      </c>
      <c r="M263" s="1638">
        <v>0</v>
      </c>
      <c r="N263" s="1638">
        <v>0</v>
      </c>
      <c r="O263" s="1638">
        <v>0</v>
      </c>
      <c r="P263" s="1638">
        <v>0</v>
      </c>
      <c r="Q263" s="1638">
        <v>0</v>
      </c>
      <c r="R263" s="1638">
        <v>0</v>
      </c>
      <c r="S263" s="1638">
        <v>0</v>
      </c>
      <c r="T263" s="1638">
        <v>0</v>
      </c>
      <c r="U263" s="1638">
        <v>0</v>
      </c>
      <c r="V263" s="1638">
        <v>0</v>
      </c>
      <c r="W263" s="1638">
        <v>0</v>
      </c>
    </row>
    <row r="264" spans="1:23">
      <c r="A264" s="1686">
        <f t="shared" ref="A264:A279" si="31">A263+1</f>
        <v>260</v>
      </c>
      <c r="B264" s="1689"/>
      <c r="C264" s="1689"/>
      <c r="D264" s="1644" t="s">
        <v>138</v>
      </c>
      <c r="E264" s="1644" t="s">
        <v>625</v>
      </c>
      <c r="F264" s="1644" t="s">
        <v>231</v>
      </c>
      <c r="G264" s="1679" t="s">
        <v>2939</v>
      </c>
      <c r="H264" s="1683" t="s">
        <v>38</v>
      </c>
      <c r="I264" s="1633">
        <f t="shared" si="29"/>
        <v>1</v>
      </c>
      <c r="J264" s="1634">
        <f t="shared" si="30"/>
        <v>0</v>
      </c>
      <c r="K264" s="1671">
        <f t="shared" si="25"/>
        <v>158.41666666666671</v>
      </c>
      <c r="L264" s="1638">
        <f>1</f>
        <v>1</v>
      </c>
      <c r="M264" s="1638">
        <v>0</v>
      </c>
      <c r="N264" s="1638">
        <v>0</v>
      </c>
      <c r="O264" s="1638">
        <v>0</v>
      </c>
      <c r="P264" s="1638">
        <v>0</v>
      </c>
      <c r="Q264" s="1638">
        <v>0</v>
      </c>
      <c r="R264" s="1638">
        <v>0</v>
      </c>
      <c r="S264" s="1638">
        <v>0</v>
      </c>
      <c r="T264" s="1638">
        <v>0</v>
      </c>
      <c r="U264" s="1638">
        <v>0</v>
      </c>
      <c r="V264" s="1638">
        <v>0</v>
      </c>
      <c r="W264" s="1638">
        <v>0</v>
      </c>
    </row>
    <row r="265" spans="1:23">
      <c r="A265" s="1686">
        <f t="shared" si="31"/>
        <v>261</v>
      </c>
      <c r="B265" s="1689"/>
      <c r="C265" s="1689"/>
      <c r="D265" s="1644" t="s">
        <v>242</v>
      </c>
      <c r="E265" s="1644" t="s">
        <v>2489</v>
      </c>
      <c r="F265" s="1644" t="s">
        <v>231</v>
      </c>
      <c r="G265" s="1679" t="s">
        <v>2939</v>
      </c>
      <c r="H265" s="1683" t="s">
        <v>38</v>
      </c>
      <c r="I265" s="1633">
        <f t="shared" si="29"/>
        <v>1</v>
      </c>
      <c r="J265" s="1634">
        <f t="shared" si="30"/>
        <v>0</v>
      </c>
      <c r="K265" s="1671">
        <f t="shared" ref="K265:K279" si="32">K264+J265</f>
        <v>158.41666666666671</v>
      </c>
      <c r="L265" s="1638">
        <f>1</f>
        <v>1</v>
      </c>
      <c r="M265" s="1638">
        <v>0</v>
      </c>
      <c r="N265" s="1638">
        <v>0</v>
      </c>
      <c r="O265" s="1638">
        <v>0</v>
      </c>
      <c r="P265" s="1638">
        <v>0</v>
      </c>
      <c r="Q265" s="1638">
        <v>0</v>
      </c>
      <c r="R265" s="1638">
        <v>0</v>
      </c>
      <c r="S265" s="1638">
        <v>0</v>
      </c>
      <c r="T265" s="1638">
        <v>0</v>
      </c>
      <c r="U265" s="1638">
        <v>0</v>
      </c>
      <c r="V265" s="1638">
        <v>0</v>
      </c>
      <c r="W265" s="1638">
        <v>0</v>
      </c>
    </row>
    <row r="266" spans="1:23">
      <c r="A266" s="1686">
        <f t="shared" si="31"/>
        <v>262</v>
      </c>
      <c r="B266" s="1689"/>
      <c r="C266" s="1689"/>
      <c r="D266" s="1644" t="s">
        <v>2845</v>
      </c>
      <c r="E266" s="1644" t="s">
        <v>2846</v>
      </c>
      <c r="F266" s="1644" t="s">
        <v>231</v>
      </c>
      <c r="G266" s="1679" t="s">
        <v>2939</v>
      </c>
      <c r="H266" s="1683" t="s">
        <v>38</v>
      </c>
      <c r="I266" s="1633">
        <f t="shared" si="29"/>
        <v>1</v>
      </c>
      <c r="J266" s="1634">
        <f t="shared" si="30"/>
        <v>0</v>
      </c>
      <c r="K266" s="1671">
        <f t="shared" si="32"/>
        <v>158.41666666666671</v>
      </c>
      <c r="L266" s="1638">
        <f>1</f>
        <v>1</v>
      </c>
      <c r="M266" s="1638">
        <v>0</v>
      </c>
      <c r="N266" s="1638">
        <v>0</v>
      </c>
      <c r="O266" s="1638">
        <v>0</v>
      </c>
      <c r="P266" s="1638">
        <v>0</v>
      </c>
      <c r="Q266" s="1638">
        <v>0</v>
      </c>
      <c r="R266" s="1638">
        <v>0</v>
      </c>
      <c r="S266" s="1638">
        <v>0</v>
      </c>
      <c r="T266" s="1638">
        <v>0</v>
      </c>
      <c r="U266" s="1638">
        <v>0</v>
      </c>
      <c r="V266" s="1638">
        <v>0</v>
      </c>
      <c r="W266" s="1638">
        <v>0</v>
      </c>
    </row>
    <row r="267" spans="1:23">
      <c r="A267" s="1686">
        <f t="shared" si="31"/>
        <v>263</v>
      </c>
      <c r="B267" s="1689"/>
      <c r="C267" s="1689"/>
      <c r="D267" s="1644" t="s">
        <v>2870</v>
      </c>
      <c r="E267" s="1644" t="s">
        <v>2871</v>
      </c>
      <c r="F267" s="1644" t="s">
        <v>231</v>
      </c>
      <c r="G267" s="1679" t="s">
        <v>2939</v>
      </c>
      <c r="H267" s="1683" t="s">
        <v>38</v>
      </c>
      <c r="I267" s="1633">
        <f t="shared" si="29"/>
        <v>1</v>
      </c>
      <c r="J267" s="1634">
        <f t="shared" si="30"/>
        <v>0</v>
      </c>
      <c r="K267" s="1671">
        <f t="shared" si="32"/>
        <v>158.41666666666671</v>
      </c>
      <c r="L267" s="1638">
        <f>1</f>
        <v>1</v>
      </c>
      <c r="M267" s="1638">
        <v>0</v>
      </c>
      <c r="N267" s="1638">
        <v>0</v>
      </c>
      <c r="O267" s="1638">
        <v>0</v>
      </c>
      <c r="P267" s="1638">
        <v>0</v>
      </c>
      <c r="Q267" s="1638">
        <v>0</v>
      </c>
      <c r="R267" s="1638">
        <v>0</v>
      </c>
      <c r="S267" s="1638">
        <v>0</v>
      </c>
      <c r="T267" s="1638">
        <v>0</v>
      </c>
      <c r="U267" s="1638">
        <v>0</v>
      </c>
      <c r="V267" s="1638">
        <v>0</v>
      </c>
      <c r="W267" s="1638">
        <v>0</v>
      </c>
    </row>
    <row r="268" spans="1:23">
      <c r="A268" s="1686">
        <f t="shared" si="31"/>
        <v>264</v>
      </c>
      <c r="B268" s="1689"/>
      <c r="C268" s="1689"/>
      <c r="D268" s="1644" t="s">
        <v>945</v>
      </c>
      <c r="E268" s="1644" t="s">
        <v>100</v>
      </c>
      <c r="F268" s="1644" t="s">
        <v>231</v>
      </c>
      <c r="G268" s="1679" t="s">
        <v>2939</v>
      </c>
      <c r="H268" s="1683" t="s">
        <v>38</v>
      </c>
      <c r="I268" s="1633">
        <f t="shared" si="29"/>
        <v>1</v>
      </c>
      <c r="J268" s="1634">
        <f t="shared" si="30"/>
        <v>0</v>
      </c>
      <c r="K268" s="1671">
        <f t="shared" si="32"/>
        <v>158.41666666666671</v>
      </c>
      <c r="L268" s="1638">
        <f>1</f>
        <v>1</v>
      </c>
      <c r="M268" s="1638">
        <v>0</v>
      </c>
      <c r="N268" s="1638">
        <v>0</v>
      </c>
      <c r="O268" s="1638">
        <v>0</v>
      </c>
      <c r="P268" s="1638">
        <v>0</v>
      </c>
      <c r="Q268" s="1638">
        <v>0</v>
      </c>
      <c r="R268" s="1638">
        <v>0</v>
      </c>
      <c r="S268" s="1638">
        <v>0</v>
      </c>
      <c r="T268" s="1638">
        <v>0</v>
      </c>
      <c r="U268" s="1638">
        <v>0</v>
      </c>
      <c r="V268" s="1638">
        <v>0</v>
      </c>
      <c r="W268" s="1638">
        <v>0</v>
      </c>
    </row>
    <row r="269" spans="1:23">
      <c r="A269" s="1686">
        <f t="shared" si="31"/>
        <v>265</v>
      </c>
      <c r="B269" s="1689"/>
      <c r="C269" s="1689"/>
      <c r="D269" s="1645" t="s">
        <v>2480</v>
      </c>
      <c r="E269" s="1645" t="s">
        <v>2481</v>
      </c>
      <c r="F269" s="1645" t="s">
        <v>835</v>
      </c>
      <c r="G269" s="1679" t="s">
        <v>2939</v>
      </c>
      <c r="H269" s="1683" t="s">
        <v>38</v>
      </c>
      <c r="I269" s="1633">
        <f t="shared" si="29"/>
        <v>1</v>
      </c>
      <c r="J269" s="1634">
        <f t="shared" si="30"/>
        <v>0</v>
      </c>
      <c r="K269" s="1671">
        <f t="shared" si="32"/>
        <v>158.41666666666671</v>
      </c>
      <c r="L269" s="1638">
        <f>1</f>
        <v>1</v>
      </c>
      <c r="M269" s="1638">
        <v>0</v>
      </c>
      <c r="N269" s="1638">
        <v>0</v>
      </c>
      <c r="O269" s="1638">
        <v>0</v>
      </c>
      <c r="P269" s="1638">
        <v>0</v>
      </c>
      <c r="Q269" s="1638">
        <v>0</v>
      </c>
      <c r="R269" s="1638">
        <v>0</v>
      </c>
      <c r="S269" s="1638">
        <v>0</v>
      </c>
      <c r="T269" s="1638">
        <v>0</v>
      </c>
      <c r="U269" s="1638">
        <v>0</v>
      </c>
      <c r="V269" s="1638">
        <v>0</v>
      </c>
      <c r="W269" s="1638">
        <v>0</v>
      </c>
    </row>
    <row r="270" spans="1:23">
      <c r="A270" s="1686">
        <f t="shared" si="31"/>
        <v>266</v>
      </c>
      <c r="B270" s="1689"/>
      <c r="C270" s="1689"/>
      <c r="D270" s="1644" t="s">
        <v>1589</v>
      </c>
      <c r="E270" s="1644" t="s">
        <v>1590</v>
      </c>
      <c r="F270" s="1644" t="s">
        <v>907</v>
      </c>
      <c r="G270" s="1679" t="s">
        <v>2939</v>
      </c>
      <c r="H270" s="1683" t="s">
        <v>38</v>
      </c>
      <c r="I270" s="1633">
        <f t="shared" si="29"/>
        <v>1</v>
      </c>
      <c r="J270" s="1634">
        <f t="shared" si="30"/>
        <v>0</v>
      </c>
      <c r="K270" s="1671">
        <f t="shared" si="32"/>
        <v>158.41666666666671</v>
      </c>
      <c r="L270" s="1638">
        <f>1</f>
        <v>1</v>
      </c>
      <c r="M270" s="1638">
        <v>0</v>
      </c>
      <c r="N270" s="1638">
        <v>0</v>
      </c>
      <c r="O270" s="1638">
        <v>0</v>
      </c>
      <c r="P270" s="1638">
        <v>0</v>
      </c>
      <c r="Q270" s="1638">
        <v>0</v>
      </c>
      <c r="R270" s="1638">
        <v>0</v>
      </c>
      <c r="S270" s="1638">
        <v>0</v>
      </c>
      <c r="T270" s="1638">
        <v>0</v>
      </c>
      <c r="U270" s="1638">
        <v>0</v>
      </c>
      <c r="V270" s="1638">
        <v>0</v>
      </c>
      <c r="W270" s="1638">
        <v>0</v>
      </c>
    </row>
    <row r="271" spans="1:23">
      <c r="A271" s="1686">
        <f t="shared" si="31"/>
        <v>267</v>
      </c>
      <c r="B271" s="1689"/>
      <c r="C271" s="1689"/>
      <c r="D271" s="1644" t="s">
        <v>2239</v>
      </c>
      <c r="E271" s="1644" t="s">
        <v>2240</v>
      </c>
      <c r="F271" s="1644" t="s">
        <v>907</v>
      </c>
      <c r="G271" s="1679" t="s">
        <v>2939</v>
      </c>
      <c r="H271" s="1683" t="s">
        <v>38</v>
      </c>
      <c r="I271" s="1633">
        <f t="shared" si="29"/>
        <v>1</v>
      </c>
      <c r="J271" s="1634">
        <f t="shared" si="30"/>
        <v>0</v>
      </c>
      <c r="K271" s="1671">
        <f t="shared" si="32"/>
        <v>158.41666666666671</v>
      </c>
      <c r="L271" s="1638">
        <f>1</f>
        <v>1</v>
      </c>
      <c r="M271" s="1638">
        <v>0</v>
      </c>
      <c r="N271" s="1638">
        <v>0</v>
      </c>
      <c r="O271" s="1638">
        <v>0</v>
      </c>
      <c r="P271" s="1638">
        <v>0</v>
      </c>
      <c r="Q271" s="1638">
        <v>0</v>
      </c>
      <c r="R271" s="1638">
        <v>0</v>
      </c>
      <c r="S271" s="1638">
        <v>0</v>
      </c>
      <c r="T271" s="1638">
        <v>0</v>
      </c>
      <c r="U271" s="1638">
        <v>0</v>
      </c>
      <c r="V271" s="1638">
        <v>0</v>
      </c>
      <c r="W271" s="1638">
        <v>0</v>
      </c>
    </row>
    <row r="272" spans="1:23">
      <c r="A272" s="1686">
        <f t="shared" si="31"/>
        <v>268</v>
      </c>
      <c r="B272" s="1689"/>
      <c r="C272" s="1689"/>
      <c r="D272" s="1644" t="s">
        <v>1587</v>
      </c>
      <c r="E272" s="1644" t="s">
        <v>1588</v>
      </c>
      <c r="F272" s="1644" t="s">
        <v>907</v>
      </c>
      <c r="G272" s="1679" t="s">
        <v>2939</v>
      </c>
      <c r="H272" s="1683" t="s">
        <v>38</v>
      </c>
      <c r="I272" s="1633">
        <f t="shared" si="29"/>
        <v>1</v>
      </c>
      <c r="J272" s="1634">
        <f t="shared" si="30"/>
        <v>0</v>
      </c>
      <c r="K272" s="1671">
        <f t="shared" si="32"/>
        <v>158.41666666666671</v>
      </c>
      <c r="L272" s="1638">
        <f>1</f>
        <v>1</v>
      </c>
      <c r="M272" s="1638">
        <v>0</v>
      </c>
      <c r="N272" s="1638">
        <v>0</v>
      </c>
      <c r="O272" s="1638">
        <v>0</v>
      </c>
      <c r="P272" s="1638">
        <v>0</v>
      </c>
      <c r="Q272" s="1638">
        <v>0</v>
      </c>
      <c r="R272" s="1638">
        <v>0</v>
      </c>
      <c r="S272" s="1638">
        <v>0</v>
      </c>
      <c r="T272" s="1638">
        <v>0</v>
      </c>
      <c r="U272" s="1638">
        <v>0</v>
      </c>
      <c r="V272" s="1638">
        <v>0</v>
      </c>
      <c r="W272" s="1638">
        <v>0</v>
      </c>
    </row>
    <row r="273" spans="1:23">
      <c r="A273" s="1686">
        <f t="shared" si="31"/>
        <v>269</v>
      </c>
      <c r="B273" s="1689"/>
      <c r="C273" s="1689"/>
      <c r="D273" s="1644" t="s">
        <v>1353</v>
      </c>
      <c r="E273" s="1644" t="s">
        <v>1354</v>
      </c>
      <c r="F273" s="1644" t="s">
        <v>907</v>
      </c>
      <c r="G273" s="1679" t="s">
        <v>2939</v>
      </c>
      <c r="H273" s="1683" t="s">
        <v>38</v>
      </c>
      <c r="I273" s="1633">
        <f t="shared" si="29"/>
        <v>1</v>
      </c>
      <c r="J273" s="1634">
        <f t="shared" si="30"/>
        <v>0</v>
      </c>
      <c r="K273" s="1671">
        <f t="shared" si="32"/>
        <v>158.41666666666671</v>
      </c>
      <c r="L273" s="1638">
        <f>1</f>
        <v>1</v>
      </c>
      <c r="M273" s="1638">
        <v>0</v>
      </c>
      <c r="N273" s="1638">
        <v>0</v>
      </c>
      <c r="O273" s="1638">
        <v>0</v>
      </c>
      <c r="P273" s="1638">
        <v>0</v>
      </c>
      <c r="Q273" s="1638">
        <v>0</v>
      </c>
      <c r="R273" s="1638">
        <v>0</v>
      </c>
      <c r="S273" s="1638">
        <v>0</v>
      </c>
      <c r="T273" s="1638">
        <v>0</v>
      </c>
      <c r="U273" s="1638">
        <v>0</v>
      </c>
      <c r="V273" s="1638">
        <v>0</v>
      </c>
      <c r="W273" s="1638">
        <v>0</v>
      </c>
    </row>
    <row r="274" spans="1:23">
      <c r="A274" s="1686">
        <f t="shared" si="31"/>
        <v>270</v>
      </c>
      <c r="B274" s="1689"/>
      <c r="C274" s="1689"/>
      <c r="D274" s="1644" t="s">
        <v>2134</v>
      </c>
      <c r="E274" s="1644" t="s">
        <v>2135</v>
      </c>
      <c r="F274" s="1644" t="s">
        <v>907</v>
      </c>
      <c r="G274" s="1679" t="s">
        <v>2939</v>
      </c>
      <c r="H274" s="1683" t="s">
        <v>38</v>
      </c>
      <c r="I274" s="1633">
        <f t="shared" si="29"/>
        <v>1</v>
      </c>
      <c r="J274" s="1634">
        <f t="shared" si="30"/>
        <v>0</v>
      </c>
      <c r="K274" s="1671">
        <f t="shared" si="32"/>
        <v>158.41666666666671</v>
      </c>
      <c r="L274" s="1638">
        <f>1</f>
        <v>1</v>
      </c>
      <c r="M274" s="1638">
        <v>0</v>
      </c>
      <c r="N274" s="1638">
        <v>0</v>
      </c>
      <c r="O274" s="1638">
        <v>0</v>
      </c>
      <c r="P274" s="1638">
        <v>0</v>
      </c>
      <c r="Q274" s="1638">
        <v>0</v>
      </c>
      <c r="R274" s="1638">
        <v>0</v>
      </c>
      <c r="S274" s="1638">
        <v>0</v>
      </c>
      <c r="T274" s="1638">
        <v>0</v>
      </c>
      <c r="U274" s="1638">
        <v>0</v>
      </c>
      <c r="V274" s="1638">
        <v>0</v>
      </c>
      <c r="W274" s="1638">
        <v>0</v>
      </c>
    </row>
    <row r="275" spans="1:23">
      <c r="A275" s="1686">
        <f t="shared" si="31"/>
        <v>271</v>
      </c>
      <c r="B275" s="1689"/>
      <c r="C275" s="1689"/>
      <c r="D275" s="1645" t="s">
        <v>1744</v>
      </c>
      <c r="E275" s="1645" t="s">
        <v>1745</v>
      </c>
      <c r="F275" s="1644" t="s">
        <v>835</v>
      </c>
      <c r="G275" s="1679" t="s">
        <v>2939</v>
      </c>
      <c r="H275" s="1683" t="s">
        <v>38</v>
      </c>
      <c r="I275" s="1633">
        <f t="shared" si="29"/>
        <v>1</v>
      </c>
      <c r="J275" s="1634">
        <f t="shared" si="30"/>
        <v>0</v>
      </c>
      <c r="K275" s="1671">
        <f t="shared" si="32"/>
        <v>158.41666666666671</v>
      </c>
      <c r="L275" s="1638">
        <f>1</f>
        <v>1</v>
      </c>
      <c r="M275" s="1638">
        <v>0</v>
      </c>
      <c r="N275" s="1638">
        <v>0</v>
      </c>
      <c r="O275" s="1638">
        <v>0</v>
      </c>
      <c r="P275" s="1638">
        <v>0</v>
      </c>
      <c r="Q275" s="1638">
        <v>0</v>
      </c>
      <c r="R275" s="1638">
        <v>0</v>
      </c>
      <c r="S275" s="1638">
        <v>0</v>
      </c>
      <c r="T275" s="1638">
        <v>0</v>
      </c>
      <c r="U275" s="1638">
        <v>0</v>
      </c>
      <c r="V275" s="1638">
        <v>0</v>
      </c>
      <c r="W275" s="1638">
        <v>0</v>
      </c>
    </row>
    <row r="276" spans="1:23">
      <c r="A276" s="1686">
        <f t="shared" si="31"/>
        <v>272</v>
      </c>
      <c r="B276" s="1689"/>
      <c r="C276" s="1689"/>
      <c r="D276" s="1644" t="s">
        <v>1466</v>
      </c>
      <c r="E276" s="1644" t="s">
        <v>1467</v>
      </c>
      <c r="F276" s="1644" t="s">
        <v>907</v>
      </c>
      <c r="G276" s="1679" t="s">
        <v>2939</v>
      </c>
      <c r="H276" s="1683" t="s">
        <v>38</v>
      </c>
      <c r="I276" s="1633">
        <f t="shared" si="29"/>
        <v>1</v>
      </c>
      <c r="J276" s="1634">
        <f t="shared" si="30"/>
        <v>0</v>
      </c>
      <c r="K276" s="1671">
        <f t="shared" si="32"/>
        <v>158.41666666666671</v>
      </c>
      <c r="L276" s="1638">
        <f>1</f>
        <v>1</v>
      </c>
      <c r="M276" s="1638">
        <v>0</v>
      </c>
      <c r="N276" s="1638">
        <v>0</v>
      </c>
      <c r="O276" s="1638">
        <v>0</v>
      </c>
      <c r="P276" s="1638">
        <v>0</v>
      </c>
      <c r="Q276" s="1638">
        <v>0</v>
      </c>
      <c r="R276" s="1638">
        <v>0</v>
      </c>
      <c r="S276" s="1638">
        <v>0</v>
      </c>
      <c r="T276" s="1638">
        <v>0</v>
      </c>
      <c r="U276" s="1638">
        <v>0</v>
      </c>
      <c r="V276" s="1638">
        <v>0</v>
      </c>
      <c r="W276" s="1638">
        <v>0</v>
      </c>
    </row>
    <row r="277" spans="1:23">
      <c r="A277" s="1686">
        <f t="shared" si="31"/>
        <v>273</v>
      </c>
      <c r="B277" s="1689"/>
      <c r="C277" s="1689"/>
      <c r="D277" s="1644" t="s">
        <v>397</v>
      </c>
      <c r="E277" s="1644" t="s">
        <v>1586</v>
      </c>
      <c r="F277" s="1644" t="s">
        <v>907</v>
      </c>
      <c r="G277" s="1679" t="s">
        <v>2939</v>
      </c>
      <c r="H277" s="1683" t="s">
        <v>38</v>
      </c>
      <c r="I277" s="1633">
        <f t="shared" si="29"/>
        <v>1</v>
      </c>
      <c r="J277" s="1634">
        <f t="shared" si="30"/>
        <v>0</v>
      </c>
      <c r="K277" s="1671">
        <f t="shared" si="32"/>
        <v>158.41666666666671</v>
      </c>
      <c r="L277" s="1638">
        <f>1</f>
        <v>1</v>
      </c>
      <c r="M277" s="1638">
        <v>0</v>
      </c>
      <c r="N277" s="1638">
        <v>0</v>
      </c>
      <c r="O277" s="1638">
        <v>0</v>
      </c>
      <c r="P277" s="1638">
        <v>0</v>
      </c>
      <c r="Q277" s="1638">
        <v>0</v>
      </c>
      <c r="R277" s="1638">
        <v>0</v>
      </c>
      <c r="S277" s="1638">
        <v>0</v>
      </c>
      <c r="T277" s="1638">
        <v>0</v>
      </c>
      <c r="U277" s="1638">
        <v>0</v>
      </c>
      <c r="V277" s="1638">
        <v>0</v>
      </c>
      <c r="W277" s="1638">
        <v>0</v>
      </c>
    </row>
    <row r="278" spans="1:23">
      <c r="A278" s="1686">
        <f t="shared" si="31"/>
        <v>274</v>
      </c>
      <c r="B278" s="1689"/>
      <c r="C278" s="1689"/>
      <c r="D278" s="1644" t="s">
        <v>215</v>
      </c>
      <c r="E278" s="1644" t="s">
        <v>111</v>
      </c>
      <c r="F278" s="1644" t="s">
        <v>907</v>
      </c>
      <c r="G278" s="1679" t="s">
        <v>2939</v>
      </c>
      <c r="H278" s="1683" t="s">
        <v>38</v>
      </c>
      <c r="I278" s="1633">
        <f t="shared" si="29"/>
        <v>1</v>
      </c>
      <c r="J278" s="1634">
        <f t="shared" si="30"/>
        <v>0</v>
      </c>
      <c r="K278" s="1671">
        <f t="shared" si="32"/>
        <v>158.41666666666671</v>
      </c>
      <c r="L278" s="1638">
        <v>1</v>
      </c>
      <c r="M278" s="1638">
        <v>0</v>
      </c>
      <c r="N278" s="1638">
        <v>0</v>
      </c>
      <c r="O278" s="1638">
        <v>0</v>
      </c>
      <c r="P278" s="1638">
        <v>0</v>
      </c>
      <c r="Q278" s="1638">
        <v>0</v>
      </c>
      <c r="R278" s="1638">
        <v>0</v>
      </c>
      <c r="S278" s="1638">
        <v>0</v>
      </c>
      <c r="T278" s="1638">
        <v>0</v>
      </c>
      <c r="U278" s="1638">
        <v>0</v>
      </c>
      <c r="V278" s="1638">
        <v>0</v>
      </c>
      <c r="W278" s="1638">
        <v>0</v>
      </c>
    </row>
    <row r="279" spans="1:23">
      <c r="A279" s="1686">
        <f t="shared" si="31"/>
        <v>275</v>
      </c>
      <c r="B279" s="1689"/>
      <c r="C279" s="1689"/>
      <c r="D279" s="1644" t="s">
        <v>694</v>
      </c>
      <c r="E279" s="1644" t="s">
        <v>950</v>
      </c>
      <c r="F279" s="1644" t="s">
        <v>907</v>
      </c>
      <c r="G279" s="1679" t="s">
        <v>2939</v>
      </c>
      <c r="H279" s="1683" t="s">
        <v>38</v>
      </c>
      <c r="I279" s="1633">
        <f t="shared" si="29"/>
        <v>1</v>
      </c>
      <c r="J279" s="1634">
        <f t="shared" si="30"/>
        <v>0</v>
      </c>
      <c r="K279" s="1671">
        <f t="shared" si="32"/>
        <v>158.41666666666671</v>
      </c>
      <c r="L279" s="1638">
        <f>1</f>
        <v>1</v>
      </c>
      <c r="M279" s="1638">
        <v>0</v>
      </c>
      <c r="N279" s="1638">
        <v>0</v>
      </c>
      <c r="O279" s="1638">
        <v>0</v>
      </c>
      <c r="P279" s="1638">
        <v>0</v>
      </c>
      <c r="Q279" s="1638">
        <v>0</v>
      </c>
      <c r="R279" s="1638">
        <v>0</v>
      </c>
      <c r="S279" s="1638">
        <v>0</v>
      </c>
      <c r="T279" s="1638">
        <v>0</v>
      </c>
      <c r="U279" s="1638">
        <v>0</v>
      </c>
      <c r="V279" s="1638">
        <v>0</v>
      </c>
      <c r="W279" s="1638">
        <v>0</v>
      </c>
    </row>
  </sheetData>
  <autoFilter ref="A4:W4" xr:uid="{00000000-0009-0000-0000-000018000000}">
    <sortState xmlns:xlrd2="http://schemas.microsoft.com/office/spreadsheetml/2017/richdata2" ref="A5:X278">
      <sortCondition descending="1" ref="J4"/>
    </sortState>
  </autoFilter>
  <mergeCells count="8">
    <mergeCell ref="L3:M3"/>
    <mergeCell ref="N3:O3"/>
    <mergeCell ref="P3:Q3"/>
    <mergeCell ref="R3:S3"/>
    <mergeCell ref="A1:W1"/>
    <mergeCell ref="A2:W2"/>
    <mergeCell ref="T3:U3"/>
    <mergeCell ref="V3:W3"/>
  </mergeCells>
  <conditionalFormatting sqref="F3:H3 F280:H1048576 F5:H5 F6:F34 G6:H54 F237:F241 F55:H55 G118:H118 F203:H203 G227:H279 F251:F260">
    <cfRule type="containsText" dxfId="45" priority="10" operator="containsText" text="student">
      <formula>NOT(ISERROR(SEARCH("student",F3)))</formula>
    </cfRule>
  </conditionalFormatting>
  <conditionalFormatting sqref="F131:F141 G119:H149">
    <cfRule type="containsText" dxfId="44" priority="8" operator="containsText" text="student">
      <formula>NOT(ISERROR(SEARCH("student",F119)))</formula>
    </cfRule>
  </conditionalFormatting>
  <conditionalFormatting sqref="F150:H150 F151:F152 G151:H202 F177:F178">
    <cfRule type="containsText" dxfId="43" priority="7" operator="containsText" text="student">
      <formula>NOT(ISERROR(SEARCH("student",F150)))</formula>
    </cfRule>
  </conditionalFormatting>
  <conditionalFormatting sqref="F204:F211 G204:H226">
    <cfRule type="containsText" dxfId="42" priority="6" operator="containsText" text="student">
      <formula>NOT(ISERROR(SEARCH("student",F204)))</formula>
    </cfRule>
  </conditionalFormatting>
  <conditionalFormatting sqref="F56:F57 F64:F70 F72:F93 F59:F62 G56:H117">
    <cfRule type="containsText" dxfId="41" priority="4" operator="containsText" text="student">
      <formula>NOT(ISERROR(SEARCH("student",F56)))</formula>
    </cfRule>
  </conditionalFormatting>
  <conditionalFormatting sqref="G4:H4">
    <cfRule type="containsText" dxfId="40" priority="3" operator="containsText" text="student">
      <formula>NOT(ISERROR(SEARCH("student",G4)))</formula>
    </cfRule>
  </conditionalFormatting>
  <conditionalFormatting sqref="F4">
    <cfRule type="containsText" dxfId="39" priority="2" operator="containsText" text="student">
      <formula>NOT(ISERROR(SEARCH("student",F4)))</formula>
    </cfRule>
  </conditionalFormatting>
  <conditionalFormatting sqref="F58">
    <cfRule type="containsText" dxfId="38" priority="1" operator="containsText" text="student">
      <formula>NOT(ISERROR(SEARCH("student",F58)))</formula>
    </cfRule>
  </conditionalFormatting>
  <pageMargins left="0.17" right="0.17" top="0.45" bottom="0.33" header="0.3" footer="0.23"/>
  <pageSetup paperSize="9" scale="80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rgb="FF00B0F0"/>
  </sheetPr>
  <dimension ref="A1:X279"/>
  <sheetViews>
    <sheetView zoomScaleNormal="100" workbookViewId="0">
      <selection activeCell="AK33" sqref="AK33"/>
    </sheetView>
  </sheetViews>
  <sheetFormatPr baseColWidth="10" defaultColWidth="8.83203125" defaultRowHeight="15"/>
  <cols>
    <col min="2" max="2" width="8.83203125" style="1691"/>
    <col min="3" max="3" width="11.1640625" style="1691" customWidth="1"/>
    <col min="4" max="4" width="17" style="1053" hidden="1" customWidth="1"/>
    <col min="5" max="5" width="16" style="1053" hidden="1" customWidth="1"/>
    <col min="6" max="6" width="30.1640625" style="1053" hidden="1" customWidth="1"/>
    <col min="7" max="7" width="18.1640625" style="1654" hidden="1" customWidth="1"/>
    <col min="8" max="8" width="30.1640625" style="1665" hidden="1" customWidth="1"/>
    <col min="9" max="10" width="10.1640625" hidden="1" customWidth="1"/>
    <col min="11" max="11" width="12.1640625" customWidth="1"/>
    <col min="12" max="15" width="10.5" hidden="1" customWidth="1"/>
    <col min="16" max="18" width="10.6640625" hidden="1" customWidth="1"/>
    <col min="19" max="19" width="10.5" hidden="1" customWidth="1"/>
    <col min="20" max="20" width="10.1640625" hidden="1" customWidth="1"/>
    <col min="21" max="21" width="10.5" hidden="1" customWidth="1"/>
    <col min="22" max="22" width="10.1640625" hidden="1" customWidth="1"/>
    <col min="23" max="23" width="10.33203125" hidden="1" customWidth="1"/>
    <col min="24" max="24" width="13.6640625" customWidth="1"/>
  </cols>
  <sheetData>
    <row r="1" spans="1:23" ht="21" customHeight="1">
      <c r="A1" s="1815" t="s">
        <v>2942</v>
      </c>
      <c r="B1" s="1815"/>
      <c r="C1" s="1815"/>
      <c r="D1" s="1815"/>
      <c r="E1" s="1815"/>
      <c r="F1" s="1815"/>
      <c r="G1" s="1815"/>
      <c r="H1" s="1815"/>
      <c r="I1" s="1815"/>
      <c r="J1" s="1815"/>
      <c r="K1" s="1815"/>
      <c r="L1" s="1815"/>
      <c r="M1" s="1815"/>
      <c r="N1" s="1815"/>
      <c r="O1" s="1815"/>
      <c r="P1" s="1815"/>
      <c r="Q1" s="1815"/>
      <c r="R1" s="1815"/>
      <c r="S1" s="1815"/>
      <c r="T1" s="1815"/>
      <c r="U1" s="1815"/>
      <c r="V1" s="1815"/>
      <c r="W1" s="1816"/>
    </row>
    <row r="2" spans="1:23" ht="19">
      <c r="A2" s="1817" t="s">
        <v>2277</v>
      </c>
      <c r="B2" s="1817"/>
      <c r="C2" s="1817"/>
      <c r="D2" s="1817"/>
      <c r="E2" s="1817"/>
      <c r="F2" s="1817"/>
      <c r="G2" s="1817"/>
      <c r="H2" s="1817"/>
      <c r="I2" s="1817"/>
      <c r="J2" s="1817"/>
      <c r="K2" s="1817"/>
      <c r="L2" s="1817"/>
      <c r="M2" s="1817"/>
      <c r="N2" s="1817"/>
      <c r="O2" s="1817"/>
      <c r="P2" s="1817"/>
      <c r="Q2" s="1817"/>
      <c r="R2" s="1817"/>
      <c r="S2" s="1817"/>
      <c r="T2" s="1817"/>
      <c r="U2" s="1817"/>
      <c r="V2" s="1817"/>
      <c r="W2" s="1817"/>
    </row>
    <row r="3" spans="1:23" s="1666" customFormat="1" ht="18" customHeight="1">
      <c r="A3" s="1668"/>
      <c r="B3" s="1688"/>
      <c r="C3" s="1688"/>
      <c r="D3" s="1627"/>
      <c r="E3" s="1627"/>
      <c r="F3" s="1627"/>
      <c r="G3" s="1718"/>
      <c r="H3" s="1682"/>
      <c r="I3" s="1627"/>
      <c r="J3" s="1627"/>
      <c r="K3" s="1718"/>
      <c r="L3" s="1807" t="s">
        <v>1732</v>
      </c>
      <c r="M3" s="1807"/>
      <c r="N3" s="1807" t="s">
        <v>859</v>
      </c>
      <c r="O3" s="1807"/>
      <c r="P3" s="1807" t="s">
        <v>12</v>
      </c>
      <c r="Q3" s="1807"/>
      <c r="R3" s="1807" t="s">
        <v>6</v>
      </c>
      <c r="S3" s="1807"/>
      <c r="T3" s="1807" t="s">
        <v>5</v>
      </c>
      <c r="U3" s="1807"/>
      <c r="V3" s="1807" t="s">
        <v>7</v>
      </c>
      <c r="W3" s="1807"/>
    </row>
    <row r="4" spans="1:23" s="1666" customFormat="1" ht="32">
      <c r="A4" s="1718" t="s">
        <v>2742</v>
      </c>
      <c r="B4" s="1657" t="s">
        <v>2740</v>
      </c>
      <c r="C4" s="1710" t="s">
        <v>2948</v>
      </c>
      <c r="D4" s="1627" t="s">
        <v>1</v>
      </c>
      <c r="E4" s="1627" t="s">
        <v>2</v>
      </c>
      <c r="F4" s="1627" t="s">
        <v>861</v>
      </c>
      <c r="G4" s="1718" t="s">
        <v>3</v>
      </c>
      <c r="H4" s="1682" t="s">
        <v>4</v>
      </c>
      <c r="I4" s="1629" t="s">
        <v>2932</v>
      </c>
      <c r="J4" s="1630" t="s">
        <v>2933</v>
      </c>
      <c r="K4" s="1629" t="s">
        <v>2929</v>
      </c>
      <c r="L4" s="1718" t="s">
        <v>14</v>
      </c>
      <c r="M4" s="1718" t="s">
        <v>15</v>
      </c>
      <c r="N4" s="1718" t="s">
        <v>14</v>
      </c>
      <c r="O4" s="1718" t="s">
        <v>15</v>
      </c>
      <c r="P4" s="1718" t="s">
        <v>14</v>
      </c>
      <c r="Q4" s="1718" t="s">
        <v>15</v>
      </c>
      <c r="R4" s="1718" t="s">
        <v>14</v>
      </c>
      <c r="S4" s="1718" t="s">
        <v>15</v>
      </c>
      <c r="T4" s="1718" t="s">
        <v>14</v>
      </c>
      <c r="U4" s="1718" t="s">
        <v>15</v>
      </c>
      <c r="V4" s="1718" t="s">
        <v>14</v>
      </c>
      <c r="W4" s="1718" t="s">
        <v>15</v>
      </c>
    </row>
    <row r="5" spans="1:23" s="110" customFormat="1">
      <c r="A5" s="1686">
        <v>1</v>
      </c>
      <c r="B5" s="1689">
        <v>1</v>
      </c>
      <c r="C5" s="1711">
        <v>1</v>
      </c>
      <c r="D5" s="1644" t="s">
        <v>163</v>
      </c>
      <c r="E5" s="1644" t="s">
        <v>164</v>
      </c>
      <c r="F5" s="1644" t="s">
        <v>67</v>
      </c>
      <c r="G5" s="1679" t="s">
        <v>2939</v>
      </c>
      <c r="H5" s="1683" t="s">
        <v>38</v>
      </c>
      <c r="I5" s="1641">
        <f t="shared" ref="I5:J36" si="0">L5+N5+P5+R5+T5+V5</f>
        <v>6</v>
      </c>
      <c r="J5" s="1642">
        <f t="shared" si="0"/>
        <v>5.5</v>
      </c>
      <c r="K5" s="1671">
        <v>5.5</v>
      </c>
      <c r="L5" s="1638">
        <f>1+1+1+1+1+1</f>
        <v>6</v>
      </c>
      <c r="M5" s="1638">
        <f>1+1+1+1+1+1/2</f>
        <v>5.5</v>
      </c>
      <c r="N5" s="1638">
        <v>0</v>
      </c>
      <c r="O5" s="1638">
        <v>0</v>
      </c>
      <c r="P5" s="1638">
        <v>0</v>
      </c>
      <c r="Q5" s="1638">
        <v>0</v>
      </c>
      <c r="R5" s="1638">
        <v>0</v>
      </c>
      <c r="S5" s="1638">
        <v>0</v>
      </c>
      <c r="T5" s="1638">
        <v>0</v>
      </c>
      <c r="U5" s="1638">
        <v>0</v>
      </c>
      <c r="V5" s="1638">
        <v>0</v>
      </c>
      <c r="W5" s="1638">
        <v>0</v>
      </c>
    </row>
    <row r="6" spans="1:23" s="110" customFormat="1">
      <c r="A6" s="1686">
        <f>A5+1</f>
        <v>2</v>
      </c>
      <c r="B6" s="1689">
        <v>1</v>
      </c>
      <c r="C6" s="1711">
        <f>C5+1</f>
        <v>2</v>
      </c>
      <c r="D6" s="1644" t="s">
        <v>158</v>
      </c>
      <c r="E6" s="1644" t="s">
        <v>159</v>
      </c>
      <c r="F6" s="1644" t="s">
        <v>56</v>
      </c>
      <c r="G6" s="1679" t="s">
        <v>2939</v>
      </c>
      <c r="H6" s="1683" t="s">
        <v>38</v>
      </c>
      <c r="I6" s="1641">
        <f t="shared" si="0"/>
        <v>6</v>
      </c>
      <c r="J6" s="1642">
        <f t="shared" si="0"/>
        <v>5.5</v>
      </c>
      <c r="K6" s="1671">
        <f>K5+J6</f>
        <v>11</v>
      </c>
      <c r="L6" s="1638">
        <f>1+1+1+1+1+1</f>
        <v>6</v>
      </c>
      <c r="M6" s="1638">
        <f>1+1+1+1+1+1/2</f>
        <v>5.5</v>
      </c>
      <c r="N6" s="1638">
        <v>0</v>
      </c>
      <c r="O6" s="1638">
        <v>0</v>
      </c>
      <c r="P6" s="1638">
        <v>0</v>
      </c>
      <c r="Q6" s="1638">
        <v>0</v>
      </c>
      <c r="R6" s="1638">
        <v>0</v>
      </c>
      <c r="S6" s="1638">
        <v>0</v>
      </c>
      <c r="T6" s="1638">
        <v>0</v>
      </c>
      <c r="U6" s="1638">
        <v>0</v>
      </c>
      <c r="V6" s="1638">
        <v>0</v>
      </c>
      <c r="W6" s="1638">
        <v>0</v>
      </c>
    </row>
    <row r="7" spans="1:23" s="112" customFormat="1">
      <c r="A7" s="1686">
        <f t="shared" ref="A7:A70" si="1">A6+1</f>
        <v>3</v>
      </c>
      <c r="B7" s="1689">
        <v>3</v>
      </c>
      <c r="C7" s="1711">
        <f t="shared" ref="C7:C70" si="2">C6+1</f>
        <v>3</v>
      </c>
      <c r="D7" s="1644" t="s">
        <v>131</v>
      </c>
      <c r="E7" s="1644" t="s">
        <v>689</v>
      </c>
      <c r="F7" s="1644" t="s">
        <v>59</v>
      </c>
      <c r="G7" s="1679" t="s">
        <v>2939</v>
      </c>
      <c r="H7" s="1683" t="s">
        <v>34</v>
      </c>
      <c r="I7" s="1633">
        <f t="shared" si="0"/>
        <v>6</v>
      </c>
      <c r="J7" s="1634">
        <f t="shared" si="0"/>
        <v>5</v>
      </c>
      <c r="K7" s="1671">
        <f>K6+J7</f>
        <v>16</v>
      </c>
      <c r="L7" s="1638">
        <f>1+1+1+(1)+1+1</f>
        <v>6</v>
      </c>
      <c r="M7" s="1638">
        <f>1+1+1/2+(1)+1/2+1</f>
        <v>5</v>
      </c>
      <c r="N7" s="1638">
        <v>0</v>
      </c>
      <c r="O7" s="1638">
        <v>0</v>
      </c>
      <c r="P7" s="1638">
        <v>0</v>
      </c>
      <c r="Q7" s="1638">
        <v>0</v>
      </c>
      <c r="R7" s="1638">
        <v>0</v>
      </c>
      <c r="S7" s="1638">
        <v>0</v>
      </c>
      <c r="T7" s="1638">
        <v>0</v>
      </c>
      <c r="U7" s="1638">
        <v>0</v>
      </c>
      <c r="V7" s="1638">
        <v>0</v>
      </c>
      <c r="W7" s="1638">
        <v>0</v>
      </c>
    </row>
    <row r="8" spans="1:23" s="112" customFormat="1">
      <c r="A8" s="1686">
        <f t="shared" si="1"/>
        <v>4</v>
      </c>
      <c r="B8" s="1689">
        <v>3</v>
      </c>
      <c r="C8" s="1711">
        <f t="shared" si="2"/>
        <v>4</v>
      </c>
      <c r="D8" s="1680" t="s">
        <v>900</v>
      </c>
      <c r="E8" s="1680" t="s">
        <v>901</v>
      </c>
      <c r="F8" s="1680" t="s">
        <v>936</v>
      </c>
      <c r="G8" s="1679" t="s">
        <v>2939</v>
      </c>
      <c r="H8" s="1683" t="s">
        <v>2940</v>
      </c>
      <c r="I8" s="1633">
        <f t="shared" si="0"/>
        <v>5</v>
      </c>
      <c r="J8" s="1634">
        <f t="shared" si="0"/>
        <v>5</v>
      </c>
      <c r="K8" s="1671">
        <f t="shared" ref="K8:K71" si="3">K7+J8</f>
        <v>21</v>
      </c>
      <c r="L8" s="1639">
        <f>1+1+1+1+1</f>
        <v>5</v>
      </c>
      <c r="M8" s="1639">
        <f>1+1+1+1+1</f>
        <v>5</v>
      </c>
      <c r="N8" s="1639">
        <v>0</v>
      </c>
      <c r="O8" s="1639">
        <v>0</v>
      </c>
      <c r="P8" s="1639">
        <v>0</v>
      </c>
      <c r="Q8" s="1639">
        <v>0</v>
      </c>
      <c r="R8" s="1639">
        <v>0</v>
      </c>
      <c r="S8" s="1639">
        <v>0</v>
      </c>
      <c r="T8" s="1639">
        <v>0</v>
      </c>
      <c r="U8" s="1639">
        <v>0</v>
      </c>
      <c r="V8" s="1639">
        <v>0</v>
      </c>
      <c r="W8" s="1639">
        <v>0</v>
      </c>
    </row>
    <row r="9" spans="1:23" s="112" customFormat="1">
      <c r="A9" s="1686">
        <f t="shared" si="1"/>
        <v>5</v>
      </c>
      <c r="B9" s="1689">
        <v>3</v>
      </c>
      <c r="C9" s="1711">
        <f t="shared" si="2"/>
        <v>5</v>
      </c>
      <c r="D9" s="1644" t="s">
        <v>186</v>
      </c>
      <c r="E9" s="1644" t="s">
        <v>187</v>
      </c>
      <c r="F9" s="1644" t="s">
        <v>67</v>
      </c>
      <c r="G9" s="1679" t="s">
        <v>2939</v>
      </c>
      <c r="H9" s="1683" t="s">
        <v>38</v>
      </c>
      <c r="I9" s="1641">
        <f t="shared" si="0"/>
        <v>5</v>
      </c>
      <c r="J9" s="1642">
        <f t="shared" si="0"/>
        <v>5</v>
      </c>
      <c r="K9" s="1671">
        <f t="shared" si="3"/>
        <v>26</v>
      </c>
      <c r="L9" s="1638">
        <f>1+1+1+1+(1)</f>
        <v>5</v>
      </c>
      <c r="M9" s="1638">
        <f>1+1+1+1+(1)</f>
        <v>5</v>
      </c>
      <c r="N9" s="1638">
        <v>0</v>
      </c>
      <c r="O9" s="1638">
        <v>0</v>
      </c>
      <c r="P9" s="1638">
        <v>0</v>
      </c>
      <c r="Q9" s="1638">
        <v>0</v>
      </c>
      <c r="R9" s="1638">
        <v>0</v>
      </c>
      <c r="S9" s="1638">
        <v>0</v>
      </c>
      <c r="T9" s="1638">
        <v>0</v>
      </c>
      <c r="U9" s="1638">
        <v>0</v>
      </c>
      <c r="V9" s="1638">
        <v>0</v>
      </c>
      <c r="W9" s="1638">
        <v>0</v>
      </c>
    </row>
    <row r="10" spans="1:23" s="112" customFormat="1">
      <c r="A10" s="1686">
        <f t="shared" si="1"/>
        <v>6</v>
      </c>
      <c r="B10" s="1689">
        <v>6</v>
      </c>
      <c r="C10" s="1711">
        <f t="shared" si="2"/>
        <v>6</v>
      </c>
      <c r="D10" s="1644" t="s">
        <v>239</v>
      </c>
      <c r="E10" s="1644" t="s">
        <v>240</v>
      </c>
      <c r="F10" s="1644" t="s">
        <v>67</v>
      </c>
      <c r="G10" s="1679" t="s">
        <v>2939</v>
      </c>
      <c r="H10" s="1683" t="s">
        <v>34</v>
      </c>
      <c r="I10" s="1641">
        <f t="shared" si="0"/>
        <v>8</v>
      </c>
      <c r="J10" s="1642">
        <f t="shared" si="0"/>
        <v>4.333333333333333</v>
      </c>
      <c r="K10" s="1671">
        <f t="shared" si="3"/>
        <v>30.333333333333332</v>
      </c>
      <c r="L10" s="1638">
        <f>1+1+1+(1)+1+1+1+1</f>
        <v>8</v>
      </c>
      <c r="M10" s="1638">
        <f>1/2+1+1/2+(1/2)+1/2+1/2+1/2+1/3</f>
        <v>4.333333333333333</v>
      </c>
      <c r="N10" s="1638">
        <v>0</v>
      </c>
      <c r="O10" s="1638">
        <v>0</v>
      </c>
      <c r="P10" s="1638">
        <v>0</v>
      </c>
      <c r="Q10" s="1638">
        <v>0</v>
      </c>
      <c r="R10" s="1638">
        <v>0</v>
      </c>
      <c r="S10" s="1638">
        <v>0</v>
      </c>
      <c r="T10" s="1638">
        <v>0</v>
      </c>
      <c r="U10" s="1638">
        <v>0</v>
      </c>
      <c r="V10" s="1638">
        <v>0</v>
      </c>
      <c r="W10" s="1638">
        <v>0</v>
      </c>
    </row>
    <row r="11" spans="1:23" s="112" customFormat="1">
      <c r="A11" s="1686">
        <f t="shared" si="1"/>
        <v>7</v>
      </c>
      <c r="B11" s="1689">
        <v>7</v>
      </c>
      <c r="C11" s="1711">
        <f t="shared" si="2"/>
        <v>7</v>
      </c>
      <c r="D11" s="1644" t="s">
        <v>678</v>
      </c>
      <c r="E11" s="1644" t="s">
        <v>679</v>
      </c>
      <c r="F11" s="1644" t="s">
        <v>67</v>
      </c>
      <c r="G11" s="1679" t="s">
        <v>2939</v>
      </c>
      <c r="H11" s="1683" t="s">
        <v>34</v>
      </c>
      <c r="I11" s="1633">
        <f t="shared" si="0"/>
        <v>4</v>
      </c>
      <c r="J11" s="1634">
        <f t="shared" si="0"/>
        <v>4</v>
      </c>
      <c r="K11" s="1671">
        <f t="shared" si="3"/>
        <v>34.333333333333329</v>
      </c>
      <c r="L11" s="1638">
        <f>1</f>
        <v>1</v>
      </c>
      <c r="M11" s="1638">
        <f>1</f>
        <v>1</v>
      </c>
      <c r="N11" s="1638">
        <f>1+1</f>
        <v>2</v>
      </c>
      <c r="O11" s="1638">
        <f>1+1</f>
        <v>2</v>
      </c>
      <c r="P11" s="1638">
        <v>0</v>
      </c>
      <c r="Q11" s="1638">
        <v>0</v>
      </c>
      <c r="R11" s="1638">
        <v>0</v>
      </c>
      <c r="S11" s="1638">
        <v>0</v>
      </c>
      <c r="T11" s="1638">
        <v>0</v>
      </c>
      <c r="U11" s="1638">
        <v>0</v>
      </c>
      <c r="V11" s="1638">
        <f>1</f>
        <v>1</v>
      </c>
      <c r="W11" s="1638">
        <f>1</f>
        <v>1</v>
      </c>
    </row>
    <row r="12" spans="1:23" s="112" customFormat="1">
      <c r="A12" s="1686">
        <f t="shared" si="1"/>
        <v>8</v>
      </c>
      <c r="B12" s="1689">
        <v>7</v>
      </c>
      <c r="C12" s="1711">
        <f t="shared" si="2"/>
        <v>8</v>
      </c>
      <c r="D12" s="1644" t="s">
        <v>1025</v>
      </c>
      <c r="E12" s="1644" t="s">
        <v>1026</v>
      </c>
      <c r="F12" s="1644" t="s">
        <v>59</v>
      </c>
      <c r="G12" s="1679" t="s">
        <v>2939</v>
      </c>
      <c r="H12" s="1683" t="s">
        <v>38</v>
      </c>
      <c r="I12" s="1641">
        <f t="shared" si="0"/>
        <v>4</v>
      </c>
      <c r="J12" s="1642">
        <f t="shared" si="0"/>
        <v>4</v>
      </c>
      <c r="K12" s="1671">
        <f t="shared" si="3"/>
        <v>38.333333333333329</v>
      </c>
      <c r="L12" s="1638">
        <f>1+1+1</f>
        <v>3</v>
      </c>
      <c r="M12" s="1638">
        <f>1+1+1</f>
        <v>3</v>
      </c>
      <c r="N12" s="1638">
        <f>1</f>
        <v>1</v>
      </c>
      <c r="O12" s="1638">
        <f>1</f>
        <v>1</v>
      </c>
      <c r="P12" s="1638">
        <v>0</v>
      </c>
      <c r="Q12" s="1638">
        <v>0</v>
      </c>
      <c r="R12" s="1638">
        <v>0</v>
      </c>
      <c r="S12" s="1638">
        <v>0</v>
      </c>
      <c r="T12" s="1638">
        <v>0</v>
      </c>
      <c r="U12" s="1638">
        <v>0</v>
      </c>
      <c r="V12" s="1638">
        <v>0</v>
      </c>
      <c r="W12" s="1638">
        <v>0</v>
      </c>
    </row>
    <row r="13" spans="1:23">
      <c r="A13" s="1686">
        <f t="shared" si="1"/>
        <v>9</v>
      </c>
      <c r="B13" s="1689">
        <v>7</v>
      </c>
      <c r="C13" s="1711">
        <f t="shared" si="2"/>
        <v>9</v>
      </c>
      <c r="D13" s="1644" t="s">
        <v>271</v>
      </c>
      <c r="E13" s="1644" t="s">
        <v>272</v>
      </c>
      <c r="F13" s="1644" t="s">
        <v>56</v>
      </c>
      <c r="G13" s="1679" t="s">
        <v>2939</v>
      </c>
      <c r="H13" s="1683" t="s">
        <v>38</v>
      </c>
      <c r="I13" s="1641">
        <f t="shared" si="0"/>
        <v>4</v>
      </c>
      <c r="J13" s="1642">
        <f t="shared" si="0"/>
        <v>4</v>
      </c>
      <c r="K13" s="1671">
        <f t="shared" si="3"/>
        <v>42.333333333333329</v>
      </c>
      <c r="L13" s="1638">
        <f>1+1+1</f>
        <v>3</v>
      </c>
      <c r="M13" s="1638">
        <f>1+1+1</f>
        <v>3</v>
      </c>
      <c r="N13" s="1638">
        <v>0</v>
      </c>
      <c r="O13" s="1638">
        <v>0</v>
      </c>
      <c r="P13" s="1638">
        <v>0</v>
      </c>
      <c r="Q13" s="1638">
        <v>0</v>
      </c>
      <c r="R13" s="1638">
        <v>0</v>
      </c>
      <c r="S13" s="1638">
        <v>0</v>
      </c>
      <c r="T13" s="1638">
        <v>0</v>
      </c>
      <c r="U13" s="1638">
        <v>0</v>
      </c>
      <c r="V13" s="1638">
        <f>1</f>
        <v>1</v>
      </c>
      <c r="W13" s="1638">
        <f>1</f>
        <v>1</v>
      </c>
    </row>
    <row r="14" spans="1:23" s="111" customFormat="1">
      <c r="A14" s="1686">
        <f t="shared" si="1"/>
        <v>10</v>
      </c>
      <c r="B14" s="1689">
        <v>10</v>
      </c>
      <c r="C14" s="1711">
        <f t="shared" si="2"/>
        <v>10</v>
      </c>
      <c r="D14" s="1644" t="s">
        <v>266</v>
      </c>
      <c r="E14" s="1644" t="s">
        <v>267</v>
      </c>
      <c r="F14" s="1644" t="s">
        <v>56</v>
      </c>
      <c r="G14" s="1679" t="s">
        <v>2939</v>
      </c>
      <c r="H14" s="1683" t="s">
        <v>2941</v>
      </c>
      <c r="I14" s="1641">
        <f t="shared" si="0"/>
        <v>5</v>
      </c>
      <c r="J14" s="1642">
        <f t="shared" si="0"/>
        <v>3.6666666666666665</v>
      </c>
      <c r="K14" s="1671">
        <f t="shared" si="3"/>
        <v>45.999999999999993</v>
      </c>
      <c r="L14" s="1638">
        <f>1+1+1+1+1</f>
        <v>5</v>
      </c>
      <c r="M14" s="1638">
        <f>1/3+1+1/3+1+1</f>
        <v>3.6666666666666665</v>
      </c>
      <c r="N14" s="1638">
        <v>0</v>
      </c>
      <c r="O14" s="1638">
        <v>0</v>
      </c>
      <c r="P14" s="1638">
        <v>0</v>
      </c>
      <c r="Q14" s="1639">
        <v>0</v>
      </c>
      <c r="R14" s="1639">
        <v>0</v>
      </c>
      <c r="S14" s="1639">
        <v>0</v>
      </c>
      <c r="T14" s="1639">
        <v>0</v>
      </c>
      <c r="U14" s="1639">
        <v>0</v>
      </c>
      <c r="V14" s="1639">
        <v>0</v>
      </c>
      <c r="W14" s="1639">
        <v>0</v>
      </c>
    </row>
    <row r="15" spans="1:23" s="112" customFormat="1">
      <c r="A15" s="1686">
        <f t="shared" si="1"/>
        <v>11</v>
      </c>
      <c r="B15" s="1689">
        <v>10</v>
      </c>
      <c r="C15" s="1711">
        <f t="shared" si="2"/>
        <v>11</v>
      </c>
      <c r="D15" s="1644" t="s">
        <v>190</v>
      </c>
      <c r="E15" s="1644" t="s">
        <v>191</v>
      </c>
      <c r="F15" s="1644" t="s">
        <v>67</v>
      </c>
      <c r="G15" s="1679" t="s">
        <v>2939</v>
      </c>
      <c r="H15" s="1683" t="s">
        <v>2941</v>
      </c>
      <c r="I15" s="1633">
        <f t="shared" si="0"/>
        <v>8</v>
      </c>
      <c r="J15" s="1634">
        <f t="shared" si="0"/>
        <v>3.6666666666666661</v>
      </c>
      <c r="K15" s="1671">
        <f t="shared" si="3"/>
        <v>49.666666666666657</v>
      </c>
      <c r="L15" s="1638">
        <f>1+1+1+1+1</f>
        <v>5</v>
      </c>
      <c r="M15" s="1638">
        <f>1/2+1/2+1/2+1/3+1/2</f>
        <v>2.333333333333333</v>
      </c>
      <c r="N15" s="1638">
        <v>0</v>
      </c>
      <c r="O15" s="1638">
        <v>0</v>
      </c>
      <c r="P15" s="1638">
        <v>0</v>
      </c>
      <c r="Q15" s="1639">
        <v>0</v>
      </c>
      <c r="R15" s="1639">
        <v>0</v>
      </c>
      <c r="S15" s="1639">
        <v>0</v>
      </c>
      <c r="T15" s="1639">
        <v>0</v>
      </c>
      <c r="U15" s="1639">
        <v>0</v>
      </c>
      <c r="V15" s="1639">
        <f>1+1+1</f>
        <v>3</v>
      </c>
      <c r="W15" s="1639">
        <f>1/2+1/2+1/3</f>
        <v>1.3333333333333333</v>
      </c>
    </row>
    <row r="16" spans="1:23" s="112" customFormat="1">
      <c r="A16" s="1686">
        <f t="shared" si="1"/>
        <v>12</v>
      </c>
      <c r="B16" s="1689">
        <v>12</v>
      </c>
      <c r="C16" s="1711">
        <f t="shared" si="2"/>
        <v>12</v>
      </c>
      <c r="D16" s="1644" t="s">
        <v>237</v>
      </c>
      <c r="E16" s="1644" t="s">
        <v>238</v>
      </c>
      <c r="F16" s="1644" t="s">
        <v>59</v>
      </c>
      <c r="G16" s="1679" t="s">
        <v>2939</v>
      </c>
      <c r="H16" s="1683" t="s">
        <v>2941</v>
      </c>
      <c r="I16" s="1633">
        <f t="shared" si="0"/>
        <v>5</v>
      </c>
      <c r="J16" s="1634">
        <f t="shared" si="0"/>
        <v>3.5</v>
      </c>
      <c r="K16" s="1671">
        <f t="shared" si="3"/>
        <v>53.166666666666657</v>
      </c>
      <c r="L16" s="1638">
        <f>1+1+1</f>
        <v>3</v>
      </c>
      <c r="M16" s="1638">
        <f>1+1+1/2</f>
        <v>2.5</v>
      </c>
      <c r="N16" s="1638">
        <v>0</v>
      </c>
      <c r="O16" s="1638">
        <v>0</v>
      </c>
      <c r="P16" s="1638">
        <v>0</v>
      </c>
      <c r="Q16" s="1639">
        <v>0</v>
      </c>
      <c r="R16" s="1639">
        <v>0</v>
      </c>
      <c r="S16" s="1639">
        <v>0</v>
      </c>
      <c r="T16" s="1639">
        <v>0</v>
      </c>
      <c r="U16" s="1639">
        <v>0</v>
      </c>
      <c r="V16" s="1639">
        <f>1+1</f>
        <v>2</v>
      </c>
      <c r="W16" s="1639">
        <f>1/2+1/2</f>
        <v>1</v>
      </c>
    </row>
    <row r="17" spans="1:24">
      <c r="A17" s="1686">
        <f t="shared" si="1"/>
        <v>13</v>
      </c>
      <c r="B17" s="1689">
        <v>13</v>
      </c>
      <c r="C17" s="1711">
        <f t="shared" si="2"/>
        <v>13</v>
      </c>
      <c r="D17" s="1644" t="s">
        <v>241</v>
      </c>
      <c r="E17" s="1644" t="s">
        <v>242</v>
      </c>
      <c r="F17" s="1644" t="s">
        <v>67</v>
      </c>
      <c r="G17" s="1679" t="s">
        <v>2939</v>
      </c>
      <c r="H17" s="1683" t="s">
        <v>34</v>
      </c>
      <c r="I17" s="1633">
        <f t="shared" si="0"/>
        <v>7</v>
      </c>
      <c r="J17" s="1634">
        <f t="shared" si="0"/>
        <v>3.3333333333333335</v>
      </c>
      <c r="K17" s="1671">
        <f t="shared" si="3"/>
        <v>56.499999999999993</v>
      </c>
      <c r="L17" s="1638">
        <f>1+1+(1)+1+1+1+1</f>
        <v>7</v>
      </c>
      <c r="M17" s="1638">
        <f>1/2+1/2+(1/2)+1/2+1/2+1/2+1/3</f>
        <v>3.3333333333333335</v>
      </c>
      <c r="N17" s="1638">
        <v>0</v>
      </c>
      <c r="O17" s="1638">
        <v>0</v>
      </c>
      <c r="P17" s="1638">
        <v>0</v>
      </c>
      <c r="Q17" s="1638">
        <v>0</v>
      </c>
      <c r="R17" s="1638">
        <v>0</v>
      </c>
      <c r="S17" s="1638">
        <v>0</v>
      </c>
      <c r="T17" s="1638">
        <v>0</v>
      </c>
      <c r="U17" s="1638">
        <v>0</v>
      </c>
      <c r="V17" s="1638">
        <v>0</v>
      </c>
      <c r="W17" s="1638">
        <v>0</v>
      </c>
    </row>
    <row r="18" spans="1:24">
      <c r="A18" s="1686">
        <f t="shared" si="1"/>
        <v>14</v>
      </c>
      <c r="B18" s="1689">
        <v>14</v>
      </c>
      <c r="C18" s="1711">
        <f t="shared" si="2"/>
        <v>14</v>
      </c>
      <c r="D18" s="1644" t="s">
        <v>349</v>
      </c>
      <c r="E18" s="1644" t="s">
        <v>214</v>
      </c>
      <c r="F18" s="1644" t="s">
        <v>67</v>
      </c>
      <c r="G18" s="1679" t="s">
        <v>2939</v>
      </c>
      <c r="H18" s="1683" t="s">
        <v>2941</v>
      </c>
      <c r="I18" s="1633">
        <f t="shared" si="0"/>
        <v>6</v>
      </c>
      <c r="J18" s="1634">
        <f t="shared" si="0"/>
        <v>3.0833333333333335</v>
      </c>
      <c r="K18" s="1671">
        <f t="shared" si="3"/>
        <v>59.583333333333329</v>
      </c>
      <c r="L18" s="1638">
        <f>1+1+1+1+1</f>
        <v>5</v>
      </c>
      <c r="M18" s="1638">
        <f>1+1+1/4+1/4+1/4</f>
        <v>2.75</v>
      </c>
      <c r="N18" s="1638">
        <v>0</v>
      </c>
      <c r="O18" s="1638">
        <v>0</v>
      </c>
      <c r="P18" s="1638">
        <v>0</v>
      </c>
      <c r="Q18" s="1639">
        <v>0</v>
      </c>
      <c r="R18" s="1639">
        <v>0</v>
      </c>
      <c r="S18" s="1639">
        <v>0</v>
      </c>
      <c r="T18" s="1639">
        <v>0</v>
      </c>
      <c r="U18" s="1639">
        <v>0</v>
      </c>
      <c r="V18" s="1639">
        <f>1</f>
        <v>1</v>
      </c>
      <c r="W18" s="1639">
        <f>1/3</f>
        <v>0.33333333333333331</v>
      </c>
    </row>
    <row r="19" spans="1:24">
      <c r="A19" s="1686">
        <f t="shared" si="1"/>
        <v>15</v>
      </c>
      <c r="B19" s="1689">
        <v>15</v>
      </c>
      <c r="C19" s="1711">
        <f t="shared" si="2"/>
        <v>15</v>
      </c>
      <c r="D19" s="1673" t="s">
        <v>1009</v>
      </c>
      <c r="E19" s="1673" t="s">
        <v>1010</v>
      </c>
      <c r="F19" s="1673" t="s">
        <v>368</v>
      </c>
      <c r="G19" s="1670" t="s">
        <v>2939</v>
      </c>
      <c r="H19" s="1684" t="s">
        <v>33</v>
      </c>
      <c r="I19" s="1641">
        <f t="shared" si="0"/>
        <v>3</v>
      </c>
      <c r="J19" s="1642">
        <f t="shared" si="0"/>
        <v>3</v>
      </c>
      <c r="K19" s="1671">
        <f t="shared" si="3"/>
        <v>62.583333333333329</v>
      </c>
      <c r="L19" s="1674">
        <f>1+1+1</f>
        <v>3</v>
      </c>
      <c r="M19" s="1674">
        <f>1+1+1</f>
        <v>3</v>
      </c>
      <c r="N19" s="1674">
        <v>0</v>
      </c>
      <c r="O19" s="1674">
        <v>0</v>
      </c>
      <c r="P19" s="1674">
        <v>0</v>
      </c>
      <c r="Q19" s="1674">
        <v>0</v>
      </c>
      <c r="R19" s="1674">
        <v>0</v>
      </c>
      <c r="S19" s="1674">
        <v>0</v>
      </c>
      <c r="T19" s="1674">
        <v>0</v>
      </c>
      <c r="U19" s="1674">
        <v>0</v>
      </c>
      <c r="V19" s="1674">
        <v>0</v>
      </c>
      <c r="W19" s="1674">
        <v>0</v>
      </c>
    </row>
    <row r="20" spans="1:24" s="111" customFormat="1">
      <c r="A20" s="1686">
        <f t="shared" si="1"/>
        <v>16</v>
      </c>
      <c r="B20" s="1689">
        <v>15</v>
      </c>
      <c r="C20" s="1711">
        <f t="shared" si="2"/>
        <v>16</v>
      </c>
      <c r="D20" s="1644" t="s">
        <v>312</v>
      </c>
      <c r="E20" s="1644" t="s">
        <v>313</v>
      </c>
      <c r="F20" s="1644" t="s">
        <v>67</v>
      </c>
      <c r="G20" s="1679" t="s">
        <v>2939</v>
      </c>
      <c r="H20" s="1683" t="s">
        <v>34</v>
      </c>
      <c r="I20" s="1633">
        <f t="shared" si="0"/>
        <v>4</v>
      </c>
      <c r="J20" s="1634">
        <f t="shared" si="0"/>
        <v>3</v>
      </c>
      <c r="K20" s="1671">
        <f t="shared" si="3"/>
        <v>65.583333333333329</v>
      </c>
      <c r="L20" s="1638">
        <f>1+1+(1)</f>
        <v>3</v>
      </c>
      <c r="M20" s="1638">
        <f>1+1+(1/2)</f>
        <v>2.5</v>
      </c>
      <c r="N20" s="1638">
        <v>0</v>
      </c>
      <c r="O20" s="1638">
        <v>0</v>
      </c>
      <c r="P20" s="1638">
        <v>0</v>
      </c>
      <c r="Q20" s="1638">
        <v>0</v>
      </c>
      <c r="R20" s="1638">
        <v>0</v>
      </c>
      <c r="S20" s="1638">
        <v>0</v>
      </c>
      <c r="T20" s="1638">
        <v>0</v>
      </c>
      <c r="U20" s="1638">
        <v>0</v>
      </c>
      <c r="V20" s="1638">
        <v>1</v>
      </c>
      <c r="W20" s="1638">
        <f>1/2</f>
        <v>0.5</v>
      </c>
    </row>
    <row r="21" spans="1:24">
      <c r="A21" s="1686">
        <f t="shared" si="1"/>
        <v>17</v>
      </c>
      <c r="B21" s="1689">
        <v>15</v>
      </c>
      <c r="C21" s="1711">
        <f t="shared" si="2"/>
        <v>17</v>
      </c>
      <c r="D21" s="1644" t="s">
        <v>744</v>
      </c>
      <c r="E21" s="1644" t="s">
        <v>745</v>
      </c>
      <c r="F21" s="1644" t="s">
        <v>56</v>
      </c>
      <c r="G21" s="1679" t="s">
        <v>2939</v>
      </c>
      <c r="H21" s="1683" t="s">
        <v>38</v>
      </c>
      <c r="I21" s="1633">
        <f t="shared" si="0"/>
        <v>3</v>
      </c>
      <c r="J21" s="1634">
        <f t="shared" si="0"/>
        <v>3</v>
      </c>
      <c r="K21" s="1671">
        <f t="shared" si="3"/>
        <v>68.583333333333329</v>
      </c>
      <c r="L21" s="1638">
        <f>1+1+1</f>
        <v>3</v>
      </c>
      <c r="M21" s="1638">
        <f>1+1+1</f>
        <v>3</v>
      </c>
      <c r="N21" s="1638">
        <v>0</v>
      </c>
      <c r="O21" s="1638">
        <v>0</v>
      </c>
      <c r="P21" s="1638">
        <v>0</v>
      </c>
      <c r="Q21" s="1638">
        <v>0</v>
      </c>
      <c r="R21" s="1638">
        <v>0</v>
      </c>
      <c r="S21" s="1638">
        <v>0</v>
      </c>
      <c r="T21" s="1638">
        <v>0</v>
      </c>
      <c r="U21" s="1638">
        <v>0</v>
      </c>
      <c r="V21" s="1638">
        <v>0</v>
      </c>
      <c r="W21" s="1638">
        <v>0</v>
      </c>
    </row>
    <row r="22" spans="1:24" s="112" customFormat="1">
      <c r="A22" s="1686">
        <f t="shared" si="1"/>
        <v>18</v>
      </c>
      <c r="B22" s="1689">
        <v>18</v>
      </c>
      <c r="C22" s="1711">
        <f t="shared" si="2"/>
        <v>18</v>
      </c>
      <c r="D22" s="1669" t="s">
        <v>833</v>
      </c>
      <c r="E22" s="1669" t="s">
        <v>119</v>
      </c>
      <c r="F22" s="1669" t="s">
        <v>67</v>
      </c>
      <c r="G22" s="1670" t="s">
        <v>2939</v>
      </c>
      <c r="H22" s="1684" t="s">
        <v>33</v>
      </c>
      <c r="I22" s="1641">
        <f t="shared" si="0"/>
        <v>4</v>
      </c>
      <c r="J22" s="1642">
        <f t="shared" si="0"/>
        <v>2.8333333333333335</v>
      </c>
      <c r="K22" s="1671">
        <f t="shared" si="3"/>
        <v>71.416666666666657</v>
      </c>
      <c r="L22" s="1672">
        <f>1+1+1+1</f>
        <v>4</v>
      </c>
      <c r="M22" s="1672">
        <f>1/2+1+1+1/3</f>
        <v>2.8333333333333335</v>
      </c>
      <c r="N22" s="1672">
        <v>0</v>
      </c>
      <c r="O22" s="1672">
        <v>0</v>
      </c>
      <c r="P22" s="1672">
        <v>0</v>
      </c>
      <c r="Q22" s="1672">
        <v>0</v>
      </c>
      <c r="R22" s="1672">
        <v>0</v>
      </c>
      <c r="S22" s="1672">
        <v>0</v>
      </c>
      <c r="T22" s="1672">
        <v>0</v>
      </c>
      <c r="U22" s="1672">
        <v>0</v>
      </c>
      <c r="V22" s="1672">
        <v>0</v>
      </c>
      <c r="W22" s="1672">
        <v>0</v>
      </c>
    </row>
    <row r="23" spans="1:24" s="1" customFormat="1">
      <c r="A23" s="1686">
        <f t="shared" si="1"/>
        <v>19</v>
      </c>
      <c r="B23" s="1689">
        <v>18</v>
      </c>
      <c r="C23" s="1711">
        <f t="shared" si="2"/>
        <v>19</v>
      </c>
      <c r="D23" s="1644" t="s">
        <v>211</v>
      </c>
      <c r="E23" s="1644" t="s">
        <v>212</v>
      </c>
      <c r="F23" s="1644" t="s">
        <v>67</v>
      </c>
      <c r="G23" s="1679" t="s">
        <v>2939</v>
      </c>
      <c r="H23" s="1683" t="s">
        <v>2940</v>
      </c>
      <c r="I23" s="1641">
        <f t="shared" si="0"/>
        <v>4</v>
      </c>
      <c r="J23" s="1642">
        <f t="shared" si="0"/>
        <v>2.833333333333333</v>
      </c>
      <c r="K23" s="1671">
        <f t="shared" si="3"/>
        <v>74.249999999999986</v>
      </c>
      <c r="L23" s="1639">
        <f>1+1</f>
        <v>2</v>
      </c>
      <c r="M23" s="1639">
        <f>1+1</f>
        <v>2</v>
      </c>
      <c r="N23" s="1639">
        <v>0</v>
      </c>
      <c r="O23" s="1639">
        <v>0</v>
      </c>
      <c r="P23" s="1639">
        <v>0</v>
      </c>
      <c r="Q23" s="1639">
        <v>0</v>
      </c>
      <c r="R23" s="1639">
        <v>0</v>
      </c>
      <c r="S23" s="1639">
        <v>0</v>
      </c>
      <c r="T23" s="1639">
        <v>0</v>
      </c>
      <c r="U23" s="1639">
        <v>0</v>
      </c>
      <c r="V23" s="1639">
        <f>1+1</f>
        <v>2</v>
      </c>
      <c r="W23" s="1639">
        <f>1/2+1/3</f>
        <v>0.83333333333333326</v>
      </c>
    </row>
    <row r="24" spans="1:24">
      <c r="A24" s="1686">
        <f t="shared" si="1"/>
        <v>20</v>
      </c>
      <c r="B24" s="1689">
        <v>20</v>
      </c>
      <c r="C24" s="1711">
        <f t="shared" si="2"/>
        <v>20</v>
      </c>
      <c r="D24" s="1669" t="s">
        <v>98</v>
      </c>
      <c r="E24" s="1669" t="s">
        <v>99</v>
      </c>
      <c r="F24" s="1669" t="s">
        <v>56</v>
      </c>
      <c r="G24" s="1670" t="s">
        <v>2939</v>
      </c>
      <c r="H24" s="1684" t="s">
        <v>33</v>
      </c>
      <c r="I24" s="1641">
        <f t="shared" si="0"/>
        <v>3</v>
      </c>
      <c r="J24" s="1642">
        <f t="shared" si="0"/>
        <v>2.5</v>
      </c>
      <c r="K24" s="1671">
        <f t="shared" si="3"/>
        <v>76.749999999999986</v>
      </c>
      <c r="L24" s="1672">
        <f>1+1+1</f>
        <v>3</v>
      </c>
      <c r="M24" s="1672">
        <f>1+1+1/2</f>
        <v>2.5</v>
      </c>
      <c r="N24" s="1672">
        <v>0</v>
      </c>
      <c r="O24" s="1672">
        <v>0</v>
      </c>
      <c r="P24" s="1672">
        <v>0</v>
      </c>
      <c r="Q24" s="1672">
        <v>0</v>
      </c>
      <c r="R24" s="1672">
        <v>0</v>
      </c>
      <c r="S24" s="1672">
        <v>0</v>
      </c>
      <c r="T24" s="1672">
        <v>0</v>
      </c>
      <c r="U24" s="1672">
        <v>0</v>
      </c>
      <c r="V24" s="1672">
        <v>0</v>
      </c>
      <c r="W24" s="1672">
        <v>0</v>
      </c>
    </row>
    <row r="25" spans="1:24" s="111" customFormat="1">
      <c r="A25" s="1686">
        <f t="shared" si="1"/>
        <v>21</v>
      </c>
      <c r="B25" s="1689">
        <v>20</v>
      </c>
      <c r="C25" s="1711">
        <f t="shared" si="2"/>
        <v>21</v>
      </c>
      <c r="D25" s="1644" t="s">
        <v>230</v>
      </c>
      <c r="E25" s="1644" t="s">
        <v>100</v>
      </c>
      <c r="F25" s="1644" t="s">
        <v>67</v>
      </c>
      <c r="G25" s="1679" t="s">
        <v>2939</v>
      </c>
      <c r="H25" s="1683" t="s">
        <v>34</v>
      </c>
      <c r="I25" s="1641">
        <f t="shared" si="0"/>
        <v>3</v>
      </c>
      <c r="J25" s="1642">
        <f t="shared" si="0"/>
        <v>2.5</v>
      </c>
      <c r="K25" s="1671">
        <f t="shared" si="3"/>
        <v>79.249999999999986</v>
      </c>
      <c r="L25" s="1638">
        <f>1+1</f>
        <v>2</v>
      </c>
      <c r="M25" s="1638">
        <f>1+1</f>
        <v>2</v>
      </c>
      <c r="N25" s="1638">
        <v>0</v>
      </c>
      <c r="O25" s="1638">
        <v>0</v>
      </c>
      <c r="P25" s="1638">
        <v>0</v>
      </c>
      <c r="Q25" s="1638">
        <v>0</v>
      </c>
      <c r="R25" s="1638">
        <v>0</v>
      </c>
      <c r="S25" s="1638">
        <v>0</v>
      </c>
      <c r="T25" s="1638">
        <v>0</v>
      </c>
      <c r="U25" s="1638">
        <v>0</v>
      </c>
      <c r="V25" s="1638">
        <f>1</f>
        <v>1</v>
      </c>
      <c r="W25" s="1638">
        <f>1/2</f>
        <v>0.5</v>
      </c>
      <c r="X25" s="1708" t="s">
        <v>2963</v>
      </c>
    </row>
    <row r="26" spans="1:24">
      <c r="A26" s="1686">
        <f t="shared" si="1"/>
        <v>22</v>
      </c>
      <c r="B26" s="1689">
        <v>22</v>
      </c>
      <c r="C26" s="1711">
        <f t="shared" si="2"/>
        <v>22</v>
      </c>
      <c r="D26" s="1673" t="s">
        <v>341</v>
      </c>
      <c r="E26" s="1673" t="s">
        <v>342</v>
      </c>
      <c r="F26" s="1673" t="s">
        <v>67</v>
      </c>
      <c r="G26" s="1670" t="s">
        <v>2939</v>
      </c>
      <c r="H26" s="1684" t="s">
        <v>33</v>
      </c>
      <c r="I26" s="1641">
        <f t="shared" si="0"/>
        <v>3</v>
      </c>
      <c r="J26" s="1642">
        <f t="shared" si="0"/>
        <v>2.3333333333333335</v>
      </c>
      <c r="K26" s="1671">
        <f t="shared" si="3"/>
        <v>81.583333333333314</v>
      </c>
      <c r="L26" s="1674">
        <f>1+1+1</f>
        <v>3</v>
      </c>
      <c r="M26" s="1674">
        <f>1+1+1/3</f>
        <v>2.3333333333333335</v>
      </c>
      <c r="N26" s="1674">
        <v>0</v>
      </c>
      <c r="O26" s="1674">
        <v>0</v>
      </c>
      <c r="P26" s="1674">
        <v>0</v>
      </c>
      <c r="Q26" s="1674">
        <v>0</v>
      </c>
      <c r="R26" s="1674">
        <v>0</v>
      </c>
      <c r="S26" s="1674">
        <v>0</v>
      </c>
      <c r="T26" s="1674">
        <v>0</v>
      </c>
      <c r="U26" s="1674">
        <v>0</v>
      </c>
      <c r="V26" s="1674">
        <v>0</v>
      </c>
      <c r="W26" s="1674">
        <v>0</v>
      </c>
    </row>
    <row r="27" spans="1:24">
      <c r="A27" s="1686">
        <f t="shared" si="1"/>
        <v>23</v>
      </c>
      <c r="B27" s="1690">
        <v>22</v>
      </c>
      <c r="C27" s="1711">
        <f t="shared" si="2"/>
        <v>23</v>
      </c>
      <c r="D27" s="1669" t="s">
        <v>1080</v>
      </c>
      <c r="E27" s="1669" t="s">
        <v>316</v>
      </c>
      <c r="F27" s="1669" t="s">
        <v>67</v>
      </c>
      <c r="G27" s="1670" t="s">
        <v>2939</v>
      </c>
      <c r="H27" s="1684" t="s">
        <v>33</v>
      </c>
      <c r="I27" s="1641">
        <f t="shared" si="0"/>
        <v>5</v>
      </c>
      <c r="J27" s="1642">
        <f t="shared" si="0"/>
        <v>2.333333333333333</v>
      </c>
      <c r="K27" s="1671">
        <f t="shared" si="3"/>
        <v>83.916666666666643</v>
      </c>
      <c r="L27" s="1672">
        <f>1+1+1+1+1</f>
        <v>5</v>
      </c>
      <c r="M27" s="1672">
        <f>1+1/3+1/3+1/3+1/3</f>
        <v>2.333333333333333</v>
      </c>
      <c r="N27" s="1672">
        <v>0</v>
      </c>
      <c r="O27" s="1672">
        <v>0</v>
      </c>
      <c r="P27" s="1672">
        <v>0</v>
      </c>
      <c r="Q27" s="1672">
        <v>0</v>
      </c>
      <c r="R27" s="1672">
        <v>0</v>
      </c>
      <c r="S27" s="1672">
        <v>0</v>
      </c>
      <c r="T27" s="1672">
        <v>0</v>
      </c>
      <c r="U27" s="1672">
        <v>0</v>
      </c>
      <c r="V27" s="1672">
        <v>0</v>
      </c>
      <c r="W27" s="1672">
        <v>0</v>
      </c>
    </row>
    <row r="28" spans="1:24" s="102" customFormat="1">
      <c r="A28" s="1686">
        <f t="shared" si="1"/>
        <v>24</v>
      </c>
      <c r="B28" s="1689">
        <v>22</v>
      </c>
      <c r="C28" s="1711">
        <f t="shared" si="2"/>
        <v>24</v>
      </c>
      <c r="D28" s="1644" t="s">
        <v>273</v>
      </c>
      <c r="E28" s="1644" t="s">
        <v>274</v>
      </c>
      <c r="F28" s="1644" t="s">
        <v>59</v>
      </c>
      <c r="G28" s="1679" t="s">
        <v>2939</v>
      </c>
      <c r="H28" s="1683" t="s">
        <v>2941</v>
      </c>
      <c r="I28" s="1641">
        <f t="shared" si="0"/>
        <v>5</v>
      </c>
      <c r="J28" s="1642">
        <f t="shared" si="0"/>
        <v>2.333333333333333</v>
      </c>
      <c r="K28" s="1671">
        <f t="shared" si="3"/>
        <v>86.249999999999972</v>
      </c>
      <c r="L28" s="1638">
        <f>1+1+1</f>
        <v>3</v>
      </c>
      <c r="M28" s="1638">
        <f>1/2+1/2+1/2</f>
        <v>1.5</v>
      </c>
      <c r="N28" s="1638">
        <v>0</v>
      </c>
      <c r="O28" s="1638">
        <v>0</v>
      </c>
      <c r="P28" s="1638">
        <v>0</v>
      </c>
      <c r="Q28" s="1639">
        <v>0</v>
      </c>
      <c r="R28" s="1639">
        <v>0</v>
      </c>
      <c r="S28" s="1639">
        <v>0</v>
      </c>
      <c r="T28" s="1639">
        <v>0</v>
      </c>
      <c r="U28" s="1639">
        <v>0</v>
      </c>
      <c r="V28" s="1639">
        <f>1+1</f>
        <v>2</v>
      </c>
      <c r="W28" s="1639">
        <f>1/3+1/2</f>
        <v>0.83333333333333326</v>
      </c>
    </row>
    <row r="29" spans="1:24">
      <c r="A29" s="1686">
        <f t="shared" si="1"/>
        <v>25</v>
      </c>
      <c r="B29" s="1689">
        <v>25</v>
      </c>
      <c r="C29" s="1711">
        <f t="shared" si="2"/>
        <v>25</v>
      </c>
      <c r="D29" s="1673" t="s">
        <v>226</v>
      </c>
      <c r="E29" s="1673" t="s">
        <v>227</v>
      </c>
      <c r="F29" s="1673" t="s">
        <v>67</v>
      </c>
      <c r="G29" s="1670" t="s">
        <v>2939</v>
      </c>
      <c r="H29" s="1684" t="s">
        <v>33</v>
      </c>
      <c r="I29" s="1641">
        <f t="shared" si="0"/>
        <v>5</v>
      </c>
      <c r="J29" s="1642">
        <f t="shared" si="0"/>
        <v>2.1666666666666665</v>
      </c>
      <c r="K29" s="1671">
        <f t="shared" si="3"/>
        <v>88.416666666666643</v>
      </c>
      <c r="L29" s="1674">
        <f>1+1+(1+1)+1</f>
        <v>5</v>
      </c>
      <c r="M29" s="1674">
        <f>1/4+1/3+(1/4+1/3)+1</f>
        <v>2.1666666666666665</v>
      </c>
      <c r="N29" s="1674">
        <v>0</v>
      </c>
      <c r="O29" s="1674">
        <v>0</v>
      </c>
      <c r="P29" s="1674">
        <v>0</v>
      </c>
      <c r="Q29" s="1674">
        <v>0</v>
      </c>
      <c r="R29" s="1674">
        <v>0</v>
      </c>
      <c r="S29" s="1674">
        <v>0</v>
      </c>
      <c r="T29" s="1674">
        <v>0</v>
      </c>
      <c r="U29" s="1674">
        <v>0</v>
      </c>
      <c r="V29" s="1674">
        <v>0</v>
      </c>
      <c r="W29" s="1674">
        <v>0</v>
      </c>
    </row>
    <row r="30" spans="1:24">
      <c r="A30" s="1686">
        <f t="shared" si="1"/>
        <v>26</v>
      </c>
      <c r="B30" s="1689">
        <v>25</v>
      </c>
      <c r="C30" s="1711">
        <f t="shared" si="2"/>
        <v>26</v>
      </c>
      <c r="D30" s="1644" t="s">
        <v>224</v>
      </c>
      <c r="E30" s="1644" t="s">
        <v>225</v>
      </c>
      <c r="F30" s="1644" t="s">
        <v>67</v>
      </c>
      <c r="G30" s="1679" t="s">
        <v>2939</v>
      </c>
      <c r="H30" s="1683" t="s">
        <v>38</v>
      </c>
      <c r="I30" s="1641">
        <f t="shared" si="0"/>
        <v>4</v>
      </c>
      <c r="J30" s="1642">
        <f t="shared" si="0"/>
        <v>2.1666666666666665</v>
      </c>
      <c r="K30" s="1671">
        <f t="shared" si="3"/>
        <v>90.583333333333314</v>
      </c>
      <c r="L30" s="1638">
        <f>1+1+1</f>
        <v>3</v>
      </c>
      <c r="M30" s="1638">
        <f>1/3+1/3+1/2</f>
        <v>1.1666666666666665</v>
      </c>
      <c r="N30" s="1638">
        <v>0</v>
      </c>
      <c r="O30" s="1638">
        <v>0</v>
      </c>
      <c r="P30" s="1638">
        <v>0</v>
      </c>
      <c r="Q30" s="1638">
        <v>0</v>
      </c>
      <c r="R30" s="1638">
        <v>0</v>
      </c>
      <c r="S30" s="1638">
        <v>0</v>
      </c>
      <c r="T30" s="1638">
        <v>0</v>
      </c>
      <c r="U30" s="1638">
        <v>0</v>
      </c>
      <c r="V30" s="1638">
        <f>1</f>
        <v>1</v>
      </c>
      <c r="W30" s="1638">
        <f>1</f>
        <v>1</v>
      </c>
    </row>
    <row r="31" spans="1:24">
      <c r="A31" s="1686">
        <f t="shared" si="1"/>
        <v>27</v>
      </c>
      <c r="B31" s="1689">
        <v>27</v>
      </c>
      <c r="C31" s="1711">
        <f t="shared" si="2"/>
        <v>27</v>
      </c>
      <c r="D31" s="1644" t="s">
        <v>197</v>
      </c>
      <c r="E31" s="1644" t="s">
        <v>1082</v>
      </c>
      <c r="F31" s="1644" t="s">
        <v>67</v>
      </c>
      <c r="G31" s="1679" t="s">
        <v>2939</v>
      </c>
      <c r="H31" s="1683" t="s">
        <v>34</v>
      </c>
      <c r="I31" s="1633">
        <f t="shared" si="0"/>
        <v>2</v>
      </c>
      <c r="J31" s="1634">
        <f t="shared" si="0"/>
        <v>2</v>
      </c>
      <c r="K31" s="1671">
        <f t="shared" si="3"/>
        <v>92.583333333333314</v>
      </c>
      <c r="L31" s="1638">
        <v>0</v>
      </c>
      <c r="M31" s="1638">
        <v>0</v>
      </c>
      <c r="N31" s="1638">
        <v>0</v>
      </c>
      <c r="O31" s="1638">
        <v>0</v>
      </c>
      <c r="P31" s="1638">
        <v>0</v>
      </c>
      <c r="Q31" s="1638">
        <v>0</v>
      </c>
      <c r="R31" s="1638">
        <v>0</v>
      </c>
      <c r="S31" s="1638">
        <v>0</v>
      </c>
      <c r="T31" s="1638">
        <v>0</v>
      </c>
      <c r="U31" s="1638">
        <v>0</v>
      </c>
      <c r="V31" s="1638">
        <f>1+1</f>
        <v>2</v>
      </c>
      <c r="W31" s="1638">
        <f>1+1</f>
        <v>2</v>
      </c>
    </row>
    <row r="32" spans="1:24">
      <c r="A32" s="1686">
        <f t="shared" si="1"/>
        <v>28</v>
      </c>
      <c r="B32" s="1689">
        <v>27</v>
      </c>
      <c r="C32" s="1711">
        <f t="shared" si="2"/>
        <v>28</v>
      </c>
      <c r="D32" s="1644" t="s">
        <v>1913</v>
      </c>
      <c r="E32" s="1644" t="s">
        <v>1914</v>
      </c>
      <c r="F32" s="1644" t="s">
        <v>59</v>
      </c>
      <c r="G32" s="1667" t="s">
        <v>2939</v>
      </c>
      <c r="H32" s="1685" t="s">
        <v>37</v>
      </c>
      <c r="I32" s="1633">
        <f t="shared" si="0"/>
        <v>2</v>
      </c>
      <c r="J32" s="1634">
        <f t="shared" si="0"/>
        <v>2</v>
      </c>
      <c r="K32" s="1671">
        <f t="shared" si="3"/>
        <v>94.583333333333314</v>
      </c>
      <c r="L32" s="1638">
        <f>1+1</f>
        <v>2</v>
      </c>
      <c r="M32" s="1638">
        <f>1+1</f>
        <v>2</v>
      </c>
      <c r="N32" s="1639">
        <v>0</v>
      </c>
      <c r="O32" s="1639">
        <v>0</v>
      </c>
      <c r="P32" s="1639">
        <v>0</v>
      </c>
      <c r="Q32" s="1639">
        <v>0</v>
      </c>
      <c r="R32" s="1639">
        <v>0</v>
      </c>
      <c r="S32" s="1639">
        <v>0</v>
      </c>
      <c r="T32" s="1639">
        <v>0</v>
      </c>
      <c r="U32" s="1639">
        <v>0</v>
      </c>
      <c r="V32" s="1639">
        <v>0</v>
      </c>
      <c r="W32" s="1639">
        <v>0</v>
      </c>
    </row>
    <row r="33" spans="1:23">
      <c r="A33" s="1686">
        <f t="shared" si="1"/>
        <v>29</v>
      </c>
      <c r="B33" s="1689">
        <v>27</v>
      </c>
      <c r="C33" s="1711">
        <f t="shared" si="2"/>
        <v>29</v>
      </c>
      <c r="D33" s="1644" t="s">
        <v>728</v>
      </c>
      <c r="E33" s="1644" t="s">
        <v>729</v>
      </c>
      <c r="F33" s="1644" t="s">
        <v>59</v>
      </c>
      <c r="G33" s="1667" t="s">
        <v>2939</v>
      </c>
      <c r="H33" s="1685" t="s">
        <v>37</v>
      </c>
      <c r="I33" s="1633">
        <f t="shared" si="0"/>
        <v>3</v>
      </c>
      <c r="J33" s="1634">
        <f t="shared" si="0"/>
        <v>2</v>
      </c>
      <c r="K33" s="1671">
        <f t="shared" si="3"/>
        <v>96.583333333333314</v>
      </c>
      <c r="L33" s="1638">
        <f>1+1</f>
        <v>2</v>
      </c>
      <c r="M33" s="1638">
        <f>1/2+1/2</f>
        <v>1</v>
      </c>
      <c r="N33" s="1639">
        <f>1</f>
        <v>1</v>
      </c>
      <c r="O33" s="1639">
        <f>1</f>
        <v>1</v>
      </c>
      <c r="P33" s="1639">
        <v>0</v>
      </c>
      <c r="Q33" s="1639">
        <v>0</v>
      </c>
      <c r="R33" s="1639">
        <v>0</v>
      </c>
      <c r="S33" s="1639">
        <v>0</v>
      </c>
      <c r="T33" s="1639">
        <v>0</v>
      </c>
      <c r="U33" s="1639">
        <v>0</v>
      </c>
      <c r="V33" s="1639">
        <v>0</v>
      </c>
      <c r="W33" s="1639">
        <v>0</v>
      </c>
    </row>
    <row r="34" spans="1:23">
      <c r="A34" s="1686">
        <f t="shared" si="1"/>
        <v>30</v>
      </c>
      <c r="B34" s="1689">
        <v>27</v>
      </c>
      <c r="C34" s="1711">
        <f t="shared" si="2"/>
        <v>30</v>
      </c>
      <c r="D34" s="1644" t="s">
        <v>249</v>
      </c>
      <c r="E34" s="1644" t="s">
        <v>250</v>
      </c>
      <c r="F34" s="1644" t="s">
        <v>67</v>
      </c>
      <c r="G34" s="1679" t="s">
        <v>2939</v>
      </c>
      <c r="H34" s="1683" t="s">
        <v>38</v>
      </c>
      <c r="I34" s="1633">
        <f t="shared" si="0"/>
        <v>2</v>
      </c>
      <c r="J34" s="1634">
        <f t="shared" si="0"/>
        <v>2</v>
      </c>
      <c r="K34" s="1671">
        <f t="shared" si="3"/>
        <v>98.583333333333314</v>
      </c>
      <c r="L34" s="1638">
        <f>1+1</f>
        <v>2</v>
      </c>
      <c r="M34" s="1638">
        <f>1+1</f>
        <v>2</v>
      </c>
      <c r="N34" s="1638">
        <v>0</v>
      </c>
      <c r="O34" s="1638">
        <v>0</v>
      </c>
      <c r="P34" s="1638">
        <v>0</v>
      </c>
      <c r="Q34" s="1638">
        <v>0</v>
      </c>
      <c r="R34" s="1638">
        <v>0</v>
      </c>
      <c r="S34" s="1638">
        <v>0</v>
      </c>
      <c r="T34" s="1638">
        <v>0</v>
      </c>
      <c r="U34" s="1638">
        <v>0</v>
      </c>
      <c r="V34" s="1638">
        <v>0</v>
      </c>
      <c r="W34" s="1638">
        <v>0</v>
      </c>
    </row>
    <row r="35" spans="1:23">
      <c r="A35" s="1686">
        <f t="shared" si="1"/>
        <v>31</v>
      </c>
      <c r="B35" s="1689">
        <v>27</v>
      </c>
      <c r="C35" s="1711">
        <f t="shared" si="2"/>
        <v>31</v>
      </c>
      <c r="D35" s="1644" t="s">
        <v>268</v>
      </c>
      <c r="E35" s="1644" t="s">
        <v>100</v>
      </c>
      <c r="F35" s="1644" t="s">
        <v>59</v>
      </c>
      <c r="G35" s="1679" t="s">
        <v>2939</v>
      </c>
      <c r="H35" s="1683" t="s">
        <v>38</v>
      </c>
      <c r="I35" s="1641">
        <f t="shared" si="0"/>
        <v>3</v>
      </c>
      <c r="J35" s="1642">
        <f t="shared" si="0"/>
        <v>2</v>
      </c>
      <c r="K35" s="1671">
        <f t="shared" si="3"/>
        <v>100.58333333333331</v>
      </c>
      <c r="L35" s="1638">
        <f>1+1+1</f>
        <v>3</v>
      </c>
      <c r="M35" s="1638">
        <f>1/2+1/2+1</f>
        <v>2</v>
      </c>
      <c r="N35" s="1638">
        <v>0</v>
      </c>
      <c r="O35" s="1638">
        <v>0</v>
      </c>
      <c r="P35" s="1638">
        <v>0</v>
      </c>
      <c r="Q35" s="1638">
        <v>0</v>
      </c>
      <c r="R35" s="1638">
        <v>0</v>
      </c>
      <c r="S35" s="1638">
        <v>0</v>
      </c>
      <c r="T35" s="1638">
        <v>0</v>
      </c>
      <c r="U35" s="1638">
        <v>0</v>
      </c>
      <c r="V35" s="1638">
        <v>0</v>
      </c>
      <c r="W35" s="1638">
        <v>0</v>
      </c>
    </row>
    <row r="36" spans="1:23">
      <c r="A36" s="1686">
        <f t="shared" si="1"/>
        <v>32</v>
      </c>
      <c r="B36" s="1689">
        <v>27</v>
      </c>
      <c r="C36" s="1711">
        <f t="shared" si="2"/>
        <v>32</v>
      </c>
      <c r="D36" s="1644" t="s">
        <v>741</v>
      </c>
      <c r="E36" s="1644" t="s">
        <v>386</v>
      </c>
      <c r="F36" s="1644" t="s">
        <v>1762</v>
      </c>
      <c r="G36" s="1679" t="s">
        <v>2939</v>
      </c>
      <c r="H36" s="1683" t="s">
        <v>38</v>
      </c>
      <c r="I36" s="1633">
        <f t="shared" si="0"/>
        <v>2</v>
      </c>
      <c r="J36" s="1634">
        <f t="shared" si="0"/>
        <v>2</v>
      </c>
      <c r="K36" s="1671">
        <f t="shared" si="3"/>
        <v>102.58333333333331</v>
      </c>
      <c r="L36" s="1638">
        <f>1+1</f>
        <v>2</v>
      </c>
      <c r="M36" s="1638">
        <f>1+1</f>
        <v>2</v>
      </c>
      <c r="N36" s="1638">
        <v>0</v>
      </c>
      <c r="O36" s="1638">
        <v>0</v>
      </c>
      <c r="P36" s="1638">
        <v>0</v>
      </c>
      <c r="Q36" s="1638">
        <v>0</v>
      </c>
      <c r="R36" s="1638">
        <v>0</v>
      </c>
      <c r="S36" s="1638">
        <v>0</v>
      </c>
      <c r="T36" s="1638">
        <v>0</v>
      </c>
      <c r="U36" s="1638">
        <v>0</v>
      </c>
      <c r="V36" s="1638">
        <v>0</v>
      </c>
      <c r="W36" s="1638">
        <v>0</v>
      </c>
    </row>
    <row r="37" spans="1:23">
      <c r="A37" s="1686">
        <f t="shared" si="1"/>
        <v>33</v>
      </c>
      <c r="B37" s="1689">
        <v>33</v>
      </c>
      <c r="C37" s="1711">
        <f t="shared" si="2"/>
        <v>33</v>
      </c>
      <c r="D37" s="1644" t="s">
        <v>201</v>
      </c>
      <c r="E37" s="1644" t="s">
        <v>202</v>
      </c>
      <c r="F37" s="1644" t="s">
        <v>67</v>
      </c>
      <c r="G37" s="1667" t="s">
        <v>2939</v>
      </c>
      <c r="H37" s="1685" t="s">
        <v>37</v>
      </c>
      <c r="I37" s="1633">
        <f t="shared" ref="I37:J69" si="4">L37+N37+P37+R37+T37+V37</f>
        <v>4</v>
      </c>
      <c r="J37" s="1634">
        <f t="shared" si="4"/>
        <v>1.8333333333333333</v>
      </c>
      <c r="K37" s="1671">
        <f t="shared" si="3"/>
        <v>104.41666666666664</v>
      </c>
      <c r="L37" s="1638">
        <f>1+1+1+1</f>
        <v>4</v>
      </c>
      <c r="M37" s="1638">
        <f>1/3+1/2+1/2+1/2</f>
        <v>1.8333333333333333</v>
      </c>
      <c r="N37" s="1639">
        <v>0</v>
      </c>
      <c r="O37" s="1639">
        <v>0</v>
      </c>
      <c r="P37" s="1639">
        <v>0</v>
      </c>
      <c r="Q37" s="1639">
        <v>0</v>
      </c>
      <c r="R37" s="1639">
        <v>0</v>
      </c>
      <c r="S37" s="1639">
        <v>0</v>
      </c>
      <c r="T37" s="1639">
        <v>0</v>
      </c>
      <c r="U37" s="1639">
        <v>0</v>
      </c>
      <c r="V37" s="1639">
        <v>0</v>
      </c>
      <c r="W37" s="1639">
        <v>0</v>
      </c>
    </row>
    <row r="38" spans="1:23" s="112" customFormat="1">
      <c r="A38" s="1686">
        <f t="shared" si="1"/>
        <v>34</v>
      </c>
      <c r="B38" s="1689">
        <v>34</v>
      </c>
      <c r="C38" s="1711">
        <f t="shared" si="2"/>
        <v>34</v>
      </c>
      <c r="D38" s="1644" t="s">
        <v>718</v>
      </c>
      <c r="E38" s="1644" t="s">
        <v>494</v>
      </c>
      <c r="F38" s="1644" t="s">
        <v>56</v>
      </c>
      <c r="G38" s="1679" t="s">
        <v>2939</v>
      </c>
      <c r="H38" s="1683" t="s">
        <v>2941</v>
      </c>
      <c r="I38" s="1633">
        <f t="shared" si="4"/>
        <v>4</v>
      </c>
      <c r="J38" s="1634">
        <f t="shared" si="4"/>
        <v>1.75</v>
      </c>
      <c r="K38" s="1671">
        <f t="shared" si="3"/>
        <v>106.16666666666664</v>
      </c>
      <c r="L38" s="1638">
        <f>1+1+1+1</f>
        <v>4</v>
      </c>
      <c r="M38" s="1638">
        <f>1+1/4+1/4+1/4</f>
        <v>1.75</v>
      </c>
      <c r="N38" s="1638">
        <v>0</v>
      </c>
      <c r="O38" s="1638">
        <v>0</v>
      </c>
      <c r="P38" s="1638">
        <v>0</v>
      </c>
      <c r="Q38" s="1639">
        <v>0</v>
      </c>
      <c r="R38" s="1639">
        <v>0</v>
      </c>
      <c r="S38" s="1639">
        <v>0</v>
      </c>
      <c r="T38" s="1639">
        <v>0</v>
      </c>
      <c r="U38" s="1639">
        <v>0</v>
      </c>
      <c r="V38" s="1639">
        <v>0</v>
      </c>
      <c r="W38" s="1639">
        <v>0</v>
      </c>
    </row>
    <row r="39" spans="1:23" s="111" customFormat="1">
      <c r="A39" s="1686">
        <f t="shared" si="1"/>
        <v>35</v>
      </c>
      <c r="B39" s="1689">
        <v>35</v>
      </c>
      <c r="C39" s="1711">
        <f t="shared" si="2"/>
        <v>35</v>
      </c>
      <c r="D39" s="1669" t="s">
        <v>352</v>
      </c>
      <c r="E39" s="1669" t="s">
        <v>353</v>
      </c>
      <c r="F39" s="1669" t="s">
        <v>67</v>
      </c>
      <c r="G39" s="1670" t="s">
        <v>2939</v>
      </c>
      <c r="H39" s="1684" t="s">
        <v>33</v>
      </c>
      <c r="I39" s="1641">
        <f t="shared" si="4"/>
        <v>4</v>
      </c>
      <c r="J39" s="1642">
        <f t="shared" si="4"/>
        <v>1.6666666666666665</v>
      </c>
      <c r="K39" s="1671">
        <f t="shared" si="3"/>
        <v>107.83333333333331</v>
      </c>
      <c r="L39" s="1672">
        <f>1+1+1+1</f>
        <v>4</v>
      </c>
      <c r="M39" s="1672">
        <f>1/3+1/2+1/2+1/3</f>
        <v>1.6666666666666665</v>
      </c>
      <c r="N39" s="1672">
        <v>0</v>
      </c>
      <c r="O39" s="1672">
        <v>0</v>
      </c>
      <c r="P39" s="1672">
        <v>0</v>
      </c>
      <c r="Q39" s="1672">
        <v>0</v>
      </c>
      <c r="R39" s="1672">
        <v>0</v>
      </c>
      <c r="S39" s="1672">
        <v>0</v>
      </c>
      <c r="T39" s="1672">
        <v>0</v>
      </c>
      <c r="U39" s="1672">
        <v>0</v>
      </c>
      <c r="V39" s="1672">
        <v>0</v>
      </c>
      <c r="W39" s="1672">
        <v>0</v>
      </c>
    </row>
    <row r="40" spans="1:23" s="1" customFormat="1">
      <c r="A40" s="1686">
        <f t="shared" si="1"/>
        <v>36</v>
      </c>
      <c r="B40" s="1689">
        <v>35</v>
      </c>
      <c r="C40" s="1711">
        <f t="shared" si="2"/>
        <v>36</v>
      </c>
      <c r="D40" s="1673" t="s">
        <v>287</v>
      </c>
      <c r="E40" s="1673" t="s">
        <v>288</v>
      </c>
      <c r="F40" s="1673" t="s">
        <v>59</v>
      </c>
      <c r="G40" s="1670" t="s">
        <v>2939</v>
      </c>
      <c r="H40" s="1684" t="s">
        <v>33</v>
      </c>
      <c r="I40" s="1641">
        <f t="shared" si="4"/>
        <v>3</v>
      </c>
      <c r="J40" s="1642">
        <f t="shared" si="4"/>
        <v>1.6666666666666665</v>
      </c>
      <c r="K40" s="1671">
        <f t="shared" si="3"/>
        <v>109.49999999999999</v>
      </c>
      <c r="L40" s="1674">
        <f>1+1+1</f>
        <v>3</v>
      </c>
      <c r="M40" s="1674">
        <f>1/3+1/3+1</f>
        <v>1.6666666666666665</v>
      </c>
      <c r="N40" s="1674">
        <v>0</v>
      </c>
      <c r="O40" s="1674">
        <v>0</v>
      </c>
      <c r="P40" s="1674">
        <v>0</v>
      </c>
      <c r="Q40" s="1674">
        <v>0</v>
      </c>
      <c r="R40" s="1674">
        <v>0</v>
      </c>
      <c r="S40" s="1674">
        <v>0</v>
      </c>
      <c r="T40" s="1674">
        <v>0</v>
      </c>
      <c r="U40" s="1674">
        <v>0</v>
      </c>
      <c r="V40" s="1674">
        <v>0</v>
      </c>
      <c r="W40" s="1674">
        <v>0</v>
      </c>
    </row>
    <row r="41" spans="1:23" s="1" customFormat="1">
      <c r="A41" s="1686">
        <f t="shared" si="1"/>
        <v>37</v>
      </c>
      <c r="B41" s="1689">
        <v>35</v>
      </c>
      <c r="C41" s="1711">
        <f t="shared" si="2"/>
        <v>37</v>
      </c>
      <c r="D41" s="1644" t="s">
        <v>715</v>
      </c>
      <c r="E41" s="1644" t="s">
        <v>90</v>
      </c>
      <c r="F41" s="1644" t="s">
        <v>157</v>
      </c>
      <c r="G41" s="1679" t="s">
        <v>2939</v>
      </c>
      <c r="H41" s="1683" t="s">
        <v>2940</v>
      </c>
      <c r="I41" s="1641">
        <f t="shared" si="4"/>
        <v>3</v>
      </c>
      <c r="J41" s="1642">
        <f t="shared" si="4"/>
        <v>1.6666666666666665</v>
      </c>
      <c r="K41" s="1671">
        <f t="shared" si="3"/>
        <v>111.16666666666666</v>
      </c>
      <c r="L41" s="1639">
        <f>1</f>
        <v>1</v>
      </c>
      <c r="M41" s="1639">
        <f>1</f>
        <v>1</v>
      </c>
      <c r="N41" s="1639">
        <v>0</v>
      </c>
      <c r="O41" s="1639">
        <v>0</v>
      </c>
      <c r="P41" s="1639">
        <v>0</v>
      </c>
      <c r="Q41" s="1639">
        <v>0</v>
      </c>
      <c r="R41" s="1639">
        <v>0</v>
      </c>
      <c r="S41" s="1639">
        <v>0</v>
      </c>
      <c r="T41" s="1639">
        <v>0</v>
      </c>
      <c r="U41" s="1639">
        <v>0</v>
      </c>
      <c r="V41" s="1639">
        <f>1+1</f>
        <v>2</v>
      </c>
      <c r="W41" s="1639">
        <f>1/3+1/3</f>
        <v>0.66666666666666663</v>
      </c>
    </row>
    <row r="42" spans="1:23">
      <c r="A42" s="1686">
        <f t="shared" si="1"/>
        <v>38</v>
      </c>
      <c r="B42" s="1689">
        <v>35</v>
      </c>
      <c r="C42" s="1711">
        <f t="shared" si="2"/>
        <v>38</v>
      </c>
      <c r="D42" s="1644" t="s">
        <v>247</v>
      </c>
      <c r="E42" s="1644" t="s">
        <v>248</v>
      </c>
      <c r="F42" s="1644" t="s">
        <v>56</v>
      </c>
      <c r="G42" s="1679" t="s">
        <v>2939</v>
      </c>
      <c r="H42" s="1683" t="s">
        <v>2941</v>
      </c>
      <c r="I42" s="1641">
        <f t="shared" si="4"/>
        <v>4</v>
      </c>
      <c r="J42" s="1642">
        <f t="shared" si="4"/>
        <v>1.6666666666666665</v>
      </c>
      <c r="K42" s="1671">
        <f t="shared" si="3"/>
        <v>112.83333333333333</v>
      </c>
      <c r="L42" s="1638">
        <f>1+1+1</f>
        <v>3</v>
      </c>
      <c r="M42" s="1638">
        <f>1/2+1/3+1/3</f>
        <v>1.1666666666666665</v>
      </c>
      <c r="N42" s="1638">
        <v>0</v>
      </c>
      <c r="O42" s="1638">
        <v>0</v>
      </c>
      <c r="P42" s="1638">
        <v>0</v>
      </c>
      <c r="Q42" s="1639">
        <v>0</v>
      </c>
      <c r="R42" s="1639">
        <v>0</v>
      </c>
      <c r="S42" s="1639">
        <v>0</v>
      </c>
      <c r="T42" s="1639">
        <v>0</v>
      </c>
      <c r="U42" s="1639">
        <v>0</v>
      </c>
      <c r="V42" s="1639">
        <f>1</f>
        <v>1</v>
      </c>
      <c r="W42" s="1639">
        <f>1/2</f>
        <v>0.5</v>
      </c>
    </row>
    <row r="43" spans="1:23">
      <c r="A43" s="1686">
        <f t="shared" si="1"/>
        <v>39</v>
      </c>
      <c r="B43" s="1689">
        <v>39</v>
      </c>
      <c r="C43" s="1711">
        <f t="shared" si="2"/>
        <v>39</v>
      </c>
      <c r="D43" s="1644" t="s">
        <v>213</v>
      </c>
      <c r="E43" s="1644" t="s">
        <v>214</v>
      </c>
      <c r="F43" s="1644" t="s">
        <v>67</v>
      </c>
      <c r="G43" s="1679" t="s">
        <v>2939</v>
      </c>
      <c r="H43" s="1683" t="s">
        <v>2941</v>
      </c>
      <c r="I43" s="1641">
        <f t="shared" si="4"/>
        <v>5</v>
      </c>
      <c r="J43" s="1642">
        <f t="shared" si="4"/>
        <v>1.5833333333333333</v>
      </c>
      <c r="K43" s="1671">
        <f t="shared" si="3"/>
        <v>114.41666666666666</v>
      </c>
      <c r="L43" s="1638">
        <f>1+1+1+1</f>
        <v>4</v>
      </c>
      <c r="M43" s="1638">
        <f>1/2+1/4+1/4+1/4</f>
        <v>1.25</v>
      </c>
      <c r="N43" s="1638">
        <v>0</v>
      </c>
      <c r="O43" s="1638">
        <v>0</v>
      </c>
      <c r="P43" s="1638">
        <v>0</v>
      </c>
      <c r="Q43" s="1639">
        <v>0</v>
      </c>
      <c r="R43" s="1639">
        <v>0</v>
      </c>
      <c r="S43" s="1639">
        <v>0</v>
      </c>
      <c r="T43" s="1639">
        <v>0</v>
      </c>
      <c r="U43" s="1639">
        <v>0</v>
      </c>
      <c r="V43" s="1639">
        <f>1</f>
        <v>1</v>
      </c>
      <c r="W43" s="1639">
        <f>1/3</f>
        <v>0.33333333333333331</v>
      </c>
    </row>
    <row r="44" spans="1:23">
      <c r="A44" s="1686">
        <f t="shared" si="1"/>
        <v>40</v>
      </c>
      <c r="B44" s="1689">
        <v>40</v>
      </c>
      <c r="C44" s="1711">
        <f t="shared" si="2"/>
        <v>40</v>
      </c>
      <c r="D44" s="1644" t="s">
        <v>192</v>
      </c>
      <c r="E44" s="1644" t="s">
        <v>164</v>
      </c>
      <c r="F44" s="1644" t="s">
        <v>67</v>
      </c>
      <c r="G44" s="1679" t="s">
        <v>2939</v>
      </c>
      <c r="H44" s="1683" t="s">
        <v>2941</v>
      </c>
      <c r="I44" s="1641">
        <f t="shared" si="4"/>
        <v>2</v>
      </c>
      <c r="J44" s="1642">
        <f t="shared" si="4"/>
        <v>1.5</v>
      </c>
      <c r="K44" s="1671">
        <f t="shared" si="3"/>
        <v>115.91666666666666</v>
      </c>
      <c r="L44" s="1638">
        <f>1+1</f>
        <v>2</v>
      </c>
      <c r="M44" s="1638">
        <f>1+1/2</f>
        <v>1.5</v>
      </c>
      <c r="N44" s="1638">
        <v>0</v>
      </c>
      <c r="O44" s="1638">
        <v>0</v>
      </c>
      <c r="P44" s="1638">
        <v>0</v>
      </c>
      <c r="Q44" s="1639">
        <v>0</v>
      </c>
      <c r="R44" s="1639">
        <v>0</v>
      </c>
      <c r="S44" s="1639">
        <v>0</v>
      </c>
      <c r="T44" s="1639">
        <v>0</v>
      </c>
      <c r="U44" s="1639">
        <v>0</v>
      </c>
      <c r="V44" s="1639">
        <v>0</v>
      </c>
      <c r="W44" s="1639">
        <v>0</v>
      </c>
    </row>
    <row r="45" spans="1:23">
      <c r="A45" s="1686">
        <f t="shared" si="1"/>
        <v>41</v>
      </c>
      <c r="B45" s="1689">
        <v>40</v>
      </c>
      <c r="C45" s="1711">
        <f t="shared" si="2"/>
        <v>41</v>
      </c>
      <c r="D45" s="1644" t="s">
        <v>364</v>
      </c>
      <c r="E45" s="1644" t="s">
        <v>365</v>
      </c>
      <c r="F45" s="1644" t="s">
        <v>59</v>
      </c>
      <c r="G45" s="1679" t="s">
        <v>2939</v>
      </c>
      <c r="H45" s="1683" t="s">
        <v>38</v>
      </c>
      <c r="I45" s="1641">
        <f t="shared" si="4"/>
        <v>2</v>
      </c>
      <c r="J45" s="1642">
        <f t="shared" si="4"/>
        <v>1.5</v>
      </c>
      <c r="K45" s="1671">
        <f t="shared" si="3"/>
        <v>117.41666666666666</v>
      </c>
      <c r="L45" s="1638">
        <f>1+1</f>
        <v>2</v>
      </c>
      <c r="M45" s="1638">
        <f>1+1/2</f>
        <v>1.5</v>
      </c>
      <c r="N45" s="1638">
        <v>0</v>
      </c>
      <c r="O45" s="1638">
        <v>0</v>
      </c>
      <c r="P45" s="1638">
        <v>0</v>
      </c>
      <c r="Q45" s="1638">
        <v>0</v>
      </c>
      <c r="R45" s="1638">
        <v>0</v>
      </c>
      <c r="S45" s="1638">
        <v>0</v>
      </c>
      <c r="T45" s="1638">
        <v>0</v>
      </c>
      <c r="U45" s="1638">
        <v>0</v>
      </c>
      <c r="V45" s="1638">
        <v>0</v>
      </c>
      <c r="W45" s="1638">
        <v>0</v>
      </c>
    </row>
    <row r="46" spans="1:23" s="111" customFormat="1">
      <c r="A46" s="1686">
        <f t="shared" si="1"/>
        <v>42</v>
      </c>
      <c r="B46" s="1689">
        <v>40</v>
      </c>
      <c r="C46" s="1711">
        <f t="shared" si="2"/>
        <v>42</v>
      </c>
      <c r="D46" s="1644" t="s">
        <v>139</v>
      </c>
      <c r="E46" s="1644" t="s">
        <v>275</v>
      </c>
      <c r="F46" s="1644" t="s">
        <v>59</v>
      </c>
      <c r="G46" s="1679" t="s">
        <v>2939</v>
      </c>
      <c r="H46" s="1683" t="s">
        <v>38</v>
      </c>
      <c r="I46" s="1641">
        <f t="shared" si="4"/>
        <v>2</v>
      </c>
      <c r="J46" s="1642">
        <f t="shared" si="4"/>
        <v>1.5</v>
      </c>
      <c r="K46" s="1671">
        <f t="shared" si="3"/>
        <v>118.91666666666666</v>
      </c>
      <c r="L46" s="1638">
        <f>1+1</f>
        <v>2</v>
      </c>
      <c r="M46" s="1638">
        <f>1/2+1</f>
        <v>1.5</v>
      </c>
      <c r="N46" s="1638">
        <v>0</v>
      </c>
      <c r="O46" s="1638">
        <v>0</v>
      </c>
      <c r="P46" s="1638">
        <v>0</v>
      </c>
      <c r="Q46" s="1638">
        <v>0</v>
      </c>
      <c r="R46" s="1638">
        <v>0</v>
      </c>
      <c r="S46" s="1638">
        <v>0</v>
      </c>
      <c r="T46" s="1638">
        <v>0</v>
      </c>
      <c r="U46" s="1638">
        <v>0</v>
      </c>
      <c r="V46" s="1638">
        <v>0</v>
      </c>
      <c r="W46" s="1638">
        <v>0</v>
      </c>
    </row>
    <row r="47" spans="1:23" s="111" customFormat="1">
      <c r="A47" s="1686">
        <f t="shared" si="1"/>
        <v>43</v>
      </c>
      <c r="B47" s="1689">
        <v>43</v>
      </c>
      <c r="C47" s="1711">
        <f t="shared" si="2"/>
        <v>43</v>
      </c>
      <c r="D47" s="1673" t="s">
        <v>304</v>
      </c>
      <c r="E47" s="1673" t="s">
        <v>305</v>
      </c>
      <c r="F47" s="1673" t="s">
        <v>67</v>
      </c>
      <c r="G47" s="1670" t="s">
        <v>2939</v>
      </c>
      <c r="H47" s="1684" t="s">
        <v>33</v>
      </c>
      <c r="I47" s="1641">
        <f t="shared" si="4"/>
        <v>2</v>
      </c>
      <c r="J47" s="1642">
        <f t="shared" si="4"/>
        <v>1.3333333333333333</v>
      </c>
      <c r="K47" s="1671">
        <f t="shared" si="3"/>
        <v>120.24999999999999</v>
      </c>
      <c r="L47" s="1674">
        <f>1+1</f>
        <v>2</v>
      </c>
      <c r="M47" s="1674">
        <f>1/3+1</f>
        <v>1.3333333333333333</v>
      </c>
      <c r="N47" s="1674">
        <v>0</v>
      </c>
      <c r="O47" s="1674">
        <v>0</v>
      </c>
      <c r="P47" s="1674">
        <v>0</v>
      </c>
      <c r="Q47" s="1674">
        <v>0</v>
      </c>
      <c r="R47" s="1674">
        <v>0</v>
      </c>
      <c r="S47" s="1674">
        <v>0</v>
      </c>
      <c r="T47" s="1674">
        <v>0</v>
      </c>
      <c r="U47" s="1674">
        <v>0</v>
      </c>
      <c r="V47" s="1674">
        <v>0</v>
      </c>
      <c r="W47" s="1674">
        <v>0</v>
      </c>
    </row>
    <row r="48" spans="1:23" s="111" customFormat="1">
      <c r="A48" s="1686">
        <f t="shared" si="1"/>
        <v>44</v>
      </c>
      <c r="B48" s="1689">
        <v>43</v>
      </c>
      <c r="C48" s="1711">
        <f t="shared" si="2"/>
        <v>44</v>
      </c>
      <c r="D48" s="1644" t="s">
        <v>205</v>
      </c>
      <c r="E48" s="1644" t="s">
        <v>206</v>
      </c>
      <c r="F48" s="1644" t="s">
        <v>56</v>
      </c>
      <c r="G48" s="1667" t="s">
        <v>2939</v>
      </c>
      <c r="H48" s="1685" t="s">
        <v>37</v>
      </c>
      <c r="I48" s="1641">
        <f t="shared" si="4"/>
        <v>3</v>
      </c>
      <c r="J48" s="1642">
        <f t="shared" si="4"/>
        <v>1.3333333333333333</v>
      </c>
      <c r="K48" s="1671">
        <f t="shared" si="3"/>
        <v>121.58333333333331</v>
      </c>
      <c r="L48" s="1638">
        <f>1+1+1</f>
        <v>3</v>
      </c>
      <c r="M48" s="1638">
        <f>1/2+1/3+1/2</f>
        <v>1.3333333333333333</v>
      </c>
      <c r="N48" s="1639">
        <v>0</v>
      </c>
      <c r="O48" s="1639">
        <v>0</v>
      </c>
      <c r="P48" s="1639">
        <v>0</v>
      </c>
      <c r="Q48" s="1639">
        <v>0</v>
      </c>
      <c r="R48" s="1639">
        <v>0</v>
      </c>
      <c r="S48" s="1639">
        <v>0</v>
      </c>
      <c r="T48" s="1639">
        <v>0</v>
      </c>
      <c r="U48" s="1639">
        <v>0</v>
      </c>
      <c r="V48" s="1639">
        <v>0</v>
      </c>
      <c r="W48" s="1639">
        <v>0</v>
      </c>
    </row>
    <row r="49" spans="1:24" s="111" customFormat="1">
      <c r="A49" s="1686">
        <f t="shared" si="1"/>
        <v>45</v>
      </c>
      <c r="B49" s="1689">
        <v>45</v>
      </c>
      <c r="C49" s="1711">
        <f t="shared" si="2"/>
        <v>45</v>
      </c>
      <c r="D49" s="1644" t="s">
        <v>387</v>
      </c>
      <c r="E49" s="1644" t="s">
        <v>388</v>
      </c>
      <c r="F49" s="1644" t="s">
        <v>67</v>
      </c>
      <c r="G49" s="1679" t="s">
        <v>2939</v>
      </c>
      <c r="H49" s="1683" t="s">
        <v>2940</v>
      </c>
      <c r="I49" s="1641">
        <f t="shared" si="4"/>
        <v>3</v>
      </c>
      <c r="J49" s="1642">
        <f t="shared" si="4"/>
        <v>1.1666666666666665</v>
      </c>
      <c r="K49" s="1671">
        <f t="shared" si="3"/>
        <v>122.74999999999999</v>
      </c>
      <c r="L49" s="1639">
        <f>1</f>
        <v>1</v>
      </c>
      <c r="M49" s="1639">
        <f>1/2</f>
        <v>0.5</v>
      </c>
      <c r="N49" s="1639">
        <v>0</v>
      </c>
      <c r="O49" s="1639">
        <v>0</v>
      </c>
      <c r="P49" s="1639">
        <v>0</v>
      </c>
      <c r="Q49" s="1639">
        <v>0</v>
      </c>
      <c r="R49" s="1639">
        <v>0</v>
      </c>
      <c r="S49" s="1639">
        <v>0</v>
      </c>
      <c r="T49" s="1639">
        <v>0</v>
      </c>
      <c r="U49" s="1639">
        <v>0</v>
      </c>
      <c r="V49" s="1639">
        <f>1+1</f>
        <v>2</v>
      </c>
      <c r="W49" s="1639">
        <f>1/3+1/3</f>
        <v>0.66666666666666663</v>
      </c>
    </row>
    <row r="50" spans="1:24" s="1" customFormat="1">
      <c r="A50" s="1686">
        <f t="shared" si="1"/>
        <v>46</v>
      </c>
      <c r="B50" s="1689">
        <v>45</v>
      </c>
      <c r="C50" s="1711">
        <f t="shared" si="2"/>
        <v>46</v>
      </c>
      <c r="D50" s="1644" t="s">
        <v>1658</v>
      </c>
      <c r="E50" s="1644" t="s">
        <v>131</v>
      </c>
      <c r="F50" s="1644" t="s">
        <v>157</v>
      </c>
      <c r="G50" s="1679" t="s">
        <v>2939</v>
      </c>
      <c r="H50" s="1683" t="s">
        <v>38</v>
      </c>
      <c r="I50" s="1641">
        <f t="shared" si="4"/>
        <v>3</v>
      </c>
      <c r="J50" s="1642">
        <f t="shared" si="4"/>
        <v>1.1666666666666665</v>
      </c>
      <c r="K50" s="1671">
        <f t="shared" si="3"/>
        <v>123.91666666666666</v>
      </c>
      <c r="L50" s="1638">
        <f>1+1+1</f>
        <v>3</v>
      </c>
      <c r="M50" s="1638">
        <f>1/3+1/2+1/3</f>
        <v>1.1666666666666665</v>
      </c>
      <c r="N50" s="1638">
        <v>0</v>
      </c>
      <c r="O50" s="1638">
        <v>0</v>
      </c>
      <c r="P50" s="1638">
        <v>0</v>
      </c>
      <c r="Q50" s="1638">
        <v>0</v>
      </c>
      <c r="R50" s="1638">
        <v>0</v>
      </c>
      <c r="S50" s="1638">
        <v>0</v>
      </c>
      <c r="T50" s="1638">
        <v>0</v>
      </c>
      <c r="U50" s="1638">
        <v>0</v>
      </c>
      <c r="V50" s="1638">
        <v>0</v>
      </c>
      <c r="W50" s="1638">
        <v>0</v>
      </c>
    </row>
    <row r="51" spans="1:24">
      <c r="A51" s="1686">
        <f t="shared" si="1"/>
        <v>47</v>
      </c>
      <c r="B51" s="1689">
        <v>47</v>
      </c>
      <c r="C51" s="1711">
        <f t="shared" si="2"/>
        <v>47</v>
      </c>
      <c r="D51" s="1669" t="s">
        <v>182</v>
      </c>
      <c r="E51" s="1669" t="s">
        <v>138</v>
      </c>
      <c r="F51" s="1669" t="s">
        <v>183</v>
      </c>
      <c r="G51" s="1670" t="s">
        <v>2939</v>
      </c>
      <c r="H51" s="1684" t="s">
        <v>33</v>
      </c>
      <c r="I51" s="1641">
        <f t="shared" si="4"/>
        <v>2</v>
      </c>
      <c r="J51" s="1642">
        <f t="shared" si="4"/>
        <v>1</v>
      </c>
      <c r="K51" s="1671">
        <f t="shared" si="3"/>
        <v>124.91666666666666</v>
      </c>
      <c r="L51" s="1672">
        <f>1+1</f>
        <v>2</v>
      </c>
      <c r="M51" s="1672">
        <f>1/2+1/2</f>
        <v>1</v>
      </c>
      <c r="N51" s="1672">
        <v>0</v>
      </c>
      <c r="O51" s="1672">
        <v>0</v>
      </c>
      <c r="P51" s="1672">
        <v>0</v>
      </c>
      <c r="Q51" s="1672">
        <v>0</v>
      </c>
      <c r="R51" s="1672">
        <v>0</v>
      </c>
      <c r="S51" s="1672">
        <v>0</v>
      </c>
      <c r="T51" s="1672">
        <v>0</v>
      </c>
      <c r="U51" s="1672">
        <v>0</v>
      </c>
      <c r="V51" s="1672">
        <v>0</v>
      </c>
      <c r="W51" s="1672">
        <v>0</v>
      </c>
    </row>
    <row r="52" spans="1:24" s="112" customFormat="1">
      <c r="A52" s="1686">
        <f t="shared" si="1"/>
        <v>48</v>
      </c>
      <c r="B52" s="1689">
        <v>47</v>
      </c>
      <c r="C52" s="1711">
        <f t="shared" si="2"/>
        <v>48</v>
      </c>
      <c r="D52" s="1669" t="s">
        <v>180</v>
      </c>
      <c r="E52" s="1669" t="s">
        <v>181</v>
      </c>
      <c r="F52" s="1669" t="s">
        <v>157</v>
      </c>
      <c r="G52" s="1670" t="s">
        <v>2939</v>
      </c>
      <c r="H52" s="1684" t="s">
        <v>33</v>
      </c>
      <c r="I52" s="1641">
        <f t="shared" si="4"/>
        <v>3</v>
      </c>
      <c r="J52" s="1642">
        <f t="shared" si="4"/>
        <v>1</v>
      </c>
      <c r="K52" s="1671">
        <f t="shared" si="3"/>
        <v>125.91666666666666</v>
      </c>
      <c r="L52" s="1672">
        <f>1+1+1</f>
        <v>3</v>
      </c>
      <c r="M52" s="1672">
        <f>1/3+1/3+1/3</f>
        <v>1</v>
      </c>
      <c r="N52" s="1672">
        <v>0</v>
      </c>
      <c r="O52" s="1672">
        <v>0</v>
      </c>
      <c r="P52" s="1672">
        <v>0</v>
      </c>
      <c r="Q52" s="1672">
        <v>0</v>
      </c>
      <c r="R52" s="1672">
        <v>0</v>
      </c>
      <c r="S52" s="1672">
        <v>0</v>
      </c>
      <c r="T52" s="1672">
        <v>0</v>
      </c>
      <c r="U52" s="1672">
        <v>0</v>
      </c>
      <c r="V52" s="1672">
        <v>0</v>
      </c>
      <c r="W52" s="1672">
        <v>0</v>
      </c>
    </row>
    <row r="53" spans="1:24">
      <c r="A53" s="1686">
        <f t="shared" si="1"/>
        <v>49</v>
      </c>
      <c r="B53" s="1689">
        <v>47</v>
      </c>
      <c r="C53" s="1711">
        <f t="shared" si="2"/>
        <v>49</v>
      </c>
      <c r="D53" s="1644" t="s">
        <v>90</v>
      </c>
      <c r="E53" s="1644" t="s">
        <v>1013</v>
      </c>
      <c r="F53" s="1644" t="s">
        <v>67</v>
      </c>
      <c r="G53" s="1679" t="s">
        <v>2939</v>
      </c>
      <c r="H53" s="1683" t="s">
        <v>34</v>
      </c>
      <c r="I53" s="1641">
        <f t="shared" si="4"/>
        <v>1</v>
      </c>
      <c r="J53" s="1642">
        <f t="shared" si="4"/>
        <v>1</v>
      </c>
      <c r="K53" s="1671">
        <f t="shared" si="3"/>
        <v>126.91666666666666</v>
      </c>
      <c r="L53" s="1638">
        <f>1</f>
        <v>1</v>
      </c>
      <c r="M53" s="1638">
        <f>1</f>
        <v>1</v>
      </c>
      <c r="N53" s="1638">
        <v>0</v>
      </c>
      <c r="O53" s="1638">
        <v>0</v>
      </c>
      <c r="P53" s="1638">
        <v>0</v>
      </c>
      <c r="Q53" s="1638">
        <v>0</v>
      </c>
      <c r="R53" s="1638">
        <v>0</v>
      </c>
      <c r="S53" s="1638">
        <v>0</v>
      </c>
      <c r="T53" s="1638">
        <v>0</v>
      </c>
      <c r="U53" s="1638">
        <v>0</v>
      </c>
      <c r="V53" s="1638">
        <v>0</v>
      </c>
      <c r="W53" s="1638">
        <v>0</v>
      </c>
      <c r="X53" s="1708" t="s">
        <v>2964</v>
      </c>
    </row>
    <row r="54" spans="1:24" ht="20.25" customHeight="1">
      <c r="A54" s="1686">
        <f t="shared" si="1"/>
        <v>50</v>
      </c>
      <c r="B54" s="1689">
        <v>47</v>
      </c>
      <c r="C54" s="1711">
        <f t="shared" si="2"/>
        <v>50</v>
      </c>
      <c r="D54" s="1644" t="s">
        <v>136</v>
      </c>
      <c r="E54" s="1644" t="s">
        <v>137</v>
      </c>
      <c r="F54" s="1644" t="s">
        <v>67</v>
      </c>
      <c r="G54" s="1679" t="s">
        <v>2939</v>
      </c>
      <c r="H54" s="1683" t="s">
        <v>34</v>
      </c>
      <c r="I54" s="1641">
        <f t="shared" si="4"/>
        <v>1</v>
      </c>
      <c r="J54" s="1642">
        <f t="shared" si="4"/>
        <v>1</v>
      </c>
      <c r="K54" s="1671">
        <f t="shared" si="3"/>
        <v>127.91666666666666</v>
      </c>
      <c r="L54" s="1638">
        <v>0</v>
      </c>
      <c r="M54" s="1638">
        <v>0</v>
      </c>
      <c r="N54" s="1638">
        <v>0</v>
      </c>
      <c r="O54" s="1638">
        <v>0</v>
      </c>
      <c r="P54" s="1638">
        <v>0</v>
      </c>
      <c r="Q54" s="1638">
        <v>0</v>
      </c>
      <c r="R54" s="1638">
        <v>0</v>
      </c>
      <c r="S54" s="1638">
        <v>0</v>
      </c>
      <c r="T54" s="1638">
        <v>0</v>
      </c>
      <c r="U54" s="1638">
        <v>0</v>
      </c>
      <c r="V54" s="1638">
        <f>1</f>
        <v>1</v>
      </c>
      <c r="W54" s="1638">
        <f>1</f>
        <v>1</v>
      </c>
    </row>
    <row r="55" spans="1:24">
      <c r="A55" s="1686">
        <f t="shared" si="1"/>
        <v>51</v>
      </c>
      <c r="B55" s="1689">
        <v>47</v>
      </c>
      <c r="C55" s="1711">
        <f t="shared" si="2"/>
        <v>51</v>
      </c>
      <c r="D55" s="1644" t="s">
        <v>307</v>
      </c>
      <c r="E55" s="1644" t="s">
        <v>308</v>
      </c>
      <c r="F55" s="1644" t="s">
        <v>67</v>
      </c>
      <c r="G55" s="1679" t="s">
        <v>2939</v>
      </c>
      <c r="H55" s="1683" t="s">
        <v>34</v>
      </c>
      <c r="I55" s="1641">
        <f t="shared" si="4"/>
        <v>1</v>
      </c>
      <c r="J55" s="1642">
        <f t="shared" si="4"/>
        <v>1</v>
      </c>
      <c r="K55" s="1671">
        <f t="shared" si="3"/>
        <v>128.91666666666666</v>
      </c>
      <c r="L55" s="1638">
        <f>1</f>
        <v>1</v>
      </c>
      <c r="M55" s="1638">
        <f>1</f>
        <v>1</v>
      </c>
      <c r="N55" s="1638">
        <v>0</v>
      </c>
      <c r="O55" s="1638">
        <v>0</v>
      </c>
      <c r="P55" s="1638">
        <v>0</v>
      </c>
      <c r="Q55" s="1638">
        <v>0</v>
      </c>
      <c r="R55" s="1638">
        <v>0</v>
      </c>
      <c r="S55" s="1638">
        <v>0</v>
      </c>
      <c r="T55" s="1638">
        <v>0</v>
      </c>
      <c r="U55" s="1638">
        <v>0</v>
      </c>
      <c r="V55" s="1638">
        <v>0</v>
      </c>
      <c r="W55" s="1638">
        <v>0</v>
      </c>
    </row>
    <row r="56" spans="1:24">
      <c r="A56" s="1686">
        <f t="shared" si="1"/>
        <v>52</v>
      </c>
      <c r="B56" s="1689">
        <v>47</v>
      </c>
      <c r="C56" s="1711">
        <f t="shared" si="2"/>
        <v>52</v>
      </c>
      <c r="D56" s="1644" t="s">
        <v>195</v>
      </c>
      <c r="E56" s="1644" t="s">
        <v>196</v>
      </c>
      <c r="F56" s="1644" t="s">
        <v>59</v>
      </c>
      <c r="G56" s="1679" t="s">
        <v>2939</v>
      </c>
      <c r="H56" s="1683" t="s">
        <v>34</v>
      </c>
      <c r="I56" s="1641">
        <f t="shared" si="4"/>
        <v>1</v>
      </c>
      <c r="J56" s="1642">
        <f t="shared" si="4"/>
        <v>1</v>
      </c>
      <c r="K56" s="1671">
        <f t="shared" si="3"/>
        <v>129.91666666666666</v>
      </c>
      <c r="L56" s="1638">
        <v>0</v>
      </c>
      <c r="M56" s="1638">
        <v>0</v>
      </c>
      <c r="N56" s="1638">
        <v>0</v>
      </c>
      <c r="O56" s="1638">
        <v>0</v>
      </c>
      <c r="P56" s="1638">
        <v>0</v>
      </c>
      <c r="Q56" s="1638">
        <v>0</v>
      </c>
      <c r="R56" s="1638">
        <v>0</v>
      </c>
      <c r="S56" s="1638">
        <v>0</v>
      </c>
      <c r="T56" s="1638">
        <v>0</v>
      </c>
      <c r="U56" s="1638">
        <v>0</v>
      </c>
      <c r="V56" s="1638">
        <f>1</f>
        <v>1</v>
      </c>
      <c r="W56" s="1638">
        <f>1</f>
        <v>1</v>
      </c>
    </row>
    <row r="57" spans="1:24">
      <c r="A57" s="1686">
        <f t="shared" si="1"/>
        <v>53</v>
      </c>
      <c r="B57" s="1689">
        <v>47</v>
      </c>
      <c r="C57" s="1711">
        <f t="shared" si="2"/>
        <v>53</v>
      </c>
      <c r="D57" s="1644" t="s">
        <v>309</v>
      </c>
      <c r="E57" s="1644" t="s">
        <v>310</v>
      </c>
      <c r="F57" s="1644" t="s">
        <v>311</v>
      </c>
      <c r="G57" s="1679" t="s">
        <v>2939</v>
      </c>
      <c r="H57" s="1683" t="s">
        <v>34</v>
      </c>
      <c r="I57" s="1641">
        <f t="shared" si="4"/>
        <v>2</v>
      </c>
      <c r="J57" s="1642">
        <f t="shared" si="4"/>
        <v>1</v>
      </c>
      <c r="K57" s="1671">
        <f t="shared" si="3"/>
        <v>130.91666666666666</v>
      </c>
      <c r="L57" s="1638">
        <v>0</v>
      </c>
      <c r="M57" s="1638">
        <v>0</v>
      </c>
      <c r="N57" s="1638">
        <v>0</v>
      </c>
      <c r="O57" s="1638">
        <v>0</v>
      </c>
      <c r="P57" s="1638">
        <v>0</v>
      </c>
      <c r="Q57" s="1638">
        <v>0</v>
      </c>
      <c r="R57" s="1638">
        <v>0</v>
      </c>
      <c r="S57" s="1638">
        <v>0</v>
      </c>
      <c r="T57" s="1638">
        <v>0</v>
      </c>
      <c r="U57" s="1638">
        <v>0</v>
      </c>
      <c r="V57" s="1638">
        <f>1+1</f>
        <v>2</v>
      </c>
      <c r="W57" s="1638">
        <f>1/2+1/2</f>
        <v>1</v>
      </c>
    </row>
    <row r="58" spans="1:24">
      <c r="A58" s="1686">
        <f t="shared" si="1"/>
        <v>54</v>
      </c>
      <c r="B58" s="1689">
        <v>47</v>
      </c>
      <c r="C58" s="1711">
        <f t="shared" si="2"/>
        <v>54</v>
      </c>
      <c r="D58" s="1716" t="s">
        <v>2067</v>
      </c>
      <c r="E58" s="1717" t="s">
        <v>2068</v>
      </c>
      <c r="F58" s="1427" t="s">
        <v>1083</v>
      </c>
      <c r="G58" s="1679" t="s">
        <v>2939</v>
      </c>
      <c r="H58" s="1685" t="s">
        <v>37</v>
      </c>
      <c r="I58" s="1641">
        <v>1</v>
      </c>
      <c r="J58" s="1642">
        <v>1</v>
      </c>
      <c r="K58" s="1671">
        <f t="shared" si="3"/>
        <v>131.91666666666666</v>
      </c>
      <c r="L58" s="1638"/>
      <c r="M58" s="1638"/>
      <c r="N58" s="1638"/>
      <c r="O58" s="1638"/>
      <c r="P58" s="1638"/>
      <c r="Q58" s="1638"/>
      <c r="R58" s="1638"/>
      <c r="S58" s="1638"/>
      <c r="T58" s="1638"/>
      <c r="U58" s="1638"/>
      <c r="V58" s="1638"/>
      <c r="W58" s="1638"/>
    </row>
    <row r="59" spans="1:24">
      <c r="A59" s="1686">
        <f t="shared" si="1"/>
        <v>55</v>
      </c>
      <c r="B59" s="1689">
        <v>47</v>
      </c>
      <c r="C59" s="1711">
        <f t="shared" si="2"/>
        <v>55</v>
      </c>
      <c r="D59" s="1644" t="s">
        <v>79</v>
      </c>
      <c r="E59" s="1644" t="s">
        <v>381</v>
      </c>
      <c r="F59" s="1644" t="s">
        <v>67</v>
      </c>
      <c r="G59" s="1679" t="s">
        <v>2939</v>
      </c>
      <c r="H59" s="1683" t="s">
        <v>2940</v>
      </c>
      <c r="I59" s="1641">
        <f t="shared" si="4"/>
        <v>1</v>
      </c>
      <c r="J59" s="1642">
        <f t="shared" si="4"/>
        <v>1</v>
      </c>
      <c r="K59" s="1671">
        <f t="shared" si="3"/>
        <v>132.91666666666666</v>
      </c>
      <c r="L59" s="1639">
        <f>1</f>
        <v>1</v>
      </c>
      <c r="M59" s="1639">
        <f>1</f>
        <v>1</v>
      </c>
      <c r="N59" s="1639">
        <v>0</v>
      </c>
      <c r="O59" s="1639">
        <v>0</v>
      </c>
      <c r="P59" s="1639">
        <v>0</v>
      </c>
      <c r="Q59" s="1639">
        <v>0</v>
      </c>
      <c r="R59" s="1639">
        <v>0</v>
      </c>
      <c r="S59" s="1639">
        <v>0</v>
      </c>
      <c r="T59" s="1639">
        <v>0</v>
      </c>
      <c r="U59" s="1639">
        <v>0</v>
      </c>
      <c r="V59" s="1639">
        <v>0</v>
      </c>
      <c r="W59" s="1639">
        <v>0</v>
      </c>
    </row>
    <row r="60" spans="1:24">
      <c r="A60" s="1686">
        <f t="shared" si="1"/>
        <v>56</v>
      </c>
      <c r="B60" s="1689">
        <v>47</v>
      </c>
      <c r="C60" s="1711">
        <f t="shared" si="2"/>
        <v>56</v>
      </c>
      <c r="D60" s="1644" t="s">
        <v>321</v>
      </c>
      <c r="E60" s="1644" t="s">
        <v>284</v>
      </c>
      <c r="F60" s="1644" t="s">
        <v>67</v>
      </c>
      <c r="G60" s="1679" t="s">
        <v>2939</v>
      </c>
      <c r="H60" s="1683" t="s">
        <v>2940</v>
      </c>
      <c r="I60" s="1641">
        <f t="shared" si="4"/>
        <v>1</v>
      </c>
      <c r="J60" s="1642">
        <f t="shared" si="4"/>
        <v>1</v>
      </c>
      <c r="K60" s="1671">
        <f t="shared" si="3"/>
        <v>133.91666666666666</v>
      </c>
      <c r="L60" s="1639">
        <f>1</f>
        <v>1</v>
      </c>
      <c r="M60" s="1639">
        <f>1</f>
        <v>1</v>
      </c>
      <c r="N60" s="1639">
        <v>0</v>
      </c>
      <c r="O60" s="1639">
        <v>0</v>
      </c>
      <c r="P60" s="1639">
        <v>0</v>
      </c>
      <c r="Q60" s="1639">
        <v>0</v>
      </c>
      <c r="R60" s="1639">
        <v>0</v>
      </c>
      <c r="S60" s="1639">
        <v>0</v>
      </c>
      <c r="T60" s="1639">
        <v>0</v>
      </c>
      <c r="U60" s="1639">
        <v>0</v>
      </c>
      <c r="V60" s="1639">
        <v>0</v>
      </c>
      <c r="W60" s="1639">
        <v>0</v>
      </c>
    </row>
    <row r="61" spans="1:24">
      <c r="A61" s="1686">
        <f t="shared" si="1"/>
        <v>57</v>
      </c>
      <c r="B61" s="1689">
        <v>47</v>
      </c>
      <c r="C61" s="1711">
        <f t="shared" si="2"/>
        <v>57</v>
      </c>
      <c r="D61" s="1644" t="s">
        <v>705</v>
      </c>
      <c r="E61" s="1644" t="s">
        <v>706</v>
      </c>
      <c r="F61" s="1644" t="s">
        <v>56</v>
      </c>
      <c r="G61" s="1679" t="s">
        <v>2939</v>
      </c>
      <c r="H61" s="1683" t="s">
        <v>2940</v>
      </c>
      <c r="I61" s="1641">
        <f t="shared" si="4"/>
        <v>1</v>
      </c>
      <c r="J61" s="1642">
        <f t="shared" si="4"/>
        <v>1</v>
      </c>
      <c r="K61" s="1671">
        <f t="shared" si="3"/>
        <v>134.91666666666666</v>
      </c>
      <c r="L61" s="1639">
        <f>1</f>
        <v>1</v>
      </c>
      <c r="M61" s="1639">
        <f>1</f>
        <v>1</v>
      </c>
      <c r="N61" s="1639">
        <v>0</v>
      </c>
      <c r="O61" s="1639">
        <v>0</v>
      </c>
      <c r="P61" s="1639">
        <v>0</v>
      </c>
      <c r="Q61" s="1639">
        <v>0</v>
      </c>
      <c r="R61" s="1639">
        <v>0</v>
      </c>
      <c r="S61" s="1639">
        <v>0</v>
      </c>
      <c r="T61" s="1639">
        <v>0</v>
      </c>
      <c r="U61" s="1639">
        <v>0</v>
      </c>
      <c r="V61" s="1639">
        <v>0</v>
      </c>
      <c r="W61" s="1639">
        <v>0</v>
      </c>
    </row>
    <row r="62" spans="1:24">
      <c r="A62" s="1686">
        <f t="shared" si="1"/>
        <v>58</v>
      </c>
      <c r="B62" s="1689">
        <v>47</v>
      </c>
      <c r="C62" s="1711">
        <f t="shared" si="2"/>
        <v>58</v>
      </c>
      <c r="D62" s="1644" t="s">
        <v>2517</v>
      </c>
      <c r="E62" s="1644" t="s">
        <v>2518</v>
      </c>
      <c r="F62" s="1644" t="s">
        <v>311</v>
      </c>
      <c r="G62" s="1679" t="s">
        <v>2939</v>
      </c>
      <c r="H62" s="1683" t="s">
        <v>2940</v>
      </c>
      <c r="I62" s="1641">
        <f t="shared" si="4"/>
        <v>1</v>
      </c>
      <c r="J62" s="1642">
        <f t="shared" si="4"/>
        <v>1</v>
      </c>
      <c r="K62" s="1671">
        <f t="shared" si="3"/>
        <v>135.91666666666666</v>
      </c>
      <c r="L62" s="1639">
        <f>1</f>
        <v>1</v>
      </c>
      <c r="M62" s="1639">
        <f>1</f>
        <v>1</v>
      </c>
      <c r="N62" s="1639">
        <v>0</v>
      </c>
      <c r="O62" s="1639">
        <v>0</v>
      </c>
      <c r="P62" s="1639">
        <v>0</v>
      </c>
      <c r="Q62" s="1639">
        <v>0</v>
      </c>
      <c r="R62" s="1639">
        <v>0</v>
      </c>
      <c r="S62" s="1639">
        <v>0</v>
      </c>
      <c r="T62" s="1639">
        <v>0</v>
      </c>
      <c r="U62" s="1639">
        <v>0</v>
      </c>
      <c r="V62" s="1639">
        <v>0</v>
      </c>
      <c r="W62" s="1639">
        <v>0</v>
      </c>
    </row>
    <row r="63" spans="1:24">
      <c r="A63" s="1686">
        <f t="shared" si="1"/>
        <v>59</v>
      </c>
      <c r="B63" s="1689">
        <v>47</v>
      </c>
      <c r="C63" s="1711">
        <f t="shared" si="2"/>
        <v>59</v>
      </c>
      <c r="D63" s="1645" t="s">
        <v>2326</v>
      </c>
      <c r="E63" s="1645" t="s">
        <v>2327</v>
      </c>
      <c r="F63" s="1645" t="s">
        <v>231</v>
      </c>
      <c r="G63" s="1679" t="s">
        <v>2939</v>
      </c>
      <c r="H63" s="1683" t="s">
        <v>2941</v>
      </c>
      <c r="I63" s="1641">
        <f t="shared" si="4"/>
        <v>1</v>
      </c>
      <c r="J63" s="1642">
        <f t="shared" si="4"/>
        <v>1</v>
      </c>
      <c r="K63" s="1671">
        <f t="shared" si="3"/>
        <v>136.91666666666666</v>
      </c>
      <c r="L63" s="1638">
        <f>1</f>
        <v>1</v>
      </c>
      <c r="M63" s="1638">
        <f>1</f>
        <v>1</v>
      </c>
      <c r="N63" s="1638">
        <v>0</v>
      </c>
      <c r="O63" s="1638">
        <v>0</v>
      </c>
      <c r="P63" s="1638">
        <v>0</v>
      </c>
      <c r="Q63" s="1639">
        <v>0</v>
      </c>
      <c r="R63" s="1639">
        <v>0</v>
      </c>
      <c r="S63" s="1639">
        <v>0</v>
      </c>
      <c r="T63" s="1639">
        <v>0</v>
      </c>
      <c r="U63" s="1639">
        <v>0</v>
      </c>
      <c r="V63" s="1639">
        <v>0</v>
      </c>
      <c r="W63" s="1639">
        <v>0</v>
      </c>
    </row>
    <row r="64" spans="1:24">
      <c r="A64" s="1686">
        <f t="shared" si="1"/>
        <v>60</v>
      </c>
      <c r="B64" s="1689">
        <v>47</v>
      </c>
      <c r="C64" s="1711">
        <f t="shared" si="2"/>
        <v>60</v>
      </c>
      <c r="D64" s="1681" t="s">
        <v>138</v>
      </c>
      <c r="E64" s="1681" t="s">
        <v>1018</v>
      </c>
      <c r="F64" s="1681" t="s">
        <v>67</v>
      </c>
      <c r="G64" s="1667" t="s">
        <v>2939</v>
      </c>
      <c r="H64" s="1685" t="s">
        <v>37</v>
      </c>
      <c r="I64" s="1641">
        <f t="shared" si="4"/>
        <v>1</v>
      </c>
      <c r="J64" s="1642">
        <f t="shared" si="4"/>
        <v>1</v>
      </c>
      <c r="K64" s="1671">
        <f t="shared" si="3"/>
        <v>137.91666666666666</v>
      </c>
      <c r="L64" s="1639">
        <v>0</v>
      </c>
      <c r="M64" s="1639">
        <v>0</v>
      </c>
      <c r="N64" s="1639">
        <v>0</v>
      </c>
      <c r="O64" s="1639">
        <v>0</v>
      </c>
      <c r="P64" s="1639">
        <v>0</v>
      </c>
      <c r="Q64" s="1639">
        <v>0</v>
      </c>
      <c r="R64" s="1639">
        <v>0</v>
      </c>
      <c r="S64" s="1639">
        <v>0</v>
      </c>
      <c r="T64" s="1639">
        <v>0</v>
      </c>
      <c r="U64" s="1639">
        <v>0</v>
      </c>
      <c r="V64" s="1638">
        <f>1</f>
        <v>1</v>
      </c>
      <c r="W64" s="1638">
        <f>1</f>
        <v>1</v>
      </c>
    </row>
    <row r="65" spans="1:24">
      <c r="A65" s="1686">
        <f t="shared" si="1"/>
        <v>61</v>
      </c>
      <c r="B65" s="1689">
        <v>47</v>
      </c>
      <c r="C65" s="1711">
        <f t="shared" si="2"/>
        <v>61</v>
      </c>
      <c r="D65" s="1644" t="s">
        <v>188</v>
      </c>
      <c r="E65" s="1644" t="s">
        <v>189</v>
      </c>
      <c r="F65" s="1644" t="s">
        <v>56</v>
      </c>
      <c r="G65" s="1667" t="s">
        <v>2939</v>
      </c>
      <c r="H65" s="1685" t="s">
        <v>37</v>
      </c>
      <c r="I65" s="1633">
        <f t="shared" si="4"/>
        <v>1</v>
      </c>
      <c r="J65" s="1634">
        <f t="shared" si="4"/>
        <v>1</v>
      </c>
      <c r="K65" s="1671">
        <f t="shared" si="3"/>
        <v>138.91666666666666</v>
      </c>
      <c r="L65" s="1638">
        <f>1</f>
        <v>1</v>
      </c>
      <c r="M65" s="1638">
        <f>1</f>
        <v>1</v>
      </c>
      <c r="N65" s="1639">
        <v>0</v>
      </c>
      <c r="O65" s="1639">
        <v>0</v>
      </c>
      <c r="P65" s="1639">
        <v>0</v>
      </c>
      <c r="Q65" s="1639">
        <v>0</v>
      </c>
      <c r="R65" s="1639">
        <v>0</v>
      </c>
      <c r="S65" s="1639">
        <v>0</v>
      </c>
      <c r="T65" s="1639">
        <v>0</v>
      </c>
      <c r="U65" s="1639">
        <v>0</v>
      </c>
      <c r="V65" s="1639">
        <v>0</v>
      </c>
      <c r="W65" s="1639">
        <v>0</v>
      </c>
    </row>
    <row r="66" spans="1:24">
      <c r="A66" s="1686">
        <f t="shared" si="1"/>
        <v>62</v>
      </c>
      <c r="B66" s="1689">
        <v>47</v>
      </c>
      <c r="C66" s="1711">
        <f t="shared" si="2"/>
        <v>62</v>
      </c>
      <c r="D66" s="1644" t="s">
        <v>2136</v>
      </c>
      <c r="E66" s="1644" t="s">
        <v>740</v>
      </c>
      <c r="F66" s="1644" t="s">
        <v>1083</v>
      </c>
      <c r="G66" s="1679" t="s">
        <v>2939</v>
      </c>
      <c r="H66" s="1683" t="s">
        <v>38</v>
      </c>
      <c r="I66" s="1633">
        <f t="shared" si="4"/>
        <v>1</v>
      </c>
      <c r="J66" s="1634">
        <f t="shared" si="4"/>
        <v>1</v>
      </c>
      <c r="K66" s="1671">
        <f t="shared" si="3"/>
        <v>139.91666666666666</v>
      </c>
      <c r="L66" s="1638">
        <f>1</f>
        <v>1</v>
      </c>
      <c r="M66" s="1638">
        <f>1</f>
        <v>1</v>
      </c>
      <c r="N66" s="1638">
        <v>0</v>
      </c>
      <c r="O66" s="1638">
        <v>0</v>
      </c>
      <c r="P66" s="1638">
        <v>0</v>
      </c>
      <c r="Q66" s="1638">
        <v>0</v>
      </c>
      <c r="R66" s="1638">
        <v>0</v>
      </c>
      <c r="S66" s="1638">
        <v>0</v>
      </c>
      <c r="T66" s="1638">
        <v>0</v>
      </c>
      <c r="U66" s="1638">
        <v>0</v>
      </c>
      <c r="V66" s="1638">
        <v>0</v>
      </c>
      <c r="W66" s="1638">
        <v>0</v>
      </c>
    </row>
    <row r="67" spans="1:24">
      <c r="A67" s="1686">
        <f t="shared" si="1"/>
        <v>63</v>
      </c>
      <c r="B67" s="1689">
        <v>47</v>
      </c>
      <c r="C67" s="1711">
        <f t="shared" si="2"/>
        <v>63</v>
      </c>
      <c r="D67" s="1644" t="s">
        <v>1243</v>
      </c>
      <c r="E67" s="1644" t="s">
        <v>433</v>
      </c>
      <c r="F67" s="1644" t="s">
        <v>1244</v>
      </c>
      <c r="G67" s="1679" t="s">
        <v>2939</v>
      </c>
      <c r="H67" s="1683" t="s">
        <v>38</v>
      </c>
      <c r="I67" s="1641">
        <f t="shared" si="4"/>
        <v>1</v>
      </c>
      <c r="J67" s="1642">
        <f t="shared" si="4"/>
        <v>1</v>
      </c>
      <c r="K67" s="1671">
        <f t="shared" si="3"/>
        <v>140.91666666666666</v>
      </c>
      <c r="L67" s="1638">
        <f>1</f>
        <v>1</v>
      </c>
      <c r="M67" s="1638">
        <f>1</f>
        <v>1</v>
      </c>
      <c r="N67" s="1638">
        <v>0</v>
      </c>
      <c r="O67" s="1638">
        <v>0</v>
      </c>
      <c r="P67" s="1638">
        <v>0</v>
      </c>
      <c r="Q67" s="1638">
        <v>0</v>
      </c>
      <c r="R67" s="1638">
        <v>0</v>
      </c>
      <c r="S67" s="1638">
        <v>0</v>
      </c>
      <c r="T67" s="1638">
        <v>0</v>
      </c>
      <c r="U67" s="1638">
        <v>0</v>
      </c>
      <c r="V67" s="1638">
        <v>0</v>
      </c>
      <c r="W67" s="1638">
        <v>0</v>
      </c>
    </row>
    <row r="68" spans="1:24">
      <c r="A68" s="1686">
        <f t="shared" si="1"/>
        <v>64</v>
      </c>
      <c r="B68" s="1689">
        <v>47</v>
      </c>
      <c r="C68" s="1711">
        <f t="shared" si="2"/>
        <v>64</v>
      </c>
      <c r="D68" s="1644" t="s">
        <v>742</v>
      </c>
      <c r="E68" s="1644" t="s">
        <v>743</v>
      </c>
      <c r="F68" s="1644" t="s">
        <v>59</v>
      </c>
      <c r="G68" s="1679" t="s">
        <v>2939</v>
      </c>
      <c r="H68" s="1683" t="s">
        <v>38</v>
      </c>
      <c r="I68" s="1641">
        <f t="shared" si="4"/>
        <v>2</v>
      </c>
      <c r="J68" s="1642">
        <f t="shared" si="4"/>
        <v>1</v>
      </c>
      <c r="K68" s="1671">
        <f t="shared" si="3"/>
        <v>141.91666666666666</v>
      </c>
      <c r="L68" s="1638">
        <f>1+1</f>
        <v>2</v>
      </c>
      <c r="M68" s="1638">
        <f>1/2+1/2</f>
        <v>1</v>
      </c>
      <c r="N68" s="1638">
        <v>0</v>
      </c>
      <c r="O68" s="1638">
        <v>0</v>
      </c>
      <c r="P68" s="1638">
        <v>0</v>
      </c>
      <c r="Q68" s="1638">
        <v>0</v>
      </c>
      <c r="R68" s="1638">
        <v>0</v>
      </c>
      <c r="S68" s="1638">
        <v>0</v>
      </c>
      <c r="T68" s="1638">
        <v>0</v>
      </c>
      <c r="U68" s="1638">
        <v>0</v>
      </c>
      <c r="V68" s="1638">
        <v>0</v>
      </c>
      <c r="W68" s="1638">
        <v>0</v>
      </c>
    </row>
    <row r="69" spans="1:24">
      <c r="A69" s="1686">
        <f t="shared" si="1"/>
        <v>65</v>
      </c>
      <c r="B69" s="1689">
        <v>47</v>
      </c>
      <c r="C69" s="1711">
        <f t="shared" si="2"/>
        <v>65</v>
      </c>
      <c r="D69" s="1644" t="s">
        <v>2409</v>
      </c>
      <c r="E69" s="1644" t="s">
        <v>2408</v>
      </c>
      <c r="F69" s="1644" t="s">
        <v>368</v>
      </c>
      <c r="G69" s="1679" t="s">
        <v>2939</v>
      </c>
      <c r="H69" s="1683" t="s">
        <v>38</v>
      </c>
      <c r="I69" s="1633">
        <f t="shared" si="4"/>
        <v>1</v>
      </c>
      <c r="J69" s="1634">
        <f t="shared" si="4"/>
        <v>1</v>
      </c>
      <c r="K69" s="1671">
        <f t="shared" si="3"/>
        <v>142.91666666666666</v>
      </c>
      <c r="L69" s="1638">
        <f>1</f>
        <v>1</v>
      </c>
      <c r="M69" s="1638">
        <f>1</f>
        <v>1</v>
      </c>
      <c r="N69" s="1638">
        <v>0</v>
      </c>
      <c r="O69" s="1638">
        <v>0</v>
      </c>
      <c r="P69" s="1638">
        <v>0</v>
      </c>
      <c r="Q69" s="1638">
        <v>0</v>
      </c>
      <c r="R69" s="1638">
        <v>0</v>
      </c>
      <c r="S69" s="1638">
        <v>0</v>
      </c>
      <c r="T69" s="1638">
        <v>0</v>
      </c>
      <c r="U69" s="1638">
        <v>0</v>
      </c>
      <c r="V69" s="1638">
        <v>0</v>
      </c>
      <c r="W69" s="1638">
        <v>0</v>
      </c>
      <c r="X69" s="1708" t="s">
        <v>2965</v>
      </c>
    </row>
    <row r="70" spans="1:24">
      <c r="A70" s="1686">
        <f t="shared" si="1"/>
        <v>66</v>
      </c>
      <c r="B70" s="1689">
        <v>47</v>
      </c>
      <c r="C70" s="1711">
        <f t="shared" si="2"/>
        <v>66</v>
      </c>
      <c r="D70" s="1644" t="s">
        <v>737</v>
      </c>
      <c r="E70" s="1644" t="s">
        <v>738</v>
      </c>
      <c r="F70" s="1644" t="s">
        <v>368</v>
      </c>
      <c r="G70" s="1679" t="s">
        <v>2939</v>
      </c>
      <c r="H70" s="1683" t="s">
        <v>38</v>
      </c>
      <c r="I70" s="1633">
        <f t="shared" ref="I70:J101" si="5">L70+N70+P70+R70+T70+V70</f>
        <v>1</v>
      </c>
      <c r="J70" s="1634">
        <f t="shared" si="5"/>
        <v>1</v>
      </c>
      <c r="K70" s="1671">
        <f t="shared" si="3"/>
        <v>143.91666666666666</v>
      </c>
      <c r="L70" s="1638">
        <f>1</f>
        <v>1</v>
      </c>
      <c r="M70" s="1638">
        <f>1</f>
        <v>1</v>
      </c>
      <c r="N70" s="1638">
        <v>0</v>
      </c>
      <c r="O70" s="1638">
        <v>0</v>
      </c>
      <c r="P70" s="1638">
        <v>0</v>
      </c>
      <c r="Q70" s="1638">
        <v>0</v>
      </c>
      <c r="R70" s="1638">
        <v>0</v>
      </c>
      <c r="S70" s="1638">
        <v>0</v>
      </c>
      <c r="T70" s="1638">
        <v>0</v>
      </c>
      <c r="U70" s="1638">
        <v>0</v>
      </c>
      <c r="V70" s="1638">
        <v>0</v>
      </c>
      <c r="W70" s="1638">
        <v>0</v>
      </c>
    </row>
    <row r="71" spans="1:24">
      <c r="A71" s="1686">
        <f t="shared" ref="A71:A134" si="6">A70+1</f>
        <v>67</v>
      </c>
      <c r="B71" s="1689">
        <v>47</v>
      </c>
      <c r="C71" s="1711">
        <f t="shared" ref="C71:C100" si="7">C70+1</f>
        <v>67</v>
      </c>
      <c r="D71" s="1644" t="s">
        <v>1450</v>
      </c>
      <c r="E71" s="1644" t="s">
        <v>111</v>
      </c>
      <c r="F71" s="1644" t="s">
        <v>231</v>
      </c>
      <c r="G71" s="1679" t="s">
        <v>2939</v>
      </c>
      <c r="H71" s="1683" t="s">
        <v>38</v>
      </c>
      <c r="I71" s="1633">
        <f t="shared" si="5"/>
        <v>2</v>
      </c>
      <c r="J71" s="1634">
        <f t="shared" si="5"/>
        <v>1</v>
      </c>
      <c r="K71" s="1671">
        <f t="shared" si="3"/>
        <v>144.91666666666666</v>
      </c>
      <c r="L71" s="1638">
        <f>1</f>
        <v>1</v>
      </c>
      <c r="M71" s="1638">
        <f>1</f>
        <v>1</v>
      </c>
      <c r="N71" s="1638">
        <v>0</v>
      </c>
      <c r="O71" s="1638">
        <v>0</v>
      </c>
      <c r="P71" s="1638">
        <v>0</v>
      </c>
      <c r="Q71" s="1638">
        <v>0</v>
      </c>
      <c r="R71" s="1638">
        <v>0</v>
      </c>
      <c r="S71" s="1638">
        <v>0</v>
      </c>
      <c r="T71" s="1638">
        <v>0</v>
      </c>
      <c r="U71" s="1638">
        <v>0</v>
      </c>
      <c r="V71" s="1638">
        <v>1</v>
      </c>
      <c r="W71" s="1638">
        <v>0</v>
      </c>
    </row>
    <row r="72" spans="1:24">
      <c r="A72" s="1686">
        <f t="shared" si="6"/>
        <v>68</v>
      </c>
      <c r="B72" s="1689">
        <v>68</v>
      </c>
      <c r="C72" s="1711">
        <f t="shared" si="7"/>
        <v>68</v>
      </c>
      <c r="D72" s="1644" t="s">
        <v>120</v>
      </c>
      <c r="E72" s="1644" t="s">
        <v>121</v>
      </c>
      <c r="F72" s="1644" t="s">
        <v>67</v>
      </c>
      <c r="G72" s="1679" t="s">
        <v>2939</v>
      </c>
      <c r="H72" s="1683" t="s">
        <v>2940</v>
      </c>
      <c r="I72" s="1633">
        <f t="shared" si="5"/>
        <v>2</v>
      </c>
      <c r="J72" s="1634">
        <f t="shared" si="5"/>
        <v>0.83333333333333326</v>
      </c>
      <c r="K72" s="1671">
        <f t="shared" ref="K72:K135" si="8">K71+J72</f>
        <v>145.75</v>
      </c>
      <c r="L72" s="1639">
        <f t="shared" ref="L72:L77" si="9">1+1</f>
        <v>2</v>
      </c>
      <c r="M72" s="1639">
        <f>1/3+1/2</f>
        <v>0.83333333333333326</v>
      </c>
      <c r="N72" s="1639">
        <v>0</v>
      </c>
      <c r="O72" s="1639">
        <v>0</v>
      </c>
      <c r="P72" s="1639">
        <v>0</v>
      </c>
      <c r="Q72" s="1639">
        <v>0</v>
      </c>
      <c r="R72" s="1639">
        <v>0</v>
      </c>
      <c r="S72" s="1639">
        <v>0</v>
      </c>
      <c r="T72" s="1639">
        <v>0</v>
      </c>
      <c r="U72" s="1639">
        <v>0</v>
      </c>
      <c r="V72" s="1639">
        <v>0</v>
      </c>
      <c r="W72" s="1639">
        <v>0</v>
      </c>
    </row>
    <row r="73" spans="1:24">
      <c r="A73" s="1686">
        <f t="shared" si="6"/>
        <v>69</v>
      </c>
      <c r="B73" s="1689">
        <v>68</v>
      </c>
      <c r="C73" s="1711">
        <f t="shared" si="7"/>
        <v>69</v>
      </c>
      <c r="D73" s="1644" t="s">
        <v>203</v>
      </c>
      <c r="E73" s="1644" t="s">
        <v>204</v>
      </c>
      <c r="F73" s="1644" t="s">
        <v>1021</v>
      </c>
      <c r="G73" s="1667" t="s">
        <v>2939</v>
      </c>
      <c r="H73" s="1685" t="s">
        <v>37</v>
      </c>
      <c r="I73" s="1641">
        <f t="shared" si="5"/>
        <v>2</v>
      </c>
      <c r="J73" s="1642">
        <f t="shared" si="5"/>
        <v>0.83333333333333326</v>
      </c>
      <c r="K73" s="1671">
        <f t="shared" si="8"/>
        <v>146.58333333333334</v>
      </c>
      <c r="L73" s="1638">
        <f t="shared" si="9"/>
        <v>2</v>
      </c>
      <c r="M73" s="1638">
        <f>1/2+1/3</f>
        <v>0.83333333333333326</v>
      </c>
      <c r="N73" s="1639">
        <v>0</v>
      </c>
      <c r="O73" s="1639">
        <v>0</v>
      </c>
      <c r="P73" s="1639">
        <v>0</v>
      </c>
      <c r="Q73" s="1639">
        <v>0</v>
      </c>
      <c r="R73" s="1639">
        <v>0</v>
      </c>
      <c r="S73" s="1639">
        <v>0</v>
      </c>
      <c r="T73" s="1639">
        <v>0</v>
      </c>
      <c r="U73" s="1639">
        <v>0</v>
      </c>
      <c r="V73" s="1639">
        <v>0</v>
      </c>
      <c r="W73" s="1639">
        <v>0</v>
      </c>
    </row>
    <row r="74" spans="1:24">
      <c r="A74" s="1686">
        <f t="shared" si="6"/>
        <v>70</v>
      </c>
      <c r="B74" s="1689">
        <v>70</v>
      </c>
      <c r="C74" s="1711">
        <f t="shared" si="7"/>
        <v>70</v>
      </c>
      <c r="D74" s="1669" t="s">
        <v>184</v>
      </c>
      <c r="E74" s="1669" t="s">
        <v>185</v>
      </c>
      <c r="F74" s="1669" t="s">
        <v>1759</v>
      </c>
      <c r="G74" s="1670" t="s">
        <v>2939</v>
      </c>
      <c r="H74" s="1684" t="s">
        <v>33</v>
      </c>
      <c r="I74" s="1641">
        <f t="shared" si="5"/>
        <v>2</v>
      </c>
      <c r="J74" s="1642">
        <f t="shared" si="5"/>
        <v>0.66666666666666663</v>
      </c>
      <c r="K74" s="1671">
        <f t="shared" si="8"/>
        <v>147.25</v>
      </c>
      <c r="L74" s="1672">
        <f t="shared" si="9"/>
        <v>2</v>
      </c>
      <c r="M74" s="1672">
        <f>1/3+1/3</f>
        <v>0.66666666666666663</v>
      </c>
      <c r="N74" s="1672">
        <v>0</v>
      </c>
      <c r="O74" s="1672">
        <v>0</v>
      </c>
      <c r="P74" s="1672">
        <v>0</v>
      </c>
      <c r="Q74" s="1672">
        <v>0</v>
      </c>
      <c r="R74" s="1672">
        <v>0</v>
      </c>
      <c r="S74" s="1672">
        <v>0</v>
      </c>
      <c r="T74" s="1672">
        <v>0</v>
      </c>
      <c r="U74" s="1672">
        <v>0</v>
      </c>
      <c r="V74" s="1672">
        <v>0</v>
      </c>
      <c r="W74" s="1672">
        <v>0</v>
      </c>
    </row>
    <row r="75" spans="1:24">
      <c r="A75" s="1686">
        <f t="shared" si="6"/>
        <v>71</v>
      </c>
      <c r="B75" s="1689">
        <v>69</v>
      </c>
      <c r="C75" s="1711">
        <f t="shared" si="7"/>
        <v>71</v>
      </c>
      <c r="D75" s="1673" t="s">
        <v>110</v>
      </c>
      <c r="E75" s="1673" t="s">
        <v>74</v>
      </c>
      <c r="F75" s="1673" t="s">
        <v>59</v>
      </c>
      <c r="G75" s="1670" t="s">
        <v>2939</v>
      </c>
      <c r="H75" s="1684" t="s">
        <v>33</v>
      </c>
      <c r="I75" s="1641">
        <f t="shared" si="5"/>
        <v>2</v>
      </c>
      <c r="J75" s="1642">
        <f t="shared" si="5"/>
        <v>0.66666666666666663</v>
      </c>
      <c r="K75" s="1671">
        <f t="shared" si="8"/>
        <v>147.91666666666666</v>
      </c>
      <c r="L75" s="1674">
        <f t="shared" si="9"/>
        <v>2</v>
      </c>
      <c r="M75" s="1674">
        <f>1/3+1/3</f>
        <v>0.66666666666666663</v>
      </c>
      <c r="N75" s="1674">
        <v>0</v>
      </c>
      <c r="O75" s="1674">
        <v>0</v>
      </c>
      <c r="P75" s="1674">
        <v>0</v>
      </c>
      <c r="Q75" s="1674">
        <v>0</v>
      </c>
      <c r="R75" s="1674">
        <v>0</v>
      </c>
      <c r="S75" s="1674">
        <v>0</v>
      </c>
      <c r="T75" s="1674">
        <v>0</v>
      </c>
      <c r="U75" s="1674">
        <v>0</v>
      </c>
      <c r="V75" s="1674">
        <v>0</v>
      </c>
      <c r="W75" s="1674">
        <v>0</v>
      </c>
    </row>
    <row r="76" spans="1:24">
      <c r="A76" s="1686">
        <f t="shared" si="6"/>
        <v>72</v>
      </c>
      <c r="B76" s="1689">
        <v>69</v>
      </c>
      <c r="C76" s="1711">
        <f t="shared" si="7"/>
        <v>72</v>
      </c>
      <c r="D76" s="1669" t="s">
        <v>855</v>
      </c>
      <c r="E76" s="1669" t="s">
        <v>164</v>
      </c>
      <c r="F76" s="1669" t="s">
        <v>157</v>
      </c>
      <c r="G76" s="1670" t="s">
        <v>2939</v>
      </c>
      <c r="H76" s="1684" t="s">
        <v>33</v>
      </c>
      <c r="I76" s="1641">
        <f t="shared" si="5"/>
        <v>2</v>
      </c>
      <c r="J76" s="1642">
        <f t="shared" si="5"/>
        <v>0.66666666666666663</v>
      </c>
      <c r="K76" s="1671">
        <f t="shared" si="8"/>
        <v>148.58333333333331</v>
      </c>
      <c r="L76" s="1672">
        <f t="shared" si="9"/>
        <v>2</v>
      </c>
      <c r="M76" s="1672">
        <f>1/3+1/3</f>
        <v>0.66666666666666663</v>
      </c>
      <c r="N76" s="1672">
        <v>0</v>
      </c>
      <c r="O76" s="1672">
        <v>0</v>
      </c>
      <c r="P76" s="1672">
        <v>0</v>
      </c>
      <c r="Q76" s="1672">
        <v>0</v>
      </c>
      <c r="R76" s="1672">
        <v>0</v>
      </c>
      <c r="S76" s="1672">
        <v>0</v>
      </c>
      <c r="T76" s="1672">
        <v>0</v>
      </c>
      <c r="U76" s="1672">
        <v>0</v>
      </c>
      <c r="V76" s="1672">
        <v>0</v>
      </c>
      <c r="W76" s="1672">
        <v>0</v>
      </c>
    </row>
    <row r="77" spans="1:24">
      <c r="A77" s="1686">
        <f t="shared" si="6"/>
        <v>73</v>
      </c>
      <c r="B77" s="1689">
        <v>69</v>
      </c>
      <c r="C77" s="1711">
        <f t="shared" si="7"/>
        <v>73</v>
      </c>
      <c r="D77" s="1644" t="s">
        <v>717</v>
      </c>
      <c r="E77" s="1644" t="s">
        <v>138</v>
      </c>
      <c r="F77" s="1644" t="s">
        <v>67</v>
      </c>
      <c r="G77" s="1679" t="s">
        <v>2939</v>
      </c>
      <c r="H77" s="1683" t="s">
        <v>2941</v>
      </c>
      <c r="I77" s="1633">
        <f t="shared" si="5"/>
        <v>2</v>
      </c>
      <c r="J77" s="1634">
        <f t="shared" si="5"/>
        <v>0.66666666666666663</v>
      </c>
      <c r="K77" s="1671">
        <f t="shared" si="8"/>
        <v>149.24999999999997</v>
      </c>
      <c r="L77" s="1638">
        <f t="shared" si="9"/>
        <v>2</v>
      </c>
      <c r="M77" s="1638">
        <f>1/3+1/3</f>
        <v>0.66666666666666663</v>
      </c>
      <c r="N77" s="1638">
        <v>0</v>
      </c>
      <c r="O77" s="1638">
        <v>0</v>
      </c>
      <c r="P77" s="1638">
        <v>0</v>
      </c>
      <c r="Q77" s="1639">
        <v>0</v>
      </c>
      <c r="R77" s="1639">
        <v>0</v>
      </c>
      <c r="S77" s="1639">
        <v>0</v>
      </c>
      <c r="T77" s="1639">
        <v>0</v>
      </c>
      <c r="U77" s="1639">
        <v>0</v>
      </c>
      <c r="V77" s="1639">
        <v>0</v>
      </c>
      <c r="W77" s="1639">
        <v>0</v>
      </c>
    </row>
    <row r="78" spans="1:24">
      <c r="A78" s="1686">
        <f t="shared" si="6"/>
        <v>74</v>
      </c>
      <c r="B78" s="1689">
        <v>74</v>
      </c>
      <c r="C78" s="1711">
        <f t="shared" si="7"/>
        <v>74</v>
      </c>
      <c r="D78" s="1644" t="s">
        <v>277</v>
      </c>
      <c r="E78" s="1644" t="s">
        <v>684</v>
      </c>
      <c r="F78" s="1644" t="s">
        <v>67</v>
      </c>
      <c r="G78" s="1679" t="s">
        <v>2939</v>
      </c>
      <c r="H78" s="1683" t="s">
        <v>34</v>
      </c>
      <c r="I78" s="1633">
        <f t="shared" si="5"/>
        <v>1</v>
      </c>
      <c r="J78" s="1634">
        <f t="shared" si="5"/>
        <v>0.5</v>
      </c>
      <c r="K78" s="1671">
        <f t="shared" si="8"/>
        <v>149.74999999999997</v>
      </c>
      <c r="L78" s="1638">
        <f>1</f>
        <v>1</v>
      </c>
      <c r="M78" s="1638">
        <f>1/2</f>
        <v>0.5</v>
      </c>
      <c r="N78" s="1638">
        <v>0</v>
      </c>
      <c r="O78" s="1638">
        <v>0</v>
      </c>
      <c r="P78" s="1638">
        <v>0</v>
      </c>
      <c r="Q78" s="1638">
        <v>0</v>
      </c>
      <c r="R78" s="1638">
        <v>0</v>
      </c>
      <c r="S78" s="1638">
        <v>0</v>
      </c>
      <c r="T78" s="1638">
        <v>0</v>
      </c>
      <c r="U78" s="1638">
        <v>0</v>
      </c>
      <c r="V78" s="1638">
        <v>0</v>
      </c>
      <c r="W78" s="1638">
        <v>0</v>
      </c>
    </row>
    <row r="79" spans="1:24">
      <c r="A79" s="1686">
        <f t="shared" si="6"/>
        <v>75</v>
      </c>
      <c r="B79" s="1689">
        <v>74</v>
      </c>
      <c r="C79" s="1711">
        <f t="shared" si="7"/>
        <v>75</v>
      </c>
      <c r="D79" s="1644" t="s">
        <v>683</v>
      </c>
      <c r="E79" s="1644" t="s">
        <v>1027</v>
      </c>
      <c r="F79" s="1644" t="s">
        <v>59</v>
      </c>
      <c r="G79" s="1679" t="s">
        <v>2939</v>
      </c>
      <c r="H79" s="1683" t="s">
        <v>34</v>
      </c>
      <c r="I79" s="1633">
        <f t="shared" si="5"/>
        <v>1</v>
      </c>
      <c r="J79" s="1634">
        <f t="shared" si="5"/>
        <v>0.5</v>
      </c>
      <c r="K79" s="1671">
        <f t="shared" si="8"/>
        <v>150.24999999999997</v>
      </c>
      <c r="L79" s="1638">
        <v>0</v>
      </c>
      <c r="M79" s="1638">
        <v>0</v>
      </c>
      <c r="N79" s="1638">
        <v>0</v>
      </c>
      <c r="O79" s="1638">
        <v>0</v>
      </c>
      <c r="P79" s="1638">
        <v>0</v>
      </c>
      <c r="Q79" s="1638">
        <v>0</v>
      </c>
      <c r="R79" s="1638">
        <v>0</v>
      </c>
      <c r="S79" s="1638">
        <v>0</v>
      </c>
      <c r="T79" s="1638">
        <v>0</v>
      </c>
      <c r="U79" s="1638">
        <v>0</v>
      </c>
      <c r="V79" s="1638">
        <f>1</f>
        <v>1</v>
      </c>
      <c r="W79" s="1638">
        <f>1/2</f>
        <v>0.5</v>
      </c>
    </row>
    <row r="80" spans="1:24">
      <c r="A80" s="1686">
        <f t="shared" si="6"/>
        <v>76</v>
      </c>
      <c r="B80" s="1689">
        <v>74</v>
      </c>
      <c r="C80" s="1711">
        <f t="shared" si="7"/>
        <v>76</v>
      </c>
      <c r="D80" s="1644" t="s">
        <v>1973</v>
      </c>
      <c r="E80" s="1644" t="s">
        <v>241</v>
      </c>
      <c r="F80" s="1644" t="s">
        <v>910</v>
      </c>
      <c r="G80" s="1679" t="s">
        <v>2939</v>
      </c>
      <c r="H80" s="1683" t="s">
        <v>34</v>
      </c>
      <c r="I80" s="1633">
        <f t="shared" si="5"/>
        <v>1</v>
      </c>
      <c r="J80" s="1634">
        <f t="shared" si="5"/>
        <v>0.5</v>
      </c>
      <c r="K80" s="1671">
        <f t="shared" si="8"/>
        <v>150.74999999999997</v>
      </c>
      <c r="L80" s="1638">
        <f>1</f>
        <v>1</v>
      </c>
      <c r="M80" s="1638">
        <f>1/2</f>
        <v>0.5</v>
      </c>
      <c r="N80" s="1638">
        <v>0</v>
      </c>
      <c r="O80" s="1638">
        <v>0</v>
      </c>
      <c r="P80" s="1638">
        <v>0</v>
      </c>
      <c r="Q80" s="1638">
        <v>0</v>
      </c>
      <c r="R80" s="1638">
        <v>0</v>
      </c>
      <c r="S80" s="1638">
        <v>0</v>
      </c>
      <c r="T80" s="1638">
        <v>0</v>
      </c>
      <c r="U80" s="1638">
        <v>0</v>
      </c>
      <c r="V80" s="1638">
        <v>0</v>
      </c>
      <c r="W80" s="1638">
        <v>0</v>
      </c>
    </row>
    <row r="81" spans="1:23">
      <c r="A81" s="1686">
        <f t="shared" si="6"/>
        <v>77</v>
      </c>
      <c r="B81" s="1689">
        <v>74</v>
      </c>
      <c r="C81" s="1711">
        <f t="shared" si="7"/>
        <v>77</v>
      </c>
      <c r="D81" s="1644" t="s">
        <v>118</v>
      </c>
      <c r="E81" s="1644" t="s">
        <v>119</v>
      </c>
      <c r="F81" s="1644" t="s">
        <v>157</v>
      </c>
      <c r="G81" s="1679" t="s">
        <v>2939</v>
      </c>
      <c r="H81" s="1683" t="s">
        <v>2940</v>
      </c>
      <c r="I81" s="1633">
        <f t="shared" si="5"/>
        <v>1</v>
      </c>
      <c r="J81" s="1634">
        <f t="shared" si="5"/>
        <v>0.5</v>
      </c>
      <c r="K81" s="1671">
        <f t="shared" si="8"/>
        <v>151.24999999999997</v>
      </c>
      <c r="L81" s="1639">
        <v>0</v>
      </c>
      <c r="M81" s="1639">
        <v>0</v>
      </c>
      <c r="N81" s="1639">
        <v>0</v>
      </c>
      <c r="O81" s="1639">
        <v>0</v>
      </c>
      <c r="P81" s="1639">
        <v>0</v>
      </c>
      <c r="Q81" s="1639">
        <v>0</v>
      </c>
      <c r="R81" s="1639">
        <v>0</v>
      </c>
      <c r="S81" s="1639">
        <v>0</v>
      </c>
      <c r="T81" s="1639">
        <v>0</v>
      </c>
      <c r="U81" s="1639">
        <v>0</v>
      </c>
      <c r="V81" s="1639">
        <f>1</f>
        <v>1</v>
      </c>
      <c r="W81" s="1639">
        <v>0.5</v>
      </c>
    </row>
    <row r="82" spans="1:23">
      <c r="A82" s="1686">
        <f t="shared" si="6"/>
        <v>78</v>
      </c>
      <c r="B82" s="1689">
        <v>74</v>
      </c>
      <c r="C82" s="1711">
        <f t="shared" si="7"/>
        <v>78</v>
      </c>
      <c r="D82" s="1644" t="s">
        <v>723</v>
      </c>
      <c r="E82" s="1644" t="s">
        <v>724</v>
      </c>
      <c r="F82" s="1644" t="s">
        <v>157</v>
      </c>
      <c r="G82" s="1679" t="s">
        <v>2939</v>
      </c>
      <c r="H82" s="1683" t="s">
        <v>2941</v>
      </c>
      <c r="I82" s="1633">
        <f t="shared" si="5"/>
        <v>1</v>
      </c>
      <c r="J82" s="1634">
        <f t="shared" si="5"/>
        <v>0.5</v>
      </c>
      <c r="K82" s="1671">
        <f t="shared" si="8"/>
        <v>151.74999999999997</v>
      </c>
      <c r="L82" s="1638">
        <f>1</f>
        <v>1</v>
      </c>
      <c r="M82" s="1638">
        <f>1/2</f>
        <v>0.5</v>
      </c>
      <c r="N82" s="1638">
        <v>0</v>
      </c>
      <c r="O82" s="1638">
        <v>0</v>
      </c>
      <c r="P82" s="1638">
        <v>0</v>
      </c>
      <c r="Q82" s="1639">
        <v>0</v>
      </c>
      <c r="R82" s="1639">
        <v>0</v>
      </c>
      <c r="S82" s="1639">
        <v>0</v>
      </c>
      <c r="T82" s="1639">
        <v>0</v>
      </c>
      <c r="U82" s="1639">
        <v>0</v>
      </c>
      <c r="V82" s="1639">
        <v>0</v>
      </c>
      <c r="W82" s="1639">
        <v>0</v>
      </c>
    </row>
    <row r="83" spans="1:23">
      <c r="A83" s="1686">
        <f t="shared" si="6"/>
        <v>79</v>
      </c>
      <c r="B83" s="1689">
        <v>74</v>
      </c>
      <c r="C83" s="1711">
        <f t="shared" si="7"/>
        <v>79</v>
      </c>
      <c r="D83" s="1644" t="s">
        <v>880</v>
      </c>
      <c r="E83" s="1644" t="s">
        <v>881</v>
      </c>
      <c r="F83" s="1680" t="s">
        <v>910</v>
      </c>
      <c r="G83" s="1679" t="s">
        <v>2939</v>
      </c>
      <c r="H83" s="1683" t="s">
        <v>2941</v>
      </c>
      <c r="I83" s="1633">
        <f t="shared" si="5"/>
        <v>1</v>
      </c>
      <c r="J83" s="1634">
        <f t="shared" si="5"/>
        <v>0.5</v>
      </c>
      <c r="K83" s="1671">
        <f t="shared" si="8"/>
        <v>152.24999999999997</v>
      </c>
      <c r="L83" s="1638">
        <v>0</v>
      </c>
      <c r="M83" s="1638">
        <v>0</v>
      </c>
      <c r="N83" s="1638">
        <v>0</v>
      </c>
      <c r="O83" s="1638">
        <v>0</v>
      </c>
      <c r="P83" s="1638">
        <v>0</v>
      </c>
      <c r="Q83" s="1639">
        <v>0</v>
      </c>
      <c r="R83" s="1639">
        <v>0</v>
      </c>
      <c r="S83" s="1639">
        <v>0</v>
      </c>
      <c r="T83" s="1639">
        <v>0</v>
      </c>
      <c r="U83" s="1639">
        <v>0</v>
      </c>
      <c r="V83" s="1639">
        <v>1</v>
      </c>
      <c r="W83" s="1639">
        <f>1/2</f>
        <v>0.5</v>
      </c>
    </row>
    <row r="84" spans="1:23">
      <c r="A84" s="1686">
        <f t="shared" si="6"/>
        <v>80</v>
      </c>
      <c r="B84" s="1689">
        <v>74</v>
      </c>
      <c r="C84" s="1711">
        <f t="shared" si="7"/>
        <v>80</v>
      </c>
      <c r="D84" s="1644" t="s">
        <v>2155</v>
      </c>
      <c r="E84" s="1644" t="s">
        <v>2156</v>
      </c>
      <c r="F84" s="1645" t="s">
        <v>914</v>
      </c>
      <c r="G84" s="1679" t="s">
        <v>2939</v>
      </c>
      <c r="H84" s="1683" t="s">
        <v>2941</v>
      </c>
      <c r="I84" s="1633">
        <f t="shared" si="5"/>
        <v>2</v>
      </c>
      <c r="J84" s="1634">
        <f t="shared" si="5"/>
        <v>0.5</v>
      </c>
      <c r="K84" s="1671">
        <f t="shared" si="8"/>
        <v>152.74999999999997</v>
      </c>
      <c r="L84" s="1638">
        <f>1+1</f>
        <v>2</v>
      </c>
      <c r="M84" s="1638">
        <f>1/4+1/4</f>
        <v>0.5</v>
      </c>
      <c r="N84" s="1638">
        <v>0</v>
      </c>
      <c r="O84" s="1638">
        <v>0</v>
      </c>
      <c r="P84" s="1638">
        <v>0</v>
      </c>
      <c r="Q84" s="1639">
        <v>0</v>
      </c>
      <c r="R84" s="1639">
        <v>0</v>
      </c>
      <c r="S84" s="1639">
        <v>0</v>
      </c>
      <c r="T84" s="1639">
        <v>0</v>
      </c>
      <c r="U84" s="1639">
        <v>0</v>
      </c>
      <c r="V84" s="1639">
        <v>0</v>
      </c>
      <c r="W84" s="1639">
        <v>0</v>
      </c>
    </row>
    <row r="85" spans="1:23">
      <c r="A85" s="1686">
        <f t="shared" si="6"/>
        <v>81</v>
      </c>
      <c r="B85" s="1689">
        <v>74</v>
      </c>
      <c r="C85" s="1711">
        <f t="shared" si="7"/>
        <v>81</v>
      </c>
      <c r="D85" s="1644" t="s">
        <v>727</v>
      </c>
      <c r="E85" s="1644" t="s">
        <v>164</v>
      </c>
      <c r="F85" s="1644" t="s">
        <v>67</v>
      </c>
      <c r="G85" s="1667" t="s">
        <v>2939</v>
      </c>
      <c r="H85" s="1685" t="s">
        <v>37</v>
      </c>
      <c r="I85" s="1633">
        <f t="shared" si="5"/>
        <v>1</v>
      </c>
      <c r="J85" s="1634">
        <f t="shared" si="5"/>
        <v>0.5</v>
      </c>
      <c r="K85" s="1671">
        <f t="shared" si="8"/>
        <v>153.24999999999997</v>
      </c>
      <c r="L85" s="1638">
        <f>1</f>
        <v>1</v>
      </c>
      <c r="M85" s="1638">
        <f>1/2</f>
        <v>0.5</v>
      </c>
      <c r="N85" s="1639">
        <v>0</v>
      </c>
      <c r="O85" s="1639">
        <v>0</v>
      </c>
      <c r="P85" s="1639">
        <v>0</v>
      </c>
      <c r="Q85" s="1639">
        <v>0</v>
      </c>
      <c r="R85" s="1639">
        <v>0</v>
      </c>
      <c r="S85" s="1639">
        <v>0</v>
      </c>
      <c r="T85" s="1639">
        <v>0</v>
      </c>
      <c r="U85" s="1639">
        <v>0</v>
      </c>
      <c r="V85" s="1639">
        <v>0</v>
      </c>
      <c r="W85" s="1639">
        <v>0</v>
      </c>
    </row>
    <row r="86" spans="1:23">
      <c r="A86" s="1686">
        <f t="shared" si="6"/>
        <v>82</v>
      </c>
      <c r="B86" s="1689">
        <v>74</v>
      </c>
      <c r="C86" s="1711">
        <f t="shared" si="7"/>
        <v>82</v>
      </c>
      <c r="D86" s="1644" t="s">
        <v>732</v>
      </c>
      <c r="E86" s="1644" t="s">
        <v>733</v>
      </c>
      <c r="F86" s="1644" t="s">
        <v>59</v>
      </c>
      <c r="G86" s="1667" t="s">
        <v>2939</v>
      </c>
      <c r="H86" s="1685" t="s">
        <v>37</v>
      </c>
      <c r="I86" s="1633">
        <f t="shared" si="5"/>
        <v>1</v>
      </c>
      <c r="J86" s="1634">
        <f t="shared" si="5"/>
        <v>0.5</v>
      </c>
      <c r="K86" s="1671">
        <f t="shared" si="8"/>
        <v>153.74999999999997</v>
      </c>
      <c r="L86" s="1638">
        <f>1</f>
        <v>1</v>
      </c>
      <c r="M86" s="1638">
        <f>1/2</f>
        <v>0.5</v>
      </c>
      <c r="N86" s="1639">
        <v>0</v>
      </c>
      <c r="O86" s="1639">
        <v>0</v>
      </c>
      <c r="P86" s="1639">
        <v>0</v>
      </c>
      <c r="Q86" s="1639">
        <v>0</v>
      </c>
      <c r="R86" s="1639">
        <v>0</v>
      </c>
      <c r="S86" s="1639">
        <v>0</v>
      </c>
      <c r="T86" s="1639">
        <v>0</v>
      </c>
      <c r="U86" s="1639">
        <v>0</v>
      </c>
      <c r="V86" s="1639">
        <v>0</v>
      </c>
      <c r="W86" s="1639">
        <v>0</v>
      </c>
    </row>
    <row r="87" spans="1:23">
      <c r="A87" s="1686">
        <f t="shared" si="6"/>
        <v>83</v>
      </c>
      <c r="B87" s="1689">
        <v>74</v>
      </c>
      <c r="C87" s="1711">
        <f t="shared" si="7"/>
        <v>83</v>
      </c>
      <c r="D87" s="1644" t="s">
        <v>199</v>
      </c>
      <c r="E87" s="1644" t="s">
        <v>200</v>
      </c>
      <c r="F87" s="1644" t="s">
        <v>59</v>
      </c>
      <c r="G87" s="1679" t="s">
        <v>2939</v>
      </c>
      <c r="H87" s="1683" t="s">
        <v>38</v>
      </c>
      <c r="I87" s="1641">
        <f t="shared" si="5"/>
        <v>1</v>
      </c>
      <c r="J87" s="1642">
        <f t="shared" si="5"/>
        <v>0.5</v>
      </c>
      <c r="K87" s="1671">
        <f t="shared" si="8"/>
        <v>154.24999999999997</v>
      </c>
      <c r="L87" s="1638">
        <v>0</v>
      </c>
      <c r="M87" s="1638">
        <v>0</v>
      </c>
      <c r="N87" s="1638">
        <v>0</v>
      </c>
      <c r="O87" s="1638">
        <v>0</v>
      </c>
      <c r="P87" s="1638">
        <v>0</v>
      </c>
      <c r="Q87" s="1638">
        <v>0</v>
      </c>
      <c r="R87" s="1638">
        <v>0</v>
      </c>
      <c r="S87" s="1638">
        <v>0</v>
      </c>
      <c r="T87" s="1638">
        <v>0</v>
      </c>
      <c r="U87" s="1638">
        <v>0</v>
      </c>
      <c r="V87" s="1638">
        <f>1</f>
        <v>1</v>
      </c>
      <c r="W87" s="1638">
        <f>1/2</f>
        <v>0.5</v>
      </c>
    </row>
    <row r="88" spans="1:23">
      <c r="A88" s="1686">
        <f t="shared" si="6"/>
        <v>84</v>
      </c>
      <c r="B88" s="1689">
        <v>74</v>
      </c>
      <c r="C88" s="1711">
        <f t="shared" si="7"/>
        <v>84</v>
      </c>
      <c r="D88" s="1644" t="s">
        <v>344</v>
      </c>
      <c r="E88" s="1644" t="s">
        <v>345</v>
      </c>
      <c r="F88" s="1644" t="s">
        <v>59</v>
      </c>
      <c r="G88" s="1679" t="s">
        <v>2939</v>
      </c>
      <c r="H88" s="1683" t="s">
        <v>38</v>
      </c>
      <c r="I88" s="1641">
        <f t="shared" si="5"/>
        <v>1</v>
      </c>
      <c r="J88" s="1642">
        <f t="shared" si="5"/>
        <v>0.5</v>
      </c>
      <c r="K88" s="1671">
        <f t="shared" si="8"/>
        <v>154.74999999999997</v>
      </c>
      <c r="L88" s="1638">
        <v>0</v>
      </c>
      <c r="M88" s="1638">
        <v>0</v>
      </c>
      <c r="N88" s="1638">
        <v>0</v>
      </c>
      <c r="O88" s="1638">
        <v>0</v>
      </c>
      <c r="P88" s="1638">
        <v>0</v>
      </c>
      <c r="Q88" s="1638">
        <v>0</v>
      </c>
      <c r="R88" s="1638">
        <v>0</v>
      </c>
      <c r="S88" s="1638">
        <v>0</v>
      </c>
      <c r="T88" s="1638">
        <v>0</v>
      </c>
      <c r="U88" s="1638">
        <v>0</v>
      </c>
      <c r="V88" s="1638">
        <f>1</f>
        <v>1</v>
      </c>
      <c r="W88" s="1638">
        <f>1/2</f>
        <v>0.5</v>
      </c>
    </row>
    <row r="89" spans="1:23">
      <c r="A89" s="1686">
        <f t="shared" si="6"/>
        <v>85</v>
      </c>
      <c r="B89" s="1689">
        <v>85</v>
      </c>
      <c r="C89" s="1711">
        <f t="shared" si="7"/>
        <v>85</v>
      </c>
      <c r="D89" s="1673" t="s">
        <v>1040</v>
      </c>
      <c r="E89" s="1673" t="s">
        <v>1041</v>
      </c>
      <c r="F89" s="1673" t="s">
        <v>157</v>
      </c>
      <c r="G89" s="1670" t="s">
        <v>2939</v>
      </c>
      <c r="H89" s="1684" t="s">
        <v>33</v>
      </c>
      <c r="I89" s="1641">
        <f t="shared" si="5"/>
        <v>1</v>
      </c>
      <c r="J89" s="1642">
        <f t="shared" si="5"/>
        <v>0.33333333333333331</v>
      </c>
      <c r="K89" s="1671">
        <f t="shared" si="8"/>
        <v>155.08333333333331</v>
      </c>
      <c r="L89" s="1674">
        <f>1</f>
        <v>1</v>
      </c>
      <c r="M89" s="1674">
        <f t="shared" ref="M89:M96" si="10">1/3</f>
        <v>0.33333333333333331</v>
      </c>
      <c r="N89" s="1674">
        <v>0</v>
      </c>
      <c r="O89" s="1674">
        <v>0</v>
      </c>
      <c r="P89" s="1674">
        <v>0</v>
      </c>
      <c r="Q89" s="1674">
        <v>0</v>
      </c>
      <c r="R89" s="1674">
        <v>0</v>
      </c>
      <c r="S89" s="1674">
        <v>0</v>
      </c>
      <c r="T89" s="1674">
        <v>0</v>
      </c>
      <c r="U89" s="1674">
        <v>0</v>
      </c>
      <c r="V89" s="1674">
        <v>0</v>
      </c>
      <c r="W89" s="1674">
        <v>0</v>
      </c>
    </row>
    <row r="90" spans="1:23">
      <c r="A90" s="1686">
        <f t="shared" si="6"/>
        <v>86</v>
      </c>
      <c r="B90" s="1689">
        <v>85</v>
      </c>
      <c r="C90" s="1711">
        <f t="shared" si="7"/>
        <v>86</v>
      </c>
      <c r="D90" s="1676" t="s">
        <v>111</v>
      </c>
      <c r="E90" s="1676" t="s">
        <v>112</v>
      </c>
      <c r="F90" s="1675" t="s">
        <v>846</v>
      </c>
      <c r="G90" s="1670" t="s">
        <v>2939</v>
      </c>
      <c r="H90" s="1684" t="s">
        <v>33</v>
      </c>
      <c r="I90" s="1641">
        <f t="shared" si="5"/>
        <v>1</v>
      </c>
      <c r="J90" s="1642">
        <f t="shared" si="5"/>
        <v>0.33333333333333331</v>
      </c>
      <c r="K90" s="1671">
        <f t="shared" si="8"/>
        <v>155.41666666666666</v>
      </c>
      <c r="L90" s="1640">
        <f>1</f>
        <v>1</v>
      </c>
      <c r="M90" s="1674">
        <f t="shared" si="10"/>
        <v>0.33333333333333331</v>
      </c>
      <c r="N90" s="1674">
        <v>0</v>
      </c>
      <c r="O90" s="1674">
        <v>0</v>
      </c>
      <c r="P90" s="1674">
        <v>0</v>
      </c>
      <c r="Q90" s="1674">
        <v>0</v>
      </c>
      <c r="R90" s="1674">
        <v>0</v>
      </c>
      <c r="S90" s="1674">
        <v>0</v>
      </c>
      <c r="T90" s="1674">
        <v>0</v>
      </c>
      <c r="U90" s="1674">
        <v>0</v>
      </c>
      <c r="V90" s="1674">
        <v>0</v>
      </c>
      <c r="W90" s="1674">
        <v>0</v>
      </c>
    </row>
    <row r="91" spans="1:23">
      <c r="A91" s="1686">
        <f t="shared" si="6"/>
        <v>87</v>
      </c>
      <c r="B91" s="1689">
        <v>85</v>
      </c>
      <c r="C91" s="1711">
        <f t="shared" si="7"/>
        <v>87</v>
      </c>
      <c r="D91" s="1644" t="s">
        <v>693</v>
      </c>
      <c r="E91" s="1644" t="s">
        <v>694</v>
      </c>
      <c r="F91" s="1644" t="s">
        <v>157</v>
      </c>
      <c r="G91" s="1679" t="s">
        <v>2939</v>
      </c>
      <c r="H91" s="1683" t="s">
        <v>34</v>
      </c>
      <c r="I91" s="1633">
        <f t="shared" si="5"/>
        <v>1</v>
      </c>
      <c r="J91" s="1634">
        <f t="shared" si="5"/>
        <v>0.33333333333333331</v>
      </c>
      <c r="K91" s="1671">
        <f t="shared" si="8"/>
        <v>155.75</v>
      </c>
      <c r="L91" s="1638">
        <f>1</f>
        <v>1</v>
      </c>
      <c r="M91" s="1638">
        <f t="shared" si="10"/>
        <v>0.33333333333333331</v>
      </c>
      <c r="N91" s="1638">
        <v>0</v>
      </c>
      <c r="O91" s="1638">
        <v>0</v>
      </c>
      <c r="P91" s="1638">
        <v>0</v>
      </c>
      <c r="Q91" s="1638">
        <v>0</v>
      </c>
      <c r="R91" s="1638">
        <v>0</v>
      </c>
      <c r="S91" s="1638">
        <v>0</v>
      </c>
      <c r="T91" s="1638">
        <v>0</v>
      </c>
      <c r="U91" s="1638">
        <v>0</v>
      </c>
      <c r="V91" s="1638">
        <v>0</v>
      </c>
      <c r="W91" s="1638">
        <v>0</v>
      </c>
    </row>
    <row r="92" spans="1:23">
      <c r="A92" s="1686">
        <f t="shared" si="6"/>
        <v>88</v>
      </c>
      <c r="B92" s="1689">
        <v>85</v>
      </c>
      <c r="C92" s="1711">
        <f t="shared" si="7"/>
        <v>88</v>
      </c>
      <c r="D92" s="1644" t="s">
        <v>293</v>
      </c>
      <c r="E92" s="1644" t="s">
        <v>294</v>
      </c>
      <c r="F92" s="1644" t="s">
        <v>67</v>
      </c>
      <c r="G92" s="1679" t="s">
        <v>2939</v>
      </c>
      <c r="H92" s="1683" t="s">
        <v>2940</v>
      </c>
      <c r="I92" s="1633">
        <f t="shared" si="5"/>
        <v>1</v>
      </c>
      <c r="J92" s="1634">
        <f t="shared" si="5"/>
        <v>0.33333333333333331</v>
      </c>
      <c r="K92" s="1671">
        <f t="shared" si="8"/>
        <v>156.08333333333334</v>
      </c>
      <c r="L92" s="1639">
        <f>1</f>
        <v>1</v>
      </c>
      <c r="M92" s="1639">
        <f t="shared" si="10"/>
        <v>0.33333333333333331</v>
      </c>
      <c r="N92" s="1639">
        <v>0</v>
      </c>
      <c r="O92" s="1639">
        <v>0</v>
      </c>
      <c r="P92" s="1639">
        <v>0</v>
      </c>
      <c r="Q92" s="1639">
        <v>0</v>
      </c>
      <c r="R92" s="1639">
        <v>0</v>
      </c>
      <c r="S92" s="1639">
        <v>0</v>
      </c>
      <c r="T92" s="1639">
        <v>0</v>
      </c>
      <c r="U92" s="1639">
        <v>0</v>
      </c>
      <c r="V92" s="1639">
        <v>0</v>
      </c>
      <c r="W92" s="1639">
        <v>0</v>
      </c>
    </row>
    <row r="93" spans="1:23">
      <c r="A93" s="1686">
        <f t="shared" si="6"/>
        <v>89</v>
      </c>
      <c r="B93" s="1689">
        <v>85</v>
      </c>
      <c r="C93" s="1711">
        <f t="shared" si="7"/>
        <v>89</v>
      </c>
      <c r="D93" s="1644" t="s">
        <v>713</v>
      </c>
      <c r="E93" s="1644" t="s">
        <v>714</v>
      </c>
      <c r="F93" s="1644" t="s">
        <v>2714</v>
      </c>
      <c r="G93" s="1679" t="s">
        <v>2939</v>
      </c>
      <c r="H93" s="1683" t="s">
        <v>2940</v>
      </c>
      <c r="I93" s="1633">
        <f t="shared" si="5"/>
        <v>1</v>
      </c>
      <c r="J93" s="1634">
        <f t="shared" si="5"/>
        <v>0.33333333333333331</v>
      </c>
      <c r="K93" s="1671">
        <f t="shared" si="8"/>
        <v>156.41666666666669</v>
      </c>
      <c r="L93" s="1639">
        <v>1</v>
      </c>
      <c r="M93" s="1639">
        <f t="shared" si="10"/>
        <v>0.33333333333333331</v>
      </c>
      <c r="N93" s="1639">
        <v>0</v>
      </c>
      <c r="O93" s="1639">
        <v>0</v>
      </c>
      <c r="P93" s="1639">
        <v>0</v>
      </c>
      <c r="Q93" s="1639">
        <v>0</v>
      </c>
      <c r="R93" s="1639">
        <v>0</v>
      </c>
      <c r="S93" s="1639">
        <v>0</v>
      </c>
      <c r="T93" s="1639">
        <v>0</v>
      </c>
      <c r="U93" s="1639">
        <v>0</v>
      </c>
      <c r="V93" s="1639">
        <v>0</v>
      </c>
      <c r="W93" s="1639">
        <v>0</v>
      </c>
    </row>
    <row r="94" spans="1:23">
      <c r="A94" s="1686">
        <f t="shared" si="6"/>
        <v>90</v>
      </c>
      <c r="B94" s="1689">
        <v>85</v>
      </c>
      <c r="C94" s="1711">
        <f t="shared" si="7"/>
        <v>90</v>
      </c>
      <c r="D94" s="1644" t="s">
        <v>1422</v>
      </c>
      <c r="E94" s="1644" t="s">
        <v>1423</v>
      </c>
      <c r="F94" s="1644" t="s">
        <v>912</v>
      </c>
      <c r="G94" s="1679" t="s">
        <v>2939</v>
      </c>
      <c r="H94" s="1683" t="s">
        <v>2941</v>
      </c>
      <c r="I94" s="1633">
        <f t="shared" si="5"/>
        <v>1</v>
      </c>
      <c r="J94" s="1634">
        <f t="shared" si="5"/>
        <v>0.33333333333333331</v>
      </c>
      <c r="K94" s="1671">
        <f t="shared" si="8"/>
        <v>156.75000000000003</v>
      </c>
      <c r="L94" s="1638">
        <f>1</f>
        <v>1</v>
      </c>
      <c r="M94" s="1638">
        <f t="shared" si="10"/>
        <v>0.33333333333333331</v>
      </c>
      <c r="N94" s="1638">
        <v>0</v>
      </c>
      <c r="O94" s="1638">
        <v>0</v>
      </c>
      <c r="P94" s="1638">
        <v>0</v>
      </c>
      <c r="Q94" s="1639">
        <v>0</v>
      </c>
      <c r="R94" s="1639">
        <v>0</v>
      </c>
      <c r="S94" s="1639">
        <v>0</v>
      </c>
      <c r="T94" s="1639">
        <v>0</v>
      </c>
      <c r="U94" s="1639">
        <v>0</v>
      </c>
      <c r="V94" s="1639">
        <v>0</v>
      </c>
      <c r="W94" s="1639">
        <v>0</v>
      </c>
    </row>
    <row r="95" spans="1:23">
      <c r="A95" s="1686">
        <f t="shared" si="6"/>
        <v>91</v>
      </c>
      <c r="B95" s="1689">
        <v>85</v>
      </c>
      <c r="C95" s="1711">
        <f t="shared" si="7"/>
        <v>91</v>
      </c>
      <c r="D95" s="1644" t="s">
        <v>337</v>
      </c>
      <c r="E95" s="1644" t="s">
        <v>338</v>
      </c>
      <c r="F95" s="1644" t="s">
        <v>67</v>
      </c>
      <c r="G95" s="1679" t="s">
        <v>2939</v>
      </c>
      <c r="H95" s="1683" t="s">
        <v>38</v>
      </c>
      <c r="I95" s="1641">
        <f t="shared" si="5"/>
        <v>1</v>
      </c>
      <c r="J95" s="1642">
        <f t="shared" si="5"/>
        <v>0.33333333333333331</v>
      </c>
      <c r="K95" s="1671">
        <f t="shared" si="8"/>
        <v>157.08333333333337</v>
      </c>
      <c r="L95" s="1638">
        <f>1</f>
        <v>1</v>
      </c>
      <c r="M95" s="1638">
        <f t="shared" si="10"/>
        <v>0.33333333333333331</v>
      </c>
      <c r="N95" s="1638">
        <v>0</v>
      </c>
      <c r="O95" s="1638">
        <v>0</v>
      </c>
      <c r="P95" s="1638">
        <v>0</v>
      </c>
      <c r="Q95" s="1638">
        <v>0</v>
      </c>
      <c r="R95" s="1638">
        <v>0</v>
      </c>
      <c r="S95" s="1638">
        <v>0</v>
      </c>
      <c r="T95" s="1638">
        <v>0</v>
      </c>
      <c r="U95" s="1638">
        <v>0</v>
      </c>
      <c r="V95" s="1638">
        <v>0</v>
      </c>
      <c r="W95" s="1638">
        <v>0</v>
      </c>
    </row>
    <row r="96" spans="1:23">
      <c r="A96" s="1686">
        <f t="shared" si="6"/>
        <v>92</v>
      </c>
      <c r="B96" s="1689">
        <v>85</v>
      </c>
      <c r="C96" s="1711">
        <f t="shared" si="7"/>
        <v>92</v>
      </c>
      <c r="D96" s="1644" t="s">
        <v>329</v>
      </c>
      <c r="E96" s="1644" t="s">
        <v>330</v>
      </c>
      <c r="F96" s="1644" t="s">
        <v>1762</v>
      </c>
      <c r="G96" s="1679" t="s">
        <v>2939</v>
      </c>
      <c r="H96" s="1683" t="s">
        <v>38</v>
      </c>
      <c r="I96" s="1633">
        <f t="shared" si="5"/>
        <v>1</v>
      </c>
      <c r="J96" s="1634">
        <f t="shared" si="5"/>
        <v>0.33333333333333331</v>
      </c>
      <c r="K96" s="1671">
        <f t="shared" si="8"/>
        <v>157.41666666666671</v>
      </c>
      <c r="L96" s="1638">
        <f>1</f>
        <v>1</v>
      </c>
      <c r="M96" s="1638">
        <f t="shared" si="10"/>
        <v>0.33333333333333331</v>
      </c>
      <c r="N96" s="1638">
        <v>0</v>
      </c>
      <c r="O96" s="1638">
        <v>0</v>
      </c>
      <c r="P96" s="1638">
        <v>0</v>
      </c>
      <c r="Q96" s="1638">
        <v>0</v>
      </c>
      <c r="R96" s="1638">
        <v>0</v>
      </c>
      <c r="S96" s="1638">
        <v>0</v>
      </c>
      <c r="T96" s="1638">
        <v>0</v>
      </c>
      <c r="U96" s="1638">
        <v>0</v>
      </c>
      <c r="V96" s="1638">
        <v>0</v>
      </c>
      <c r="W96" s="1638">
        <v>0</v>
      </c>
    </row>
    <row r="97" spans="1:24">
      <c r="A97" s="1686">
        <f t="shared" si="6"/>
        <v>93</v>
      </c>
      <c r="B97" s="1689">
        <v>93</v>
      </c>
      <c r="C97" s="1711">
        <f t="shared" si="7"/>
        <v>93</v>
      </c>
      <c r="D97" s="1673" t="s">
        <v>152</v>
      </c>
      <c r="E97" s="1673" t="s">
        <v>895</v>
      </c>
      <c r="F97" s="1673" t="s">
        <v>1718</v>
      </c>
      <c r="G97" s="1670" t="s">
        <v>2939</v>
      </c>
      <c r="H97" s="1684" t="s">
        <v>33</v>
      </c>
      <c r="I97" s="1641">
        <f t="shared" si="5"/>
        <v>1</v>
      </c>
      <c r="J97" s="1642">
        <f t="shared" si="5"/>
        <v>0.25</v>
      </c>
      <c r="K97" s="1671">
        <f t="shared" si="8"/>
        <v>157.66666666666671</v>
      </c>
      <c r="L97" s="1674">
        <f>1</f>
        <v>1</v>
      </c>
      <c r="M97" s="1674">
        <f>1/4</f>
        <v>0.25</v>
      </c>
      <c r="N97" s="1674">
        <v>0</v>
      </c>
      <c r="O97" s="1674">
        <v>0</v>
      </c>
      <c r="P97" s="1674">
        <v>0</v>
      </c>
      <c r="Q97" s="1674">
        <v>0</v>
      </c>
      <c r="R97" s="1674">
        <v>0</v>
      </c>
      <c r="S97" s="1674">
        <v>0</v>
      </c>
      <c r="T97" s="1674">
        <v>0</v>
      </c>
      <c r="U97" s="1674">
        <v>0</v>
      </c>
      <c r="V97" s="1674">
        <v>0</v>
      </c>
      <c r="W97" s="1674">
        <v>0</v>
      </c>
    </row>
    <row r="98" spans="1:24">
      <c r="A98" s="1686">
        <f t="shared" si="6"/>
        <v>94</v>
      </c>
      <c r="B98" s="1689">
        <v>93</v>
      </c>
      <c r="C98" s="1711">
        <f t="shared" si="7"/>
        <v>94</v>
      </c>
      <c r="D98" s="1669" t="s">
        <v>2057</v>
      </c>
      <c r="E98" s="1669" t="s">
        <v>2058</v>
      </c>
      <c r="F98" s="1669" t="s">
        <v>912</v>
      </c>
      <c r="G98" s="1670" t="s">
        <v>2939</v>
      </c>
      <c r="H98" s="1684" t="s">
        <v>33</v>
      </c>
      <c r="I98" s="1641">
        <f t="shared" si="5"/>
        <v>1</v>
      </c>
      <c r="J98" s="1642">
        <f t="shared" si="5"/>
        <v>0.25</v>
      </c>
      <c r="K98" s="1671">
        <f t="shared" si="8"/>
        <v>157.91666666666671</v>
      </c>
      <c r="L98" s="1672">
        <f>1</f>
        <v>1</v>
      </c>
      <c r="M98" s="1672">
        <f>1/4</f>
        <v>0.25</v>
      </c>
      <c r="N98" s="1672">
        <v>0</v>
      </c>
      <c r="O98" s="1672">
        <v>0</v>
      </c>
      <c r="P98" s="1672">
        <v>0</v>
      </c>
      <c r="Q98" s="1672">
        <v>0</v>
      </c>
      <c r="R98" s="1672">
        <v>0</v>
      </c>
      <c r="S98" s="1672">
        <v>0</v>
      </c>
      <c r="T98" s="1672">
        <v>0</v>
      </c>
      <c r="U98" s="1672">
        <v>0</v>
      </c>
      <c r="V98" s="1672">
        <v>0</v>
      </c>
      <c r="W98" s="1672">
        <v>0</v>
      </c>
    </row>
    <row r="99" spans="1:24">
      <c r="A99" s="1686">
        <f t="shared" si="6"/>
        <v>95</v>
      </c>
      <c r="B99" s="1689">
        <v>93</v>
      </c>
      <c r="C99" s="1711">
        <f t="shared" si="7"/>
        <v>95</v>
      </c>
      <c r="D99" s="1673" t="s">
        <v>74</v>
      </c>
      <c r="E99" s="1673" t="s">
        <v>960</v>
      </c>
      <c r="F99" s="1673" t="s">
        <v>1081</v>
      </c>
      <c r="G99" s="1670" t="s">
        <v>2939</v>
      </c>
      <c r="H99" s="1684" t="s">
        <v>33</v>
      </c>
      <c r="I99" s="1641">
        <f t="shared" si="5"/>
        <v>1</v>
      </c>
      <c r="J99" s="1642">
        <f t="shared" si="5"/>
        <v>0.25</v>
      </c>
      <c r="K99" s="1671">
        <f t="shared" si="8"/>
        <v>158.16666666666671</v>
      </c>
      <c r="L99" s="1674">
        <f>1</f>
        <v>1</v>
      </c>
      <c r="M99" s="1674">
        <f>1/4</f>
        <v>0.25</v>
      </c>
      <c r="N99" s="1674">
        <v>0</v>
      </c>
      <c r="O99" s="1674">
        <v>0</v>
      </c>
      <c r="P99" s="1674">
        <v>0</v>
      </c>
      <c r="Q99" s="1674">
        <v>0</v>
      </c>
      <c r="R99" s="1674">
        <v>0</v>
      </c>
      <c r="S99" s="1674">
        <v>0</v>
      </c>
      <c r="T99" s="1674">
        <v>0</v>
      </c>
      <c r="U99" s="1674">
        <v>0</v>
      </c>
      <c r="V99" s="1674">
        <v>0</v>
      </c>
      <c r="W99" s="1674">
        <v>0</v>
      </c>
    </row>
    <row r="100" spans="1:24">
      <c r="A100" s="1686">
        <f t="shared" si="6"/>
        <v>96</v>
      </c>
      <c r="B100" s="1689">
        <v>93</v>
      </c>
      <c r="C100" s="1711">
        <f t="shared" si="7"/>
        <v>96</v>
      </c>
      <c r="D100" s="1669" t="s">
        <v>2059</v>
      </c>
      <c r="E100" s="1669" t="s">
        <v>2060</v>
      </c>
      <c r="F100" s="1669" t="s">
        <v>910</v>
      </c>
      <c r="G100" s="1670" t="s">
        <v>2939</v>
      </c>
      <c r="H100" s="1684" t="s">
        <v>33</v>
      </c>
      <c r="I100" s="1641">
        <f t="shared" si="5"/>
        <v>1</v>
      </c>
      <c r="J100" s="1642">
        <f t="shared" si="5"/>
        <v>0.25</v>
      </c>
      <c r="K100" s="1671">
        <f t="shared" si="8"/>
        <v>158.41666666666671</v>
      </c>
      <c r="L100" s="1672">
        <f>1</f>
        <v>1</v>
      </c>
      <c r="M100" s="1672">
        <v>0.25</v>
      </c>
      <c r="N100" s="1672">
        <v>0</v>
      </c>
      <c r="O100" s="1672">
        <v>0</v>
      </c>
      <c r="P100" s="1672">
        <v>0</v>
      </c>
      <c r="Q100" s="1672">
        <v>0</v>
      </c>
      <c r="R100" s="1672">
        <v>0</v>
      </c>
      <c r="S100" s="1672">
        <v>0</v>
      </c>
      <c r="T100" s="1672">
        <v>0</v>
      </c>
      <c r="U100" s="1672">
        <v>0</v>
      </c>
      <c r="V100" s="1672">
        <v>0</v>
      </c>
      <c r="W100" s="1672">
        <v>0</v>
      </c>
      <c r="X100" s="1708" t="s">
        <v>2966</v>
      </c>
    </row>
    <row r="101" spans="1:24">
      <c r="A101" s="1686">
        <f t="shared" si="6"/>
        <v>97</v>
      </c>
      <c r="B101" s="1690"/>
      <c r="C101" s="1690"/>
      <c r="D101" s="1673" t="s">
        <v>207</v>
      </c>
      <c r="E101" s="1673" t="s">
        <v>208</v>
      </c>
      <c r="F101" s="1673" t="s">
        <v>67</v>
      </c>
      <c r="G101" s="1670" t="s">
        <v>2939</v>
      </c>
      <c r="H101" s="1684" t="s">
        <v>33</v>
      </c>
      <c r="I101" s="1641">
        <f t="shared" si="5"/>
        <v>0</v>
      </c>
      <c r="J101" s="1642">
        <f t="shared" si="5"/>
        <v>0</v>
      </c>
      <c r="K101" s="1671">
        <f t="shared" si="8"/>
        <v>158.41666666666671</v>
      </c>
      <c r="L101" s="1674">
        <v>0</v>
      </c>
      <c r="M101" s="1674">
        <v>0</v>
      </c>
      <c r="N101" s="1674">
        <v>0</v>
      </c>
      <c r="O101" s="1674">
        <v>0</v>
      </c>
      <c r="P101" s="1674">
        <v>0</v>
      </c>
      <c r="Q101" s="1674">
        <v>0</v>
      </c>
      <c r="R101" s="1674">
        <v>0</v>
      </c>
      <c r="S101" s="1674">
        <v>0</v>
      </c>
      <c r="T101" s="1674">
        <v>0</v>
      </c>
      <c r="U101" s="1674">
        <v>0</v>
      </c>
      <c r="V101" s="1674">
        <v>0</v>
      </c>
      <c r="W101" s="1674">
        <v>0</v>
      </c>
    </row>
    <row r="102" spans="1:24">
      <c r="A102" s="1686">
        <f t="shared" si="6"/>
        <v>98</v>
      </c>
      <c r="B102" s="1689"/>
      <c r="C102" s="1689"/>
      <c r="D102" s="1669" t="s">
        <v>262</v>
      </c>
      <c r="E102" s="1669" t="s">
        <v>263</v>
      </c>
      <c r="F102" s="1669" t="s">
        <v>67</v>
      </c>
      <c r="G102" s="1670" t="s">
        <v>2939</v>
      </c>
      <c r="H102" s="1684" t="s">
        <v>33</v>
      </c>
      <c r="I102" s="1641">
        <f t="shared" ref="I102:J117" si="11">L102+N102+P102+R102+T102+V102</f>
        <v>0</v>
      </c>
      <c r="J102" s="1642">
        <f t="shared" si="11"/>
        <v>0</v>
      </c>
      <c r="K102" s="1671">
        <f t="shared" si="8"/>
        <v>158.41666666666671</v>
      </c>
      <c r="L102" s="1672">
        <v>0</v>
      </c>
      <c r="M102" s="1672">
        <v>0</v>
      </c>
      <c r="N102" s="1672">
        <v>0</v>
      </c>
      <c r="O102" s="1672">
        <v>0</v>
      </c>
      <c r="P102" s="1672">
        <v>0</v>
      </c>
      <c r="Q102" s="1672">
        <v>0</v>
      </c>
      <c r="R102" s="1672">
        <v>0</v>
      </c>
      <c r="S102" s="1672">
        <v>0</v>
      </c>
      <c r="T102" s="1672">
        <v>0</v>
      </c>
      <c r="U102" s="1672">
        <v>0</v>
      </c>
      <c r="V102" s="1672">
        <v>0</v>
      </c>
      <c r="W102" s="1672">
        <v>0</v>
      </c>
    </row>
    <row r="103" spans="1:24">
      <c r="A103" s="1686">
        <f t="shared" si="6"/>
        <v>99</v>
      </c>
      <c r="B103" s="1689"/>
      <c r="C103" s="1689"/>
      <c r="D103" s="1673" t="s">
        <v>674</v>
      </c>
      <c r="E103" s="1673" t="s">
        <v>675</v>
      </c>
      <c r="F103" s="1673" t="s">
        <v>291</v>
      </c>
      <c r="G103" s="1670" t="s">
        <v>2939</v>
      </c>
      <c r="H103" s="1684" t="s">
        <v>33</v>
      </c>
      <c r="I103" s="1641">
        <f t="shared" si="11"/>
        <v>0</v>
      </c>
      <c r="J103" s="1642">
        <f t="shared" si="11"/>
        <v>0</v>
      </c>
      <c r="K103" s="1671">
        <f t="shared" si="8"/>
        <v>158.41666666666671</v>
      </c>
      <c r="L103" s="1674">
        <v>0</v>
      </c>
      <c r="M103" s="1674">
        <v>0</v>
      </c>
      <c r="N103" s="1674">
        <v>0</v>
      </c>
      <c r="O103" s="1674">
        <v>0</v>
      </c>
      <c r="P103" s="1674">
        <v>0</v>
      </c>
      <c r="Q103" s="1674">
        <v>0</v>
      </c>
      <c r="R103" s="1674">
        <v>0</v>
      </c>
      <c r="S103" s="1674">
        <v>0</v>
      </c>
      <c r="T103" s="1674">
        <v>0</v>
      </c>
      <c r="U103" s="1674">
        <v>0</v>
      </c>
      <c r="V103" s="1674">
        <v>0</v>
      </c>
      <c r="W103" s="1674">
        <v>0</v>
      </c>
    </row>
    <row r="104" spans="1:24">
      <c r="A104" s="1686">
        <f t="shared" si="6"/>
        <v>100</v>
      </c>
      <c r="B104" s="1689"/>
      <c r="C104" s="1689"/>
      <c r="D104" s="1669" t="s">
        <v>255</v>
      </c>
      <c r="E104" s="1669" t="s">
        <v>256</v>
      </c>
      <c r="F104" s="1669" t="s">
        <v>2650</v>
      </c>
      <c r="G104" s="1670" t="s">
        <v>2939</v>
      </c>
      <c r="H104" s="1684" t="s">
        <v>33</v>
      </c>
      <c r="I104" s="1641">
        <f t="shared" si="11"/>
        <v>0</v>
      </c>
      <c r="J104" s="1642">
        <f t="shared" si="11"/>
        <v>0</v>
      </c>
      <c r="K104" s="1671">
        <f t="shared" si="8"/>
        <v>158.41666666666671</v>
      </c>
      <c r="L104" s="1672">
        <v>0</v>
      </c>
      <c r="M104" s="1672">
        <v>0</v>
      </c>
      <c r="N104" s="1672">
        <v>0</v>
      </c>
      <c r="O104" s="1672">
        <v>0</v>
      </c>
      <c r="P104" s="1672">
        <v>0</v>
      </c>
      <c r="Q104" s="1672">
        <v>0</v>
      </c>
      <c r="R104" s="1672">
        <v>0</v>
      </c>
      <c r="S104" s="1672">
        <v>0</v>
      </c>
      <c r="T104" s="1672">
        <v>0</v>
      </c>
      <c r="U104" s="1672">
        <v>0</v>
      </c>
      <c r="V104" s="1672">
        <v>0</v>
      </c>
      <c r="W104" s="1672">
        <v>0</v>
      </c>
    </row>
    <row r="105" spans="1:24">
      <c r="A105" s="1686">
        <f t="shared" si="6"/>
        <v>101</v>
      </c>
      <c r="B105" s="1689"/>
      <c r="C105" s="1689"/>
      <c r="D105" s="1669" t="s">
        <v>209</v>
      </c>
      <c r="E105" s="1669" t="s">
        <v>210</v>
      </c>
      <c r="F105" s="1669" t="s">
        <v>2650</v>
      </c>
      <c r="G105" s="1670" t="s">
        <v>2939</v>
      </c>
      <c r="H105" s="1684" t="s">
        <v>33</v>
      </c>
      <c r="I105" s="1641">
        <f t="shared" si="11"/>
        <v>0</v>
      </c>
      <c r="J105" s="1642">
        <f t="shared" si="11"/>
        <v>0</v>
      </c>
      <c r="K105" s="1671">
        <f t="shared" si="8"/>
        <v>158.41666666666671</v>
      </c>
      <c r="L105" s="1672">
        <v>0</v>
      </c>
      <c r="M105" s="1672">
        <v>0</v>
      </c>
      <c r="N105" s="1672">
        <v>0</v>
      </c>
      <c r="O105" s="1672">
        <v>0</v>
      </c>
      <c r="P105" s="1672">
        <v>0</v>
      </c>
      <c r="Q105" s="1672">
        <v>0</v>
      </c>
      <c r="R105" s="1672">
        <v>0</v>
      </c>
      <c r="S105" s="1672">
        <v>0</v>
      </c>
      <c r="T105" s="1672">
        <v>0</v>
      </c>
      <c r="U105" s="1672">
        <v>0</v>
      </c>
      <c r="V105" s="1672">
        <v>0</v>
      </c>
      <c r="W105" s="1672">
        <v>0</v>
      </c>
    </row>
    <row r="106" spans="1:24">
      <c r="A106" s="1686">
        <f t="shared" si="6"/>
        <v>102</v>
      </c>
      <c r="B106" s="1689"/>
      <c r="C106" s="1689"/>
      <c r="D106" s="1673" t="s">
        <v>1011</v>
      </c>
      <c r="E106" s="1673" t="s">
        <v>1012</v>
      </c>
      <c r="F106" s="1673" t="s">
        <v>505</v>
      </c>
      <c r="G106" s="1670" t="s">
        <v>2939</v>
      </c>
      <c r="H106" s="1684" t="s">
        <v>33</v>
      </c>
      <c r="I106" s="1641">
        <f t="shared" si="11"/>
        <v>0</v>
      </c>
      <c r="J106" s="1642">
        <f t="shared" si="11"/>
        <v>0</v>
      </c>
      <c r="K106" s="1671">
        <f t="shared" si="8"/>
        <v>158.41666666666671</v>
      </c>
      <c r="L106" s="1674">
        <v>0</v>
      </c>
      <c r="M106" s="1674">
        <v>0</v>
      </c>
      <c r="N106" s="1674">
        <v>0</v>
      </c>
      <c r="O106" s="1674">
        <v>0</v>
      </c>
      <c r="P106" s="1674">
        <v>0</v>
      </c>
      <c r="Q106" s="1674">
        <v>0</v>
      </c>
      <c r="R106" s="1674">
        <v>0</v>
      </c>
      <c r="S106" s="1674">
        <v>0</v>
      </c>
      <c r="T106" s="1674">
        <v>0</v>
      </c>
      <c r="U106" s="1674">
        <v>0</v>
      </c>
      <c r="V106" s="1674">
        <v>0</v>
      </c>
      <c r="W106" s="1674">
        <v>0</v>
      </c>
    </row>
    <row r="107" spans="1:24">
      <c r="A107" s="1686">
        <f t="shared" si="6"/>
        <v>103</v>
      </c>
      <c r="B107" s="1689"/>
      <c r="C107" s="1689"/>
      <c r="D107" s="1675" t="s">
        <v>921</v>
      </c>
      <c r="E107" s="1675" t="s">
        <v>903</v>
      </c>
      <c r="F107" s="1675" t="s">
        <v>157</v>
      </c>
      <c r="G107" s="1670" t="s">
        <v>2939</v>
      </c>
      <c r="H107" s="1684" t="s">
        <v>33</v>
      </c>
      <c r="I107" s="1641">
        <f t="shared" si="11"/>
        <v>0</v>
      </c>
      <c r="J107" s="1642">
        <f t="shared" si="11"/>
        <v>0</v>
      </c>
      <c r="K107" s="1671">
        <f t="shared" si="8"/>
        <v>158.41666666666671</v>
      </c>
      <c r="L107" s="1674">
        <v>0</v>
      </c>
      <c r="M107" s="1674">
        <v>0</v>
      </c>
      <c r="N107" s="1674">
        <v>0</v>
      </c>
      <c r="O107" s="1674">
        <v>0</v>
      </c>
      <c r="P107" s="1674">
        <v>0</v>
      </c>
      <c r="Q107" s="1674">
        <v>0</v>
      </c>
      <c r="R107" s="1674">
        <v>0</v>
      </c>
      <c r="S107" s="1674">
        <v>0</v>
      </c>
      <c r="T107" s="1674">
        <v>0</v>
      </c>
      <c r="U107" s="1674">
        <v>0</v>
      </c>
      <c r="V107" s="1674">
        <v>0</v>
      </c>
      <c r="W107" s="1674">
        <v>0</v>
      </c>
    </row>
    <row r="108" spans="1:24">
      <c r="A108" s="1686">
        <f t="shared" si="6"/>
        <v>104</v>
      </c>
      <c r="B108" s="1689"/>
      <c r="C108" s="1689"/>
      <c r="D108" s="1669" t="s">
        <v>676</v>
      </c>
      <c r="E108" s="1669" t="s">
        <v>677</v>
      </c>
      <c r="F108" s="1669" t="s">
        <v>311</v>
      </c>
      <c r="G108" s="1670" t="s">
        <v>2939</v>
      </c>
      <c r="H108" s="1684" t="s">
        <v>33</v>
      </c>
      <c r="I108" s="1641">
        <f t="shared" si="11"/>
        <v>0</v>
      </c>
      <c r="J108" s="1642">
        <f t="shared" si="11"/>
        <v>0</v>
      </c>
      <c r="K108" s="1671">
        <f t="shared" si="8"/>
        <v>158.41666666666671</v>
      </c>
      <c r="L108" s="1672">
        <v>0</v>
      </c>
      <c r="M108" s="1672">
        <v>0</v>
      </c>
      <c r="N108" s="1672">
        <v>0</v>
      </c>
      <c r="O108" s="1672">
        <v>0</v>
      </c>
      <c r="P108" s="1672">
        <v>0</v>
      </c>
      <c r="Q108" s="1672">
        <v>0</v>
      </c>
      <c r="R108" s="1672">
        <v>0</v>
      </c>
      <c r="S108" s="1672">
        <v>0</v>
      </c>
      <c r="T108" s="1672">
        <v>0</v>
      </c>
      <c r="U108" s="1672">
        <v>0</v>
      </c>
      <c r="V108" s="1672">
        <v>0</v>
      </c>
      <c r="W108" s="1672">
        <v>0</v>
      </c>
    </row>
    <row r="109" spans="1:24">
      <c r="A109" s="1686">
        <f t="shared" si="6"/>
        <v>105</v>
      </c>
      <c r="B109" s="1689"/>
      <c r="C109" s="1689"/>
      <c r="D109" s="1669" t="s">
        <v>911</v>
      </c>
      <c r="E109" s="1669" t="s">
        <v>902</v>
      </c>
      <c r="F109" s="1669" t="s">
        <v>912</v>
      </c>
      <c r="G109" s="1670" t="s">
        <v>2939</v>
      </c>
      <c r="H109" s="1684" t="s">
        <v>33</v>
      </c>
      <c r="I109" s="1641">
        <f t="shared" si="11"/>
        <v>0</v>
      </c>
      <c r="J109" s="1642">
        <f t="shared" si="11"/>
        <v>0</v>
      </c>
      <c r="K109" s="1671">
        <f t="shared" si="8"/>
        <v>158.41666666666671</v>
      </c>
      <c r="L109" s="1672">
        <v>0</v>
      </c>
      <c r="M109" s="1672">
        <v>0</v>
      </c>
      <c r="N109" s="1672">
        <v>0</v>
      </c>
      <c r="O109" s="1672">
        <v>0</v>
      </c>
      <c r="P109" s="1672">
        <v>0</v>
      </c>
      <c r="Q109" s="1672">
        <v>0</v>
      </c>
      <c r="R109" s="1672">
        <v>0</v>
      </c>
      <c r="S109" s="1672">
        <v>0</v>
      </c>
      <c r="T109" s="1672">
        <v>0</v>
      </c>
      <c r="U109" s="1672">
        <v>0</v>
      </c>
      <c r="V109" s="1672">
        <v>0</v>
      </c>
      <c r="W109" s="1672">
        <v>0</v>
      </c>
    </row>
    <row r="110" spans="1:24">
      <c r="A110" s="1686">
        <f t="shared" si="6"/>
        <v>106</v>
      </c>
      <c r="B110" s="1689"/>
      <c r="C110" s="1689"/>
      <c r="D110" s="1673" t="s">
        <v>352</v>
      </c>
      <c r="E110" s="1673" t="s">
        <v>843</v>
      </c>
      <c r="F110" s="1673" t="s">
        <v>1081</v>
      </c>
      <c r="G110" s="1670" t="s">
        <v>2939</v>
      </c>
      <c r="H110" s="1684" t="s">
        <v>33</v>
      </c>
      <c r="I110" s="1641">
        <f t="shared" si="11"/>
        <v>0</v>
      </c>
      <c r="J110" s="1642">
        <f t="shared" si="11"/>
        <v>0</v>
      </c>
      <c r="K110" s="1671">
        <f t="shared" si="8"/>
        <v>158.41666666666671</v>
      </c>
      <c r="L110" s="1674">
        <v>0</v>
      </c>
      <c r="M110" s="1674">
        <v>0</v>
      </c>
      <c r="N110" s="1674">
        <v>0</v>
      </c>
      <c r="O110" s="1674">
        <v>0</v>
      </c>
      <c r="P110" s="1674">
        <v>0</v>
      </c>
      <c r="Q110" s="1674">
        <v>0</v>
      </c>
      <c r="R110" s="1674">
        <v>0</v>
      </c>
      <c r="S110" s="1674">
        <v>0</v>
      </c>
      <c r="T110" s="1674">
        <v>0</v>
      </c>
      <c r="U110" s="1674">
        <v>0</v>
      </c>
      <c r="V110" s="1674">
        <v>0</v>
      </c>
      <c r="W110" s="1674">
        <v>0</v>
      </c>
    </row>
    <row r="111" spans="1:24">
      <c r="A111" s="1686">
        <f t="shared" si="6"/>
        <v>107</v>
      </c>
      <c r="B111" s="1689"/>
      <c r="C111" s="1689"/>
      <c r="D111" s="1677" t="s">
        <v>955</v>
      </c>
      <c r="E111" s="1677" t="s">
        <v>956</v>
      </c>
      <c r="F111" s="1677" t="s">
        <v>231</v>
      </c>
      <c r="G111" s="1670" t="s">
        <v>2939</v>
      </c>
      <c r="H111" s="1684" t="s">
        <v>33</v>
      </c>
      <c r="I111" s="1641">
        <f t="shared" si="11"/>
        <v>0</v>
      </c>
      <c r="J111" s="1642">
        <f t="shared" si="11"/>
        <v>0</v>
      </c>
      <c r="K111" s="1671">
        <f t="shared" si="8"/>
        <v>158.41666666666671</v>
      </c>
      <c r="L111" s="1640">
        <v>0</v>
      </c>
      <c r="M111" s="1672">
        <v>0</v>
      </c>
      <c r="N111" s="1672">
        <v>0</v>
      </c>
      <c r="O111" s="1672">
        <v>0</v>
      </c>
      <c r="P111" s="1672">
        <v>0</v>
      </c>
      <c r="Q111" s="1672">
        <v>0</v>
      </c>
      <c r="R111" s="1672">
        <v>0</v>
      </c>
      <c r="S111" s="1672">
        <v>0</v>
      </c>
      <c r="T111" s="1672">
        <v>0</v>
      </c>
      <c r="U111" s="1672">
        <v>0</v>
      </c>
      <c r="V111" s="1672">
        <v>0</v>
      </c>
      <c r="W111" s="1672">
        <v>0</v>
      </c>
    </row>
    <row r="112" spans="1:24">
      <c r="A112" s="1686">
        <f t="shared" si="6"/>
        <v>108</v>
      </c>
      <c r="B112" s="1689"/>
      <c r="C112" s="1689"/>
      <c r="D112" s="1675" t="s">
        <v>255</v>
      </c>
      <c r="E112" s="1675" t="s">
        <v>959</v>
      </c>
      <c r="F112" s="1675" t="s">
        <v>231</v>
      </c>
      <c r="G112" s="1670" t="s">
        <v>2939</v>
      </c>
      <c r="H112" s="1684" t="s">
        <v>33</v>
      </c>
      <c r="I112" s="1641">
        <f t="shared" si="11"/>
        <v>1</v>
      </c>
      <c r="J112" s="1642">
        <f t="shared" si="11"/>
        <v>0</v>
      </c>
      <c r="K112" s="1671">
        <f t="shared" si="8"/>
        <v>158.41666666666671</v>
      </c>
      <c r="L112" s="1640">
        <f>1</f>
        <v>1</v>
      </c>
      <c r="M112" s="1674">
        <v>0</v>
      </c>
      <c r="N112" s="1674">
        <v>0</v>
      </c>
      <c r="O112" s="1674">
        <v>0</v>
      </c>
      <c r="P112" s="1674">
        <v>0</v>
      </c>
      <c r="Q112" s="1674">
        <v>0</v>
      </c>
      <c r="R112" s="1674">
        <v>0</v>
      </c>
      <c r="S112" s="1674">
        <v>0</v>
      </c>
      <c r="T112" s="1674">
        <v>0</v>
      </c>
      <c r="U112" s="1674">
        <v>0</v>
      </c>
      <c r="V112" s="1674">
        <v>0</v>
      </c>
      <c r="W112" s="1674">
        <v>0</v>
      </c>
    </row>
    <row r="113" spans="1:23">
      <c r="A113" s="1686">
        <f t="shared" si="6"/>
        <v>109</v>
      </c>
      <c r="B113" s="1689"/>
      <c r="C113" s="1689"/>
      <c r="D113" s="1678" t="s">
        <v>962</v>
      </c>
      <c r="E113" s="1678" t="s">
        <v>963</v>
      </c>
      <c r="F113" s="1675" t="s">
        <v>231</v>
      </c>
      <c r="G113" s="1670" t="s">
        <v>2939</v>
      </c>
      <c r="H113" s="1684" t="s">
        <v>33</v>
      </c>
      <c r="I113" s="1641">
        <f t="shared" si="11"/>
        <v>0</v>
      </c>
      <c r="J113" s="1642">
        <f t="shared" si="11"/>
        <v>0</v>
      </c>
      <c r="K113" s="1671">
        <f t="shared" si="8"/>
        <v>158.41666666666671</v>
      </c>
      <c r="L113" s="1640">
        <v>0</v>
      </c>
      <c r="M113" s="1672">
        <v>0</v>
      </c>
      <c r="N113" s="1672">
        <v>0</v>
      </c>
      <c r="O113" s="1672">
        <v>0</v>
      </c>
      <c r="P113" s="1672">
        <v>0</v>
      </c>
      <c r="Q113" s="1672">
        <v>0</v>
      </c>
      <c r="R113" s="1672">
        <v>0</v>
      </c>
      <c r="S113" s="1672">
        <v>0</v>
      </c>
      <c r="T113" s="1672">
        <v>0</v>
      </c>
      <c r="U113" s="1672">
        <v>0</v>
      </c>
      <c r="V113" s="1672">
        <v>0</v>
      </c>
      <c r="W113" s="1672">
        <v>0</v>
      </c>
    </row>
    <row r="114" spans="1:23">
      <c r="A114" s="1686">
        <f t="shared" si="6"/>
        <v>110</v>
      </c>
      <c r="B114" s="1689"/>
      <c r="C114" s="1689"/>
      <c r="D114" s="1675" t="s">
        <v>2181</v>
      </c>
      <c r="E114" s="1675" t="s">
        <v>204</v>
      </c>
      <c r="F114" s="1675" t="s">
        <v>231</v>
      </c>
      <c r="G114" s="1670" t="s">
        <v>2939</v>
      </c>
      <c r="H114" s="1684" t="s">
        <v>33</v>
      </c>
      <c r="I114" s="1641">
        <f t="shared" si="11"/>
        <v>1</v>
      </c>
      <c r="J114" s="1642">
        <f t="shared" si="11"/>
        <v>0</v>
      </c>
      <c r="K114" s="1671">
        <f t="shared" si="8"/>
        <v>158.41666666666671</v>
      </c>
      <c r="L114" s="1640">
        <f>1</f>
        <v>1</v>
      </c>
      <c r="M114" s="1674">
        <v>0</v>
      </c>
      <c r="N114" s="1674">
        <v>0</v>
      </c>
      <c r="O114" s="1674">
        <v>0</v>
      </c>
      <c r="P114" s="1674">
        <v>0</v>
      </c>
      <c r="Q114" s="1674">
        <v>0</v>
      </c>
      <c r="R114" s="1674">
        <v>0</v>
      </c>
      <c r="S114" s="1674">
        <v>0</v>
      </c>
      <c r="T114" s="1674">
        <v>0</v>
      </c>
      <c r="U114" s="1674">
        <v>0</v>
      </c>
      <c r="V114" s="1674">
        <v>0</v>
      </c>
      <c r="W114" s="1674">
        <v>0</v>
      </c>
    </row>
    <row r="115" spans="1:23">
      <c r="A115" s="1686">
        <f t="shared" si="6"/>
        <v>111</v>
      </c>
      <c r="B115" s="1689"/>
      <c r="C115" s="1689"/>
      <c r="D115" s="1677" t="s">
        <v>1630</v>
      </c>
      <c r="E115" s="1677" t="s">
        <v>1798</v>
      </c>
      <c r="F115" s="1675" t="s">
        <v>231</v>
      </c>
      <c r="G115" s="1670" t="s">
        <v>2939</v>
      </c>
      <c r="H115" s="1684" t="s">
        <v>33</v>
      </c>
      <c r="I115" s="1641">
        <f t="shared" si="11"/>
        <v>1</v>
      </c>
      <c r="J115" s="1642">
        <v>0</v>
      </c>
      <c r="K115" s="1671">
        <f t="shared" si="8"/>
        <v>158.41666666666671</v>
      </c>
      <c r="L115" s="1640">
        <f>1</f>
        <v>1</v>
      </c>
      <c r="M115" s="1672">
        <v>0</v>
      </c>
      <c r="N115" s="1672">
        <v>0</v>
      </c>
      <c r="O115" s="1672">
        <v>0</v>
      </c>
      <c r="P115" s="1672">
        <v>0</v>
      </c>
      <c r="Q115" s="1672">
        <v>0</v>
      </c>
      <c r="R115" s="1672">
        <v>0</v>
      </c>
      <c r="S115" s="1672">
        <v>0</v>
      </c>
      <c r="T115" s="1672">
        <v>0</v>
      </c>
      <c r="U115" s="1672">
        <v>0</v>
      </c>
      <c r="V115" s="1672">
        <v>0</v>
      </c>
      <c r="W115" s="1672">
        <v>0</v>
      </c>
    </row>
    <row r="116" spans="1:23">
      <c r="A116" s="1686">
        <f t="shared" si="6"/>
        <v>112</v>
      </c>
      <c r="B116" s="1689"/>
      <c r="C116" s="1689"/>
      <c r="D116" s="1675" t="s">
        <v>958</v>
      </c>
      <c r="E116" s="1675" t="s">
        <v>957</v>
      </c>
      <c r="F116" s="1675" t="s">
        <v>231</v>
      </c>
      <c r="G116" s="1670" t="s">
        <v>2939</v>
      </c>
      <c r="H116" s="1684" t="s">
        <v>33</v>
      </c>
      <c r="I116" s="1641">
        <f t="shared" si="11"/>
        <v>0</v>
      </c>
      <c r="J116" s="1642">
        <f t="shared" si="11"/>
        <v>0</v>
      </c>
      <c r="K116" s="1671">
        <f t="shared" si="8"/>
        <v>158.41666666666671</v>
      </c>
      <c r="L116" s="1640">
        <v>0</v>
      </c>
      <c r="M116" s="1674">
        <v>0</v>
      </c>
      <c r="N116" s="1674">
        <v>0</v>
      </c>
      <c r="O116" s="1674">
        <v>0</v>
      </c>
      <c r="P116" s="1674">
        <v>0</v>
      </c>
      <c r="Q116" s="1674">
        <v>0</v>
      </c>
      <c r="R116" s="1674">
        <v>0</v>
      </c>
      <c r="S116" s="1674">
        <v>0</v>
      </c>
      <c r="T116" s="1674">
        <v>0</v>
      </c>
      <c r="U116" s="1674">
        <v>0</v>
      </c>
      <c r="V116" s="1674">
        <v>0</v>
      </c>
      <c r="W116" s="1674">
        <v>0</v>
      </c>
    </row>
    <row r="117" spans="1:23">
      <c r="A117" s="1686">
        <f t="shared" si="6"/>
        <v>113</v>
      </c>
      <c r="B117" s="1689"/>
      <c r="C117" s="1689"/>
      <c r="D117" s="1678" t="s">
        <v>938</v>
      </c>
      <c r="E117" s="1678" t="s">
        <v>138</v>
      </c>
      <c r="F117" s="1675" t="s">
        <v>231</v>
      </c>
      <c r="G117" s="1670" t="s">
        <v>2939</v>
      </c>
      <c r="H117" s="1684" t="s">
        <v>33</v>
      </c>
      <c r="I117" s="1641">
        <f t="shared" si="11"/>
        <v>0</v>
      </c>
      <c r="J117" s="1642">
        <f t="shared" si="11"/>
        <v>0</v>
      </c>
      <c r="K117" s="1671">
        <f t="shared" si="8"/>
        <v>158.41666666666671</v>
      </c>
      <c r="L117" s="1640">
        <v>0</v>
      </c>
      <c r="M117" s="1672">
        <v>0</v>
      </c>
      <c r="N117" s="1672">
        <v>0</v>
      </c>
      <c r="O117" s="1672">
        <v>0</v>
      </c>
      <c r="P117" s="1672">
        <v>0</v>
      </c>
      <c r="Q117" s="1672">
        <v>0</v>
      </c>
      <c r="R117" s="1672">
        <v>0</v>
      </c>
      <c r="S117" s="1672">
        <v>0</v>
      </c>
      <c r="T117" s="1672">
        <v>0</v>
      </c>
      <c r="U117" s="1672">
        <v>0</v>
      </c>
      <c r="V117" s="1672">
        <v>0</v>
      </c>
      <c r="W117" s="1672">
        <v>0</v>
      </c>
    </row>
    <row r="118" spans="1:23">
      <c r="A118" s="1686">
        <f t="shared" si="6"/>
        <v>114</v>
      </c>
      <c r="B118" s="1689"/>
      <c r="C118" s="1689"/>
      <c r="D118" s="1676" t="s">
        <v>1043</v>
      </c>
      <c r="E118" s="1676" t="s">
        <v>1042</v>
      </c>
      <c r="F118" s="1676" t="s">
        <v>231</v>
      </c>
      <c r="G118" s="1670" t="s">
        <v>2939</v>
      </c>
      <c r="H118" s="1684" t="s">
        <v>33</v>
      </c>
      <c r="I118" s="1641">
        <f t="shared" ref="I118:J149" si="12">L118+N118+P118+R118+T118+V118</f>
        <v>0</v>
      </c>
      <c r="J118" s="1642">
        <f t="shared" si="12"/>
        <v>0</v>
      </c>
      <c r="K118" s="1671">
        <f t="shared" si="8"/>
        <v>158.41666666666671</v>
      </c>
      <c r="L118" s="1640">
        <v>0</v>
      </c>
      <c r="M118" s="1674">
        <v>0</v>
      </c>
      <c r="N118" s="1674">
        <v>0</v>
      </c>
      <c r="O118" s="1674">
        <v>0</v>
      </c>
      <c r="P118" s="1674">
        <v>0</v>
      </c>
      <c r="Q118" s="1674">
        <v>0</v>
      </c>
      <c r="R118" s="1674">
        <v>0</v>
      </c>
      <c r="S118" s="1674">
        <v>0</v>
      </c>
      <c r="T118" s="1674">
        <v>0</v>
      </c>
      <c r="U118" s="1674">
        <v>0</v>
      </c>
      <c r="V118" s="1674">
        <v>0</v>
      </c>
      <c r="W118" s="1674">
        <v>0</v>
      </c>
    </row>
    <row r="119" spans="1:23">
      <c r="A119" s="1686">
        <f t="shared" si="6"/>
        <v>115</v>
      </c>
      <c r="B119" s="1689"/>
      <c r="C119" s="1689"/>
      <c r="D119" s="1678" t="s">
        <v>1029</v>
      </c>
      <c r="E119" s="1678" t="s">
        <v>1030</v>
      </c>
      <c r="F119" s="1676" t="s">
        <v>231</v>
      </c>
      <c r="G119" s="1670" t="s">
        <v>2939</v>
      </c>
      <c r="H119" s="1684" t="s">
        <v>33</v>
      </c>
      <c r="I119" s="1641">
        <f t="shared" si="12"/>
        <v>1</v>
      </c>
      <c r="J119" s="1642">
        <f t="shared" si="12"/>
        <v>0</v>
      </c>
      <c r="K119" s="1671">
        <f t="shared" si="8"/>
        <v>158.41666666666671</v>
      </c>
      <c r="L119" s="1640">
        <f>1</f>
        <v>1</v>
      </c>
      <c r="M119" s="1672">
        <v>0</v>
      </c>
      <c r="N119" s="1672">
        <v>0</v>
      </c>
      <c r="O119" s="1672">
        <v>0</v>
      </c>
      <c r="P119" s="1672">
        <v>0</v>
      </c>
      <c r="Q119" s="1672">
        <v>0</v>
      </c>
      <c r="R119" s="1672">
        <v>0</v>
      </c>
      <c r="S119" s="1672">
        <v>0</v>
      </c>
      <c r="T119" s="1672">
        <v>0</v>
      </c>
      <c r="U119" s="1672">
        <v>0</v>
      </c>
      <c r="V119" s="1672">
        <v>0</v>
      </c>
      <c r="W119" s="1672">
        <v>0</v>
      </c>
    </row>
    <row r="120" spans="1:23">
      <c r="A120" s="1686">
        <f t="shared" si="6"/>
        <v>116</v>
      </c>
      <c r="B120" s="1689"/>
      <c r="C120" s="1689"/>
      <c r="D120" s="1675" t="s">
        <v>111</v>
      </c>
      <c r="E120" s="1675" t="s">
        <v>636</v>
      </c>
      <c r="F120" s="1676" t="s">
        <v>231</v>
      </c>
      <c r="G120" s="1670" t="s">
        <v>2939</v>
      </c>
      <c r="H120" s="1684" t="s">
        <v>33</v>
      </c>
      <c r="I120" s="1641">
        <f t="shared" si="12"/>
        <v>0</v>
      </c>
      <c r="J120" s="1642">
        <f t="shared" si="12"/>
        <v>0</v>
      </c>
      <c r="K120" s="1671">
        <f t="shared" si="8"/>
        <v>158.41666666666671</v>
      </c>
      <c r="L120" s="1640">
        <v>0</v>
      </c>
      <c r="M120" s="1674">
        <v>0</v>
      </c>
      <c r="N120" s="1674">
        <v>0</v>
      </c>
      <c r="O120" s="1674">
        <v>0</v>
      </c>
      <c r="P120" s="1674">
        <v>0</v>
      </c>
      <c r="Q120" s="1674">
        <v>0</v>
      </c>
      <c r="R120" s="1674">
        <v>0</v>
      </c>
      <c r="S120" s="1674">
        <v>0</v>
      </c>
      <c r="T120" s="1674">
        <v>0</v>
      </c>
      <c r="U120" s="1674">
        <v>0</v>
      </c>
      <c r="V120" s="1674">
        <v>0</v>
      </c>
      <c r="W120" s="1674">
        <v>0</v>
      </c>
    </row>
    <row r="121" spans="1:23">
      <c r="A121" s="1686">
        <f t="shared" si="6"/>
        <v>117</v>
      </c>
      <c r="B121" s="1689"/>
      <c r="C121" s="1689"/>
      <c r="D121" s="1678" t="s">
        <v>2056</v>
      </c>
      <c r="E121" s="1678" t="s">
        <v>961</v>
      </c>
      <c r="F121" s="1676" t="s">
        <v>231</v>
      </c>
      <c r="G121" s="1670" t="s">
        <v>2939</v>
      </c>
      <c r="H121" s="1684" t="s">
        <v>33</v>
      </c>
      <c r="I121" s="1641">
        <f t="shared" si="12"/>
        <v>1</v>
      </c>
      <c r="J121" s="1642">
        <f t="shared" si="12"/>
        <v>0</v>
      </c>
      <c r="K121" s="1671">
        <f t="shared" si="8"/>
        <v>158.41666666666671</v>
      </c>
      <c r="L121" s="1640">
        <f>1</f>
        <v>1</v>
      </c>
      <c r="M121" s="1672">
        <v>0</v>
      </c>
      <c r="N121" s="1672">
        <v>0</v>
      </c>
      <c r="O121" s="1672">
        <v>0</v>
      </c>
      <c r="P121" s="1672">
        <v>0</v>
      </c>
      <c r="Q121" s="1672">
        <v>0</v>
      </c>
      <c r="R121" s="1672">
        <v>0</v>
      </c>
      <c r="S121" s="1672">
        <v>0</v>
      </c>
      <c r="T121" s="1672">
        <v>0</v>
      </c>
      <c r="U121" s="1672">
        <v>0</v>
      </c>
      <c r="V121" s="1672">
        <v>0</v>
      </c>
      <c r="W121" s="1672">
        <v>0</v>
      </c>
    </row>
    <row r="122" spans="1:23">
      <c r="A122" s="1686">
        <f t="shared" si="6"/>
        <v>118</v>
      </c>
      <c r="B122" s="1689"/>
      <c r="C122" s="1689"/>
      <c r="D122" s="1675" t="s">
        <v>1455</v>
      </c>
      <c r="E122" s="1675" t="s">
        <v>1761</v>
      </c>
      <c r="F122" s="1676" t="s">
        <v>231</v>
      </c>
      <c r="G122" s="1670" t="s">
        <v>2939</v>
      </c>
      <c r="H122" s="1684" t="s">
        <v>33</v>
      </c>
      <c r="I122" s="1641">
        <f t="shared" si="12"/>
        <v>1</v>
      </c>
      <c r="J122" s="1642">
        <f t="shared" si="12"/>
        <v>0</v>
      </c>
      <c r="K122" s="1671">
        <f t="shared" si="8"/>
        <v>158.41666666666671</v>
      </c>
      <c r="L122" s="1640">
        <f>1</f>
        <v>1</v>
      </c>
      <c r="M122" s="1674">
        <v>0</v>
      </c>
      <c r="N122" s="1674">
        <v>0</v>
      </c>
      <c r="O122" s="1674">
        <v>0</v>
      </c>
      <c r="P122" s="1674">
        <v>0</v>
      </c>
      <c r="Q122" s="1674">
        <v>0</v>
      </c>
      <c r="R122" s="1674">
        <v>0</v>
      </c>
      <c r="S122" s="1674">
        <v>0</v>
      </c>
      <c r="T122" s="1674">
        <v>0</v>
      </c>
      <c r="U122" s="1674">
        <v>0</v>
      </c>
      <c r="V122" s="1674">
        <v>0</v>
      </c>
      <c r="W122" s="1674">
        <v>0</v>
      </c>
    </row>
    <row r="123" spans="1:23">
      <c r="A123" s="1686">
        <f t="shared" si="6"/>
        <v>119</v>
      </c>
      <c r="B123" s="1689"/>
      <c r="C123" s="1689"/>
      <c r="D123" s="1678" t="s">
        <v>953</v>
      </c>
      <c r="E123" s="1678" t="s">
        <v>954</v>
      </c>
      <c r="F123" s="1676" t="s">
        <v>231</v>
      </c>
      <c r="G123" s="1670" t="s">
        <v>2939</v>
      </c>
      <c r="H123" s="1684" t="s">
        <v>33</v>
      </c>
      <c r="I123" s="1641">
        <f t="shared" si="12"/>
        <v>0</v>
      </c>
      <c r="J123" s="1642">
        <f t="shared" si="12"/>
        <v>0</v>
      </c>
      <c r="K123" s="1671">
        <f t="shared" si="8"/>
        <v>158.41666666666671</v>
      </c>
      <c r="L123" s="1640">
        <v>0</v>
      </c>
      <c r="M123" s="1672">
        <v>0</v>
      </c>
      <c r="N123" s="1672">
        <v>0</v>
      </c>
      <c r="O123" s="1672">
        <v>0</v>
      </c>
      <c r="P123" s="1672">
        <v>0</v>
      </c>
      <c r="Q123" s="1672">
        <v>0</v>
      </c>
      <c r="R123" s="1672">
        <v>0</v>
      </c>
      <c r="S123" s="1672">
        <v>0</v>
      </c>
      <c r="T123" s="1672">
        <v>0</v>
      </c>
      <c r="U123" s="1672">
        <v>0</v>
      </c>
      <c r="V123" s="1672">
        <v>0</v>
      </c>
      <c r="W123" s="1672">
        <v>0</v>
      </c>
    </row>
    <row r="124" spans="1:23">
      <c r="A124" s="1686">
        <f t="shared" si="6"/>
        <v>120</v>
      </c>
      <c r="B124" s="1689"/>
      <c r="C124" s="1689"/>
      <c r="D124" s="1675" t="s">
        <v>2035</v>
      </c>
      <c r="E124" s="1675" t="s">
        <v>2036</v>
      </c>
      <c r="F124" s="1676" t="s">
        <v>231</v>
      </c>
      <c r="G124" s="1670" t="s">
        <v>2939</v>
      </c>
      <c r="H124" s="1684" t="s">
        <v>33</v>
      </c>
      <c r="I124" s="1641">
        <f t="shared" si="12"/>
        <v>1</v>
      </c>
      <c r="J124" s="1642">
        <f t="shared" si="12"/>
        <v>0</v>
      </c>
      <c r="K124" s="1671">
        <f t="shared" si="8"/>
        <v>158.41666666666671</v>
      </c>
      <c r="L124" s="1640">
        <f>1</f>
        <v>1</v>
      </c>
      <c r="M124" s="1674">
        <v>0</v>
      </c>
      <c r="N124" s="1674">
        <v>0</v>
      </c>
      <c r="O124" s="1674">
        <v>0</v>
      </c>
      <c r="P124" s="1674">
        <v>0</v>
      </c>
      <c r="Q124" s="1674">
        <v>0</v>
      </c>
      <c r="R124" s="1674">
        <v>0</v>
      </c>
      <c r="S124" s="1674">
        <v>0</v>
      </c>
      <c r="T124" s="1674">
        <v>0</v>
      </c>
      <c r="U124" s="1674">
        <v>0</v>
      </c>
      <c r="V124" s="1674">
        <v>0</v>
      </c>
      <c r="W124" s="1674">
        <v>0</v>
      </c>
    </row>
    <row r="125" spans="1:23">
      <c r="A125" s="1686">
        <f t="shared" si="6"/>
        <v>121</v>
      </c>
      <c r="B125" s="1689"/>
      <c r="C125" s="1689"/>
      <c r="D125" s="1678" t="s">
        <v>2534</v>
      </c>
      <c r="E125" s="1678" t="s">
        <v>2535</v>
      </c>
      <c r="F125" s="1676" t="s">
        <v>231</v>
      </c>
      <c r="G125" s="1670" t="s">
        <v>2939</v>
      </c>
      <c r="H125" s="1684" t="s">
        <v>33</v>
      </c>
      <c r="I125" s="1641">
        <f t="shared" si="12"/>
        <v>1</v>
      </c>
      <c r="J125" s="1642">
        <f t="shared" si="12"/>
        <v>0</v>
      </c>
      <c r="K125" s="1671">
        <f t="shared" si="8"/>
        <v>158.41666666666671</v>
      </c>
      <c r="L125" s="1640">
        <f>1</f>
        <v>1</v>
      </c>
      <c r="M125" s="1672">
        <v>0</v>
      </c>
      <c r="N125" s="1672">
        <v>0</v>
      </c>
      <c r="O125" s="1672">
        <v>0</v>
      </c>
      <c r="P125" s="1672">
        <v>0</v>
      </c>
      <c r="Q125" s="1672">
        <v>0</v>
      </c>
      <c r="R125" s="1672">
        <v>0</v>
      </c>
      <c r="S125" s="1672">
        <v>0</v>
      </c>
      <c r="T125" s="1672">
        <v>0</v>
      </c>
      <c r="U125" s="1672">
        <v>0</v>
      </c>
      <c r="V125" s="1672">
        <v>0</v>
      </c>
      <c r="W125" s="1672">
        <v>0</v>
      </c>
    </row>
    <row r="126" spans="1:23">
      <c r="A126" s="1686">
        <f t="shared" si="6"/>
        <v>122</v>
      </c>
      <c r="B126" s="1689"/>
      <c r="C126" s="1689"/>
      <c r="D126" s="1675" t="s">
        <v>1632</v>
      </c>
      <c r="E126" s="1675" t="s">
        <v>478</v>
      </c>
      <c r="F126" s="1676" t="s">
        <v>835</v>
      </c>
      <c r="G126" s="1670" t="s">
        <v>2939</v>
      </c>
      <c r="H126" s="1684" t="s">
        <v>33</v>
      </c>
      <c r="I126" s="1641">
        <f t="shared" si="12"/>
        <v>1</v>
      </c>
      <c r="J126" s="1642">
        <f t="shared" si="12"/>
        <v>0</v>
      </c>
      <c r="K126" s="1671">
        <f t="shared" si="8"/>
        <v>158.41666666666671</v>
      </c>
      <c r="L126" s="1640">
        <f>1</f>
        <v>1</v>
      </c>
      <c r="M126" s="1674">
        <v>0</v>
      </c>
      <c r="N126" s="1674">
        <v>0</v>
      </c>
      <c r="O126" s="1674">
        <v>0</v>
      </c>
      <c r="P126" s="1674">
        <v>0</v>
      </c>
      <c r="Q126" s="1674">
        <v>0</v>
      </c>
      <c r="R126" s="1674">
        <v>0</v>
      </c>
      <c r="S126" s="1674">
        <v>0</v>
      </c>
      <c r="T126" s="1674">
        <v>0</v>
      </c>
      <c r="U126" s="1674">
        <v>0</v>
      </c>
      <c r="V126" s="1674">
        <v>0</v>
      </c>
      <c r="W126" s="1674">
        <v>0</v>
      </c>
    </row>
    <row r="127" spans="1:23">
      <c r="A127" s="1686">
        <f t="shared" si="6"/>
        <v>123</v>
      </c>
      <c r="B127" s="1689"/>
      <c r="C127" s="1689"/>
      <c r="D127" s="1678" t="s">
        <v>836</v>
      </c>
      <c r="E127" s="1678" t="s">
        <v>837</v>
      </c>
      <c r="F127" s="1676" t="s">
        <v>835</v>
      </c>
      <c r="G127" s="1670" t="s">
        <v>2939</v>
      </c>
      <c r="H127" s="1684" t="s">
        <v>33</v>
      </c>
      <c r="I127" s="1641">
        <f t="shared" si="12"/>
        <v>0</v>
      </c>
      <c r="J127" s="1642">
        <f t="shared" si="12"/>
        <v>0</v>
      </c>
      <c r="K127" s="1671">
        <f t="shared" si="8"/>
        <v>158.41666666666671</v>
      </c>
      <c r="L127" s="1640">
        <v>0</v>
      </c>
      <c r="M127" s="1672">
        <v>0</v>
      </c>
      <c r="N127" s="1672">
        <v>0</v>
      </c>
      <c r="O127" s="1672">
        <v>0</v>
      </c>
      <c r="P127" s="1672">
        <v>0</v>
      </c>
      <c r="Q127" s="1672">
        <v>0</v>
      </c>
      <c r="R127" s="1672">
        <v>0</v>
      </c>
      <c r="S127" s="1672">
        <v>0</v>
      </c>
      <c r="T127" s="1672">
        <v>0</v>
      </c>
      <c r="U127" s="1672">
        <v>0</v>
      </c>
      <c r="V127" s="1672">
        <v>0</v>
      </c>
      <c r="W127" s="1672">
        <v>0</v>
      </c>
    </row>
    <row r="128" spans="1:23">
      <c r="A128" s="1686">
        <f t="shared" si="6"/>
        <v>124</v>
      </c>
      <c r="B128" s="1689"/>
      <c r="C128" s="1689"/>
      <c r="D128" s="1675" t="s">
        <v>1634</v>
      </c>
      <c r="E128" s="1675" t="s">
        <v>1796</v>
      </c>
      <c r="F128" s="1676" t="s">
        <v>835</v>
      </c>
      <c r="G128" s="1670" t="s">
        <v>2939</v>
      </c>
      <c r="H128" s="1684" t="s">
        <v>33</v>
      </c>
      <c r="I128" s="1641">
        <f t="shared" si="12"/>
        <v>1</v>
      </c>
      <c r="J128" s="1642">
        <f t="shared" si="12"/>
        <v>0</v>
      </c>
      <c r="K128" s="1671">
        <f t="shared" si="8"/>
        <v>158.41666666666671</v>
      </c>
      <c r="L128" s="1640">
        <f>1</f>
        <v>1</v>
      </c>
      <c r="M128" s="1674">
        <v>0</v>
      </c>
      <c r="N128" s="1674">
        <v>0</v>
      </c>
      <c r="O128" s="1674">
        <v>0</v>
      </c>
      <c r="P128" s="1674">
        <v>0</v>
      </c>
      <c r="Q128" s="1674">
        <v>0</v>
      </c>
      <c r="R128" s="1674">
        <v>0</v>
      </c>
      <c r="S128" s="1674">
        <v>0</v>
      </c>
      <c r="T128" s="1674">
        <v>0</v>
      </c>
      <c r="U128" s="1674">
        <v>0</v>
      </c>
      <c r="V128" s="1674">
        <v>0</v>
      </c>
      <c r="W128" s="1674">
        <v>0</v>
      </c>
    </row>
    <row r="129" spans="1:23">
      <c r="A129" s="1686">
        <f t="shared" si="6"/>
        <v>125</v>
      </c>
      <c r="B129" s="1689"/>
      <c r="C129" s="1689"/>
      <c r="D129" s="1678" t="s">
        <v>1633</v>
      </c>
      <c r="E129" s="1678" t="s">
        <v>468</v>
      </c>
      <c r="F129" s="1676" t="s">
        <v>835</v>
      </c>
      <c r="G129" s="1670" t="s">
        <v>2939</v>
      </c>
      <c r="H129" s="1684" t="s">
        <v>33</v>
      </c>
      <c r="I129" s="1641">
        <f t="shared" si="12"/>
        <v>1</v>
      </c>
      <c r="J129" s="1642">
        <f t="shared" si="12"/>
        <v>0</v>
      </c>
      <c r="K129" s="1671">
        <f t="shared" si="8"/>
        <v>158.41666666666671</v>
      </c>
      <c r="L129" s="1640">
        <f>1</f>
        <v>1</v>
      </c>
      <c r="M129" s="1672">
        <v>0</v>
      </c>
      <c r="N129" s="1672">
        <v>0</v>
      </c>
      <c r="O129" s="1672">
        <v>0</v>
      </c>
      <c r="P129" s="1672">
        <v>0</v>
      </c>
      <c r="Q129" s="1672">
        <v>0</v>
      </c>
      <c r="R129" s="1672">
        <v>0</v>
      </c>
      <c r="S129" s="1672">
        <v>0</v>
      </c>
      <c r="T129" s="1672">
        <v>0</v>
      </c>
      <c r="U129" s="1672">
        <v>0</v>
      </c>
      <c r="V129" s="1672">
        <v>0</v>
      </c>
      <c r="W129" s="1672">
        <v>0</v>
      </c>
    </row>
    <row r="130" spans="1:23">
      <c r="A130" s="1686">
        <f t="shared" si="6"/>
        <v>126</v>
      </c>
      <c r="B130" s="1689"/>
      <c r="C130" s="1689"/>
      <c r="D130" s="1675" t="s">
        <v>1631</v>
      </c>
      <c r="E130" s="1675" t="s">
        <v>1797</v>
      </c>
      <c r="F130" s="1676" t="s">
        <v>835</v>
      </c>
      <c r="G130" s="1670" t="s">
        <v>2939</v>
      </c>
      <c r="H130" s="1684" t="s">
        <v>33</v>
      </c>
      <c r="I130" s="1641">
        <f t="shared" si="12"/>
        <v>1</v>
      </c>
      <c r="J130" s="1642">
        <f t="shared" si="12"/>
        <v>0</v>
      </c>
      <c r="K130" s="1671">
        <f t="shared" si="8"/>
        <v>158.41666666666671</v>
      </c>
      <c r="L130" s="1640">
        <f>1</f>
        <v>1</v>
      </c>
      <c r="M130" s="1674">
        <v>0</v>
      </c>
      <c r="N130" s="1674">
        <v>0</v>
      </c>
      <c r="O130" s="1674">
        <v>0</v>
      </c>
      <c r="P130" s="1674">
        <v>0</v>
      </c>
      <c r="Q130" s="1674">
        <v>0</v>
      </c>
      <c r="R130" s="1674">
        <v>0</v>
      </c>
      <c r="S130" s="1674">
        <v>0</v>
      </c>
      <c r="T130" s="1674">
        <v>0</v>
      </c>
      <c r="U130" s="1674">
        <v>0</v>
      </c>
      <c r="V130" s="1674">
        <v>0</v>
      </c>
      <c r="W130" s="1674">
        <v>0</v>
      </c>
    </row>
    <row r="131" spans="1:23">
      <c r="A131" s="1686">
        <f t="shared" si="6"/>
        <v>127</v>
      </c>
      <c r="B131" s="1689"/>
      <c r="C131" s="1689"/>
      <c r="D131" s="1644" t="s">
        <v>146</v>
      </c>
      <c r="E131" s="1644" t="s">
        <v>147</v>
      </c>
      <c r="F131" s="1644" t="s">
        <v>67</v>
      </c>
      <c r="G131" s="1679" t="s">
        <v>2939</v>
      </c>
      <c r="H131" s="1683" t="s">
        <v>34</v>
      </c>
      <c r="I131" s="1641">
        <f t="shared" si="12"/>
        <v>0</v>
      </c>
      <c r="J131" s="1642">
        <f t="shared" si="12"/>
        <v>0</v>
      </c>
      <c r="K131" s="1671">
        <f t="shared" si="8"/>
        <v>158.41666666666671</v>
      </c>
      <c r="L131" s="1638">
        <v>0</v>
      </c>
      <c r="M131" s="1638">
        <v>0</v>
      </c>
      <c r="N131" s="1638">
        <v>0</v>
      </c>
      <c r="O131" s="1638">
        <v>0</v>
      </c>
      <c r="P131" s="1638">
        <v>0</v>
      </c>
      <c r="Q131" s="1638">
        <v>0</v>
      </c>
      <c r="R131" s="1638">
        <v>0</v>
      </c>
      <c r="S131" s="1638">
        <v>0</v>
      </c>
      <c r="T131" s="1638">
        <v>0</v>
      </c>
      <c r="U131" s="1638">
        <v>0</v>
      </c>
      <c r="V131" s="1638">
        <v>0</v>
      </c>
      <c r="W131" s="1638">
        <v>0</v>
      </c>
    </row>
    <row r="132" spans="1:23">
      <c r="A132" s="1686">
        <f t="shared" si="6"/>
        <v>128</v>
      </c>
      <c r="B132" s="1689"/>
      <c r="C132" s="1689"/>
      <c r="D132" s="1644" t="s">
        <v>327</v>
      </c>
      <c r="E132" s="1644" t="s">
        <v>328</v>
      </c>
      <c r="F132" s="1644" t="s">
        <v>1083</v>
      </c>
      <c r="G132" s="1679" t="s">
        <v>2939</v>
      </c>
      <c r="H132" s="1683" t="s">
        <v>34</v>
      </c>
      <c r="I132" s="1641">
        <f t="shared" si="12"/>
        <v>0</v>
      </c>
      <c r="J132" s="1642">
        <f t="shared" si="12"/>
        <v>0</v>
      </c>
      <c r="K132" s="1671">
        <f t="shared" si="8"/>
        <v>158.41666666666671</v>
      </c>
      <c r="L132" s="1638">
        <v>0</v>
      </c>
      <c r="M132" s="1638">
        <v>0</v>
      </c>
      <c r="N132" s="1638">
        <v>0</v>
      </c>
      <c r="O132" s="1638">
        <v>0</v>
      </c>
      <c r="P132" s="1638">
        <v>0</v>
      </c>
      <c r="Q132" s="1638">
        <v>0</v>
      </c>
      <c r="R132" s="1638">
        <v>0</v>
      </c>
      <c r="S132" s="1638">
        <v>0</v>
      </c>
      <c r="T132" s="1638">
        <v>0</v>
      </c>
      <c r="U132" s="1638">
        <v>0</v>
      </c>
      <c r="V132" s="1638">
        <v>0</v>
      </c>
      <c r="W132" s="1638">
        <v>0</v>
      </c>
    </row>
    <row r="133" spans="1:23">
      <c r="A133" s="1686">
        <f t="shared" si="6"/>
        <v>129</v>
      </c>
      <c r="B133" s="1689"/>
      <c r="C133" s="1689"/>
      <c r="D133" s="1644" t="s">
        <v>302</v>
      </c>
      <c r="E133" s="1644" t="s">
        <v>303</v>
      </c>
      <c r="F133" s="1644" t="s">
        <v>67</v>
      </c>
      <c r="G133" s="1679" t="s">
        <v>2939</v>
      </c>
      <c r="H133" s="1683" t="s">
        <v>34</v>
      </c>
      <c r="I133" s="1641">
        <f t="shared" si="12"/>
        <v>0</v>
      </c>
      <c r="J133" s="1642">
        <f t="shared" si="12"/>
        <v>0</v>
      </c>
      <c r="K133" s="1671">
        <f t="shared" si="8"/>
        <v>158.41666666666671</v>
      </c>
      <c r="L133" s="1638">
        <v>0</v>
      </c>
      <c r="M133" s="1638">
        <v>0</v>
      </c>
      <c r="N133" s="1638">
        <v>0</v>
      </c>
      <c r="O133" s="1638">
        <v>0</v>
      </c>
      <c r="P133" s="1638">
        <v>0</v>
      </c>
      <c r="Q133" s="1638">
        <v>0</v>
      </c>
      <c r="R133" s="1638">
        <v>0</v>
      </c>
      <c r="S133" s="1638">
        <v>0</v>
      </c>
      <c r="T133" s="1638">
        <v>0</v>
      </c>
      <c r="U133" s="1638">
        <v>0</v>
      </c>
      <c r="V133" s="1638">
        <v>0</v>
      </c>
      <c r="W133" s="1638">
        <v>0</v>
      </c>
    </row>
    <row r="134" spans="1:23">
      <c r="A134" s="1686">
        <f t="shared" si="6"/>
        <v>130</v>
      </c>
      <c r="B134" s="1689"/>
      <c r="C134" s="1689"/>
      <c r="D134" s="1644" t="s">
        <v>86</v>
      </c>
      <c r="E134" s="1644" t="s">
        <v>87</v>
      </c>
      <c r="F134" s="1644" t="s">
        <v>67</v>
      </c>
      <c r="G134" s="1679" t="s">
        <v>2939</v>
      </c>
      <c r="H134" s="1683" t="s">
        <v>34</v>
      </c>
      <c r="I134" s="1641">
        <f t="shared" si="12"/>
        <v>0</v>
      </c>
      <c r="J134" s="1642">
        <f t="shared" si="12"/>
        <v>0</v>
      </c>
      <c r="K134" s="1671">
        <f t="shared" si="8"/>
        <v>158.41666666666671</v>
      </c>
      <c r="L134" s="1638">
        <v>0</v>
      </c>
      <c r="M134" s="1638">
        <v>0</v>
      </c>
      <c r="N134" s="1638">
        <v>0</v>
      </c>
      <c r="O134" s="1638">
        <v>0</v>
      </c>
      <c r="P134" s="1638">
        <v>0</v>
      </c>
      <c r="Q134" s="1638">
        <v>0</v>
      </c>
      <c r="R134" s="1638">
        <v>0</v>
      </c>
      <c r="S134" s="1638">
        <v>0</v>
      </c>
      <c r="T134" s="1638">
        <v>0</v>
      </c>
      <c r="U134" s="1638">
        <v>0</v>
      </c>
      <c r="V134" s="1638">
        <v>0</v>
      </c>
      <c r="W134" s="1638">
        <v>0</v>
      </c>
    </row>
    <row r="135" spans="1:23">
      <c r="A135" s="1686">
        <f t="shared" ref="A135:A198" si="13">A134+1</f>
        <v>131</v>
      </c>
      <c r="B135" s="1689"/>
      <c r="C135" s="1689"/>
      <c r="D135" s="1680" t="s">
        <v>148</v>
      </c>
      <c r="E135" s="1645" t="s">
        <v>149</v>
      </c>
      <c r="F135" s="1645" t="s">
        <v>67</v>
      </c>
      <c r="G135" s="1679" t="s">
        <v>2939</v>
      </c>
      <c r="H135" s="1683" t="s">
        <v>34</v>
      </c>
      <c r="I135" s="1641">
        <f t="shared" si="12"/>
        <v>0</v>
      </c>
      <c r="J135" s="1642">
        <f t="shared" si="12"/>
        <v>0</v>
      </c>
      <c r="K135" s="1671">
        <f t="shared" si="8"/>
        <v>158.41666666666671</v>
      </c>
      <c r="L135" s="1638">
        <v>0</v>
      </c>
      <c r="M135" s="1638">
        <v>0</v>
      </c>
      <c r="N135" s="1638">
        <v>0</v>
      </c>
      <c r="O135" s="1638">
        <v>0</v>
      </c>
      <c r="P135" s="1638">
        <v>0</v>
      </c>
      <c r="Q135" s="1638">
        <v>0</v>
      </c>
      <c r="R135" s="1638">
        <v>0</v>
      </c>
      <c r="S135" s="1638">
        <v>0</v>
      </c>
      <c r="T135" s="1638">
        <v>0</v>
      </c>
      <c r="U135" s="1638">
        <v>0</v>
      </c>
      <c r="V135" s="1638">
        <v>0</v>
      </c>
      <c r="W135" s="1638">
        <v>0</v>
      </c>
    </row>
    <row r="136" spans="1:23">
      <c r="A136" s="1686">
        <f t="shared" si="13"/>
        <v>132</v>
      </c>
      <c r="B136" s="1689"/>
      <c r="C136" s="1689"/>
      <c r="D136" s="1680" t="s">
        <v>838</v>
      </c>
      <c r="E136" s="1645" t="s">
        <v>839</v>
      </c>
      <c r="F136" s="1645" t="s">
        <v>2647</v>
      </c>
      <c r="G136" s="1679" t="s">
        <v>2939</v>
      </c>
      <c r="H136" s="1683" t="s">
        <v>34</v>
      </c>
      <c r="I136" s="1633">
        <f t="shared" si="12"/>
        <v>0</v>
      </c>
      <c r="J136" s="1634">
        <f t="shared" si="12"/>
        <v>0</v>
      </c>
      <c r="K136" s="1671">
        <f t="shared" ref="K136:K199" si="14">K135+J136</f>
        <v>158.41666666666671</v>
      </c>
      <c r="L136" s="1638">
        <v>0</v>
      </c>
      <c r="M136" s="1638">
        <v>0</v>
      </c>
      <c r="N136" s="1638">
        <v>0</v>
      </c>
      <c r="O136" s="1638">
        <v>0</v>
      </c>
      <c r="P136" s="1638">
        <v>0</v>
      </c>
      <c r="Q136" s="1638">
        <v>0</v>
      </c>
      <c r="R136" s="1638">
        <v>0</v>
      </c>
      <c r="S136" s="1638">
        <v>0</v>
      </c>
      <c r="T136" s="1638">
        <v>0</v>
      </c>
      <c r="U136" s="1638">
        <v>0</v>
      </c>
      <c r="V136" s="1638">
        <v>0</v>
      </c>
      <c r="W136" s="1638">
        <v>0</v>
      </c>
    </row>
    <row r="137" spans="1:23">
      <c r="A137" s="1686">
        <f t="shared" si="13"/>
        <v>133</v>
      </c>
      <c r="B137" s="1689"/>
      <c r="C137" s="1689"/>
      <c r="D137" s="1644" t="s">
        <v>389</v>
      </c>
      <c r="E137" s="1644" t="s">
        <v>101</v>
      </c>
      <c r="F137" s="1644" t="s">
        <v>1083</v>
      </c>
      <c r="G137" s="1679" t="s">
        <v>2939</v>
      </c>
      <c r="H137" s="1683" t="s">
        <v>34</v>
      </c>
      <c r="I137" s="1633">
        <f t="shared" si="12"/>
        <v>0</v>
      </c>
      <c r="J137" s="1634">
        <f t="shared" si="12"/>
        <v>0</v>
      </c>
      <c r="K137" s="1671">
        <f t="shared" si="14"/>
        <v>158.41666666666671</v>
      </c>
      <c r="L137" s="1638">
        <v>0</v>
      </c>
      <c r="M137" s="1638">
        <v>0</v>
      </c>
      <c r="N137" s="1638">
        <v>0</v>
      </c>
      <c r="O137" s="1638">
        <v>0</v>
      </c>
      <c r="P137" s="1638">
        <v>0</v>
      </c>
      <c r="Q137" s="1638">
        <v>0</v>
      </c>
      <c r="R137" s="1638">
        <v>0</v>
      </c>
      <c r="S137" s="1638">
        <v>0</v>
      </c>
      <c r="T137" s="1638">
        <v>0</v>
      </c>
      <c r="U137" s="1638">
        <v>0</v>
      </c>
      <c r="V137" s="1638">
        <v>0</v>
      </c>
      <c r="W137" s="1638">
        <v>0</v>
      </c>
    </row>
    <row r="138" spans="1:23">
      <c r="A138" s="1686">
        <f t="shared" si="13"/>
        <v>134</v>
      </c>
      <c r="B138" s="1689"/>
      <c r="C138" s="1689"/>
      <c r="D138" s="1644" t="s">
        <v>681</v>
      </c>
      <c r="E138" s="1644" t="s">
        <v>682</v>
      </c>
      <c r="F138" s="1644" t="s">
        <v>291</v>
      </c>
      <c r="G138" s="1679" t="s">
        <v>2939</v>
      </c>
      <c r="H138" s="1683" t="s">
        <v>34</v>
      </c>
      <c r="I138" s="1633">
        <f t="shared" si="12"/>
        <v>0</v>
      </c>
      <c r="J138" s="1634">
        <f t="shared" si="12"/>
        <v>0</v>
      </c>
      <c r="K138" s="1671">
        <f t="shared" si="14"/>
        <v>158.41666666666671</v>
      </c>
      <c r="L138" s="1638">
        <v>0</v>
      </c>
      <c r="M138" s="1638">
        <v>0</v>
      </c>
      <c r="N138" s="1638">
        <v>0</v>
      </c>
      <c r="O138" s="1638">
        <v>0</v>
      </c>
      <c r="P138" s="1638">
        <v>0</v>
      </c>
      <c r="Q138" s="1638">
        <v>0</v>
      </c>
      <c r="R138" s="1638">
        <v>0</v>
      </c>
      <c r="S138" s="1638">
        <v>0</v>
      </c>
      <c r="T138" s="1638">
        <v>0</v>
      </c>
      <c r="U138" s="1638">
        <v>0</v>
      </c>
      <c r="V138" s="1638">
        <v>0</v>
      </c>
      <c r="W138" s="1638">
        <v>0</v>
      </c>
    </row>
    <row r="139" spans="1:23">
      <c r="A139" s="1686">
        <f t="shared" si="13"/>
        <v>135</v>
      </c>
      <c r="B139" s="1689"/>
      <c r="C139" s="1689"/>
      <c r="D139" s="1644" t="s">
        <v>680</v>
      </c>
      <c r="E139" s="1644" t="s">
        <v>145</v>
      </c>
      <c r="F139" s="1644" t="s">
        <v>67</v>
      </c>
      <c r="G139" s="1679" t="s">
        <v>2939</v>
      </c>
      <c r="H139" s="1683" t="s">
        <v>34</v>
      </c>
      <c r="I139" s="1633">
        <f t="shared" si="12"/>
        <v>0</v>
      </c>
      <c r="J139" s="1634">
        <f t="shared" si="12"/>
        <v>0</v>
      </c>
      <c r="K139" s="1671">
        <f t="shared" si="14"/>
        <v>158.41666666666671</v>
      </c>
      <c r="L139" s="1638">
        <v>0</v>
      </c>
      <c r="M139" s="1638">
        <v>0</v>
      </c>
      <c r="N139" s="1638">
        <v>0</v>
      </c>
      <c r="O139" s="1638">
        <v>0</v>
      </c>
      <c r="P139" s="1638">
        <v>0</v>
      </c>
      <c r="Q139" s="1638">
        <v>0</v>
      </c>
      <c r="R139" s="1638">
        <v>0</v>
      </c>
      <c r="S139" s="1638">
        <v>0</v>
      </c>
      <c r="T139" s="1638">
        <v>0</v>
      </c>
      <c r="U139" s="1638">
        <v>0</v>
      </c>
      <c r="V139" s="1638">
        <v>0</v>
      </c>
      <c r="W139" s="1638">
        <v>0</v>
      </c>
    </row>
    <row r="140" spans="1:23">
      <c r="A140" s="1686">
        <f t="shared" si="13"/>
        <v>136</v>
      </c>
      <c r="B140" s="1689"/>
      <c r="C140" s="1689"/>
      <c r="D140" s="1644" t="s">
        <v>687</v>
      </c>
      <c r="E140" s="1644" t="s">
        <v>688</v>
      </c>
      <c r="F140" s="1644" t="s">
        <v>59</v>
      </c>
      <c r="G140" s="1679" t="s">
        <v>2939</v>
      </c>
      <c r="H140" s="1683" t="s">
        <v>34</v>
      </c>
      <c r="I140" s="1633">
        <f t="shared" si="12"/>
        <v>0</v>
      </c>
      <c r="J140" s="1634">
        <f t="shared" si="12"/>
        <v>0</v>
      </c>
      <c r="K140" s="1671">
        <f t="shared" si="14"/>
        <v>158.41666666666671</v>
      </c>
      <c r="L140" s="1638">
        <v>0</v>
      </c>
      <c r="M140" s="1638">
        <v>0</v>
      </c>
      <c r="N140" s="1638">
        <v>0</v>
      </c>
      <c r="O140" s="1638">
        <v>0</v>
      </c>
      <c r="P140" s="1638">
        <v>0</v>
      </c>
      <c r="Q140" s="1638">
        <v>0</v>
      </c>
      <c r="R140" s="1638">
        <v>0</v>
      </c>
      <c r="S140" s="1638">
        <v>0</v>
      </c>
      <c r="T140" s="1638">
        <v>0</v>
      </c>
      <c r="U140" s="1638">
        <v>0</v>
      </c>
      <c r="V140" s="1638">
        <v>0</v>
      </c>
      <c r="W140" s="1638">
        <v>0</v>
      </c>
    </row>
    <row r="141" spans="1:23">
      <c r="A141" s="1686">
        <f t="shared" si="13"/>
        <v>137</v>
      </c>
      <c r="B141" s="1689"/>
      <c r="C141" s="1689"/>
      <c r="D141" s="1644" t="s">
        <v>685</v>
      </c>
      <c r="E141" s="1644" t="s">
        <v>686</v>
      </c>
      <c r="F141" s="1644" t="s">
        <v>59</v>
      </c>
      <c r="G141" s="1679" t="s">
        <v>2939</v>
      </c>
      <c r="H141" s="1683" t="s">
        <v>34</v>
      </c>
      <c r="I141" s="1633">
        <f t="shared" si="12"/>
        <v>0</v>
      </c>
      <c r="J141" s="1634">
        <f t="shared" si="12"/>
        <v>0</v>
      </c>
      <c r="K141" s="1671">
        <f t="shared" si="14"/>
        <v>158.41666666666671</v>
      </c>
      <c r="L141" s="1638">
        <v>0</v>
      </c>
      <c r="M141" s="1638">
        <v>0</v>
      </c>
      <c r="N141" s="1638">
        <v>0</v>
      </c>
      <c r="O141" s="1638">
        <v>0</v>
      </c>
      <c r="P141" s="1638">
        <v>0</v>
      </c>
      <c r="Q141" s="1638">
        <v>0</v>
      </c>
      <c r="R141" s="1638">
        <v>0</v>
      </c>
      <c r="S141" s="1638">
        <v>0</v>
      </c>
      <c r="T141" s="1638">
        <v>0</v>
      </c>
      <c r="U141" s="1638">
        <v>0</v>
      </c>
      <c r="V141" s="1638">
        <v>0</v>
      </c>
      <c r="W141" s="1638">
        <v>0</v>
      </c>
    </row>
    <row r="142" spans="1:23">
      <c r="A142" s="1686">
        <f t="shared" si="13"/>
        <v>138</v>
      </c>
      <c r="B142" s="1689"/>
      <c r="C142" s="1689"/>
      <c r="D142" s="1645" t="s">
        <v>840</v>
      </c>
      <c r="E142" s="1645" t="s">
        <v>856</v>
      </c>
      <c r="F142" s="1645" t="s">
        <v>2650</v>
      </c>
      <c r="G142" s="1679" t="s">
        <v>2939</v>
      </c>
      <c r="H142" s="1683" t="s">
        <v>34</v>
      </c>
      <c r="I142" s="1633">
        <f t="shared" si="12"/>
        <v>0</v>
      </c>
      <c r="J142" s="1634">
        <f t="shared" si="12"/>
        <v>0</v>
      </c>
      <c r="K142" s="1671">
        <f t="shared" si="14"/>
        <v>158.41666666666671</v>
      </c>
      <c r="L142" s="1638">
        <v>0</v>
      </c>
      <c r="M142" s="1638">
        <v>0</v>
      </c>
      <c r="N142" s="1638">
        <v>0</v>
      </c>
      <c r="O142" s="1638">
        <v>0</v>
      </c>
      <c r="P142" s="1638">
        <v>0</v>
      </c>
      <c r="Q142" s="1638">
        <v>0</v>
      </c>
      <c r="R142" s="1638">
        <v>0</v>
      </c>
      <c r="S142" s="1638">
        <v>0</v>
      </c>
      <c r="T142" s="1638">
        <v>0</v>
      </c>
      <c r="U142" s="1638">
        <v>0</v>
      </c>
      <c r="V142" s="1638">
        <v>0</v>
      </c>
      <c r="W142" s="1638">
        <v>0</v>
      </c>
    </row>
    <row r="143" spans="1:23">
      <c r="A143" s="1686">
        <f t="shared" si="13"/>
        <v>139</v>
      </c>
      <c r="B143" s="1689"/>
      <c r="C143" s="1689"/>
      <c r="D143" s="1680" t="s">
        <v>841</v>
      </c>
      <c r="E143" s="1645" t="s">
        <v>842</v>
      </c>
      <c r="F143" s="1645" t="s">
        <v>1762</v>
      </c>
      <c r="G143" s="1679" t="s">
        <v>2939</v>
      </c>
      <c r="H143" s="1683" t="s">
        <v>34</v>
      </c>
      <c r="I143" s="1633">
        <f t="shared" si="12"/>
        <v>0</v>
      </c>
      <c r="J143" s="1634">
        <f t="shared" si="12"/>
        <v>0</v>
      </c>
      <c r="K143" s="1671">
        <f t="shared" si="14"/>
        <v>158.41666666666671</v>
      </c>
      <c r="L143" s="1638">
        <v>0</v>
      </c>
      <c r="M143" s="1638">
        <v>0</v>
      </c>
      <c r="N143" s="1638">
        <v>0</v>
      </c>
      <c r="O143" s="1638">
        <v>0</v>
      </c>
      <c r="P143" s="1638">
        <v>0</v>
      </c>
      <c r="Q143" s="1638">
        <v>0</v>
      </c>
      <c r="R143" s="1638">
        <v>0</v>
      </c>
      <c r="S143" s="1638">
        <v>0</v>
      </c>
      <c r="T143" s="1638">
        <v>0</v>
      </c>
      <c r="U143" s="1638">
        <v>0</v>
      </c>
      <c r="V143" s="1638">
        <v>0</v>
      </c>
      <c r="W143" s="1638">
        <v>0</v>
      </c>
    </row>
    <row r="144" spans="1:23">
      <c r="A144" s="1686">
        <f t="shared" si="13"/>
        <v>140</v>
      </c>
      <c r="B144" s="1689"/>
      <c r="C144" s="1689"/>
      <c r="D144" s="1644" t="s">
        <v>350</v>
      </c>
      <c r="E144" s="1644" t="s">
        <v>351</v>
      </c>
      <c r="F144" s="1644" t="s">
        <v>1762</v>
      </c>
      <c r="G144" s="1679" t="s">
        <v>2939</v>
      </c>
      <c r="H144" s="1683" t="s">
        <v>34</v>
      </c>
      <c r="I144" s="1633">
        <f t="shared" si="12"/>
        <v>0</v>
      </c>
      <c r="J144" s="1634">
        <f t="shared" si="12"/>
        <v>0</v>
      </c>
      <c r="K144" s="1671">
        <f t="shared" si="14"/>
        <v>158.41666666666671</v>
      </c>
      <c r="L144" s="1638">
        <v>0</v>
      </c>
      <c r="M144" s="1638">
        <v>0</v>
      </c>
      <c r="N144" s="1638">
        <v>0</v>
      </c>
      <c r="O144" s="1638">
        <v>0</v>
      </c>
      <c r="P144" s="1638">
        <v>0</v>
      </c>
      <c r="Q144" s="1638">
        <v>0</v>
      </c>
      <c r="R144" s="1638">
        <v>0</v>
      </c>
      <c r="S144" s="1638">
        <v>0</v>
      </c>
      <c r="T144" s="1638">
        <v>0</v>
      </c>
      <c r="U144" s="1638">
        <v>0</v>
      </c>
      <c r="V144" s="1638">
        <v>0</v>
      </c>
      <c r="W144" s="1638">
        <v>0</v>
      </c>
    </row>
    <row r="145" spans="1:23">
      <c r="A145" s="1686">
        <f t="shared" si="13"/>
        <v>141</v>
      </c>
      <c r="B145" s="1689"/>
      <c r="C145" s="1689"/>
      <c r="D145" s="1644" t="s">
        <v>691</v>
      </c>
      <c r="E145" s="1644" t="s">
        <v>692</v>
      </c>
      <c r="F145" s="1644" t="s">
        <v>183</v>
      </c>
      <c r="G145" s="1679" t="s">
        <v>2939</v>
      </c>
      <c r="H145" s="1683" t="s">
        <v>34</v>
      </c>
      <c r="I145" s="1633">
        <f t="shared" si="12"/>
        <v>0</v>
      </c>
      <c r="J145" s="1634">
        <f t="shared" si="12"/>
        <v>0</v>
      </c>
      <c r="K145" s="1671">
        <f t="shared" si="14"/>
        <v>158.41666666666671</v>
      </c>
      <c r="L145" s="1638">
        <v>0</v>
      </c>
      <c r="M145" s="1638">
        <v>0</v>
      </c>
      <c r="N145" s="1638">
        <v>0</v>
      </c>
      <c r="O145" s="1638">
        <v>0</v>
      </c>
      <c r="P145" s="1638">
        <v>0</v>
      </c>
      <c r="Q145" s="1638">
        <v>0</v>
      </c>
      <c r="R145" s="1638">
        <v>0</v>
      </c>
      <c r="S145" s="1638">
        <v>0</v>
      </c>
      <c r="T145" s="1638">
        <v>0</v>
      </c>
      <c r="U145" s="1638">
        <v>0</v>
      </c>
      <c r="V145" s="1638">
        <v>0</v>
      </c>
      <c r="W145" s="1638">
        <v>0</v>
      </c>
    </row>
    <row r="146" spans="1:23">
      <c r="A146" s="1686">
        <f t="shared" si="13"/>
        <v>142</v>
      </c>
      <c r="B146" s="1689"/>
      <c r="C146" s="1689"/>
      <c r="D146" s="1644" t="s">
        <v>695</v>
      </c>
      <c r="E146" s="1644" t="s">
        <v>696</v>
      </c>
      <c r="F146" s="1644" t="s">
        <v>157</v>
      </c>
      <c r="G146" s="1679" t="s">
        <v>2939</v>
      </c>
      <c r="H146" s="1683" t="s">
        <v>34</v>
      </c>
      <c r="I146" s="1633">
        <f t="shared" si="12"/>
        <v>0</v>
      </c>
      <c r="J146" s="1634">
        <f t="shared" si="12"/>
        <v>0</v>
      </c>
      <c r="K146" s="1671">
        <f t="shared" si="14"/>
        <v>158.41666666666671</v>
      </c>
      <c r="L146" s="1638">
        <v>0</v>
      </c>
      <c r="M146" s="1638">
        <v>0</v>
      </c>
      <c r="N146" s="1638">
        <v>0</v>
      </c>
      <c r="O146" s="1638">
        <v>0</v>
      </c>
      <c r="P146" s="1638">
        <v>0</v>
      </c>
      <c r="Q146" s="1638">
        <v>0</v>
      </c>
      <c r="R146" s="1638">
        <v>0</v>
      </c>
      <c r="S146" s="1638">
        <v>0</v>
      </c>
      <c r="T146" s="1638">
        <v>0</v>
      </c>
      <c r="U146" s="1638">
        <v>0</v>
      </c>
      <c r="V146" s="1638">
        <v>0</v>
      </c>
      <c r="W146" s="1638">
        <v>0</v>
      </c>
    </row>
    <row r="147" spans="1:23">
      <c r="A147" s="1686">
        <f t="shared" si="13"/>
        <v>143</v>
      </c>
      <c r="B147" s="1689"/>
      <c r="C147" s="1689"/>
      <c r="D147" s="1644" t="s">
        <v>2662</v>
      </c>
      <c r="E147" s="1644" t="s">
        <v>636</v>
      </c>
      <c r="F147" s="1644" t="s">
        <v>368</v>
      </c>
      <c r="G147" s="1679" t="s">
        <v>2939</v>
      </c>
      <c r="H147" s="1683" t="s">
        <v>34</v>
      </c>
      <c r="I147" s="1633">
        <f t="shared" si="12"/>
        <v>0</v>
      </c>
      <c r="J147" s="1634">
        <f t="shared" si="12"/>
        <v>0</v>
      </c>
      <c r="K147" s="1671">
        <f t="shared" si="14"/>
        <v>158.41666666666671</v>
      </c>
      <c r="L147" s="1638">
        <v>0</v>
      </c>
      <c r="M147" s="1638">
        <v>0</v>
      </c>
      <c r="N147" s="1638">
        <v>0</v>
      </c>
      <c r="O147" s="1638">
        <v>0</v>
      </c>
      <c r="P147" s="1638">
        <v>0</v>
      </c>
      <c r="Q147" s="1638">
        <v>0</v>
      </c>
      <c r="R147" s="1638">
        <v>0</v>
      </c>
      <c r="S147" s="1638">
        <v>0</v>
      </c>
      <c r="T147" s="1638">
        <v>0</v>
      </c>
      <c r="U147" s="1638">
        <v>0</v>
      </c>
      <c r="V147" s="1638">
        <v>0</v>
      </c>
      <c r="W147" s="1638">
        <v>0</v>
      </c>
    </row>
    <row r="148" spans="1:23">
      <c r="A148" s="1686">
        <f t="shared" si="13"/>
        <v>144</v>
      </c>
      <c r="B148" s="1689"/>
      <c r="C148" s="1689"/>
      <c r="D148" s="1644" t="s">
        <v>690</v>
      </c>
      <c r="E148" s="1644" t="s">
        <v>181</v>
      </c>
      <c r="F148" s="1644" t="s">
        <v>311</v>
      </c>
      <c r="G148" s="1679" t="s">
        <v>2939</v>
      </c>
      <c r="H148" s="1683" t="s">
        <v>34</v>
      </c>
      <c r="I148" s="1633">
        <f t="shared" si="12"/>
        <v>0</v>
      </c>
      <c r="J148" s="1634">
        <f t="shared" si="12"/>
        <v>0</v>
      </c>
      <c r="K148" s="1671">
        <f t="shared" si="14"/>
        <v>158.41666666666671</v>
      </c>
      <c r="L148" s="1638">
        <v>0</v>
      </c>
      <c r="M148" s="1638">
        <v>0</v>
      </c>
      <c r="N148" s="1638">
        <v>0</v>
      </c>
      <c r="O148" s="1638">
        <v>0</v>
      </c>
      <c r="P148" s="1638">
        <v>0</v>
      </c>
      <c r="Q148" s="1638">
        <v>0</v>
      </c>
      <c r="R148" s="1638">
        <v>0</v>
      </c>
      <c r="S148" s="1638">
        <v>0</v>
      </c>
      <c r="T148" s="1638">
        <v>0</v>
      </c>
      <c r="U148" s="1638">
        <v>0</v>
      </c>
      <c r="V148" s="1638">
        <v>0</v>
      </c>
      <c r="W148" s="1638">
        <v>0</v>
      </c>
    </row>
    <row r="149" spans="1:23">
      <c r="A149" s="1686">
        <f t="shared" si="13"/>
        <v>145</v>
      </c>
      <c r="B149" s="1689"/>
      <c r="C149" s="1689"/>
      <c r="D149" s="1644" t="s">
        <v>885</v>
      </c>
      <c r="E149" s="1644" t="s">
        <v>886</v>
      </c>
      <c r="F149" s="1644" t="s">
        <v>846</v>
      </c>
      <c r="G149" s="1679" t="s">
        <v>2939</v>
      </c>
      <c r="H149" s="1683" t="s">
        <v>34</v>
      </c>
      <c r="I149" s="1633">
        <f t="shared" si="12"/>
        <v>0</v>
      </c>
      <c r="J149" s="1634">
        <f t="shared" si="12"/>
        <v>0</v>
      </c>
      <c r="K149" s="1671">
        <f t="shared" si="14"/>
        <v>158.41666666666671</v>
      </c>
      <c r="L149" s="1638">
        <v>0</v>
      </c>
      <c r="M149" s="1638">
        <v>0</v>
      </c>
      <c r="N149" s="1638">
        <v>0</v>
      </c>
      <c r="O149" s="1638">
        <v>0</v>
      </c>
      <c r="P149" s="1638">
        <v>0</v>
      </c>
      <c r="Q149" s="1638">
        <v>0</v>
      </c>
      <c r="R149" s="1638">
        <v>0</v>
      </c>
      <c r="S149" s="1638">
        <v>0</v>
      </c>
      <c r="T149" s="1638">
        <v>0</v>
      </c>
      <c r="U149" s="1638">
        <v>0</v>
      </c>
      <c r="V149" s="1638">
        <v>0</v>
      </c>
      <c r="W149" s="1638">
        <v>0</v>
      </c>
    </row>
    <row r="150" spans="1:23">
      <c r="A150" s="1686">
        <f t="shared" si="13"/>
        <v>146</v>
      </c>
      <c r="B150" s="1689"/>
      <c r="C150" s="1689"/>
      <c r="D150" s="1644" t="s">
        <v>889</v>
      </c>
      <c r="E150" s="1644" t="s">
        <v>890</v>
      </c>
      <c r="F150" s="1644" t="s">
        <v>846</v>
      </c>
      <c r="G150" s="1679" t="s">
        <v>2939</v>
      </c>
      <c r="H150" s="1683" t="s">
        <v>34</v>
      </c>
      <c r="I150" s="1633">
        <f t="shared" ref="I150:J181" si="15">L150+N150+P150+R150+T150+V150</f>
        <v>0</v>
      </c>
      <c r="J150" s="1634">
        <f t="shared" si="15"/>
        <v>0</v>
      </c>
      <c r="K150" s="1671">
        <f t="shared" si="14"/>
        <v>158.41666666666671</v>
      </c>
      <c r="L150" s="1638">
        <v>0</v>
      </c>
      <c r="M150" s="1638">
        <v>0</v>
      </c>
      <c r="N150" s="1638">
        <v>0</v>
      </c>
      <c r="O150" s="1638">
        <v>0</v>
      </c>
      <c r="P150" s="1638">
        <v>0</v>
      </c>
      <c r="Q150" s="1638">
        <v>0</v>
      </c>
      <c r="R150" s="1638">
        <v>0</v>
      </c>
      <c r="S150" s="1638">
        <v>0</v>
      </c>
      <c r="T150" s="1638">
        <v>0</v>
      </c>
      <c r="U150" s="1638">
        <v>0</v>
      </c>
      <c r="V150" s="1638">
        <v>0</v>
      </c>
      <c r="W150" s="1638">
        <v>0</v>
      </c>
    </row>
    <row r="151" spans="1:23">
      <c r="A151" s="1686">
        <f t="shared" si="13"/>
        <v>147</v>
      </c>
      <c r="B151" s="1689"/>
      <c r="C151" s="1689"/>
      <c r="D151" s="1644" t="s">
        <v>918</v>
      </c>
      <c r="E151" s="1644" t="s">
        <v>871</v>
      </c>
      <c r="F151" s="1644" t="s">
        <v>846</v>
      </c>
      <c r="G151" s="1679" t="s">
        <v>2939</v>
      </c>
      <c r="H151" s="1683" t="s">
        <v>34</v>
      </c>
      <c r="I151" s="1633">
        <f t="shared" si="15"/>
        <v>0</v>
      </c>
      <c r="J151" s="1634">
        <f t="shared" si="15"/>
        <v>0</v>
      </c>
      <c r="K151" s="1671">
        <f t="shared" si="14"/>
        <v>158.41666666666671</v>
      </c>
      <c r="L151" s="1638">
        <v>0</v>
      </c>
      <c r="M151" s="1638">
        <v>0</v>
      </c>
      <c r="N151" s="1638">
        <v>0</v>
      </c>
      <c r="O151" s="1638">
        <v>0</v>
      </c>
      <c r="P151" s="1638">
        <v>0</v>
      </c>
      <c r="Q151" s="1638">
        <v>0</v>
      </c>
      <c r="R151" s="1638">
        <v>0</v>
      </c>
      <c r="S151" s="1638">
        <v>0</v>
      </c>
      <c r="T151" s="1638">
        <v>0</v>
      </c>
      <c r="U151" s="1638">
        <v>0</v>
      </c>
      <c r="V151" s="1638">
        <v>0</v>
      </c>
      <c r="W151" s="1638">
        <v>0</v>
      </c>
    </row>
    <row r="152" spans="1:23">
      <c r="A152" s="1686">
        <f t="shared" si="13"/>
        <v>148</v>
      </c>
      <c r="B152" s="1689"/>
      <c r="C152" s="1689"/>
      <c r="D152" s="1645" t="s">
        <v>134</v>
      </c>
      <c r="E152" s="1645" t="s">
        <v>135</v>
      </c>
      <c r="F152" s="1645" t="s">
        <v>846</v>
      </c>
      <c r="G152" s="1679" t="s">
        <v>2939</v>
      </c>
      <c r="H152" s="1683" t="s">
        <v>34</v>
      </c>
      <c r="I152" s="1633">
        <f t="shared" si="15"/>
        <v>0</v>
      </c>
      <c r="J152" s="1634">
        <f t="shared" si="15"/>
        <v>0</v>
      </c>
      <c r="K152" s="1671">
        <f t="shared" si="14"/>
        <v>158.41666666666671</v>
      </c>
      <c r="L152" s="1638">
        <v>0</v>
      </c>
      <c r="M152" s="1638">
        <v>0</v>
      </c>
      <c r="N152" s="1638">
        <v>0</v>
      </c>
      <c r="O152" s="1638">
        <v>0</v>
      </c>
      <c r="P152" s="1638">
        <v>0</v>
      </c>
      <c r="Q152" s="1638">
        <v>0</v>
      </c>
      <c r="R152" s="1638">
        <v>0</v>
      </c>
      <c r="S152" s="1638">
        <v>0</v>
      </c>
      <c r="T152" s="1638">
        <v>0</v>
      </c>
      <c r="U152" s="1638">
        <v>0</v>
      </c>
      <c r="V152" s="1638">
        <v>0</v>
      </c>
      <c r="W152" s="1638">
        <v>0</v>
      </c>
    </row>
    <row r="153" spans="1:23">
      <c r="A153" s="1686">
        <f t="shared" si="13"/>
        <v>149</v>
      </c>
      <c r="B153" s="1689"/>
      <c r="C153" s="1689"/>
      <c r="D153" s="1644" t="s">
        <v>1511</v>
      </c>
      <c r="E153" s="1645" t="s">
        <v>1512</v>
      </c>
      <c r="F153" s="1645" t="s">
        <v>231</v>
      </c>
      <c r="G153" s="1679" t="s">
        <v>2939</v>
      </c>
      <c r="H153" s="1683" t="s">
        <v>34</v>
      </c>
      <c r="I153" s="1633">
        <f t="shared" si="15"/>
        <v>1</v>
      </c>
      <c r="J153" s="1634">
        <f t="shared" si="15"/>
        <v>0</v>
      </c>
      <c r="K153" s="1671">
        <f t="shared" si="14"/>
        <v>158.41666666666671</v>
      </c>
      <c r="L153" s="1638">
        <f>1</f>
        <v>1</v>
      </c>
      <c r="M153" s="1638">
        <v>0</v>
      </c>
      <c r="N153" s="1638">
        <v>0</v>
      </c>
      <c r="O153" s="1638">
        <v>0</v>
      </c>
      <c r="P153" s="1638">
        <v>0</v>
      </c>
      <c r="Q153" s="1638">
        <v>0</v>
      </c>
      <c r="R153" s="1638">
        <v>0</v>
      </c>
      <c r="S153" s="1638">
        <v>0</v>
      </c>
      <c r="T153" s="1638">
        <v>0</v>
      </c>
      <c r="U153" s="1638">
        <v>0</v>
      </c>
      <c r="V153" s="1638">
        <v>0</v>
      </c>
      <c r="W153" s="1638">
        <v>0</v>
      </c>
    </row>
    <row r="154" spans="1:23">
      <c r="A154" s="1686">
        <f t="shared" si="13"/>
        <v>150</v>
      </c>
      <c r="B154" s="1689"/>
      <c r="C154" s="1689"/>
      <c r="D154" s="1645" t="s">
        <v>2791</v>
      </c>
      <c r="E154" s="1645" t="s">
        <v>2792</v>
      </c>
      <c r="F154" s="1645" t="s">
        <v>868</v>
      </c>
      <c r="G154" s="1679" t="s">
        <v>2939</v>
      </c>
      <c r="H154" s="1683" t="s">
        <v>34</v>
      </c>
      <c r="I154" s="1633">
        <f t="shared" si="15"/>
        <v>1</v>
      </c>
      <c r="J154" s="1634">
        <f t="shared" si="15"/>
        <v>0</v>
      </c>
      <c r="K154" s="1671">
        <f t="shared" si="14"/>
        <v>158.41666666666671</v>
      </c>
      <c r="L154" s="1638">
        <v>0</v>
      </c>
      <c r="M154" s="1638">
        <v>0</v>
      </c>
      <c r="N154" s="1638">
        <v>0</v>
      </c>
      <c r="O154" s="1638">
        <v>0</v>
      </c>
      <c r="P154" s="1638">
        <v>0</v>
      </c>
      <c r="Q154" s="1638">
        <v>0</v>
      </c>
      <c r="R154" s="1638">
        <v>0</v>
      </c>
      <c r="S154" s="1638">
        <v>0</v>
      </c>
      <c r="T154" s="1638">
        <v>0</v>
      </c>
      <c r="U154" s="1638">
        <v>0</v>
      </c>
      <c r="V154" s="1638">
        <v>1</v>
      </c>
      <c r="W154" s="1638">
        <v>0</v>
      </c>
    </row>
    <row r="155" spans="1:23">
      <c r="A155" s="1686">
        <f t="shared" si="13"/>
        <v>151</v>
      </c>
      <c r="B155" s="1689"/>
      <c r="C155" s="1689"/>
      <c r="D155" s="1645" t="s">
        <v>952</v>
      </c>
      <c r="E155" s="1645" t="s">
        <v>951</v>
      </c>
      <c r="F155" s="1645" t="s">
        <v>868</v>
      </c>
      <c r="G155" s="1679" t="s">
        <v>2939</v>
      </c>
      <c r="H155" s="1683" t="s">
        <v>34</v>
      </c>
      <c r="I155" s="1633">
        <f t="shared" si="15"/>
        <v>1</v>
      </c>
      <c r="J155" s="1634">
        <f t="shared" si="15"/>
        <v>0</v>
      </c>
      <c r="K155" s="1671">
        <f t="shared" si="14"/>
        <v>158.41666666666671</v>
      </c>
      <c r="L155" s="1638">
        <v>0</v>
      </c>
      <c r="M155" s="1638">
        <v>0</v>
      </c>
      <c r="N155" s="1638">
        <v>0</v>
      </c>
      <c r="O155" s="1638">
        <v>0</v>
      </c>
      <c r="P155" s="1638">
        <v>0</v>
      </c>
      <c r="Q155" s="1638">
        <v>0</v>
      </c>
      <c r="R155" s="1638">
        <v>0</v>
      </c>
      <c r="S155" s="1638">
        <v>0</v>
      </c>
      <c r="T155" s="1638">
        <v>0</v>
      </c>
      <c r="U155" s="1638">
        <v>0</v>
      </c>
      <c r="V155" s="1638">
        <f>1</f>
        <v>1</v>
      </c>
      <c r="W155" s="1638">
        <v>0</v>
      </c>
    </row>
    <row r="156" spans="1:23">
      <c r="A156" s="1686">
        <f t="shared" si="13"/>
        <v>152</v>
      </c>
      <c r="B156" s="1689"/>
      <c r="C156" s="1689"/>
      <c r="D156" s="1644" t="s">
        <v>1619</v>
      </c>
      <c r="E156" s="1645" t="s">
        <v>131</v>
      </c>
      <c r="F156" s="1645" t="s">
        <v>231</v>
      </c>
      <c r="G156" s="1679" t="s">
        <v>2939</v>
      </c>
      <c r="H156" s="1683" t="s">
        <v>34</v>
      </c>
      <c r="I156" s="1633">
        <f t="shared" si="15"/>
        <v>1</v>
      </c>
      <c r="J156" s="1634">
        <f t="shared" si="15"/>
        <v>0</v>
      </c>
      <c r="K156" s="1671">
        <f t="shared" si="14"/>
        <v>158.41666666666671</v>
      </c>
      <c r="L156" s="1638">
        <v>0</v>
      </c>
      <c r="M156" s="1638">
        <v>0</v>
      </c>
      <c r="N156" s="1638">
        <v>0</v>
      </c>
      <c r="O156" s="1638">
        <v>0</v>
      </c>
      <c r="P156" s="1638">
        <v>0</v>
      </c>
      <c r="Q156" s="1638">
        <v>0</v>
      </c>
      <c r="R156" s="1638">
        <v>0</v>
      </c>
      <c r="S156" s="1638">
        <v>0</v>
      </c>
      <c r="T156" s="1638">
        <v>0</v>
      </c>
      <c r="U156" s="1638">
        <v>0</v>
      </c>
      <c r="V156" s="1638">
        <f>1</f>
        <v>1</v>
      </c>
      <c r="W156" s="1638">
        <v>0</v>
      </c>
    </row>
    <row r="157" spans="1:23">
      <c r="A157" s="1686">
        <f t="shared" si="13"/>
        <v>153</v>
      </c>
      <c r="B157" s="1689"/>
      <c r="C157" s="1689"/>
      <c r="D157" s="1644" t="s">
        <v>2366</v>
      </c>
      <c r="E157" s="1645" t="s">
        <v>2365</v>
      </c>
      <c r="F157" s="1645" t="s">
        <v>231</v>
      </c>
      <c r="G157" s="1679" t="s">
        <v>2939</v>
      </c>
      <c r="H157" s="1683" t="s">
        <v>34</v>
      </c>
      <c r="I157" s="1633">
        <f t="shared" si="15"/>
        <v>1</v>
      </c>
      <c r="J157" s="1634">
        <f t="shared" si="15"/>
        <v>0</v>
      </c>
      <c r="K157" s="1671">
        <f t="shared" si="14"/>
        <v>158.41666666666671</v>
      </c>
      <c r="L157" s="1638">
        <f>1</f>
        <v>1</v>
      </c>
      <c r="M157" s="1638">
        <v>0</v>
      </c>
      <c r="N157" s="1638">
        <v>0</v>
      </c>
      <c r="O157" s="1638">
        <v>0</v>
      </c>
      <c r="P157" s="1638">
        <v>0</v>
      </c>
      <c r="Q157" s="1638">
        <v>0</v>
      </c>
      <c r="R157" s="1638">
        <v>0</v>
      </c>
      <c r="S157" s="1638">
        <v>0</v>
      </c>
      <c r="T157" s="1638">
        <v>0</v>
      </c>
      <c r="U157" s="1638">
        <v>0</v>
      </c>
      <c r="V157" s="1638">
        <v>0</v>
      </c>
      <c r="W157" s="1638">
        <v>0</v>
      </c>
    </row>
    <row r="158" spans="1:23">
      <c r="A158" s="1686">
        <f t="shared" si="13"/>
        <v>154</v>
      </c>
      <c r="B158" s="1689"/>
      <c r="C158" s="1689"/>
      <c r="D158" s="1644" t="s">
        <v>1730</v>
      </c>
      <c r="E158" s="1645" t="s">
        <v>871</v>
      </c>
      <c r="F158" s="1645" t="s">
        <v>231</v>
      </c>
      <c r="G158" s="1679" t="s">
        <v>2939</v>
      </c>
      <c r="H158" s="1683" t="s">
        <v>34</v>
      </c>
      <c r="I158" s="1633">
        <f t="shared" si="15"/>
        <v>1</v>
      </c>
      <c r="J158" s="1634">
        <f t="shared" si="15"/>
        <v>0</v>
      </c>
      <c r="K158" s="1671">
        <f t="shared" si="14"/>
        <v>158.41666666666671</v>
      </c>
      <c r="L158" s="1638">
        <f>1</f>
        <v>1</v>
      </c>
      <c r="M158" s="1638">
        <v>0</v>
      </c>
      <c r="N158" s="1638">
        <v>0</v>
      </c>
      <c r="O158" s="1638">
        <v>0</v>
      </c>
      <c r="P158" s="1638">
        <v>0</v>
      </c>
      <c r="Q158" s="1638">
        <v>0</v>
      </c>
      <c r="R158" s="1638">
        <v>0</v>
      </c>
      <c r="S158" s="1638">
        <v>0</v>
      </c>
      <c r="T158" s="1638">
        <v>0</v>
      </c>
      <c r="U158" s="1638">
        <v>0</v>
      </c>
      <c r="V158" s="1638">
        <v>0</v>
      </c>
      <c r="W158" s="1638">
        <v>0</v>
      </c>
    </row>
    <row r="159" spans="1:23">
      <c r="A159" s="1686">
        <f t="shared" si="13"/>
        <v>155</v>
      </c>
      <c r="B159" s="1689"/>
      <c r="C159" s="1689"/>
      <c r="D159" s="1645" t="s">
        <v>2225</v>
      </c>
      <c r="E159" s="1645" t="s">
        <v>2226</v>
      </c>
      <c r="F159" s="1645" t="s">
        <v>868</v>
      </c>
      <c r="G159" s="1679" t="s">
        <v>2939</v>
      </c>
      <c r="H159" s="1683" t="s">
        <v>34</v>
      </c>
      <c r="I159" s="1633">
        <f t="shared" si="15"/>
        <v>1</v>
      </c>
      <c r="J159" s="1634">
        <f t="shared" si="15"/>
        <v>0</v>
      </c>
      <c r="K159" s="1671">
        <f t="shared" si="14"/>
        <v>158.41666666666671</v>
      </c>
      <c r="L159" s="1638">
        <v>1</v>
      </c>
      <c r="M159" s="1638">
        <v>0</v>
      </c>
      <c r="N159" s="1638">
        <v>0</v>
      </c>
      <c r="O159" s="1638">
        <v>0</v>
      </c>
      <c r="P159" s="1638">
        <v>0</v>
      </c>
      <c r="Q159" s="1638">
        <v>0</v>
      </c>
      <c r="R159" s="1638">
        <v>0</v>
      </c>
      <c r="S159" s="1638">
        <v>0</v>
      </c>
      <c r="T159" s="1638">
        <v>0</v>
      </c>
      <c r="U159" s="1638">
        <v>0</v>
      </c>
      <c r="V159" s="1638">
        <v>0</v>
      </c>
      <c r="W159" s="1638">
        <v>0</v>
      </c>
    </row>
    <row r="160" spans="1:23">
      <c r="A160" s="1686">
        <f t="shared" si="13"/>
        <v>156</v>
      </c>
      <c r="B160" s="1689"/>
      <c r="C160" s="1689"/>
      <c r="D160" s="1645" t="s">
        <v>1368</v>
      </c>
      <c r="E160" s="1645" t="s">
        <v>135</v>
      </c>
      <c r="F160" s="1645" t="s">
        <v>231</v>
      </c>
      <c r="G160" s="1679" t="s">
        <v>2939</v>
      </c>
      <c r="H160" s="1683" t="s">
        <v>34</v>
      </c>
      <c r="I160" s="1633">
        <f t="shared" si="15"/>
        <v>1</v>
      </c>
      <c r="J160" s="1634">
        <f t="shared" si="15"/>
        <v>0</v>
      </c>
      <c r="K160" s="1671">
        <f t="shared" si="14"/>
        <v>158.41666666666671</v>
      </c>
      <c r="L160" s="1638">
        <v>0</v>
      </c>
      <c r="M160" s="1638">
        <v>0</v>
      </c>
      <c r="N160" s="1638">
        <v>0</v>
      </c>
      <c r="O160" s="1638">
        <v>0</v>
      </c>
      <c r="P160" s="1638">
        <v>0</v>
      </c>
      <c r="Q160" s="1638">
        <v>0</v>
      </c>
      <c r="R160" s="1638">
        <v>0</v>
      </c>
      <c r="S160" s="1638">
        <v>0</v>
      </c>
      <c r="T160" s="1638">
        <v>0</v>
      </c>
      <c r="U160" s="1638">
        <v>0</v>
      </c>
      <c r="V160" s="1638">
        <f>1</f>
        <v>1</v>
      </c>
      <c r="W160" s="1638">
        <v>0</v>
      </c>
    </row>
    <row r="161" spans="1:23">
      <c r="A161" s="1686">
        <f t="shared" si="13"/>
        <v>157</v>
      </c>
      <c r="B161" s="1689"/>
      <c r="C161" s="1689"/>
      <c r="D161" s="1645" t="s">
        <v>1620</v>
      </c>
      <c r="E161" s="1645" t="s">
        <v>1621</v>
      </c>
      <c r="F161" s="1645" t="s">
        <v>231</v>
      </c>
      <c r="G161" s="1679" t="s">
        <v>2939</v>
      </c>
      <c r="H161" s="1683" t="s">
        <v>34</v>
      </c>
      <c r="I161" s="1633">
        <f t="shared" si="15"/>
        <v>1</v>
      </c>
      <c r="J161" s="1634">
        <f t="shared" si="15"/>
        <v>0</v>
      </c>
      <c r="K161" s="1671">
        <f t="shared" si="14"/>
        <v>158.41666666666671</v>
      </c>
      <c r="L161" s="1638">
        <v>0</v>
      </c>
      <c r="M161" s="1638">
        <v>0</v>
      </c>
      <c r="N161" s="1638">
        <v>0</v>
      </c>
      <c r="O161" s="1638">
        <v>0</v>
      </c>
      <c r="P161" s="1638">
        <v>0</v>
      </c>
      <c r="Q161" s="1638">
        <v>0</v>
      </c>
      <c r="R161" s="1638">
        <v>0</v>
      </c>
      <c r="S161" s="1638">
        <v>0</v>
      </c>
      <c r="T161" s="1638">
        <v>0</v>
      </c>
      <c r="U161" s="1638">
        <v>0</v>
      </c>
      <c r="V161" s="1638">
        <f>1</f>
        <v>1</v>
      </c>
      <c r="W161" s="1638">
        <v>0</v>
      </c>
    </row>
    <row r="162" spans="1:23">
      <c r="A162" s="1686">
        <f t="shared" si="13"/>
        <v>158</v>
      </c>
      <c r="B162" s="1689"/>
      <c r="C162" s="1689"/>
      <c r="D162" s="1645" t="s">
        <v>2557</v>
      </c>
      <c r="E162" s="1645" t="s">
        <v>208</v>
      </c>
      <c r="F162" s="1645" t="s">
        <v>835</v>
      </c>
      <c r="G162" s="1679" t="s">
        <v>2939</v>
      </c>
      <c r="H162" s="1683" t="s">
        <v>34</v>
      </c>
      <c r="I162" s="1633">
        <f t="shared" si="15"/>
        <v>1</v>
      </c>
      <c r="J162" s="1634">
        <f t="shared" si="15"/>
        <v>0</v>
      </c>
      <c r="K162" s="1671">
        <f t="shared" si="14"/>
        <v>158.41666666666671</v>
      </c>
      <c r="L162" s="1638">
        <v>0</v>
      </c>
      <c r="M162" s="1638">
        <v>0</v>
      </c>
      <c r="N162" s="1638">
        <f>1</f>
        <v>1</v>
      </c>
      <c r="O162" s="1638">
        <v>0</v>
      </c>
      <c r="P162" s="1638">
        <v>0</v>
      </c>
      <c r="Q162" s="1638">
        <v>0</v>
      </c>
      <c r="R162" s="1638">
        <v>0</v>
      </c>
      <c r="S162" s="1638">
        <v>0</v>
      </c>
      <c r="T162" s="1638">
        <v>0</v>
      </c>
      <c r="U162" s="1638">
        <v>0</v>
      </c>
      <c r="V162" s="1638">
        <v>0</v>
      </c>
      <c r="W162" s="1638">
        <v>0</v>
      </c>
    </row>
    <row r="163" spans="1:23">
      <c r="A163" s="1686">
        <f t="shared" si="13"/>
        <v>159</v>
      </c>
      <c r="B163" s="1689"/>
      <c r="C163" s="1689"/>
      <c r="D163" s="1645" t="s">
        <v>1412</v>
      </c>
      <c r="E163" s="1645" t="s">
        <v>273</v>
      </c>
      <c r="F163" s="1645" t="s">
        <v>835</v>
      </c>
      <c r="G163" s="1679" t="s">
        <v>2939</v>
      </c>
      <c r="H163" s="1683" t="s">
        <v>34</v>
      </c>
      <c r="I163" s="1633">
        <f t="shared" si="15"/>
        <v>2</v>
      </c>
      <c r="J163" s="1634">
        <f t="shared" si="15"/>
        <v>0</v>
      </c>
      <c r="K163" s="1671">
        <f t="shared" si="14"/>
        <v>158.41666666666671</v>
      </c>
      <c r="L163" s="1638">
        <f>1</f>
        <v>1</v>
      </c>
      <c r="M163" s="1638">
        <v>0</v>
      </c>
      <c r="N163" s="1638">
        <v>0</v>
      </c>
      <c r="O163" s="1638">
        <v>0</v>
      </c>
      <c r="P163" s="1638">
        <v>0</v>
      </c>
      <c r="Q163" s="1638">
        <v>0</v>
      </c>
      <c r="R163" s="1638">
        <v>0</v>
      </c>
      <c r="S163" s="1638">
        <v>0</v>
      </c>
      <c r="T163" s="1638">
        <v>0</v>
      </c>
      <c r="U163" s="1638">
        <v>0</v>
      </c>
      <c r="V163" s="1638">
        <f>1</f>
        <v>1</v>
      </c>
      <c r="W163" s="1638">
        <v>0</v>
      </c>
    </row>
    <row r="164" spans="1:23">
      <c r="A164" s="1686">
        <f t="shared" si="13"/>
        <v>160</v>
      </c>
      <c r="B164" s="1689"/>
      <c r="C164" s="1689"/>
      <c r="D164" s="1645" t="s">
        <v>90</v>
      </c>
      <c r="E164" s="1645" t="s">
        <v>1778</v>
      </c>
      <c r="F164" s="1645" t="s">
        <v>835</v>
      </c>
      <c r="G164" s="1679" t="s">
        <v>2939</v>
      </c>
      <c r="H164" s="1683" t="s">
        <v>34</v>
      </c>
      <c r="I164" s="1633">
        <f t="shared" si="15"/>
        <v>1</v>
      </c>
      <c r="J164" s="1634">
        <f t="shared" si="15"/>
        <v>0</v>
      </c>
      <c r="K164" s="1671">
        <f t="shared" si="14"/>
        <v>158.41666666666671</v>
      </c>
      <c r="L164" s="1638">
        <v>0</v>
      </c>
      <c r="M164" s="1638">
        <v>0</v>
      </c>
      <c r="N164" s="1638">
        <v>0</v>
      </c>
      <c r="O164" s="1638">
        <v>0</v>
      </c>
      <c r="P164" s="1638">
        <v>0</v>
      </c>
      <c r="Q164" s="1638">
        <v>0</v>
      </c>
      <c r="R164" s="1638">
        <v>0</v>
      </c>
      <c r="S164" s="1638">
        <v>0</v>
      </c>
      <c r="T164" s="1638">
        <v>0</v>
      </c>
      <c r="U164" s="1638">
        <v>0</v>
      </c>
      <c r="V164" s="1638">
        <f>1</f>
        <v>1</v>
      </c>
      <c r="W164" s="1638">
        <v>0</v>
      </c>
    </row>
    <row r="165" spans="1:23">
      <c r="A165" s="1686">
        <f t="shared" si="13"/>
        <v>161</v>
      </c>
      <c r="B165" s="1689"/>
      <c r="C165" s="1689"/>
      <c r="D165" s="1645" t="s">
        <v>1410</v>
      </c>
      <c r="E165" s="1645" t="s">
        <v>1411</v>
      </c>
      <c r="F165" s="1645" t="s">
        <v>835</v>
      </c>
      <c r="G165" s="1679" t="s">
        <v>2939</v>
      </c>
      <c r="H165" s="1683" t="s">
        <v>34</v>
      </c>
      <c r="I165" s="1633">
        <f t="shared" si="15"/>
        <v>2</v>
      </c>
      <c r="J165" s="1634">
        <f t="shared" si="15"/>
        <v>0</v>
      </c>
      <c r="K165" s="1671">
        <f t="shared" si="14"/>
        <v>158.41666666666671</v>
      </c>
      <c r="L165" s="1638">
        <f>1</f>
        <v>1</v>
      </c>
      <c r="M165" s="1638">
        <v>0</v>
      </c>
      <c r="N165" s="1638">
        <v>0</v>
      </c>
      <c r="O165" s="1638">
        <v>0</v>
      </c>
      <c r="P165" s="1638">
        <v>0</v>
      </c>
      <c r="Q165" s="1638">
        <v>0</v>
      </c>
      <c r="R165" s="1638">
        <v>0</v>
      </c>
      <c r="S165" s="1638">
        <v>0</v>
      </c>
      <c r="T165" s="1638">
        <v>0</v>
      </c>
      <c r="U165" s="1638">
        <v>0</v>
      </c>
      <c r="V165" s="1638">
        <f>1</f>
        <v>1</v>
      </c>
      <c r="W165" s="1638">
        <v>0</v>
      </c>
    </row>
    <row r="166" spans="1:23">
      <c r="A166" s="1686">
        <f t="shared" si="13"/>
        <v>162</v>
      </c>
      <c r="B166" s="1689"/>
      <c r="C166" s="1689"/>
      <c r="D166" s="1645" t="s">
        <v>2551</v>
      </c>
      <c r="E166" s="1645" t="s">
        <v>100</v>
      </c>
      <c r="F166" s="1645" t="s">
        <v>835</v>
      </c>
      <c r="G166" s="1679" t="s">
        <v>2939</v>
      </c>
      <c r="H166" s="1683" t="s">
        <v>34</v>
      </c>
      <c r="I166" s="1633">
        <f t="shared" si="15"/>
        <v>1</v>
      </c>
      <c r="J166" s="1634">
        <f t="shared" si="15"/>
        <v>0</v>
      </c>
      <c r="K166" s="1671">
        <f t="shared" si="14"/>
        <v>158.41666666666671</v>
      </c>
      <c r="L166" s="1638">
        <v>0</v>
      </c>
      <c r="M166" s="1638">
        <v>0</v>
      </c>
      <c r="N166" s="1638">
        <v>1</v>
      </c>
      <c r="O166" s="1638">
        <v>0</v>
      </c>
      <c r="P166" s="1638">
        <v>0</v>
      </c>
      <c r="Q166" s="1638">
        <v>0</v>
      </c>
      <c r="R166" s="1638">
        <v>0</v>
      </c>
      <c r="S166" s="1638">
        <v>0</v>
      </c>
      <c r="T166" s="1638">
        <v>0</v>
      </c>
      <c r="U166" s="1638">
        <v>0</v>
      </c>
      <c r="V166" s="1638">
        <v>0</v>
      </c>
      <c r="W166" s="1638">
        <v>0</v>
      </c>
    </row>
    <row r="167" spans="1:23">
      <c r="A167" s="1686">
        <f t="shared" si="13"/>
        <v>163</v>
      </c>
      <c r="B167" s="1689"/>
      <c r="C167" s="1689"/>
      <c r="D167" s="1645" t="s">
        <v>2552</v>
      </c>
      <c r="E167" s="1645" t="s">
        <v>1745</v>
      </c>
      <c r="F167" s="1645" t="s">
        <v>835</v>
      </c>
      <c r="G167" s="1679" t="s">
        <v>2939</v>
      </c>
      <c r="H167" s="1683" t="s">
        <v>34</v>
      </c>
      <c r="I167" s="1633">
        <f t="shared" si="15"/>
        <v>1</v>
      </c>
      <c r="J167" s="1634">
        <f t="shared" si="15"/>
        <v>0</v>
      </c>
      <c r="K167" s="1671">
        <f t="shared" si="14"/>
        <v>158.41666666666671</v>
      </c>
      <c r="L167" s="1638">
        <v>0</v>
      </c>
      <c r="M167" s="1638">
        <v>0</v>
      </c>
      <c r="N167" s="1638">
        <f>1</f>
        <v>1</v>
      </c>
      <c r="O167" s="1638">
        <v>0</v>
      </c>
      <c r="P167" s="1638">
        <v>0</v>
      </c>
      <c r="Q167" s="1638">
        <v>0</v>
      </c>
      <c r="R167" s="1638">
        <v>0</v>
      </c>
      <c r="S167" s="1638">
        <v>0</v>
      </c>
      <c r="T167" s="1638">
        <v>0</v>
      </c>
      <c r="U167" s="1638">
        <v>0</v>
      </c>
      <c r="V167" s="1638">
        <v>0</v>
      </c>
      <c r="W167" s="1638">
        <v>0</v>
      </c>
    </row>
    <row r="168" spans="1:23">
      <c r="A168" s="1686">
        <f t="shared" si="13"/>
        <v>164</v>
      </c>
      <c r="B168" s="1689"/>
      <c r="C168" s="1689"/>
      <c r="D168" s="1645" t="s">
        <v>2698</v>
      </c>
      <c r="E168" s="1645" t="s">
        <v>214</v>
      </c>
      <c r="F168" s="1645" t="s">
        <v>835</v>
      </c>
      <c r="G168" s="1679" t="s">
        <v>2939</v>
      </c>
      <c r="H168" s="1683" t="s">
        <v>34</v>
      </c>
      <c r="I168" s="1633">
        <f t="shared" si="15"/>
        <v>1</v>
      </c>
      <c r="J168" s="1634">
        <f t="shared" si="15"/>
        <v>0</v>
      </c>
      <c r="K168" s="1671">
        <f t="shared" si="14"/>
        <v>158.41666666666671</v>
      </c>
      <c r="L168" s="1638">
        <f>1</f>
        <v>1</v>
      </c>
      <c r="M168" s="1638">
        <v>0</v>
      </c>
      <c r="N168" s="1638">
        <v>0</v>
      </c>
      <c r="O168" s="1638">
        <v>0</v>
      </c>
      <c r="P168" s="1638">
        <v>0</v>
      </c>
      <c r="Q168" s="1638">
        <v>0</v>
      </c>
      <c r="R168" s="1638">
        <v>0</v>
      </c>
      <c r="S168" s="1638">
        <v>0</v>
      </c>
      <c r="T168" s="1638">
        <v>0</v>
      </c>
      <c r="U168" s="1638">
        <v>0</v>
      </c>
      <c r="V168" s="1638">
        <v>0</v>
      </c>
      <c r="W168" s="1638">
        <v>0</v>
      </c>
    </row>
    <row r="169" spans="1:23">
      <c r="A169" s="1686">
        <f t="shared" si="13"/>
        <v>165</v>
      </c>
      <c r="B169" s="1689"/>
      <c r="C169" s="1689"/>
      <c r="D169" s="1645" t="s">
        <v>1776</v>
      </c>
      <c r="E169" s="1645" t="s">
        <v>1777</v>
      </c>
      <c r="F169" s="1645" t="s">
        <v>835</v>
      </c>
      <c r="G169" s="1679" t="s">
        <v>2939</v>
      </c>
      <c r="H169" s="1683" t="s">
        <v>34</v>
      </c>
      <c r="I169" s="1633">
        <f t="shared" si="15"/>
        <v>1</v>
      </c>
      <c r="J169" s="1634">
        <f t="shared" si="15"/>
        <v>0</v>
      </c>
      <c r="K169" s="1671">
        <f t="shared" si="14"/>
        <v>158.41666666666671</v>
      </c>
      <c r="L169" s="1638">
        <v>0</v>
      </c>
      <c r="M169" s="1638">
        <v>0</v>
      </c>
      <c r="N169" s="1638">
        <v>0</v>
      </c>
      <c r="O169" s="1638">
        <v>0</v>
      </c>
      <c r="P169" s="1638">
        <v>0</v>
      </c>
      <c r="Q169" s="1638">
        <v>0</v>
      </c>
      <c r="R169" s="1638">
        <v>0</v>
      </c>
      <c r="S169" s="1638">
        <v>0</v>
      </c>
      <c r="T169" s="1638">
        <v>0</v>
      </c>
      <c r="U169" s="1638">
        <v>0</v>
      </c>
      <c r="V169" s="1638">
        <f>1</f>
        <v>1</v>
      </c>
      <c r="W169" s="1638">
        <v>0</v>
      </c>
    </row>
    <row r="170" spans="1:23">
      <c r="A170" s="1686">
        <f t="shared" si="13"/>
        <v>166</v>
      </c>
      <c r="B170" s="1689"/>
      <c r="C170" s="1689"/>
      <c r="D170" s="1645" t="s">
        <v>891</v>
      </c>
      <c r="E170" s="1645" t="s">
        <v>892</v>
      </c>
      <c r="F170" s="1645" t="s">
        <v>835</v>
      </c>
      <c r="G170" s="1679" t="s">
        <v>2939</v>
      </c>
      <c r="H170" s="1683" t="s">
        <v>34</v>
      </c>
      <c r="I170" s="1633">
        <f t="shared" si="15"/>
        <v>0</v>
      </c>
      <c r="J170" s="1634">
        <f t="shared" si="15"/>
        <v>0</v>
      </c>
      <c r="K170" s="1671">
        <f t="shared" si="14"/>
        <v>158.41666666666671</v>
      </c>
      <c r="L170" s="1638">
        <v>0</v>
      </c>
      <c r="M170" s="1638">
        <v>0</v>
      </c>
      <c r="N170" s="1638">
        <v>0</v>
      </c>
      <c r="O170" s="1638">
        <v>0</v>
      </c>
      <c r="P170" s="1638">
        <v>0</v>
      </c>
      <c r="Q170" s="1638">
        <v>0</v>
      </c>
      <c r="R170" s="1638">
        <v>0</v>
      </c>
      <c r="S170" s="1638">
        <v>0</v>
      </c>
      <c r="T170" s="1638">
        <v>0</v>
      </c>
      <c r="U170" s="1638">
        <v>0</v>
      </c>
      <c r="V170" s="1638">
        <v>0</v>
      </c>
      <c r="W170" s="1638">
        <v>0</v>
      </c>
    </row>
    <row r="171" spans="1:23">
      <c r="A171" s="1686">
        <f t="shared" si="13"/>
        <v>167</v>
      </c>
      <c r="B171" s="1689"/>
      <c r="C171" s="1689"/>
      <c r="D171" s="1645" t="s">
        <v>2549</v>
      </c>
      <c r="E171" s="1645" t="s">
        <v>2550</v>
      </c>
      <c r="F171" s="1645" t="s">
        <v>835</v>
      </c>
      <c r="G171" s="1679" t="s">
        <v>2939</v>
      </c>
      <c r="H171" s="1683" t="s">
        <v>34</v>
      </c>
      <c r="I171" s="1633">
        <f t="shared" si="15"/>
        <v>1</v>
      </c>
      <c r="J171" s="1634">
        <f t="shared" si="15"/>
        <v>0</v>
      </c>
      <c r="K171" s="1671">
        <f t="shared" si="14"/>
        <v>158.41666666666671</v>
      </c>
      <c r="L171" s="1638">
        <v>0</v>
      </c>
      <c r="M171" s="1638">
        <v>0</v>
      </c>
      <c r="N171" s="1638">
        <f>1</f>
        <v>1</v>
      </c>
      <c r="O171" s="1638">
        <v>0</v>
      </c>
      <c r="P171" s="1638">
        <v>0</v>
      </c>
      <c r="Q171" s="1638">
        <v>0</v>
      </c>
      <c r="R171" s="1638">
        <v>0</v>
      </c>
      <c r="S171" s="1638">
        <v>0</v>
      </c>
      <c r="T171" s="1638">
        <v>0</v>
      </c>
      <c r="U171" s="1638">
        <v>0</v>
      </c>
      <c r="V171" s="1638">
        <v>0</v>
      </c>
      <c r="W171" s="1638">
        <v>0</v>
      </c>
    </row>
    <row r="172" spans="1:23">
      <c r="A172" s="1686">
        <f t="shared" si="13"/>
        <v>168</v>
      </c>
      <c r="B172" s="1689"/>
      <c r="C172" s="1689"/>
      <c r="D172" s="1645" t="s">
        <v>2553</v>
      </c>
      <c r="E172" s="1645" t="s">
        <v>2554</v>
      </c>
      <c r="F172" s="1645" t="s">
        <v>835</v>
      </c>
      <c r="G172" s="1679" t="s">
        <v>2939</v>
      </c>
      <c r="H172" s="1683" t="s">
        <v>34</v>
      </c>
      <c r="I172" s="1633">
        <f t="shared" si="15"/>
        <v>1</v>
      </c>
      <c r="J172" s="1634">
        <f t="shared" si="15"/>
        <v>0</v>
      </c>
      <c r="K172" s="1671">
        <f t="shared" si="14"/>
        <v>158.41666666666671</v>
      </c>
      <c r="L172" s="1638">
        <v>0</v>
      </c>
      <c r="M172" s="1638">
        <v>0</v>
      </c>
      <c r="N172" s="1638">
        <f>1</f>
        <v>1</v>
      </c>
      <c r="O172" s="1638">
        <v>0</v>
      </c>
      <c r="P172" s="1638">
        <v>0</v>
      </c>
      <c r="Q172" s="1638">
        <v>0</v>
      </c>
      <c r="R172" s="1638">
        <v>0</v>
      </c>
      <c r="S172" s="1638">
        <v>0</v>
      </c>
      <c r="T172" s="1638">
        <v>0</v>
      </c>
      <c r="U172" s="1638">
        <v>0</v>
      </c>
      <c r="V172" s="1638">
        <v>0</v>
      </c>
      <c r="W172" s="1638">
        <v>0</v>
      </c>
    </row>
    <row r="173" spans="1:23">
      <c r="A173" s="1686">
        <f t="shared" si="13"/>
        <v>169</v>
      </c>
      <c r="B173" s="1689"/>
      <c r="C173" s="1689"/>
      <c r="D173" s="1645" t="s">
        <v>2558</v>
      </c>
      <c r="E173" s="1645" t="s">
        <v>100</v>
      </c>
      <c r="F173" s="1645" t="s">
        <v>835</v>
      </c>
      <c r="G173" s="1679" t="s">
        <v>2939</v>
      </c>
      <c r="H173" s="1683" t="s">
        <v>34</v>
      </c>
      <c r="I173" s="1633">
        <f t="shared" si="15"/>
        <v>1</v>
      </c>
      <c r="J173" s="1634">
        <f t="shared" si="15"/>
        <v>0</v>
      </c>
      <c r="K173" s="1671">
        <f t="shared" si="14"/>
        <v>158.41666666666671</v>
      </c>
      <c r="L173" s="1638">
        <v>0</v>
      </c>
      <c r="M173" s="1638">
        <v>0</v>
      </c>
      <c r="N173" s="1638">
        <f>1</f>
        <v>1</v>
      </c>
      <c r="O173" s="1638">
        <v>0</v>
      </c>
      <c r="P173" s="1638">
        <v>0</v>
      </c>
      <c r="Q173" s="1638">
        <v>0</v>
      </c>
      <c r="R173" s="1638">
        <v>0</v>
      </c>
      <c r="S173" s="1638">
        <v>0</v>
      </c>
      <c r="T173" s="1638">
        <v>0</v>
      </c>
      <c r="U173" s="1638">
        <v>0</v>
      </c>
      <c r="V173" s="1638">
        <v>0</v>
      </c>
      <c r="W173" s="1638">
        <v>0</v>
      </c>
    </row>
    <row r="174" spans="1:23">
      <c r="A174" s="1686">
        <f t="shared" si="13"/>
        <v>170</v>
      </c>
      <c r="B174" s="1689"/>
      <c r="C174" s="1689"/>
      <c r="D174" s="1645" t="s">
        <v>164</v>
      </c>
      <c r="E174" s="1645" t="s">
        <v>474</v>
      </c>
      <c r="F174" s="1645" t="s">
        <v>835</v>
      </c>
      <c r="G174" s="1679" t="s">
        <v>2939</v>
      </c>
      <c r="H174" s="1683" t="s">
        <v>34</v>
      </c>
      <c r="I174" s="1633">
        <f t="shared" si="15"/>
        <v>1</v>
      </c>
      <c r="J174" s="1634">
        <f t="shared" si="15"/>
        <v>0</v>
      </c>
      <c r="K174" s="1671">
        <f t="shared" si="14"/>
        <v>158.41666666666671</v>
      </c>
      <c r="L174" s="1638">
        <f>1</f>
        <v>1</v>
      </c>
      <c r="M174" s="1638">
        <v>0</v>
      </c>
      <c r="N174" s="1638">
        <v>0</v>
      </c>
      <c r="O174" s="1638">
        <v>0</v>
      </c>
      <c r="P174" s="1638">
        <v>0</v>
      </c>
      <c r="Q174" s="1638">
        <v>0</v>
      </c>
      <c r="R174" s="1638">
        <v>0</v>
      </c>
      <c r="S174" s="1638">
        <v>0</v>
      </c>
      <c r="T174" s="1638">
        <v>0</v>
      </c>
      <c r="U174" s="1638">
        <v>0</v>
      </c>
      <c r="V174" s="1638">
        <v>0</v>
      </c>
      <c r="W174" s="1638">
        <v>0</v>
      </c>
    </row>
    <row r="175" spans="1:23">
      <c r="A175" s="1686">
        <f t="shared" si="13"/>
        <v>171</v>
      </c>
      <c r="B175" s="1689"/>
      <c r="C175" s="1689"/>
      <c r="D175" s="1645" t="s">
        <v>307</v>
      </c>
      <c r="E175" s="1645" t="s">
        <v>1035</v>
      </c>
      <c r="F175" s="1645" t="s">
        <v>835</v>
      </c>
      <c r="G175" s="1679" t="s">
        <v>2939</v>
      </c>
      <c r="H175" s="1683" t="s">
        <v>34</v>
      </c>
      <c r="I175" s="1633">
        <f t="shared" si="15"/>
        <v>0</v>
      </c>
      <c r="J175" s="1634">
        <f t="shared" si="15"/>
        <v>0</v>
      </c>
      <c r="K175" s="1671">
        <f t="shared" si="14"/>
        <v>158.41666666666671</v>
      </c>
      <c r="L175" s="1638">
        <v>0</v>
      </c>
      <c r="M175" s="1638">
        <v>0</v>
      </c>
      <c r="N175" s="1638">
        <v>0</v>
      </c>
      <c r="O175" s="1638">
        <v>0</v>
      </c>
      <c r="P175" s="1638">
        <v>0</v>
      </c>
      <c r="Q175" s="1638">
        <v>0</v>
      </c>
      <c r="R175" s="1638">
        <v>0</v>
      </c>
      <c r="S175" s="1638">
        <v>0</v>
      </c>
      <c r="T175" s="1638">
        <v>0</v>
      </c>
      <c r="U175" s="1638">
        <v>0</v>
      </c>
      <c r="V175" s="1638">
        <v>0</v>
      </c>
      <c r="W175" s="1638">
        <v>0</v>
      </c>
    </row>
    <row r="176" spans="1:23">
      <c r="A176" s="1686">
        <f t="shared" si="13"/>
        <v>172</v>
      </c>
      <c r="B176" s="1689"/>
      <c r="C176" s="1689"/>
      <c r="D176" s="1645" t="s">
        <v>1779</v>
      </c>
      <c r="E176" s="1645" t="s">
        <v>1780</v>
      </c>
      <c r="F176" s="1645" t="s">
        <v>835</v>
      </c>
      <c r="G176" s="1679" t="s">
        <v>2939</v>
      </c>
      <c r="H176" s="1683" t="s">
        <v>34</v>
      </c>
      <c r="I176" s="1633">
        <f t="shared" si="15"/>
        <v>1</v>
      </c>
      <c r="J176" s="1634">
        <f t="shared" si="15"/>
        <v>0</v>
      </c>
      <c r="K176" s="1671">
        <f t="shared" si="14"/>
        <v>158.41666666666671</v>
      </c>
      <c r="L176" s="1638">
        <v>0</v>
      </c>
      <c r="M176" s="1638">
        <v>0</v>
      </c>
      <c r="N176" s="1638">
        <v>0</v>
      </c>
      <c r="O176" s="1638">
        <v>0</v>
      </c>
      <c r="P176" s="1638">
        <v>0</v>
      </c>
      <c r="Q176" s="1638">
        <v>0</v>
      </c>
      <c r="R176" s="1638">
        <v>0</v>
      </c>
      <c r="S176" s="1638">
        <v>0</v>
      </c>
      <c r="T176" s="1638">
        <v>0</v>
      </c>
      <c r="U176" s="1638">
        <v>0</v>
      </c>
      <c r="V176" s="1638">
        <f>1</f>
        <v>1</v>
      </c>
      <c r="W176" s="1638">
        <v>0</v>
      </c>
    </row>
    <row r="177" spans="1:23">
      <c r="A177" s="1686">
        <f t="shared" si="13"/>
        <v>173</v>
      </c>
      <c r="B177" s="1689"/>
      <c r="C177" s="1689"/>
      <c r="D177" s="1644" t="s">
        <v>138</v>
      </c>
      <c r="E177" s="1644" t="s">
        <v>99</v>
      </c>
      <c r="F177" s="1644" t="s">
        <v>67</v>
      </c>
      <c r="G177" s="1679" t="s">
        <v>2939</v>
      </c>
      <c r="H177" s="1683" t="s">
        <v>2940</v>
      </c>
      <c r="I177" s="1633">
        <f t="shared" si="15"/>
        <v>0</v>
      </c>
      <c r="J177" s="1634">
        <f t="shared" si="15"/>
        <v>0</v>
      </c>
      <c r="K177" s="1671">
        <f t="shared" si="14"/>
        <v>158.41666666666671</v>
      </c>
      <c r="L177" s="1639">
        <v>0</v>
      </c>
      <c r="M177" s="1639">
        <v>0</v>
      </c>
      <c r="N177" s="1639">
        <v>0</v>
      </c>
      <c r="O177" s="1639">
        <v>0</v>
      </c>
      <c r="P177" s="1639">
        <v>0</v>
      </c>
      <c r="Q177" s="1639">
        <v>0</v>
      </c>
      <c r="R177" s="1639">
        <v>0</v>
      </c>
      <c r="S177" s="1639">
        <v>0</v>
      </c>
      <c r="T177" s="1639">
        <v>0</v>
      </c>
      <c r="U177" s="1639">
        <v>0</v>
      </c>
      <c r="V177" s="1639">
        <v>0</v>
      </c>
      <c r="W177" s="1639">
        <v>0</v>
      </c>
    </row>
    <row r="178" spans="1:23">
      <c r="A178" s="1686">
        <f t="shared" si="13"/>
        <v>174</v>
      </c>
      <c r="B178" s="1689"/>
      <c r="C178" s="1689"/>
      <c r="D178" s="1644" t="s">
        <v>699</v>
      </c>
      <c r="E178" s="1644" t="s">
        <v>698</v>
      </c>
      <c r="F178" s="1644" t="s">
        <v>67</v>
      </c>
      <c r="G178" s="1679" t="s">
        <v>2939</v>
      </c>
      <c r="H178" s="1683" t="s">
        <v>2940</v>
      </c>
      <c r="I178" s="1633">
        <f t="shared" si="15"/>
        <v>0</v>
      </c>
      <c r="J178" s="1634">
        <f t="shared" si="15"/>
        <v>0</v>
      </c>
      <c r="K178" s="1671">
        <f t="shared" si="14"/>
        <v>158.41666666666671</v>
      </c>
      <c r="L178" s="1639">
        <v>0</v>
      </c>
      <c r="M178" s="1639">
        <v>0</v>
      </c>
      <c r="N178" s="1639">
        <v>0</v>
      </c>
      <c r="O178" s="1639">
        <v>0</v>
      </c>
      <c r="P178" s="1639">
        <v>0</v>
      </c>
      <c r="Q178" s="1639">
        <v>0</v>
      </c>
      <c r="R178" s="1639">
        <v>0</v>
      </c>
      <c r="S178" s="1639">
        <v>0</v>
      </c>
      <c r="T178" s="1639">
        <v>0</v>
      </c>
      <c r="U178" s="1639">
        <v>0</v>
      </c>
      <c r="V178" s="1639">
        <v>0</v>
      </c>
      <c r="W178" s="1639">
        <v>0</v>
      </c>
    </row>
    <row r="179" spans="1:23">
      <c r="A179" s="1686">
        <f t="shared" si="13"/>
        <v>175</v>
      </c>
      <c r="B179" s="1689"/>
      <c r="C179" s="1689"/>
      <c r="D179" s="1644" t="s">
        <v>700</v>
      </c>
      <c r="E179" s="1644" t="s">
        <v>628</v>
      </c>
      <c r="F179" s="1644" t="s">
        <v>1083</v>
      </c>
      <c r="G179" s="1679" t="s">
        <v>2939</v>
      </c>
      <c r="H179" s="1683" t="s">
        <v>2940</v>
      </c>
      <c r="I179" s="1633">
        <f t="shared" si="15"/>
        <v>0</v>
      </c>
      <c r="J179" s="1634">
        <f t="shared" si="15"/>
        <v>0</v>
      </c>
      <c r="K179" s="1671">
        <f t="shared" si="14"/>
        <v>158.41666666666671</v>
      </c>
      <c r="L179" s="1639">
        <v>0</v>
      </c>
      <c r="M179" s="1639">
        <v>0</v>
      </c>
      <c r="N179" s="1639">
        <v>0</v>
      </c>
      <c r="O179" s="1639">
        <v>0</v>
      </c>
      <c r="P179" s="1639">
        <v>0</v>
      </c>
      <c r="Q179" s="1639">
        <v>0</v>
      </c>
      <c r="R179" s="1639">
        <v>0</v>
      </c>
      <c r="S179" s="1639">
        <v>0</v>
      </c>
      <c r="T179" s="1639">
        <v>0</v>
      </c>
      <c r="U179" s="1639">
        <v>0</v>
      </c>
      <c r="V179" s="1639">
        <v>0</v>
      </c>
      <c r="W179" s="1639">
        <v>0</v>
      </c>
    </row>
    <row r="180" spans="1:23">
      <c r="A180" s="1686">
        <f t="shared" si="13"/>
        <v>176</v>
      </c>
      <c r="B180" s="1689"/>
      <c r="C180" s="1689"/>
      <c r="D180" s="1644" t="s">
        <v>292</v>
      </c>
      <c r="E180" s="1644" t="s">
        <v>386</v>
      </c>
      <c r="F180" s="1644" t="s">
        <v>67</v>
      </c>
      <c r="G180" s="1679" t="s">
        <v>2939</v>
      </c>
      <c r="H180" s="1683" t="s">
        <v>2940</v>
      </c>
      <c r="I180" s="1633">
        <f t="shared" si="15"/>
        <v>0</v>
      </c>
      <c r="J180" s="1634">
        <f t="shared" si="15"/>
        <v>0</v>
      </c>
      <c r="K180" s="1671">
        <f t="shared" si="14"/>
        <v>158.41666666666671</v>
      </c>
      <c r="L180" s="1639">
        <v>0</v>
      </c>
      <c r="M180" s="1639">
        <v>0</v>
      </c>
      <c r="N180" s="1639">
        <v>0</v>
      </c>
      <c r="O180" s="1639">
        <v>0</v>
      </c>
      <c r="P180" s="1639">
        <v>0</v>
      </c>
      <c r="Q180" s="1639">
        <v>0</v>
      </c>
      <c r="R180" s="1639">
        <v>0</v>
      </c>
      <c r="S180" s="1639">
        <v>0</v>
      </c>
      <c r="T180" s="1639">
        <v>0</v>
      </c>
      <c r="U180" s="1639">
        <v>0</v>
      </c>
      <c r="V180" s="1639">
        <v>0</v>
      </c>
      <c r="W180" s="1639">
        <v>0</v>
      </c>
    </row>
    <row r="181" spans="1:23">
      <c r="A181" s="1686">
        <f t="shared" si="13"/>
        <v>177</v>
      </c>
      <c r="B181" s="1689"/>
      <c r="C181" s="1689"/>
      <c r="D181" s="1644" t="s">
        <v>701</v>
      </c>
      <c r="E181" s="1644" t="s">
        <v>702</v>
      </c>
      <c r="F181" s="1644" t="s">
        <v>59</v>
      </c>
      <c r="G181" s="1679" t="s">
        <v>2939</v>
      </c>
      <c r="H181" s="1683" t="s">
        <v>2940</v>
      </c>
      <c r="I181" s="1633">
        <f t="shared" si="15"/>
        <v>0</v>
      </c>
      <c r="J181" s="1634">
        <f t="shared" si="15"/>
        <v>0</v>
      </c>
      <c r="K181" s="1671">
        <f t="shared" si="14"/>
        <v>158.41666666666671</v>
      </c>
      <c r="L181" s="1639">
        <v>0</v>
      </c>
      <c r="M181" s="1639">
        <v>0</v>
      </c>
      <c r="N181" s="1639">
        <v>0</v>
      </c>
      <c r="O181" s="1639">
        <v>0</v>
      </c>
      <c r="P181" s="1639">
        <v>0</v>
      </c>
      <c r="Q181" s="1639">
        <v>0</v>
      </c>
      <c r="R181" s="1639">
        <v>0</v>
      </c>
      <c r="S181" s="1639">
        <v>0</v>
      </c>
      <c r="T181" s="1639">
        <v>0</v>
      </c>
      <c r="U181" s="1639">
        <v>0</v>
      </c>
      <c r="V181" s="1639">
        <v>0</v>
      </c>
      <c r="W181" s="1639">
        <v>0</v>
      </c>
    </row>
    <row r="182" spans="1:23">
      <c r="A182" s="1686">
        <f t="shared" si="13"/>
        <v>178</v>
      </c>
      <c r="B182" s="1689"/>
      <c r="C182" s="1689"/>
      <c r="D182" s="1644" t="s">
        <v>382</v>
      </c>
      <c r="E182" s="1644" t="s">
        <v>383</v>
      </c>
      <c r="F182" s="1644" t="s">
        <v>59</v>
      </c>
      <c r="G182" s="1679" t="s">
        <v>2939</v>
      </c>
      <c r="H182" s="1683" t="s">
        <v>2940</v>
      </c>
      <c r="I182" s="1633">
        <f t="shared" ref="I182:J213" si="16">L182+N182+P182+R182+T182+V182</f>
        <v>0</v>
      </c>
      <c r="J182" s="1634">
        <f t="shared" si="16"/>
        <v>0</v>
      </c>
      <c r="K182" s="1671">
        <f t="shared" si="14"/>
        <v>158.41666666666671</v>
      </c>
      <c r="L182" s="1639">
        <v>0</v>
      </c>
      <c r="M182" s="1639">
        <v>0</v>
      </c>
      <c r="N182" s="1639">
        <v>0</v>
      </c>
      <c r="O182" s="1639">
        <v>0</v>
      </c>
      <c r="P182" s="1639">
        <v>0</v>
      </c>
      <c r="Q182" s="1639">
        <v>0</v>
      </c>
      <c r="R182" s="1639">
        <v>0</v>
      </c>
      <c r="S182" s="1639">
        <v>0</v>
      </c>
      <c r="T182" s="1639">
        <v>0</v>
      </c>
      <c r="U182" s="1639">
        <v>0</v>
      </c>
      <c r="V182" s="1639">
        <v>0</v>
      </c>
      <c r="W182" s="1639">
        <v>0</v>
      </c>
    </row>
    <row r="183" spans="1:23">
      <c r="A183" s="1686">
        <f t="shared" si="13"/>
        <v>179</v>
      </c>
      <c r="B183" s="1689"/>
      <c r="C183" s="1689"/>
      <c r="D183" s="1644" t="s">
        <v>703</v>
      </c>
      <c r="E183" s="1644" t="s">
        <v>704</v>
      </c>
      <c r="F183" s="1644" t="s">
        <v>56</v>
      </c>
      <c r="G183" s="1679" t="s">
        <v>2939</v>
      </c>
      <c r="H183" s="1683" t="s">
        <v>2940</v>
      </c>
      <c r="I183" s="1633">
        <f t="shared" si="16"/>
        <v>0</v>
      </c>
      <c r="J183" s="1634">
        <f t="shared" si="16"/>
        <v>0</v>
      </c>
      <c r="K183" s="1671">
        <f t="shared" si="14"/>
        <v>158.41666666666671</v>
      </c>
      <c r="L183" s="1639">
        <v>0</v>
      </c>
      <c r="M183" s="1639">
        <v>0</v>
      </c>
      <c r="N183" s="1639">
        <v>0</v>
      </c>
      <c r="O183" s="1639">
        <v>0</v>
      </c>
      <c r="P183" s="1639">
        <v>0</v>
      </c>
      <c r="Q183" s="1639">
        <v>0</v>
      </c>
      <c r="R183" s="1639">
        <v>0</v>
      </c>
      <c r="S183" s="1639">
        <v>0</v>
      </c>
      <c r="T183" s="1639">
        <v>0</v>
      </c>
      <c r="U183" s="1639">
        <v>0</v>
      </c>
      <c r="V183" s="1639">
        <v>0</v>
      </c>
      <c r="W183" s="1639">
        <v>0</v>
      </c>
    </row>
    <row r="184" spans="1:23">
      <c r="A184" s="1686">
        <f t="shared" si="13"/>
        <v>180</v>
      </c>
      <c r="B184" s="1689"/>
      <c r="C184" s="1689"/>
      <c r="D184" s="1644" t="s">
        <v>1014</v>
      </c>
      <c r="E184" s="1644" t="s">
        <v>1015</v>
      </c>
      <c r="F184" s="1644" t="s">
        <v>505</v>
      </c>
      <c r="G184" s="1679" t="s">
        <v>2939</v>
      </c>
      <c r="H184" s="1683" t="s">
        <v>2940</v>
      </c>
      <c r="I184" s="1633">
        <f t="shared" si="16"/>
        <v>0</v>
      </c>
      <c r="J184" s="1634">
        <f t="shared" si="16"/>
        <v>0</v>
      </c>
      <c r="K184" s="1671">
        <f t="shared" si="14"/>
        <v>158.41666666666671</v>
      </c>
      <c r="L184" s="1639">
        <v>0</v>
      </c>
      <c r="M184" s="1639">
        <v>0</v>
      </c>
      <c r="N184" s="1639">
        <v>0</v>
      </c>
      <c r="O184" s="1639">
        <v>0</v>
      </c>
      <c r="P184" s="1639">
        <v>0</v>
      </c>
      <c r="Q184" s="1639">
        <v>0</v>
      </c>
      <c r="R184" s="1639">
        <v>0</v>
      </c>
      <c r="S184" s="1639">
        <v>0</v>
      </c>
      <c r="T184" s="1639">
        <v>0</v>
      </c>
      <c r="U184" s="1639">
        <v>0</v>
      </c>
      <c r="V184" s="1639">
        <v>0</v>
      </c>
      <c r="W184" s="1639">
        <v>0</v>
      </c>
    </row>
    <row r="185" spans="1:23">
      <c r="A185" s="1686">
        <f t="shared" si="13"/>
        <v>181</v>
      </c>
      <c r="B185" s="1689"/>
      <c r="C185" s="1689"/>
      <c r="D185" s="1644" t="s">
        <v>707</v>
      </c>
      <c r="E185" s="1644" t="s">
        <v>708</v>
      </c>
      <c r="F185" s="1644" t="s">
        <v>183</v>
      </c>
      <c r="G185" s="1679" t="s">
        <v>2939</v>
      </c>
      <c r="H185" s="1683" t="s">
        <v>2940</v>
      </c>
      <c r="I185" s="1633">
        <f t="shared" si="16"/>
        <v>0</v>
      </c>
      <c r="J185" s="1634">
        <f t="shared" si="16"/>
        <v>0</v>
      </c>
      <c r="K185" s="1671">
        <f t="shared" si="14"/>
        <v>158.41666666666671</v>
      </c>
      <c r="L185" s="1639">
        <v>0</v>
      </c>
      <c r="M185" s="1639">
        <v>0</v>
      </c>
      <c r="N185" s="1639">
        <v>0</v>
      </c>
      <c r="O185" s="1639">
        <v>0</v>
      </c>
      <c r="P185" s="1639">
        <v>0</v>
      </c>
      <c r="Q185" s="1639">
        <v>0</v>
      </c>
      <c r="R185" s="1639">
        <v>0</v>
      </c>
      <c r="S185" s="1639">
        <v>0</v>
      </c>
      <c r="T185" s="1639">
        <v>0</v>
      </c>
      <c r="U185" s="1639">
        <v>0</v>
      </c>
      <c r="V185" s="1639">
        <v>0</v>
      </c>
      <c r="W185" s="1639">
        <v>0</v>
      </c>
    </row>
    <row r="186" spans="1:23">
      <c r="A186" s="1686">
        <f t="shared" si="13"/>
        <v>182</v>
      </c>
      <c r="B186" s="1689"/>
      <c r="C186" s="1689"/>
      <c r="D186" s="1644" t="s">
        <v>709</v>
      </c>
      <c r="E186" s="1644" t="s">
        <v>710</v>
      </c>
      <c r="F186" s="1644" t="s">
        <v>183</v>
      </c>
      <c r="G186" s="1679" t="s">
        <v>2939</v>
      </c>
      <c r="H186" s="1683" t="s">
        <v>2940</v>
      </c>
      <c r="I186" s="1633">
        <f t="shared" si="16"/>
        <v>0</v>
      </c>
      <c r="J186" s="1634">
        <f t="shared" si="16"/>
        <v>0</v>
      </c>
      <c r="K186" s="1671">
        <f t="shared" si="14"/>
        <v>158.41666666666671</v>
      </c>
      <c r="L186" s="1639">
        <v>0</v>
      </c>
      <c r="M186" s="1639">
        <v>0</v>
      </c>
      <c r="N186" s="1639">
        <v>0</v>
      </c>
      <c r="O186" s="1639">
        <v>0</v>
      </c>
      <c r="P186" s="1639">
        <v>0</v>
      </c>
      <c r="Q186" s="1639">
        <v>0</v>
      </c>
      <c r="R186" s="1639">
        <v>0</v>
      </c>
      <c r="S186" s="1639">
        <v>0</v>
      </c>
      <c r="T186" s="1639">
        <v>0</v>
      </c>
      <c r="U186" s="1639">
        <v>0</v>
      </c>
      <c r="V186" s="1639">
        <v>0</v>
      </c>
      <c r="W186" s="1639">
        <v>0</v>
      </c>
    </row>
    <row r="187" spans="1:23">
      <c r="A187" s="1686">
        <f t="shared" si="13"/>
        <v>183</v>
      </c>
      <c r="B187" s="1689"/>
      <c r="C187" s="1689"/>
      <c r="D187" s="1644" t="s">
        <v>711</v>
      </c>
      <c r="E187" s="1644" t="s">
        <v>712</v>
      </c>
      <c r="F187" s="1644" t="s">
        <v>157</v>
      </c>
      <c r="G187" s="1679" t="s">
        <v>2939</v>
      </c>
      <c r="H187" s="1683" t="s">
        <v>2940</v>
      </c>
      <c r="I187" s="1633">
        <f t="shared" si="16"/>
        <v>0</v>
      </c>
      <c r="J187" s="1634">
        <f t="shared" si="16"/>
        <v>0</v>
      </c>
      <c r="K187" s="1671">
        <f t="shared" si="14"/>
        <v>158.41666666666671</v>
      </c>
      <c r="L187" s="1639">
        <v>0</v>
      </c>
      <c r="M187" s="1639">
        <v>0</v>
      </c>
      <c r="N187" s="1639">
        <v>0</v>
      </c>
      <c r="O187" s="1639">
        <v>0</v>
      </c>
      <c r="P187" s="1639">
        <v>0</v>
      </c>
      <c r="Q187" s="1639">
        <v>0</v>
      </c>
      <c r="R187" s="1639">
        <v>0</v>
      </c>
      <c r="S187" s="1639">
        <v>0</v>
      </c>
      <c r="T187" s="1639">
        <v>0</v>
      </c>
      <c r="U187" s="1639">
        <v>0</v>
      </c>
      <c r="V187" s="1639">
        <v>0</v>
      </c>
      <c r="W187" s="1639">
        <v>0</v>
      </c>
    </row>
    <row r="188" spans="1:23">
      <c r="A188" s="1686">
        <f t="shared" si="13"/>
        <v>184</v>
      </c>
      <c r="B188" s="1689"/>
      <c r="C188" s="1689"/>
      <c r="D188" s="1644" t="s">
        <v>131</v>
      </c>
      <c r="E188" s="1644" t="s">
        <v>397</v>
      </c>
      <c r="F188" s="1644" t="s">
        <v>917</v>
      </c>
      <c r="G188" s="1679" t="s">
        <v>2939</v>
      </c>
      <c r="H188" s="1683" t="s">
        <v>2940</v>
      </c>
      <c r="I188" s="1633">
        <f t="shared" si="16"/>
        <v>0</v>
      </c>
      <c r="J188" s="1634">
        <f t="shared" si="16"/>
        <v>0</v>
      </c>
      <c r="K188" s="1671">
        <f t="shared" si="14"/>
        <v>158.41666666666671</v>
      </c>
      <c r="L188" s="1639">
        <v>0</v>
      </c>
      <c r="M188" s="1639">
        <v>0</v>
      </c>
      <c r="N188" s="1639">
        <v>0</v>
      </c>
      <c r="O188" s="1639">
        <v>0</v>
      </c>
      <c r="P188" s="1639">
        <v>0</v>
      </c>
      <c r="Q188" s="1639">
        <v>0</v>
      </c>
      <c r="R188" s="1639">
        <v>0</v>
      </c>
      <c r="S188" s="1639">
        <v>0</v>
      </c>
      <c r="T188" s="1639">
        <v>0</v>
      </c>
      <c r="U188" s="1639">
        <v>0</v>
      </c>
      <c r="V188" s="1639">
        <v>0</v>
      </c>
      <c r="W188" s="1639">
        <v>0</v>
      </c>
    </row>
    <row r="189" spans="1:23">
      <c r="A189" s="1686">
        <f t="shared" si="13"/>
        <v>185</v>
      </c>
      <c r="B189" s="1689"/>
      <c r="C189" s="1689"/>
      <c r="D189" s="1644" t="s">
        <v>2510</v>
      </c>
      <c r="E189" s="1644" t="s">
        <v>2511</v>
      </c>
      <c r="F189" s="1644" t="s">
        <v>231</v>
      </c>
      <c r="G189" s="1679" t="s">
        <v>2939</v>
      </c>
      <c r="H189" s="1683" t="s">
        <v>2940</v>
      </c>
      <c r="I189" s="1633">
        <f t="shared" si="16"/>
        <v>1</v>
      </c>
      <c r="J189" s="1634">
        <f t="shared" si="16"/>
        <v>0</v>
      </c>
      <c r="K189" s="1671">
        <f t="shared" si="14"/>
        <v>158.41666666666671</v>
      </c>
      <c r="L189" s="1639">
        <f>1</f>
        <v>1</v>
      </c>
      <c r="M189" s="1639">
        <v>0</v>
      </c>
      <c r="N189" s="1639">
        <v>0</v>
      </c>
      <c r="O189" s="1639">
        <v>0</v>
      </c>
      <c r="P189" s="1639">
        <v>0</v>
      </c>
      <c r="Q189" s="1639">
        <v>0</v>
      </c>
      <c r="R189" s="1639">
        <v>0</v>
      </c>
      <c r="S189" s="1639">
        <v>0</v>
      </c>
      <c r="T189" s="1639">
        <v>0</v>
      </c>
      <c r="U189" s="1639">
        <v>0</v>
      </c>
      <c r="V189" s="1639">
        <v>0</v>
      </c>
      <c r="W189" s="1639">
        <v>0</v>
      </c>
    </row>
    <row r="190" spans="1:23">
      <c r="A190" s="1686">
        <f t="shared" si="13"/>
        <v>186</v>
      </c>
      <c r="B190" s="1689"/>
      <c r="C190" s="1689"/>
      <c r="D190" s="1644" t="s">
        <v>2709</v>
      </c>
      <c r="E190" s="1644" t="s">
        <v>2710</v>
      </c>
      <c r="F190" s="1644" t="s">
        <v>231</v>
      </c>
      <c r="G190" s="1679" t="s">
        <v>2939</v>
      </c>
      <c r="H190" s="1683" t="s">
        <v>2940</v>
      </c>
      <c r="I190" s="1633">
        <f t="shared" si="16"/>
        <v>1</v>
      </c>
      <c r="J190" s="1634">
        <f t="shared" si="16"/>
        <v>0</v>
      </c>
      <c r="K190" s="1671">
        <f t="shared" si="14"/>
        <v>158.41666666666671</v>
      </c>
      <c r="L190" s="1639">
        <v>0</v>
      </c>
      <c r="M190" s="1639">
        <v>0</v>
      </c>
      <c r="N190" s="1639">
        <v>0</v>
      </c>
      <c r="O190" s="1639">
        <v>0</v>
      </c>
      <c r="P190" s="1639">
        <v>0</v>
      </c>
      <c r="Q190" s="1639">
        <v>0</v>
      </c>
      <c r="R190" s="1639">
        <v>0</v>
      </c>
      <c r="S190" s="1639">
        <v>0</v>
      </c>
      <c r="T190" s="1639">
        <v>0</v>
      </c>
      <c r="U190" s="1639">
        <v>0</v>
      </c>
      <c r="V190" s="1639">
        <f>1</f>
        <v>1</v>
      </c>
      <c r="W190" s="1639">
        <v>0</v>
      </c>
    </row>
    <row r="191" spans="1:23">
      <c r="A191" s="1686">
        <f t="shared" si="13"/>
        <v>187</v>
      </c>
      <c r="B191" s="1689"/>
      <c r="C191" s="1689"/>
      <c r="D191" s="1644" t="s">
        <v>2252</v>
      </c>
      <c r="E191" s="1644" t="s">
        <v>111</v>
      </c>
      <c r="F191" s="1644" t="s">
        <v>231</v>
      </c>
      <c r="G191" s="1679" t="s">
        <v>2939</v>
      </c>
      <c r="H191" s="1683" t="s">
        <v>2940</v>
      </c>
      <c r="I191" s="1633">
        <f t="shared" si="16"/>
        <v>1</v>
      </c>
      <c r="J191" s="1634">
        <f t="shared" si="16"/>
        <v>0</v>
      </c>
      <c r="K191" s="1671">
        <f t="shared" si="14"/>
        <v>158.41666666666671</v>
      </c>
      <c r="L191" s="1639">
        <f>1</f>
        <v>1</v>
      </c>
      <c r="M191" s="1639">
        <v>0</v>
      </c>
      <c r="N191" s="1639">
        <v>0</v>
      </c>
      <c r="O191" s="1639">
        <v>0</v>
      </c>
      <c r="P191" s="1639">
        <v>0</v>
      </c>
      <c r="Q191" s="1639">
        <v>0</v>
      </c>
      <c r="R191" s="1639">
        <v>0</v>
      </c>
      <c r="S191" s="1639">
        <v>0</v>
      </c>
      <c r="T191" s="1639">
        <v>0</v>
      </c>
      <c r="U191" s="1639">
        <v>0</v>
      </c>
      <c r="V191" s="1639">
        <v>0</v>
      </c>
      <c r="W191" s="1639">
        <v>0</v>
      </c>
    </row>
    <row r="192" spans="1:23">
      <c r="A192" s="1686">
        <f t="shared" si="13"/>
        <v>188</v>
      </c>
      <c r="B192" s="1689"/>
      <c r="C192" s="1689"/>
      <c r="D192" s="1644" t="s">
        <v>190</v>
      </c>
      <c r="E192" s="1644" t="s">
        <v>2629</v>
      </c>
      <c r="F192" s="1644" t="s">
        <v>231</v>
      </c>
      <c r="G192" s="1679" t="s">
        <v>2939</v>
      </c>
      <c r="H192" s="1683" t="s">
        <v>2940</v>
      </c>
      <c r="I192" s="1633">
        <f t="shared" si="16"/>
        <v>1</v>
      </c>
      <c r="J192" s="1634">
        <f t="shared" si="16"/>
        <v>0</v>
      </c>
      <c r="K192" s="1671">
        <f t="shared" si="14"/>
        <v>158.41666666666671</v>
      </c>
      <c r="L192" s="1639">
        <f>1</f>
        <v>1</v>
      </c>
      <c r="M192" s="1639">
        <v>0</v>
      </c>
      <c r="N192" s="1639">
        <v>0</v>
      </c>
      <c r="O192" s="1639">
        <v>0</v>
      </c>
      <c r="P192" s="1639">
        <v>0</v>
      </c>
      <c r="Q192" s="1639">
        <v>0</v>
      </c>
      <c r="R192" s="1639">
        <v>0</v>
      </c>
      <c r="S192" s="1639">
        <v>0</v>
      </c>
      <c r="T192" s="1639">
        <v>0</v>
      </c>
      <c r="U192" s="1639">
        <v>0</v>
      </c>
      <c r="V192" s="1639">
        <v>0</v>
      </c>
      <c r="W192" s="1639">
        <v>0</v>
      </c>
    </row>
    <row r="193" spans="1:23">
      <c r="A193" s="1686">
        <f t="shared" si="13"/>
        <v>189</v>
      </c>
      <c r="B193" s="1689"/>
      <c r="C193" s="1689"/>
      <c r="D193" s="1644" t="s">
        <v>2707</v>
      </c>
      <c r="E193" s="1644" t="s">
        <v>2708</v>
      </c>
      <c r="F193" s="1644" t="s">
        <v>231</v>
      </c>
      <c r="G193" s="1679" t="s">
        <v>2939</v>
      </c>
      <c r="H193" s="1683" t="s">
        <v>2940</v>
      </c>
      <c r="I193" s="1633">
        <f t="shared" si="16"/>
        <v>1</v>
      </c>
      <c r="J193" s="1634">
        <f t="shared" si="16"/>
        <v>0</v>
      </c>
      <c r="K193" s="1671">
        <f t="shared" si="14"/>
        <v>158.41666666666671</v>
      </c>
      <c r="L193" s="1639">
        <v>0</v>
      </c>
      <c r="M193" s="1639">
        <v>0</v>
      </c>
      <c r="N193" s="1639">
        <v>0</v>
      </c>
      <c r="O193" s="1639">
        <v>0</v>
      </c>
      <c r="P193" s="1639">
        <v>0</v>
      </c>
      <c r="Q193" s="1639">
        <v>0</v>
      </c>
      <c r="R193" s="1639">
        <v>0</v>
      </c>
      <c r="S193" s="1639">
        <v>0</v>
      </c>
      <c r="T193" s="1639">
        <v>0</v>
      </c>
      <c r="U193" s="1639">
        <v>0</v>
      </c>
      <c r="V193" s="1639">
        <f>1</f>
        <v>1</v>
      </c>
      <c r="W193" s="1639">
        <v>0</v>
      </c>
    </row>
    <row r="194" spans="1:23">
      <c r="A194" s="1686">
        <f t="shared" si="13"/>
        <v>190</v>
      </c>
      <c r="B194" s="1689"/>
      <c r="C194" s="1689"/>
      <c r="D194" s="1644" t="s">
        <v>2711</v>
      </c>
      <c r="E194" s="1644" t="s">
        <v>2712</v>
      </c>
      <c r="F194" s="1644" t="s">
        <v>231</v>
      </c>
      <c r="G194" s="1679" t="s">
        <v>2939</v>
      </c>
      <c r="H194" s="1683" t="s">
        <v>2940</v>
      </c>
      <c r="I194" s="1633">
        <f t="shared" si="16"/>
        <v>1</v>
      </c>
      <c r="J194" s="1634">
        <f t="shared" si="16"/>
        <v>0</v>
      </c>
      <c r="K194" s="1671">
        <f t="shared" si="14"/>
        <v>158.41666666666671</v>
      </c>
      <c r="L194" s="1639">
        <v>0</v>
      </c>
      <c r="M194" s="1639">
        <v>0</v>
      </c>
      <c r="N194" s="1639">
        <v>0</v>
      </c>
      <c r="O194" s="1639">
        <v>0</v>
      </c>
      <c r="P194" s="1639">
        <v>0</v>
      </c>
      <c r="Q194" s="1639">
        <v>0</v>
      </c>
      <c r="R194" s="1639">
        <v>0</v>
      </c>
      <c r="S194" s="1639">
        <v>0</v>
      </c>
      <c r="T194" s="1639">
        <v>0</v>
      </c>
      <c r="U194" s="1639">
        <v>0</v>
      </c>
      <c r="V194" s="1639">
        <f>1</f>
        <v>1</v>
      </c>
      <c r="W194" s="1639">
        <v>0</v>
      </c>
    </row>
    <row r="195" spans="1:23">
      <c r="A195" s="1686">
        <f t="shared" si="13"/>
        <v>191</v>
      </c>
      <c r="B195" s="1689"/>
      <c r="C195" s="1689"/>
      <c r="D195" s="1644" t="s">
        <v>2208</v>
      </c>
      <c r="E195" s="1644" t="s">
        <v>2209</v>
      </c>
      <c r="F195" s="1644" t="s">
        <v>231</v>
      </c>
      <c r="G195" s="1679" t="s">
        <v>2939</v>
      </c>
      <c r="H195" s="1683" t="s">
        <v>2940</v>
      </c>
      <c r="I195" s="1633">
        <f t="shared" si="16"/>
        <v>1</v>
      </c>
      <c r="J195" s="1634">
        <f t="shared" si="16"/>
        <v>0</v>
      </c>
      <c r="K195" s="1671">
        <f t="shared" si="14"/>
        <v>158.41666666666671</v>
      </c>
      <c r="L195" s="1639">
        <f>1</f>
        <v>1</v>
      </c>
      <c r="M195" s="1639">
        <v>0</v>
      </c>
      <c r="N195" s="1639">
        <v>0</v>
      </c>
      <c r="O195" s="1639">
        <v>0</v>
      </c>
      <c r="P195" s="1639">
        <v>0</v>
      </c>
      <c r="Q195" s="1639">
        <v>0</v>
      </c>
      <c r="R195" s="1639">
        <v>0</v>
      </c>
      <c r="S195" s="1639">
        <v>0</v>
      </c>
      <c r="T195" s="1639">
        <v>0</v>
      </c>
      <c r="U195" s="1639">
        <v>0</v>
      </c>
      <c r="V195" s="1639">
        <v>0</v>
      </c>
      <c r="W195" s="1639">
        <v>0</v>
      </c>
    </row>
    <row r="196" spans="1:23">
      <c r="A196" s="1686">
        <f t="shared" si="13"/>
        <v>192</v>
      </c>
      <c r="B196" s="1689"/>
      <c r="C196" s="1689"/>
      <c r="D196" s="1645" t="s">
        <v>949</v>
      </c>
      <c r="E196" s="1645" t="s">
        <v>100</v>
      </c>
      <c r="F196" s="1645" t="s">
        <v>907</v>
      </c>
      <c r="G196" s="1679" t="s">
        <v>2939</v>
      </c>
      <c r="H196" s="1683" t="s">
        <v>2940</v>
      </c>
      <c r="I196" s="1633">
        <f t="shared" si="16"/>
        <v>0</v>
      </c>
      <c r="J196" s="1634">
        <f t="shared" si="16"/>
        <v>0</v>
      </c>
      <c r="K196" s="1671">
        <f t="shared" si="14"/>
        <v>158.41666666666671</v>
      </c>
      <c r="L196" s="1639">
        <v>0</v>
      </c>
      <c r="M196" s="1639">
        <v>0</v>
      </c>
      <c r="N196" s="1639">
        <v>0</v>
      </c>
      <c r="O196" s="1639">
        <v>0</v>
      </c>
      <c r="P196" s="1639">
        <v>0</v>
      </c>
      <c r="Q196" s="1639">
        <v>0</v>
      </c>
      <c r="R196" s="1639">
        <v>0</v>
      </c>
      <c r="S196" s="1639">
        <v>0</v>
      </c>
      <c r="T196" s="1639">
        <v>0</v>
      </c>
      <c r="U196" s="1639">
        <v>0</v>
      </c>
      <c r="V196" s="1639">
        <v>0</v>
      </c>
      <c r="W196" s="1639">
        <v>0</v>
      </c>
    </row>
    <row r="197" spans="1:23">
      <c r="A197" s="1686">
        <f t="shared" si="13"/>
        <v>193</v>
      </c>
      <c r="B197" s="1689"/>
      <c r="C197" s="1689"/>
      <c r="D197" s="1644" t="s">
        <v>259</v>
      </c>
      <c r="E197" s="1644" t="s">
        <v>834</v>
      </c>
      <c r="F197" s="1644" t="s">
        <v>67</v>
      </c>
      <c r="G197" s="1679" t="s">
        <v>2939</v>
      </c>
      <c r="H197" s="1683" t="s">
        <v>2941</v>
      </c>
      <c r="I197" s="1633">
        <f t="shared" si="16"/>
        <v>0</v>
      </c>
      <c r="J197" s="1634">
        <f t="shared" si="16"/>
        <v>0</v>
      </c>
      <c r="K197" s="1671">
        <f t="shared" si="14"/>
        <v>158.41666666666671</v>
      </c>
      <c r="L197" s="1638">
        <v>0</v>
      </c>
      <c r="M197" s="1638">
        <v>0</v>
      </c>
      <c r="N197" s="1638">
        <v>0</v>
      </c>
      <c r="O197" s="1638">
        <v>0</v>
      </c>
      <c r="P197" s="1638">
        <v>0</v>
      </c>
      <c r="Q197" s="1639">
        <v>0</v>
      </c>
      <c r="R197" s="1639">
        <v>0</v>
      </c>
      <c r="S197" s="1639">
        <v>0</v>
      </c>
      <c r="T197" s="1639">
        <v>0</v>
      </c>
      <c r="U197" s="1639">
        <v>0</v>
      </c>
      <c r="V197" s="1639">
        <v>0</v>
      </c>
      <c r="W197" s="1639">
        <v>0</v>
      </c>
    </row>
    <row r="198" spans="1:23">
      <c r="A198" s="1686">
        <f t="shared" si="13"/>
        <v>194</v>
      </c>
      <c r="B198" s="1689"/>
      <c r="C198" s="1689"/>
      <c r="D198" s="1644" t="s">
        <v>234</v>
      </c>
      <c r="E198" s="1644" t="s">
        <v>845</v>
      </c>
      <c r="F198" s="1644" t="s">
        <v>67</v>
      </c>
      <c r="G198" s="1679" t="s">
        <v>2939</v>
      </c>
      <c r="H198" s="1683" t="s">
        <v>2941</v>
      </c>
      <c r="I198" s="1633">
        <f t="shared" si="16"/>
        <v>0</v>
      </c>
      <c r="J198" s="1634">
        <f t="shared" si="16"/>
        <v>0</v>
      </c>
      <c r="K198" s="1671">
        <f t="shared" si="14"/>
        <v>158.41666666666671</v>
      </c>
      <c r="L198" s="1638">
        <v>0</v>
      </c>
      <c r="M198" s="1638">
        <v>0</v>
      </c>
      <c r="N198" s="1638">
        <v>0</v>
      </c>
      <c r="O198" s="1638">
        <v>0</v>
      </c>
      <c r="P198" s="1638">
        <v>0</v>
      </c>
      <c r="Q198" s="1639">
        <v>0</v>
      </c>
      <c r="R198" s="1639">
        <v>0</v>
      </c>
      <c r="S198" s="1639">
        <v>0</v>
      </c>
      <c r="T198" s="1639">
        <v>0</v>
      </c>
      <c r="U198" s="1639">
        <v>0</v>
      </c>
      <c r="V198" s="1639">
        <v>0</v>
      </c>
      <c r="W198" s="1639">
        <v>0</v>
      </c>
    </row>
    <row r="199" spans="1:23">
      <c r="A199" s="1686">
        <f t="shared" ref="A199:A262" si="17">A198+1</f>
        <v>195</v>
      </c>
      <c r="B199" s="1689"/>
      <c r="C199" s="1689"/>
      <c r="D199" s="1644" t="s">
        <v>333</v>
      </c>
      <c r="E199" s="1644" t="s">
        <v>334</v>
      </c>
      <c r="F199" s="1644" t="s">
        <v>1083</v>
      </c>
      <c r="G199" s="1679" t="s">
        <v>2939</v>
      </c>
      <c r="H199" s="1683" t="s">
        <v>2941</v>
      </c>
      <c r="I199" s="1633">
        <f t="shared" si="16"/>
        <v>0</v>
      </c>
      <c r="J199" s="1634">
        <f t="shared" si="16"/>
        <v>0</v>
      </c>
      <c r="K199" s="1671">
        <f t="shared" si="14"/>
        <v>158.41666666666671</v>
      </c>
      <c r="L199" s="1638">
        <v>0</v>
      </c>
      <c r="M199" s="1638">
        <v>0</v>
      </c>
      <c r="N199" s="1638">
        <v>0</v>
      </c>
      <c r="O199" s="1638">
        <v>0</v>
      </c>
      <c r="P199" s="1638">
        <v>0</v>
      </c>
      <c r="Q199" s="1639">
        <v>0</v>
      </c>
      <c r="R199" s="1639">
        <v>0</v>
      </c>
      <c r="S199" s="1639">
        <v>0</v>
      </c>
      <c r="T199" s="1639">
        <v>0</v>
      </c>
      <c r="U199" s="1639">
        <v>0</v>
      </c>
      <c r="V199" s="1639">
        <v>0</v>
      </c>
      <c r="W199" s="1639">
        <v>0</v>
      </c>
    </row>
    <row r="200" spans="1:23">
      <c r="A200" s="1686">
        <f t="shared" si="17"/>
        <v>196</v>
      </c>
      <c r="B200" s="1689"/>
      <c r="C200" s="1689"/>
      <c r="D200" s="1644" t="s">
        <v>306</v>
      </c>
      <c r="E200" s="1644" t="s">
        <v>343</v>
      </c>
      <c r="F200" s="1644" t="s">
        <v>67</v>
      </c>
      <c r="G200" s="1679" t="s">
        <v>2939</v>
      </c>
      <c r="H200" s="1683" t="s">
        <v>2941</v>
      </c>
      <c r="I200" s="1633">
        <f t="shared" si="16"/>
        <v>0</v>
      </c>
      <c r="J200" s="1634">
        <f t="shared" si="16"/>
        <v>0</v>
      </c>
      <c r="K200" s="1671">
        <f t="shared" ref="K200:K263" si="18">K199+J200</f>
        <v>158.41666666666671</v>
      </c>
      <c r="L200" s="1638">
        <v>0</v>
      </c>
      <c r="M200" s="1638">
        <v>0</v>
      </c>
      <c r="N200" s="1638">
        <v>0</v>
      </c>
      <c r="O200" s="1638">
        <v>0</v>
      </c>
      <c r="P200" s="1638">
        <v>0</v>
      </c>
      <c r="Q200" s="1639">
        <v>0</v>
      </c>
      <c r="R200" s="1639">
        <v>0</v>
      </c>
      <c r="S200" s="1639">
        <v>0</v>
      </c>
      <c r="T200" s="1639">
        <v>0</v>
      </c>
      <c r="U200" s="1639">
        <v>0</v>
      </c>
      <c r="V200" s="1639">
        <v>0</v>
      </c>
      <c r="W200" s="1639">
        <v>0</v>
      </c>
    </row>
    <row r="201" spans="1:23">
      <c r="A201" s="1686">
        <f t="shared" si="17"/>
        <v>197</v>
      </c>
      <c r="B201" s="1689"/>
      <c r="C201" s="1689"/>
      <c r="D201" s="1644" t="s">
        <v>260</v>
      </c>
      <c r="E201" s="1644" t="s">
        <v>261</v>
      </c>
      <c r="F201" s="1644" t="s">
        <v>59</v>
      </c>
      <c r="G201" s="1679" t="s">
        <v>2939</v>
      </c>
      <c r="H201" s="1683" t="s">
        <v>2941</v>
      </c>
      <c r="I201" s="1633">
        <f t="shared" si="16"/>
        <v>0</v>
      </c>
      <c r="J201" s="1634">
        <f t="shared" si="16"/>
        <v>0</v>
      </c>
      <c r="K201" s="1671">
        <f t="shared" si="18"/>
        <v>158.41666666666671</v>
      </c>
      <c r="L201" s="1638">
        <v>0</v>
      </c>
      <c r="M201" s="1638">
        <v>0</v>
      </c>
      <c r="N201" s="1638">
        <v>0</v>
      </c>
      <c r="O201" s="1638">
        <v>0</v>
      </c>
      <c r="P201" s="1638">
        <v>0</v>
      </c>
      <c r="Q201" s="1639">
        <v>0</v>
      </c>
      <c r="R201" s="1639">
        <v>0</v>
      </c>
      <c r="S201" s="1639">
        <v>0</v>
      </c>
      <c r="T201" s="1639">
        <v>0</v>
      </c>
      <c r="U201" s="1639">
        <v>0</v>
      </c>
      <c r="V201" s="1639">
        <v>0</v>
      </c>
      <c r="W201" s="1639">
        <v>0</v>
      </c>
    </row>
    <row r="202" spans="1:23">
      <c r="A202" s="1686">
        <f t="shared" si="17"/>
        <v>198</v>
      </c>
      <c r="B202" s="1689"/>
      <c r="C202" s="1689"/>
      <c r="D202" s="1644" t="s">
        <v>235</v>
      </c>
      <c r="E202" s="1644" t="s">
        <v>236</v>
      </c>
      <c r="F202" s="1644" t="s">
        <v>1762</v>
      </c>
      <c r="G202" s="1679" t="s">
        <v>2939</v>
      </c>
      <c r="H202" s="1683" t="s">
        <v>2941</v>
      </c>
      <c r="I202" s="1633">
        <f t="shared" si="16"/>
        <v>0</v>
      </c>
      <c r="J202" s="1634">
        <f t="shared" si="16"/>
        <v>0</v>
      </c>
      <c r="K202" s="1671">
        <f t="shared" si="18"/>
        <v>158.41666666666671</v>
      </c>
      <c r="L202" s="1638">
        <v>0</v>
      </c>
      <c r="M202" s="1638">
        <v>0</v>
      </c>
      <c r="N202" s="1638">
        <v>0</v>
      </c>
      <c r="O202" s="1638">
        <v>0</v>
      </c>
      <c r="P202" s="1638">
        <v>0</v>
      </c>
      <c r="Q202" s="1639">
        <v>0</v>
      </c>
      <c r="R202" s="1639">
        <v>0</v>
      </c>
      <c r="S202" s="1639">
        <v>0</v>
      </c>
      <c r="T202" s="1639">
        <v>0</v>
      </c>
      <c r="U202" s="1639">
        <v>0</v>
      </c>
      <c r="V202" s="1639">
        <v>0</v>
      </c>
      <c r="W202" s="1639">
        <v>0</v>
      </c>
    </row>
    <row r="203" spans="1:23">
      <c r="A203" s="1686">
        <f t="shared" si="17"/>
        <v>199</v>
      </c>
      <c r="B203" s="1689"/>
      <c r="C203" s="1689"/>
      <c r="D203" s="1644" t="s">
        <v>335</v>
      </c>
      <c r="E203" s="1644" t="s">
        <v>336</v>
      </c>
      <c r="F203" s="1644" t="s">
        <v>56</v>
      </c>
      <c r="G203" s="1679" t="s">
        <v>2939</v>
      </c>
      <c r="H203" s="1683" t="s">
        <v>2941</v>
      </c>
      <c r="I203" s="1633">
        <f t="shared" si="16"/>
        <v>0</v>
      </c>
      <c r="J203" s="1634">
        <f t="shared" si="16"/>
        <v>0</v>
      </c>
      <c r="K203" s="1671">
        <f t="shared" si="18"/>
        <v>158.41666666666671</v>
      </c>
      <c r="L203" s="1638">
        <v>0</v>
      </c>
      <c r="M203" s="1638">
        <v>0</v>
      </c>
      <c r="N203" s="1638">
        <v>0</v>
      </c>
      <c r="O203" s="1638">
        <v>0</v>
      </c>
      <c r="P203" s="1638">
        <v>0</v>
      </c>
      <c r="Q203" s="1639">
        <v>0</v>
      </c>
      <c r="R203" s="1639">
        <v>0</v>
      </c>
      <c r="S203" s="1639">
        <v>0</v>
      </c>
      <c r="T203" s="1639">
        <v>0</v>
      </c>
      <c r="U203" s="1639">
        <v>0</v>
      </c>
      <c r="V203" s="1639">
        <v>0</v>
      </c>
      <c r="W203" s="1639">
        <v>0</v>
      </c>
    </row>
    <row r="204" spans="1:23">
      <c r="A204" s="1686">
        <f t="shared" si="17"/>
        <v>200</v>
      </c>
      <c r="B204" s="1689"/>
      <c r="C204" s="1689"/>
      <c r="D204" s="1644" t="s">
        <v>1016</v>
      </c>
      <c r="E204" s="1644" t="s">
        <v>1017</v>
      </c>
      <c r="F204" s="1644" t="s">
        <v>505</v>
      </c>
      <c r="G204" s="1679" t="s">
        <v>2939</v>
      </c>
      <c r="H204" s="1683" t="s">
        <v>2941</v>
      </c>
      <c r="I204" s="1633">
        <f t="shared" si="16"/>
        <v>0</v>
      </c>
      <c r="J204" s="1634">
        <f t="shared" si="16"/>
        <v>0</v>
      </c>
      <c r="K204" s="1671">
        <f t="shared" si="18"/>
        <v>158.41666666666671</v>
      </c>
      <c r="L204" s="1638">
        <v>0</v>
      </c>
      <c r="M204" s="1638">
        <v>0</v>
      </c>
      <c r="N204" s="1638">
        <v>0</v>
      </c>
      <c r="O204" s="1638">
        <v>0</v>
      </c>
      <c r="P204" s="1638">
        <v>0</v>
      </c>
      <c r="Q204" s="1639">
        <v>0</v>
      </c>
      <c r="R204" s="1639">
        <v>0</v>
      </c>
      <c r="S204" s="1639">
        <v>0</v>
      </c>
      <c r="T204" s="1639">
        <v>0</v>
      </c>
      <c r="U204" s="1639">
        <v>0</v>
      </c>
      <c r="V204" s="1639">
        <v>0</v>
      </c>
      <c r="W204" s="1639">
        <v>0</v>
      </c>
    </row>
    <row r="205" spans="1:23">
      <c r="A205" s="1686">
        <f t="shared" si="17"/>
        <v>201</v>
      </c>
      <c r="B205" s="1689"/>
      <c r="C205" s="1689"/>
      <c r="D205" s="1644" t="s">
        <v>721</v>
      </c>
      <c r="E205" s="1644" t="s">
        <v>352</v>
      </c>
      <c r="F205" s="1644" t="s">
        <v>722</v>
      </c>
      <c r="G205" s="1679" t="s">
        <v>2939</v>
      </c>
      <c r="H205" s="1683" t="s">
        <v>2941</v>
      </c>
      <c r="I205" s="1633">
        <f t="shared" si="16"/>
        <v>0</v>
      </c>
      <c r="J205" s="1634">
        <f t="shared" si="16"/>
        <v>0</v>
      </c>
      <c r="K205" s="1671">
        <f t="shared" si="18"/>
        <v>158.41666666666671</v>
      </c>
      <c r="L205" s="1638">
        <v>0</v>
      </c>
      <c r="M205" s="1638">
        <v>0</v>
      </c>
      <c r="N205" s="1638">
        <v>0</v>
      </c>
      <c r="O205" s="1638">
        <v>0</v>
      </c>
      <c r="P205" s="1638">
        <v>0</v>
      </c>
      <c r="Q205" s="1639">
        <v>0</v>
      </c>
      <c r="R205" s="1639">
        <v>0</v>
      </c>
      <c r="S205" s="1639">
        <v>0</v>
      </c>
      <c r="T205" s="1639">
        <v>0</v>
      </c>
      <c r="U205" s="1639">
        <v>0</v>
      </c>
      <c r="V205" s="1639">
        <v>0</v>
      </c>
      <c r="W205" s="1639">
        <v>0</v>
      </c>
    </row>
    <row r="206" spans="1:23">
      <c r="A206" s="1686">
        <f t="shared" si="17"/>
        <v>202</v>
      </c>
      <c r="B206" s="1689"/>
      <c r="C206" s="1689"/>
      <c r="D206" s="1644" t="s">
        <v>719</v>
      </c>
      <c r="E206" s="1644" t="s">
        <v>720</v>
      </c>
      <c r="F206" s="1644" t="s">
        <v>183</v>
      </c>
      <c r="G206" s="1679" t="s">
        <v>2939</v>
      </c>
      <c r="H206" s="1683" t="s">
        <v>2941</v>
      </c>
      <c r="I206" s="1633">
        <f t="shared" si="16"/>
        <v>0</v>
      </c>
      <c r="J206" s="1634">
        <f t="shared" si="16"/>
        <v>0</v>
      </c>
      <c r="K206" s="1671">
        <f t="shared" si="18"/>
        <v>158.41666666666671</v>
      </c>
      <c r="L206" s="1638">
        <v>0</v>
      </c>
      <c r="M206" s="1638">
        <v>0</v>
      </c>
      <c r="N206" s="1638">
        <v>0</v>
      </c>
      <c r="O206" s="1638">
        <v>0</v>
      </c>
      <c r="P206" s="1638">
        <v>0</v>
      </c>
      <c r="Q206" s="1639">
        <v>0</v>
      </c>
      <c r="R206" s="1639">
        <v>0</v>
      </c>
      <c r="S206" s="1639">
        <v>0</v>
      </c>
      <c r="T206" s="1639">
        <v>0</v>
      </c>
      <c r="U206" s="1639">
        <v>0</v>
      </c>
      <c r="V206" s="1639">
        <v>0</v>
      </c>
      <c r="W206" s="1639">
        <v>0</v>
      </c>
    </row>
    <row r="207" spans="1:23">
      <c r="A207" s="1686">
        <f t="shared" si="17"/>
        <v>203</v>
      </c>
      <c r="B207" s="1689"/>
      <c r="C207" s="1689"/>
      <c r="D207" s="1644" t="s">
        <v>725</v>
      </c>
      <c r="E207" s="1644" t="s">
        <v>726</v>
      </c>
      <c r="F207" s="1644" t="s">
        <v>507</v>
      </c>
      <c r="G207" s="1679" t="s">
        <v>2939</v>
      </c>
      <c r="H207" s="1683" t="s">
        <v>2941</v>
      </c>
      <c r="I207" s="1633">
        <f t="shared" si="16"/>
        <v>0</v>
      </c>
      <c r="J207" s="1634">
        <f t="shared" si="16"/>
        <v>0</v>
      </c>
      <c r="K207" s="1671">
        <f t="shared" si="18"/>
        <v>158.41666666666671</v>
      </c>
      <c r="L207" s="1638">
        <v>0</v>
      </c>
      <c r="M207" s="1638">
        <v>0</v>
      </c>
      <c r="N207" s="1638">
        <v>0</v>
      </c>
      <c r="O207" s="1638">
        <v>0</v>
      </c>
      <c r="P207" s="1638">
        <v>0</v>
      </c>
      <c r="Q207" s="1639">
        <v>0</v>
      </c>
      <c r="R207" s="1639">
        <v>0</v>
      </c>
      <c r="S207" s="1639">
        <v>0</v>
      </c>
      <c r="T207" s="1639">
        <v>0</v>
      </c>
      <c r="U207" s="1639">
        <v>0</v>
      </c>
      <c r="V207" s="1639">
        <v>0</v>
      </c>
      <c r="W207" s="1639">
        <v>0</v>
      </c>
    </row>
    <row r="208" spans="1:23">
      <c r="A208" s="1686">
        <f t="shared" si="17"/>
        <v>204</v>
      </c>
      <c r="B208" s="1689"/>
      <c r="C208" s="1689"/>
      <c r="D208" s="1644" t="s">
        <v>2663</v>
      </c>
      <c r="E208" s="1644" t="s">
        <v>2664</v>
      </c>
      <c r="F208" s="1644" t="s">
        <v>311</v>
      </c>
      <c r="G208" s="1679" t="s">
        <v>2939</v>
      </c>
      <c r="H208" s="1683" t="s">
        <v>2941</v>
      </c>
      <c r="I208" s="1633">
        <f t="shared" si="16"/>
        <v>0</v>
      </c>
      <c r="J208" s="1634">
        <f t="shared" si="16"/>
        <v>0</v>
      </c>
      <c r="K208" s="1671">
        <f t="shared" si="18"/>
        <v>158.41666666666671</v>
      </c>
      <c r="L208" s="1638">
        <v>0</v>
      </c>
      <c r="M208" s="1638">
        <v>0</v>
      </c>
      <c r="N208" s="1638">
        <v>0</v>
      </c>
      <c r="O208" s="1638">
        <v>0</v>
      </c>
      <c r="P208" s="1638">
        <v>0</v>
      </c>
      <c r="Q208" s="1639">
        <v>0</v>
      </c>
      <c r="R208" s="1639">
        <v>0</v>
      </c>
      <c r="S208" s="1639">
        <v>0</v>
      </c>
      <c r="T208" s="1639">
        <v>0</v>
      </c>
      <c r="U208" s="1639">
        <v>0</v>
      </c>
      <c r="V208" s="1639">
        <v>0</v>
      </c>
      <c r="W208" s="1639">
        <v>0</v>
      </c>
    </row>
    <row r="209" spans="1:23">
      <c r="A209" s="1686">
        <f t="shared" si="17"/>
        <v>205</v>
      </c>
      <c r="B209" s="1689"/>
      <c r="C209" s="1689"/>
      <c r="D209" s="1645" t="s">
        <v>340</v>
      </c>
      <c r="E209" s="1645" t="s">
        <v>882</v>
      </c>
      <c r="F209" s="1680" t="s">
        <v>917</v>
      </c>
      <c r="G209" s="1679" t="s">
        <v>2939</v>
      </c>
      <c r="H209" s="1683" t="s">
        <v>2941</v>
      </c>
      <c r="I209" s="1633">
        <f t="shared" si="16"/>
        <v>0</v>
      </c>
      <c r="J209" s="1634">
        <f t="shared" si="16"/>
        <v>0</v>
      </c>
      <c r="K209" s="1671">
        <f t="shared" si="18"/>
        <v>158.41666666666671</v>
      </c>
      <c r="L209" s="1638">
        <v>0</v>
      </c>
      <c r="M209" s="1638">
        <v>0</v>
      </c>
      <c r="N209" s="1638">
        <v>0</v>
      </c>
      <c r="O209" s="1638">
        <v>0</v>
      </c>
      <c r="P209" s="1638">
        <v>0</v>
      </c>
      <c r="Q209" s="1639">
        <v>0</v>
      </c>
      <c r="R209" s="1639">
        <v>0</v>
      </c>
      <c r="S209" s="1639">
        <v>0</v>
      </c>
      <c r="T209" s="1639">
        <v>0</v>
      </c>
      <c r="U209" s="1639">
        <v>0</v>
      </c>
      <c r="V209" s="1639">
        <v>0</v>
      </c>
      <c r="W209" s="1639">
        <v>0</v>
      </c>
    </row>
    <row r="210" spans="1:23">
      <c r="A210" s="1686">
        <f t="shared" si="17"/>
        <v>206</v>
      </c>
      <c r="B210" s="1689"/>
      <c r="C210" s="1689"/>
      <c r="D210" s="1644" t="s">
        <v>913</v>
      </c>
      <c r="E210" s="1644" t="s">
        <v>884</v>
      </c>
      <c r="F210" s="1644" t="s">
        <v>912</v>
      </c>
      <c r="G210" s="1679" t="s">
        <v>2939</v>
      </c>
      <c r="H210" s="1683" t="s">
        <v>2941</v>
      </c>
      <c r="I210" s="1633">
        <f t="shared" si="16"/>
        <v>0</v>
      </c>
      <c r="J210" s="1634">
        <f t="shared" si="16"/>
        <v>0</v>
      </c>
      <c r="K210" s="1671">
        <f t="shared" si="18"/>
        <v>158.41666666666671</v>
      </c>
      <c r="L210" s="1638">
        <v>0</v>
      </c>
      <c r="M210" s="1638">
        <v>0</v>
      </c>
      <c r="N210" s="1638">
        <v>0</v>
      </c>
      <c r="O210" s="1638">
        <v>0</v>
      </c>
      <c r="P210" s="1638">
        <v>0</v>
      </c>
      <c r="Q210" s="1639">
        <v>0</v>
      </c>
      <c r="R210" s="1639">
        <v>0</v>
      </c>
      <c r="S210" s="1639">
        <v>0</v>
      </c>
      <c r="T210" s="1639">
        <v>0</v>
      </c>
      <c r="U210" s="1639">
        <v>0</v>
      </c>
      <c r="V210" s="1639">
        <v>0</v>
      </c>
      <c r="W210" s="1639">
        <v>0</v>
      </c>
    </row>
    <row r="211" spans="1:23">
      <c r="A211" s="1686">
        <f t="shared" si="17"/>
        <v>207</v>
      </c>
      <c r="B211" s="1689"/>
      <c r="C211" s="1689"/>
      <c r="D211" s="1644" t="s">
        <v>915</v>
      </c>
      <c r="E211" s="1644" t="s">
        <v>883</v>
      </c>
      <c r="F211" s="1645" t="s">
        <v>914</v>
      </c>
      <c r="G211" s="1679" t="s">
        <v>2939</v>
      </c>
      <c r="H211" s="1683" t="s">
        <v>2941</v>
      </c>
      <c r="I211" s="1633">
        <f t="shared" si="16"/>
        <v>0</v>
      </c>
      <c r="J211" s="1634">
        <f t="shared" si="16"/>
        <v>0</v>
      </c>
      <c r="K211" s="1671">
        <f t="shared" si="18"/>
        <v>158.41666666666671</v>
      </c>
      <c r="L211" s="1638">
        <v>0</v>
      </c>
      <c r="M211" s="1638">
        <v>0</v>
      </c>
      <c r="N211" s="1638">
        <v>0</v>
      </c>
      <c r="O211" s="1638">
        <v>0</v>
      </c>
      <c r="P211" s="1638">
        <v>0</v>
      </c>
      <c r="Q211" s="1639">
        <v>0</v>
      </c>
      <c r="R211" s="1639">
        <v>0</v>
      </c>
      <c r="S211" s="1639">
        <v>0</v>
      </c>
      <c r="T211" s="1639">
        <v>0</v>
      </c>
      <c r="U211" s="1639">
        <v>0</v>
      </c>
      <c r="V211" s="1639">
        <v>0</v>
      </c>
      <c r="W211" s="1639">
        <v>0</v>
      </c>
    </row>
    <row r="212" spans="1:23">
      <c r="A212" s="1686">
        <f t="shared" si="17"/>
        <v>208</v>
      </c>
      <c r="B212" s="1689"/>
      <c r="C212" s="1689"/>
      <c r="D212" s="1644" t="s">
        <v>1795</v>
      </c>
      <c r="E212" s="1644" t="s">
        <v>1906</v>
      </c>
      <c r="F212" s="1644" t="s">
        <v>231</v>
      </c>
      <c r="G212" s="1679" t="s">
        <v>2939</v>
      </c>
      <c r="H212" s="1683" t="s">
        <v>2941</v>
      </c>
      <c r="I212" s="1633">
        <f t="shared" si="16"/>
        <v>3</v>
      </c>
      <c r="J212" s="1634">
        <f t="shared" si="16"/>
        <v>0</v>
      </c>
      <c r="K212" s="1671">
        <f t="shared" si="18"/>
        <v>158.41666666666671</v>
      </c>
      <c r="L212" s="1638">
        <f>1+1</f>
        <v>2</v>
      </c>
      <c r="M212" s="1638">
        <v>0</v>
      </c>
      <c r="N212" s="1638">
        <v>0</v>
      </c>
      <c r="O212" s="1638">
        <v>0</v>
      </c>
      <c r="P212" s="1638">
        <v>0</v>
      </c>
      <c r="Q212" s="1639">
        <v>0</v>
      </c>
      <c r="R212" s="1639">
        <v>0</v>
      </c>
      <c r="S212" s="1639">
        <v>0</v>
      </c>
      <c r="T212" s="1639">
        <v>0</v>
      </c>
      <c r="U212" s="1639">
        <v>0</v>
      </c>
      <c r="V212" s="1639">
        <f>1</f>
        <v>1</v>
      </c>
      <c r="W212" s="1639">
        <v>0</v>
      </c>
    </row>
    <row r="213" spans="1:23">
      <c r="A213" s="1686">
        <f t="shared" si="17"/>
        <v>209</v>
      </c>
      <c r="B213" s="1689"/>
      <c r="C213" s="1689"/>
      <c r="D213" s="1644" t="s">
        <v>1089</v>
      </c>
      <c r="E213" s="1644" t="s">
        <v>1090</v>
      </c>
      <c r="F213" s="1644" t="s">
        <v>231</v>
      </c>
      <c r="G213" s="1679" t="s">
        <v>2939</v>
      </c>
      <c r="H213" s="1683" t="s">
        <v>2941</v>
      </c>
      <c r="I213" s="1633">
        <f t="shared" si="16"/>
        <v>0</v>
      </c>
      <c r="J213" s="1634">
        <f t="shared" si="16"/>
        <v>0</v>
      </c>
      <c r="K213" s="1671">
        <f t="shared" si="18"/>
        <v>158.41666666666671</v>
      </c>
      <c r="L213" s="1638">
        <v>0</v>
      </c>
      <c r="M213" s="1638">
        <v>0</v>
      </c>
      <c r="N213" s="1638">
        <v>0</v>
      </c>
      <c r="O213" s="1638">
        <v>0</v>
      </c>
      <c r="P213" s="1638">
        <v>0</v>
      </c>
      <c r="Q213" s="1639">
        <v>0</v>
      </c>
      <c r="R213" s="1639">
        <v>0</v>
      </c>
      <c r="S213" s="1639">
        <v>0</v>
      </c>
      <c r="T213" s="1639">
        <v>0</v>
      </c>
      <c r="U213" s="1639">
        <v>0</v>
      </c>
      <c r="V213" s="1639">
        <v>0</v>
      </c>
      <c r="W213" s="1639">
        <v>0</v>
      </c>
    </row>
    <row r="214" spans="1:23">
      <c r="A214" s="1686">
        <f t="shared" si="17"/>
        <v>210</v>
      </c>
      <c r="B214" s="1689"/>
      <c r="C214" s="1689"/>
      <c r="D214" s="1644" t="s">
        <v>869</v>
      </c>
      <c r="E214" s="1644" t="s">
        <v>870</v>
      </c>
      <c r="F214" s="1644" t="s">
        <v>231</v>
      </c>
      <c r="G214" s="1679" t="s">
        <v>2939</v>
      </c>
      <c r="H214" s="1683" t="s">
        <v>2941</v>
      </c>
      <c r="I214" s="1633">
        <f t="shared" ref="I214:J245" si="19">L214+N214+P214+R214+T214+V214</f>
        <v>0</v>
      </c>
      <c r="J214" s="1634">
        <f t="shared" si="19"/>
        <v>0</v>
      </c>
      <c r="K214" s="1671">
        <f t="shared" si="18"/>
        <v>158.41666666666671</v>
      </c>
      <c r="L214" s="1638">
        <v>0</v>
      </c>
      <c r="M214" s="1638">
        <v>0</v>
      </c>
      <c r="N214" s="1638">
        <v>0</v>
      </c>
      <c r="O214" s="1638">
        <v>0</v>
      </c>
      <c r="P214" s="1638">
        <v>0</v>
      </c>
      <c r="Q214" s="1639">
        <v>0</v>
      </c>
      <c r="R214" s="1639">
        <v>0</v>
      </c>
      <c r="S214" s="1639">
        <v>0</v>
      </c>
      <c r="T214" s="1639">
        <v>0</v>
      </c>
      <c r="U214" s="1639">
        <v>0</v>
      </c>
      <c r="V214" s="1639">
        <v>0</v>
      </c>
      <c r="W214" s="1639">
        <v>0</v>
      </c>
    </row>
    <row r="215" spans="1:23">
      <c r="A215" s="1686">
        <f t="shared" si="17"/>
        <v>211</v>
      </c>
      <c r="B215" s="1689"/>
      <c r="C215" s="1689"/>
      <c r="D215" s="1680" t="s">
        <v>2309</v>
      </c>
      <c r="E215" s="1680" t="s">
        <v>138</v>
      </c>
      <c r="F215" s="1644" t="s">
        <v>231</v>
      </c>
      <c r="G215" s="1679" t="s">
        <v>2939</v>
      </c>
      <c r="H215" s="1683" t="s">
        <v>2941</v>
      </c>
      <c r="I215" s="1633">
        <f t="shared" si="19"/>
        <v>1</v>
      </c>
      <c r="J215" s="1634">
        <f t="shared" si="19"/>
        <v>0</v>
      </c>
      <c r="K215" s="1671">
        <f t="shared" si="18"/>
        <v>158.41666666666671</v>
      </c>
      <c r="L215" s="1638">
        <f>1</f>
        <v>1</v>
      </c>
      <c r="M215" s="1638">
        <v>0</v>
      </c>
      <c r="N215" s="1638">
        <v>0</v>
      </c>
      <c r="O215" s="1638">
        <v>0</v>
      </c>
      <c r="P215" s="1638">
        <v>0</v>
      </c>
      <c r="Q215" s="1639">
        <v>0</v>
      </c>
      <c r="R215" s="1639">
        <v>0</v>
      </c>
      <c r="S215" s="1639">
        <v>0</v>
      </c>
      <c r="T215" s="1639">
        <v>0</v>
      </c>
      <c r="U215" s="1639">
        <v>0</v>
      </c>
      <c r="V215" s="1639">
        <v>0</v>
      </c>
      <c r="W215" s="1639">
        <v>0</v>
      </c>
    </row>
    <row r="216" spans="1:23">
      <c r="A216" s="1686">
        <f t="shared" si="17"/>
        <v>212</v>
      </c>
      <c r="B216" s="1689"/>
      <c r="C216" s="1689"/>
      <c r="D216" s="1644" t="s">
        <v>1505</v>
      </c>
      <c r="E216" s="1644" t="s">
        <v>1506</v>
      </c>
      <c r="F216" s="1644" t="s">
        <v>231</v>
      </c>
      <c r="G216" s="1679" t="s">
        <v>2939</v>
      </c>
      <c r="H216" s="1683" t="s">
        <v>2941</v>
      </c>
      <c r="I216" s="1633">
        <f t="shared" si="19"/>
        <v>1</v>
      </c>
      <c r="J216" s="1634">
        <f t="shared" si="19"/>
        <v>0</v>
      </c>
      <c r="K216" s="1671">
        <f t="shared" si="18"/>
        <v>158.41666666666671</v>
      </c>
      <c r="L216" s="1638">
        <f>1</f>
        <v>1</v>
      </c>
      <c r="M216" s="1638">
        <v>0</v>
      </c>
      <c r="N216" s="1638">
        <v>0</v>
      </c>
      <c r="O216" s="1638">
        <v>0</v>
      </c>
      <c r="P216" s="1638">
        <v>0</v>
      </c>
      <c r="Q216" s="1639">
        <v>0</v>
      </c>
      <c r="R216" s="1639">
        <v>0</v>
      </c>
      <c r="S216" s="1639">
        <v>0</v>
      </c>
      <c r="T216" s="1639">
        <v>0</v>
      </c>
      <c r="U216" s="1639">
        <v>0</v>
      </c>
      <c r="V216" s="1639">
        <v>0</v>
      </c>
      <c r="W216" s="1639">
        <v>0</v>
      </c>
    </row>
    <row r="217" spans="1:23">
      <c r="A217" s="1686">
        <f t="shared" si="17"/>
        <v>213</v>
      </c>
      <c r="B217" s="1689"/>
      <c r="C217" s="1689"/>
      <c r="D217" s="1644" t="s">
        <v>2116</v>
      </c>
      <c r="E217" s="1644" t="s">
        <v>2117</v>
      </c>
      <c r="F217" s="1644" t="s">
        <v>231</v>
      </c>
      <c r="G217" s="1679" t="s">
        <v>2939</v>
      </c>
      <c r="H217" s="1683" t="s">
        <v>2941</v>
      </c>
      <c r="I217" s="1633">
        <f t="shared" si="19"/>
        <v>1</v>
      </c>
      <c r="J217" s="1634">
        <f t="shared" si="19"/>
        <v>0</v>
      </c>
      <c r="K217" s="1671">
        <f t="shared" si="18"/>
        <v>158.41666666666671</v>
      </c>
      <c r="L217" s="1638">
        <f>1</f>
        <v>1</v>
      </c>
      <c r="M217" s="1638">
        <v>0</v>
      </c>
      <c r="N217" s="1638">
        <v>0</v>
      </c>
      <c r="O217" s="1638">
        <v>0</v>
      </c>
      <c r="P217" s="1638">
        <v>0</v>
      </c>
      <c r="Q217" s="1639">
        <v>0</v>
      </c>
      <c r="R217" s="1639">
        <v>0</v>
      </c>
      <c r="S217" s="1639">
        <v>0</v>
      </c>
      <c r="T217" s="1639">
        <v>0</v>
      </c>
      <c r="U217" s="1639">
        <v>0</v>
      </c>
      <c r="V217" s="1639">
        <v>0</v>
      </c>
      <c r="W217" s="1639">
        <v>0</v>
      </c>
    </row>
    <row r="218" spans="1:23">
      <c r="A218" s="1686">
        <f t="shared" si="17"/>
        <v>214</v>
      </c>
      <c r="B218" s="1689"/>
      <c r="C218" s="1689"/>
      <c r="D218" s="1645" t="s">
        <v>2020</v>
      </c>
      <c r="E218" s="1645" t="s">
        <v>2021</v>
      </c>
      <c r="F218" s="1644" t="s">
        <v>231</v>
      </c>
      <c r="G218" s="1679" t="s">
        <v>2939</v>
      </c>
      <c r="H218" s="1683" t="s">
        <v>2941</v>
      </c>
      <c r="I218" s="1633">
        <f t="shared" si="19"/>
        <v>1</v>
      </c>
      <c r="J218" s="1634">
        <f t="shared" si="19"/>
        <v>0</v>
      </c>
      <c r="K218" s="1671">
        <f t="shared" si="18"/>
        <v>158.41666666666671</v>
      </c>
      <c r="L218" s="1638">
        <f>1</f>
        <v>1</v>
      </c>
      <c r="M218" s="1638">
        <v>0</v>
      </c>
      <c r="N218" s="1638">
        <v>0</v>
      </c>
      <c r="O218" s="1638">
        <v>0</v>
      </c>
      <c r="P218" s="1638">
        <v>0</v>
      </c>
      <c r="Q218" s="1639">
        <v>0</v>
      </c>
      <c r="R218" s="1639">
        <v>0</v>
      </c>
      <c r="S218" s="1639">
        <v>0</v>
      </c>
      <c r="T218" s="1639">
        <v>0</v>
      </c>
      <c r="U218" s="1639">
        <v>0</v>
      </c>
      <c r="V218" s="1639">
        <v>0</v>
      </c>
      <c r="W218" s="1639">
        <v>0</v>
      </c>
    </row>
    <row r="219" spans="1:23">
      <c r="A219" s="1686">
        <f t="shared" si="17"/>
        <v>215</v>
      </c>
      <c r="B219" s="1689"/>
      <c r="C219" s="1689"/>
      <c r="D219" s="1645" t="s">
        <v>2522</v>
      </c>
      <c r="E219" s="1645" t="s">
        <v>376</v>
      </c>
      <c r="F219" s="1644" t="s">
        <v>231</v>
      </c>
      <c r="G219" s="1679" t="s">
        <v>2939</v>
      </c>
      <c r="H219" s="1683" t="s">
        <v>2941</v>
      </c>
      <c r="I219" s="1633">
        <f t="shared" si="19"/>
        <v>1</v>
      </c>
      <c r="J219" s="1634">
        <f t="shared" si="19"/>
        <v>0</v>
      </c>
      <c r="K219" s="1671">
        <f t="shared" si="18"/>
        <v>158.41666666666671</v>
      </c>
      <c r="L219" s="1638">
        <v>0</v>
      </c>
      <c r="M219" s="1638">
        <v>0</v>
      </c>
      <c r="N219" s="1638">
        <v>0</v>
      </c>
      <c r="O219" s="1638">
        <v>0</v>
      </c>
      <c r="P219" s="1638">
        <v>0</v>
      </c>
      <c r="Q219" s="1639">
        <v>0</v>
      </c>
      <c r="R219" s="1639">
        <v>0</v>
      </c>
      <c r="S219" s="1639">
        <v>0</v>
      </c>
      <c r="T219" s="1639">
        <v>0</v>
      </c>
      <c r="U219" s="1639">
        <v>0</v>
      </c>
      <c r="V219" s="1639">
        <f>1</f>
        <v>1</v>
      </c>
      <c r="W219" s="1639">
        <v>0</v>
      </c>
    </row>
    <row r="220" spans="1:23">
      <c r="A220" s="1686">
        <f t="shared" si="17"/>
        <v>216</v>
      </c>
      <c r="B220" s="1689"/>
      <c r="C220" s="1689"/>
      <c r="D220" s="1645" t="s">
        <v>494</v>
      </c>
      <c r="E220" s="1645" t="s">
        <v>1037</v>
      </c>
      <c r="F220" s="1644" t="s">
        <v>231</v>
      </c>
      <c r="G220" s="1679" t="s">
        <v>2939</v>
      </c>
      <c r="H220" s="1683" t="s">
        <v>2941</v>
      </c>
      <c r="I220" s="1633">
        <f t="shared" si="19"/>
        <v>2</v>
      </c>
      <c r="J220" s="1634">
        <f t="shared" si="19"/>
        <v>0</v>
      </c>
      <c r="K220" s="1671">
        <f t="shared" si="18"/>
        <v>158.41666666666671</v>
      </c>
      <c r="L220" s="1638">
        <v>1</v>
      </c>
      <c r="M220" s="1638">
        <v>0</v>
      </c>
      <c r="N220" s="1638">
        <v>0</v>
      </c>
      <c r="O220" s="1638">
        <v>0</v>
      </c>
      <c r="P220" s="1638">
        <v>0</v>
      </c>
      <c r="Q220" s="1639">
        <v>0</v>
      </c>
      <c r="R220" s="1639">
        <v>0</v>
      </c>
      <c r="S220" s="1639">
        <v>0</v>
      </c>
      <c r="T220" s="1639">
        <v>0</v>
      </c>
      <c r="U220" s="1639">
        <v>0</v>
      </c>
      <c r="V220" s="1639">
        <v>1</v>
      </c>
      <c r="W220" s="1639">
        <v>0</v>
      </c>
    </row>
    <row r="221" spans="1:23">
      <c r="A221" s="1686">
        <f t="shared" si="17"/>
        <v>217</v>
      </c>
      <c r="B221" s="1689"/>
      <c r="C221" s="1689"/>
      <c r="D221" s="1644" t="s">
        <v>1464</v>
      </c>
      <c r="E221" s="1644" t="s">
        <v>208</v>
      </c>
      <c r="F221" s="1644" t="s">
        <v>231</v>
      </c>
      <c r="G221" s="1679" t="s">
        <v>2939</v>
      </c>
      <c r="H221" s="1683" t="s">
        <v>2941</v>
      </c>
      <c r="I221" s="1633">
        <f t="shared" si="19"/>
        <v>1</v>
      </c>
      <c r="J221" s="1634">
        <f t="shared" si="19"/>
        <v>0</v>
      </c>
      <c r="K221" s="1671">
        <f t="shared" si="18"/>
        <v>158.41666666666671</v>
      </c>
      <c r="L221" s="1638">
        <f>1</f>
        <v>1</v>
      </c>
      <c r="M221" s="1638">
        <v>0</v>
      </c>
      <c r="N221" s="1638">
        <v>0</v>
      </c>
      <c r="O221" s="1638">
        <v>0</v>
      </c>
      <c r="P221" s="1638">
        <v>0</v>
      </c>
      <c r="Q221" s="1639">
        <v>0</v>
      </c>
      <c r="R221" s="1639">
        <v>0</v>
      </c>
      <c r="S221" s="1639">
        <v>0</v>
      </c>
      <c r="T221" s="1639">
        <v>0</v>
      </c>
      <c r="U221" s="1639">
        <v>0</v>
      </c>
      <c r="V221" s="1639">
        <v>0</v>
      </c>
      <c r="W221" s="1639">
        <v>0</v>
      </c>
    </row>
    <row r="222" spans="1:23">
      <c r="A222" s="1686">
        <f t="shared" si="17"/>
        <v>218</v>
      </c>
      <c r="B222" s="1689"/>
      <c r="C222" s="1689"/>
      <c r="D222" s="1644" t="s">
        <v>138</v>
      </c>
      <c r="E222" s="1644" t="s">
        <v>1591</v>
      </c>
      <c r="F222" s="1644" t="s">
        <v>907</v>
      </c>
      <c r="G222" s="1679" t="s">
        <v>2939</v>
      </c>
      <c r="H222" s="1683" t="s">
        <v>2941</v>
      </c>
      <c r="I222" s="1633">
        <f t="shared" si="19"/>
        <v>1</v>
      </c>
      <c r="J222" s="1634">
        <f t="shared" si="19"/>
        <v>0</v>
      </c>
      <c r="K222" s="1671">
        <f t="shared" si="18"/>
        <v>158.41666666666671</v>
      </c>
      <c r="L222" s="1638">
        <f>1</f>
        <v>1</v>
      </c>
      <c r="M222" s="1638">
        <v>0</v>
      </c>
      <c r="N222" s="1638">
        <v>0</v>
      </c>
      <c r="O222" s="1638">
        <v>0</v>
      </c>
      <c r="P222" s="1638">
        <v>0</v>
      </c>
      <c r="Q222" s="1639">
        <v>0</v>
      </c>
      <c r="R222" s="1639">
        <v>0</v>
      </c>
      <c r="S222" s="1639">
        <v>0</v>
      </c>
      <c r="T222" s="1639">
        <v>0</v>
      </c>
      <c r="U222" s="1639">
        <v>0</v>
      </c>
      <c r="V222" s="1639">
        <v>0</v>
      </c>
      <c r="W222" s="1639">
        <v>0</v>
      </c>
    </row>
    <row r="223" spans="1:23">
      <c r="A223" s="1686">
        <f t="shared" si="17"/>
        <v>219</v>
      </c>
      <c r="B223" s="1689"/>
      <c r="C223" s="1689"/>
      <c r="D223" s="1645" t="s">
        <v>2452</v>
      </c>
      <c r="E223" s="1645" t="s">
        <v>2453</v>
      </c>
      <c r="F223" s="1645" t="s">
        <v>907</v>
      </c>
      <c r="G223" s="1679" t="s">
        <v>2939</v>
      </c>
      <c r="H223" s="1683" t="s">
        <v>2941</v>
      </c>
      <c r="I223" s="1633">
        <f t="shared" si="19"/>
        <v>1</v>
      </c>
      <c r="J223" s="1634">
        <f t="shared" si="19"/>
        <v>0</v>
      </c>
      <c r="K223" s="1671">
        <f t="shared" si="18"/>
        <v>158.41666666666671</v>
      </c>
      <c r="L223" s="1638">
        <f>1</f>
        <v>1</v>
      </c>
      <c r="M223" s="1638">
        <v>0</v>
      </c>
      <c r="N223" s="1638">
        <v>0</v>
      </c>
      <c r="O223" s="1638">
        <v>0</v>
      </c>
      <c r="P223" s="1638">
        <v>0</v>
      </c>
      <c r="Q223" s="1639">
        <v>0</v>
      </c>
      <c r="R223" s="1639">
        <v>0</v>
      </c>
      <c r="S223" s="1639">
        <v>0</v>
      </c>
      <c r="T223" s="1639">
        <v>0</v>
      </c>
      <c r="U223" s="1639">
        <v>0</v>
      </c>
      <c r="V223" s="1639">
        <v>0</v>
      </c>
      <c r="W223" s="1639">
        <v>0</v>
      </c>
    </row>
    <row r="224" spans="1:23">
      <c r="A224" s="1686">
        <f t="shared" si="17"/>
        <v>220</v>
      </c>
      <c r="B224" s="1689"/>
      <c r="C224" s="1689"/>
      <c r="D224" s="1645" t="s">
        <v>1031</v>
      </c>
      <c r="E224" s="1645" t="s">
        <v>1032</v>
      </c>
      <c r="F224" s="1645" t="s">
        <v>907</v>
      </c>
      <c r="G224" s="1679" t="s">
        <v>2939</v>
      </c>
      <c r="H224" s="1683" t="s">
        <v>2941</v>
      </c>
      <c r="I224" s="1633">
        <f t="shared" si="19"/>
        <v>0</v>
      </c>
      <c r="J224" s="1634">
        <f t="shared" si="19"/>
        <v>0</v>
      </c>
      <c r="K224" s="1671">
        <f t="shared" si="18"/>
        <v>158.41666666666671</v>
      </c>
      <c r="L224" s="1638">
        <v>0</v>
      </c>
      <c r="M224" s="1638">
        <v>0</v>
      </c>
      <c r="N224" s="1638">
        <v>0</v>
      </c>
      <c r="O224" s="1638">
        <v>0</v>
      </c>
      <c r="P224" s="1638">
        <v>0</v>
      </c>
      <c r="Q224" s="1639">
        <v>0</v>
      </c>
      <c r="R224" s="1639">
        <v>0</v>
      </c>
      <c r="S224" s="1639">
        <v>0</v>
      </c>
      <c r="T224" s="1639">
        <v>0</v>
      </c>
      <c r="U224" s="1639">
        <v>0</v>
      </c>
      <c r="V224" s="1639">
        <v>0</v>
      </c>
      <c r="W224" s="1639">
        <v>0</v>
      </c>
    </row>
    <row r="225" spans="1:23">
      <c r="A225" s="1686">
        <f t="shared" si="17"/>
        <v>221</v>
      </c>
      <c r="B225" s="1689"/>
      <c r="C225" s="1689"/>
      <c r="D225" s="1645" t="s">
        <v>1878</v>
      </c>
      <c r="E225" s="1645" t="s">
        <v>1041</v>
      </c>
      <c r="F225" s="1645" t="s">
        <v>907</v>
      </c>
      <c r="G225" s="1679" t="s">
        <v>2939</v>
      </c>
      <c r="H225" s="1683" t="s">
        <v>2941</v>
      </c>
      <c r="I225" s="1633">
        <f t="shared" si="19"/>
        <v>1</v>
      </c>
      <c r="J225" s="1634">
        <f t="shared" si="19"/>
        <v>0</v>
      </c>
      <c r="K225" s="1671">
        <f t="shared" si="18"/>
        <v>158.41666666666671</v>
      </c>
      <c r="L225" s="1638">
        <v>0</v>
      </c>
      <c r="M225" s="1638">
        <v>0</v>
      </c>
      <c r="N225" s="1638">
        <v>0</v>
      </c>
      <c r="O225" s="1638">
        <v>0</v>
      </c>
      <c r="P225" s="1638">
        <v>0</v>
      </c>
      <c r="Q225" s="1639">
        <v>0</v>
      </c>
      <c r="R225" s="1639">
        <v>0</v>
      </c>
      <c r="S225" s="1639">
        <v>0</v>
      </c>
      <c r="T225" s="1639">
        <v>0</v>
      </c>
      <c r="U225" s="1639">
        <v>0</v>
      </c>
      <c r="V225" s="1639">
        <v>1</v>
      </c>
      <c r="W225" s="1639">
        <v>0</v>
      </c>
    </row>
    <row r="226" spans="1:23">
      <c r="A226" s="1686">
        <f t="shared" si="17"/>
        <v>222</v>
      </c>
      <c r="B226" s="1689"/>
      <c r="C226" s="1689"/>
      <c r="D226" s="1645" t="s">
        <v>1879</v>
      </c>
      <c r="E226" s="1645" t="s">
        <v>1880</v>
      </c>
      <c r="F226" s="1645" t="s">
        <v>907</v>
      </c>
      <c r="G226" s="1679" t="s">
        <v>2939</v>
      </c>
      <c r="H226" s="1683" t="s">
        <v>2941</v>
      </c>
      <c r="I226" s="1633">
        <f t="shared" si="19"/>
        <v>1</v>
      </c>
      <c r="J226" s="1634">
        <f t="shared" si="19"/>
        <v>0</v>
      </c>
      <c r="K226" s="1671">
        <f t="shared" si="18"/>
        <v>158.41666666666671</v>
      </c>
      <c r="L226" s="1638">
        <v>0</v>
      </c>
      <c r="M226" s="1638">
        <v>0</v>
      </c>
      <c r="N226" s="1638">
        <v>0</v>
      </c>
      <c r="O226" s="1638">
        <v>0</v>
      </c>
      <c r="P226" s="1638">
        <v>0</v>
      </c>
      <c r="Q226" s="1639">
        <v>0</v>
      </c>
      <c r="R226" s="1639">
        <v>0</v>
      </c>
      <c r="S226" s="1639">
        <v>0</v>
      </c>
      <c r="T226" s="1639">
        <v>0</v>
      </c>
      <c r="U226" s="1639">
        <v>0</v>
      </c>
      <c r="V226" s="1639">
        <v>1</v>
      </c>
      <c r="W226" s="1639">
        <v>0</v>
      </c>
    </row>
    <row r="227" spans="1:23">
      <c r="A227" s="1686">
        <f t="shared" si="17"/>
        <v>223</v>
      </c>
      <c r="B227" s="1689"/>
      <c r="C227" s="1689"/>
      <c r="D227" s="1645" t="s">
        <v>1876</v>
      </c>
      <c r="E227" s="1645" t="s">
        <v>1877</v>
      </c>
      <c r="F227" s="1645" t="s">
        <v>907</v>
      </c>
      <c r="G227" s="1679" t="s">
        <v>2939</v>
      </c>
      <c r="H227" s="1683" t="s">
        <v>2941</v>
      </c>
      <c r="I227" s="1633">
        <f t="shared" si="19"/>
        <v>1</v>
      </c>
      <c r="J227" s="1634">
        <f t="shared" si="19"/>
        <v>0</v>
      </c>
      <c r="K227" s="1671">
        <f t="shared" si="18"/>
        <v>158.41666666666671</v>
      </c>
      <c r="L227" s="1638">
        <v>0</v>
      </c>
      <c r="M227" s="1638">
        <v>0</v>
      </c>
      <c r="N227" s="1638">
        <v>0</v>
      </c>
      <c r="O227" s="1638">
        <v>0</v>
      </c>
      <c r="P227" s="1638">
        <v>0</v>
      </c>
      <c r="Q227" s="1639">
        <v>0</v>
      </c>
      <c r="R227" s="1639">
        <v>0</v>
      </c>
      <c r="S227" s="1639">
        <v>0</v>
      </c>
      <c r="T227" s="1639">
        <v>0</v>
      </c>
      <c r="U227" s="1639">
        <v>0</v>
      </c>
      <c r="V227" s="1639">
        <v>1</v>
      </c>
      <c r="W227" s="1639">
        <v>0</v>
      </c>
    </row>
    <row r="228" spans="1:23">
      <c r="A228" s="1686">
        <f t="shared" si="17"/>
        <v>224</v>
      </c>
      <c r="B228" s="1689"/>
      <c r="C228" s="1689"/>
      <c r="D228" s="1645" t="s">
        <v>1874</v>
      </c>
      <c r="E228" s="1645" t="s">
        <v>1875</v>
      </c>
      <c r="F228" s="1645" t="s">
        <v>907</v>
      </c>
      <c r="G228" s="1679" t="s">
        <v>2939</v>
      </c>
      <c r="H228" s="1683" t="s">
        <v>2941</v>
      </c>
      <c r="I228" s="1633">
        <f t="shared" si="19"/>
        <v>1</v>
      </c>
      <c r="J228" s="1634">
        <v>0</v>
      </c>
      <c r="K228" s="1671">
        <f t="shared" si="18"/>
        <v>158.41666666666671</v>
      </c>
      <c r="L228" s="1638">
        <v>0</v>
      </c>
      <c r="M228" s="1638">
        <v>0</v>
      </c>
      <c r="N228" s="1638">
        <v>0</v>
      </c>
      <c r="O228" s="1638">
        <v>0</v>
      </c>
      <c r="P228" s="1638">
        <v>0</v>
      </c>
      <c r="Q228" s="1639">
        <v>0</v>
      </c>
      <c r="R228" s="1639">
        <v>0</v>
      </c>
      <c r="S228" s="1639">
        <v>0</v>
      </c>
      <c r="T228" s="1639">
        <v>0</v>
      </c>
      <c r="U228" s="1639">
        <v>0</v>
      </c>
      <c r="V228" s="1639">
        <v>1</v>
      </c>
      <c r="W228" s="1639">
        <v>0</v>
      </c>
    </row>
    <row r="229" spans="1:23">
      <c r="A229" s="1686">
        <f t="shared" si="17"/>
        <v>225</v>
      </c>
      <c r="B229" s="1689"/>
      <c r="C229" s="1689"/>
      <c r="D229" s="1645" t="s">
        <v>2042</v>
      </c>
      <c r="E229" s="1645" t="s">
        <v>2043</v>
      </c>
      <c r="F229" s="1645" t="s">
        <v>907</v>
      </c>
      <c r="G229" s="1679" t="s">
        <v>2939</v>
      </c>
      <c r="H229" s="1683" t="s">
        <v>2941</v>
      </c>
      <c r="I229" s="1633">
        <f t="shared" si="19"/>
        <v>1</v>
      </c>
      <c r="J229" s="1634">
        <f t="shared" si="19"/>
        <v>0</v>
      </c>
      <c r="K229" s="1671">
        <f t="shared" si="18"/>
        <v>158.41666666666671</v>
      </c>
      <c r="L229" s="1638">
        <f>1</f>
        <v>1</v>
      </c>
      <c r="M229" s="1638">
        <v>0</v>
      </c>
      <c r="N229" s="1638">
        <v>0</v>
      </c>
      <c r="O229" s="1638">
        <v>0</v>
      </c>
      <c r="P229" s="1638">
        <v>0</v>
      </c>
      <c r="Q229" s="1639">
        <v>0</v>
      </c>
      <c r="R229" s="1639">
        <v>0</v>
      </c>
      <c r="S229" s="1639">
        <v>0</v>
      </c>
      <c r="T229" s="1639">
        <v>0</v>
      </c>
      <c r="U229" s="1639">
        <v>0</v>
      </c>
      <c r="V229" s="1639">
        <v>0</v>
      </c>
      <c r="W229" s="1639">
        <v>0</v>
      </c>
    </row>
    <row r="230" spans="1:23">
      <c r="A230" s="1686">
        <f t="shared" si="17"/>
        <v>226</v>
      </c>
      <c r="B230" s="1689"/>
      <c r="C230" s="1689"/>
      <c r="D230" s="1645" t="s">
        <v>2040</v>
      </c>
      <c r="E230" s="1645" t="s">
        <v>2041</v>
      </c>
      <c r="F230" s="1645" t="s">
        <v>907</v>
      </c>
      <c r="G230" s="1679" t="s">
        <v>2939</v>
      </c>
      <c r="H230" s="1683" t="s">
        <v>2941</v>
      </c>
      <c r="I230" s="1633">
        <f t="shared" si="19"/>
        <v>1</v>
      </c>
      <c r="J230" s="1634">
        <f t="shared" si="19"/>
        <v>0</v>
      </c>
      <c r="K230" s="1671">
        <f t="shared" si="18"/>
        <v>158.41666666666671</v>
      </c>
      <c r="L230" s="1638">
        <f>1</f>
        <v>1</v>
      </c>
      <c r="M230" s="1638">
        <v>0</v>
      </c>
      <c r="N230" s="1638">
        <v>0</v>
      </c>
      <c r="O230" s="1638">
        <v>0</v>
      </c>
      <c r="P230" s="1638">
        <v>0</v>
      </c>
      <c r="Q230" s="1639">
        <v>0</v>
      </c>
      <c r="R230" s="1639">
        <v>0</v>
      </c>
      <c r="S230" s="1639">
        <v>0</v>
      </c>
      <c r="T230" s="1639">
        <v>0</v>
      </c>
      <c r="U230" s="1639">
        <v>0</v>
      </c>
      <c r="V230" s="1639">
        <v>0</v>
      </c>
      <c r="W230" s="1639">
        <v>0</v>
      </c>
    </row>
    <row r="231" spans="1:23">
      <c r="A231" s="1686">
        <f t="shared" si="17"/>
        <v>227</v>
      </c>
      <c r="B231" s="1689"/>
      <c r="C231" s="1689"/>
      <c r="D231" s="1645" t="s">
        <v>167</v>
      </c>
      <c r="E231" s="1645" t="s">
        <v>503</v>
      </c>
      <c r="F231" s="1645" t="s">
        <v>835</v>
      </c>
      <c r="G231" s="1679" t="s">
        <v>2939</v>
      </c>
      <c r="H231" s="1683" t="s">
        <v>2941</v>
      </c>
      <c r="I231" s="1633">
        <f t="shared" si="19"/>
        <v>1</v>
      </c>
      <c r="J231" s="1634">
        <f t="shared" si="19"/>
        <v>0</v>
      </c>
      <c r="K231" s="1671">
        <f t="shared" si="18"/>
        <v>158.41666666666671</v>
      </c>
      <c r="L231" s="1638">
        <v>0</v>
      </c>
      <c r="M231" s="1638">
        <v>0</v>
      </c>
      <c r="N231" s="1638">
        <v>0</v>
      </c>
      <c r="O231" s="1638">
        <v>0</v>
      </c>
      <c r="P231" s="1638">
        <v>0</v>
      </c>
      <c r="Q231" s="1639">
        <v>0</v>
      </c>
      <c r="R231" s="1639">
        <v>0</v>
      </c>
      <c r="S231" s="1639">
        <v>0</v>
      </c>
      <c r="T231" s="1639">
        <v>0</v>
      </c>
      <c r="U231" s="1639">
        <v>0</v>
      </c>
      <c r="V231" s="1639">
        <f>1</f>
        <v>1</v>
      </c>
      <c r="W231" s="1639">
        <v>0</v>
      </c>
    </row>
    <row r="232" spans="1:23">
      <c r="A232" s="1686">
        <f t="shared" si="17"/>
        <v>228</v>
      </c>
      <c r="B232" s="1689"/>
      <c r="C232" s="1689"/>
      <c r="D232" s="1645" t="s">
        <v>2044</v>
      </c>
      <c r="E232" s="1645" t="s">
        <v>2045</v>
      </c>
      <c r="F232" s="1645" t="s">
        <v>907</v>
      </c>
      <c r="G232" s="1679" t="s">
        <v>2939</v>
      </c>
      <c r="H232" s="1683" t="s">
        <v>2941</v>
      </c>
      <c r="I232" s="1633">
        <f t="shared" si="19"/>
        <v>1</v>
      </c>
      <c r="J232" s="1634">
        <f t="shared" si="19"/>
        <v>0</v>
      </c>
      <c r="K232" s="1671">
        <f t="shared" si="18"/>
        <v>158.41666666666671</v>
      </c>
      <c r="L232" s="1638">
        <f>1</f>
        <v>1</v>
      </c>
      <c r="M232" s="1638">
        <v>0</v>
      </c>
      <c r="N232" s="1638">
        <v>0</v>
      </c>
      <c r="O232" s="1638">
        <v>0</v>
      </c>
      <c r="P232" s="1638">
        <v>0</v>
      </c>
      <c r="Q232" s="1639">
        <v>0</v>
      </c>
      <c r="R232" s="1639">
        <v>0</v>
      </c>
      <c r="S232" s="1639">
        <v>0</v>
      </c>
      <c r="T232" s="1639">
        <v>0</v>
      </c>
      <c r="U232" s="1639">
        <v>0</v>
      </c>
      <c r="V232" s="1639">
        <v>0</v>
      </c>
      <c r="W232" s="1639">
        <v>0</v>
      </c>
    </row>
    <row r="233" spans="1:23">
      <c r="A233" s="1686">
        <f t="shared" si="17"/>
        <v>229</v>
      </c>
      <c r="B233" s="1689"/>
      <c r="C233" s="1689"/>
      <c r="D233" s="1645" t="s">
        <v>2590</v>
      </c>
      <c r="E233" s="1645" t="s">
        <v>2591</v>
      </c>
      <c r="F233" s="1645" t="s">
        <v>835</v>
      </c>
      <c r="G233" s="1679" t="s">
        <v>2939</v>
      </c>
      <c r="H233" s="1683" t="s">
        <v>2941</v>
      </c>
      <c r="I233" s="1633">
        <f t="shared" si="19"/>
        <v>1</v>
      </c>
      <c r="J233" s="1634">
        <f t="shared" si="19"/>
        <v>0</v>
      </c>
      <c r="K233" s="1671">
        <f t="shared" si="18"/>
        <v>158.41666666666671</v>
      </c>
      <c r="L233" s="1638">
        <v>0</v>
      </c>
      <c r="M233" s="1638">
        <v>0</v>
      </c>
      <c r="N233" s="1638">
        <v>0</v>
      </c>
      <c r="O233" s="1638">
        <v>0</v>
      </c>
      <c r="P233" s="1638">
        <v>0</v>
      </c>
      <c r="Q233" s="1639">
        <v>0</v>
      </c>
      <c r="R233" s="1639">
        <v>0</v>
      </c>
      <c r="S233" s="1639">
        <v>0</v>
      </c>
      <c r="T233" s="1639">
        <v>0</v>
      </c>
      <c r="U233" s="1639">
        <v>0</v>
      </c>
      <c r="V233" s="1639">
        <f>1</f>
        <v>1</v>
      </c>
      <c r="W233" s="1639">
        <v>0</v>
      </c>
    </row>
    <row r="234" spans="1:23">
      <c r="A234" s="1686">
        <f t="shared" si="17"/>
        <v>230</v>
      </c>
      <c r="B234" s="1689"/>
      <c r="C234" s="1689"/>
      <c r="D234" s="1645" t="s">
        <v>2592</v>
      </c>
      <c r="E234" s="1645" t="s">
        <v>2593</v>
      </c>
      <c r="F234" s="1645" t="s">
        <v>907</v>
      </c>
      <c r="G234" s="1679" t="s">
        <v>2939</v>
      </c>
      <c r="H234" s="1683" t="s">
        <v>2941</v>
      </c>
      <c r="I234" s="1633">
        <f t="shared" si="19"/>
        <v>1</v>
      </c>
      <c r="J234" s="1634">
        <f t="shared" si="19"/>
        <v>0</v>
      </c>
      <c r="K234" s="1671">
        <f t="shared" si="18"/>
        <v>158.41666666666671</v>
      </c>
      <c r="L234" s="1638">
        <v>0</v>
      </c>
      <c r="M234" s="1638">
        <v>0</v>
      </c>
      <c r="N234" s="1638">
        <v>0</v>
      </c>
      <c r="O234" s="1638">
        <v>0</v>
      </c>
      <c r="P234" s="1638">
        <v>0</v>
      </c>
      <c r="Q234" s="1639">
        <v>0</v>
      </c>
      <c r="R234" s="1639">
        <v>0</v>
      </c>
      <c r="S234" s="1639">
        <v>0</v>
      </c>
      <c r="T234" s="1639">
        <v>0</v>
      </c>
      <c r="U234" s="1639">
        <v>0</v>
      </c>
      <c r="V234" s="1639">
        <f>1</f>
        <v>1</v>
      </c>
      <c r="W234" s="1639">
        <v>0</v>
      </c>
    </row>
    <row r="235" spans="1:23">
      <c r="A235" s="1686">
        <f t="shared" si="17"/>
        <v>231</v>
      </c>
      <c r="B235" s="1689"/>
      <c r="C235" s="1689"/>
      <c r="D235" s="1644" t="s">
        <v>152</v>
      </c>
      <c r="E235" s="1644" t="s">
        <v>153</v>
      </c>
      <c r="F235" s="1645" t="s">
        <v>59</v>
      </c>
      <c r="G235" s="1667" t="s">
        <v>2939</v>
      </c>
      <c r="H235" s="1685" t="s">
        <v>37</v>
      </c>
      <c r="I235" s="1633">
        <f t="shared" si="19"/>
        <v>0</v>
      </c>
      <c r="J235" s="1634">
        <f t="shared" si="19"/>
        <v>0</v>
      </c>
      <c r="K235" s="1671">
        <f t="shared" si="18"/>
        <v>158.41666666666671</v>
      </c>
      <c r="L235" s="1638">
        <v>0</v>
      </c>
      <c r="M235" s="1638">
        <v>0</v>
      </c>
      <c r="N235" s="1639">
        <v>0</v>
      </c>
      <c r="O235" s="1639">
        <v>0</v>
      </c>
      <c r="P235" s="1639">
        <v>0</v>
      </c>
      <c r="Q235" s="1639">
        <v>0</v>
      </c>
      <c r="R235" s="1639">
        <v>0</v>
      </c>
      <c r="S235" s="1639">
        <v>0</v>
      </c>
      <c r="T235" s="1639">
        <v>0</v>
      </c>
      <c r="U235" s="1639">
        <v>0</v>
      </c>
      <c r="V235" s="1639">
        <v>0</v>
      </c>
      <c r="W235" s="1639">
        <v>0</v>
      </c>
    </row>
    <row r="236" spans="1:23">
      <c r="A236" s="1686">
        <f t="shared" si="17"/>
        <v>232</v>
      </c>
      <c r="B236" s="1689"/>
      <c r="C236" s="1689"/>
      <c r="D236" s="1644" t="s">
        <v>849</v>
      </c>
      <c r="E236" s="1644" t="s">
        <v>1087</v>
      </c>
      <c r="F236" s="1645" t="s">
        <v>59</v>
      </c>
      <c r="G236" s="1667" t="s">
        <v>2939</v>
      </c>
      <c r="H236" s="1685" t="s">
        <v>37</v>
      </c>
      <c r="I236" s="1633">
        <f t="shared" si="19"/>
        <v>0</v>
      </c>
      <c r="J236" s="1634">
        <f t="shared" si="19"/>
        <v>0</v>
      </c>
      <c r="K236" s="1671">
        <f t="shared" si="18"/>
        <v>158.41666666666671</v>
      </c>
      <c r="L236" s="1638">
        <v>0</v>
      </c>
      <c r="M236" s="1638">
        <v>0</v>
      </c>
      <c r="N236" s="1639">
        <v>0</v>
      </c>
      <c r="O236" s="1639">
        <v>0</v>
      </c>
      <c r="P236" s="1639">
        <v>0</v>
      </c>
      <c r="Q236" s="1639">
        <v>0</v>
      </c>
      <c r="R236" s="1639">
        <v>0</v>
      </c>
      <c r="S236" s="1639">
        <v>0</v>
      </c>
      <c r="T236" s="1639">
        <v>0</v>
      </c>
      <c r="U236" s="1639">
        <v>0</v>
      </c>
      <c r="V236" s="1639">
        <v>0</v>
      </c>
      <c r="W236" s="1639">
        <v>0</v>
      </c>
    </row>
    <row r="237" spans="1:23">
      <c r="A237" s="1686">
        <f t="shared" si="17"/>
        <v>233</v>
      </c>
      <c r="B237" s="1689"/>
      <c r="C237" s="1689"/>
      <c r="D237" s="1644" t="s">
        <v>193</v>
      </c>
      <c r="E237" s="1644" t="s">
        <v>194</v>
      </c>
      <c r="F237" s="1644" t="s">
        <v>59</v>
      </c>
      <c r="G237" s="1667" t="s">
        <v>2939</v>
      </c>
      <c r="H237" s="1685" t="s">
        <v>37</v>
      </c>
      <c r="I237" s="1633">
        <f t="shared" si="19"/>
        <v>0</v>
      </c>
      <c r="J237" s="1634">
        <f t="shared" si="19"/>
        <v>0</v>
      </c>
      <c r="K237" s="1671">
        <f t="shared" si="18"/>
        <v>158.41666666666671</v>
      </c>
      <c r="L237" s="1638">
        <v>0</v>
      </c>
      <c r="M237" s="1638">
        <v>0</v>
      </c>
      <c r="N237" s="1639">
        <v>0</v>
      </c>
      <c r="O237" s="1639">
        <v>0</v>
      </c>
      <c r="P237" s="1639">
        <v>0</v>
      </c>
      <c r="Q237" s="1639">
        <v>0</v>
      </c>
      <c r="R237" s="1639">
        <v>0</v>
      </c>
      <c r="S237" s="1639">
        <v>0</v>
      </c>
      <c r="T237" s="1639">
        <v>0</v>
      </c>
      <c r="U237" s="1639">
        <v>0</v>
      </c>
      <c r="V237" s="1639">
        <v>0</v>
      </c>
      <c r="W237" s="1639">
        <v>0</v>
      </c>
    </row>
    <row r="238" spans="1:23">
      <c r="A238" s="1686">
        <f t="shared" si="17"/>
        <v>234</v>
      </c>
      <c r="B238" s="1689"/>
      <c r="C238" s="1689"/>
      <c r="D238" s="1644" t="s">
        <v>1020</v>
      </c>
      <c r="E238" s="1644" t="s">
        <v>1019</v>
      </c>
      <c r="F238" s="1644" t="s">
        <v>470</v>
      </c>
      <c r="G238" s="1667" t="s">
        <v>2939</v>
      </c>
      <c r="H238" s="1685" t="s">
        <v>37</v>
      </c>
      <c r="I238" s="1633">
        <f t="shared" si="19"/>
        <v>0</v>
      </c>
      <c r="J238" s="1634">
        <f t="shared" si="19"/>
        <v>0</v>
      </c>
      <c r="K238" s="1671">
        <f t="shared" si="18"/>
        <v>158.41666666666671</v>
      </c>
      <c r="L238" s="1638">
        <v>0</v>
      </c>
      <c r="M238" s="1638">
        <v>0</v>
      </c>
      <c r="N238" s="1639">
        <v>0</v>
      </c>
      <c r="O238" s="1639">
        <v>0</v>
      </c>
      <c r="P238" s="1639">
        <v>0</v>
      </c>
      <c r="Q238" s="1639">
        <v>0</v>
      </c>
      <c r="R238" s="1639">
        <v>0</v>
      </c>
      <c r="S238" s="1639">
        <v>0</v>
      </c>
      <c r="T238" s="1639">
        <v>0</v>
      </c>
      <c r="U238" s="1639">
        <v>0</v>
      </c>
      <c r="V238" s="1639">
        <v>0</v>
      </c>
      <c r="W238" s="1639">
        <v>0</v>
      </c>
    </row>
    <row r="239" spans="1:23">
      <c r="A239" s="1686">
        <f t="shared" si="17"/>
        <v>235</v>
      </c>
      <c r="B239" s="1689"/>
      <c r="C239" s="1689"/>
      <c r="D239" s="1644" t="s">
        <v>2667</v>
      </c>
      <c r="E239" s="1644" t="s">
        <v>2668</v>
      </c>
      <c r="F239" s="1644" t="s">
        <v>577</v>
      </c>
      <c r="G239" s="1667" t="s">
        <v>2939</v>
      </c>
      <c r="H239" s="1685" t="s">
        <v>37</v>
      </c>
      <c r="I239" s="1633">
        <f t="shared" si="19"/>
        <v>0</v>
      </c>
      <c r="J239" s="1634">
        <f t="shared" si="19"/>
        <v>0</v>
      </c>
      <c r="K239" s="1671">
        <f t="shared" si="18"/>
        <v>158.41666666666671</v>
      </c>
      <c r="L239" s="1639">
        <v>0</v>
      </c>
      <c r="M239" s="1639">
        <v>0</v>
      </c>
      <c r="N239" s="1639">
        <v>0</v>
      </c>
      <c r="O239" s="1639">
        <v>0</v>
      </c>
      <c r="P239" s="1639">
        <v>0</v>
      </c>
      <c r="Q239" s="1639">
        <v>0</v>
      </c>
      <c r="R239" s="1639">
        <v>0</v>
      </c>
      <c r="S239" s="1639">
        <v>0</v>
      </c>
      <c r="T239" s="1639">
        <v>0</v>
      </c>
      <c r="U239" s="1639">
        <v>0</v>
      </c>
      <c r="V239" s="1639">
        <v>0</v>
      </c>
      <c r="W239" s="1639">
        <v>0</v>
      </c>
    </row>
    <row r="240" spans="1:23">
      <c r="A240" s="1686">
        <f t="shared" si="17"/>
        <v>236</v>
      </c>
      <c r="B240" s="1689"/>
      <c r="C240" s="1689"/>
      <c r="D240" s="1644" t="s">
        <v>904</v>
      </c>
      <c r="E240" s="1644" t="s">
        <v>123</v>
      </c>
      <c r="F240" s="1644" t="s">
        <v>311</v>
      </c>
      <c r="G240" s="1667" t="s">
        <v>2939</v>
      </c>
      <c r="H240" s="1685" t="s">
        <v>37</v>
      </c>
      <c r="I240" s="1633">
        <f t="shared" si="19"/>
        <v>0</v>
      </c>
      <c r="J240" s="1634">
        <f t="shared" si="19"/>
        <v>0</v>
      </c>
      <c r="K240" s="1671">
        <f t="shared" si="18"/>
        <v>158.41666666666671</v>
      </c>
      <c r="L240" s="1639">
        <v>0</v>
      </c>
      <c r="M240" s="1639">
        <v>0</v>
      </c>
      <c r="N240" s="1639">
        <v>0</v>
      </c>
      <c r="O240" s="1639">
        <v>0</v>
      </c>
      <c r="P240" s="1639">
        <v>0</v>
      </c>
      <c r="Q240" s="1639">
        <v>0</v>
      </c>
      <c r="R240" s="1639">
        <v>0</v>
      </c>
      <c r="S240" s="1639">
        <v>0</v>
      </c>
      <c r="T240" s="1639">
        <v>0</v>
      </c>
      <c r="U240" s="1639">
        <v>0</v>
      </c>
      <c r="V240" s="1639">
        <v>0</v>
      </c>
      <c r="W240" s="1639">
        <v>0</v>
      </c>
    </row>
    <row r="241" spans="1:23">
      <c r="A241" s="1686">
        <f t="shared" si="17"/>
        <v>237</v>
      </c>
      <c r="B241" s="1689"/>
      <c r="C241" s="1689"/>
      <c r="D241" s="1644" t="s">
        <v>730</v>
      </c>
      <c r="E241" s="1644" t="s">
        <v>731</v>
      </c>
      <c r="F241" s="1644" t="s">
        <v>577</v>
      </c>
      <c r="G241" s="1667" t="s">
        <v>2939</v>
      </c>
      <c r="H241" s="1685" t="s">
        <v>37</v>
      </c>
      <c r="I241" s="1633">
        <f t="shared" si="19"/>
        <v>0</v>
      </c>
      <c r="J241" s="1634">
        <f t="shared" si="19"/>
        <v>0</v>
      </c>
      <c r="K241" s="1671">
        <f t="shared" si="18"/>
        <v>158.41666666666671</v>
      </c>
      <c r="L241" s="1639">
        <v>0</v>
      </c>
      <c r="M241" s="1639">
        <v>0</v>
      </c>
      <c r="N241" s="1639">
        <v>0</v>
      </c>
      <c r="O241" s="1639">
        <v>0</v>
      </c>
      <c r="P241" s="1639">
        <v>0</v>
      </c>
      <c r="Q241" s="1639">
        <v>0</v>
      </c>
      <c r="R241" s="1639">
        <v>0</v>
      </c>
      <c r="S241" s="1639">
        <v>0</v>
      </c>
      <c r="T241" s="1639">
        <v>0</v>
      </c>
      <c r="U241" s="1639">
        <v>0</v>
      </c>
      <c r="V241" s="1639">
        <v>0</v>
      </c>
      <c r="W241" s="1639">
        <v>0</v>
      </c>
    </row>
    <row r="242" spans="1:23">
      <c r="A242" s="1686">
        <f t="shared" si="17"/>
        <v>238</v>
      </c>
      <c r="B242" s="1689"/>
      <c r="C242" s="1689"/>
      <c r="D242" s="1644" t="s">
        <v>1494</v>
      </c>
      <c r="E242" s="1644" t="s">
        <v>1495</v>
      </c>
      <c r="F242" s="1644" t="s">
        <v>868</v>
      </c>
      <c r="G242" s="1667" t="s">
        <v>2939</v>
      </c>
      <c r="H242" s="1685" t="s">
        <v>37</v>
      </c>
      <c r="I242" s="1633">
        <f t="shared" si="19"/>
        <v>1</v>
      </c>
      <c r="J242" s="1634">
        <f t="shared" si="19"/>
        <v>0</v>
      </c>
      <c r="K242" s="1671">
        <f t="shared" si="18"/>
        <v>158.41666666666671</v>
      </c>
      <c r="L242" s="1639">
        <f>1</f>
        <v>1</v>
      </c>
      <c r="M242" s="1639">
        <v>0</v>
      </c>
      <c r="N242" s="1639">
        <v>0</v>
      </c>
      <c r="O242" s="1639">
        <v>0</v>
      </c>
      <c r="P242" s="1639">
        <v>0</v>
      </c>
      <c r="Q242" s="1639">
        <v>0</v>
      </c>
      <c r="R242" s="1639">
        <v>0</v>
      </c>
      <c r="S242" s="1639">
        <v>0</v>
      </c>
      <c r="T242" s="1639">
        <v>0</v>
      </c>
      <c r="U242" s="1639">
        <v>0</v>
      </c>
      <c r="V242" s="1639">
        <v>0</v>
      </c>
      <c r="W242" s="1639">
        <v>0</v>
      </c>
    </row>
    <row r="243" spans="1:23">
      <c r="A243" s="1686">
        <f t="shared" si="17"/>
        <v>239</v>
      </c>
      <c r="B243" s="1689"/>
      <c r="C243" s="1689"/>
      <c r="D243" s="1644" t="s">
        <v>896</v>
      </c>
      <c r="E243" s="1644" t="s">
        <v>781</v>
      </c>
      <c r="F243" s="1644" t="s">
        <v>868</v>
      </c>
      <c r="G243" s="1667" t="s">
        <v>2939</v>
      </c>
      <c r="H243" s="1685" t="s">
        <v>37</v>
      </c>
      <c r="I243" s="1633">
        <f t="shared" si="19"/>
        <v>0</v>
      </c>
      <c r="J243" s="1634">
        <f t="shared" si="19"/>
        <v>0</v>
      </c>
      <c r="K243" s="1671">
        <f t="shared" si="18"/>
        <v>158.41666666666671</v>
      </c>
      <c r="L243" s="1639">
        <v>0</v>
      </c>
      <c r="M243" s="1639">
        <v>0</v>
      </c>
      <c r="N243" s="1639">
        <v>0</v>
      </c>
      <c r="O243" s="1639">
        <v>0</v>
      </c>
      <c r="P243" s="1639">
        <v>0</v>
      </c>
      <c r="Q243" s="1639">
        <v>0</v>
      </c>
      <c r="R243" s="1639">
        <v>0</v>
      </c>
      <c r="S243" s="1639">
        <v>0</v>
      </c>
      <c r="T243" s="1639">
        <v>0</v>
      </c>
      <c r="U243" s="1639">
        <v>0</v>
      </c>
      <c r="V243" s="1639">
        <v>0</v>
      </c>
      <c r="W243" s="1639">
        <v>0</v>
      </c>
    </row>
    <row r="244" spans="1:23">
      <c r="A244" s="1686">
        <f t="shared" si="17"/>
        <v>240</v>
      </c>
      <c r="B244" s="1689"/>
      <c r="C244" s="1689"/>
      <c r="D244" s="1644" t="s">
        <v>1626</v>
      </c>
      <c r="E244" s="1644" t="s">
        <v>1354</v>
      </c>
      <c r="F244" s="1644" t="s">
        <v>868</v>
      </c>
      <c r="G244" s="1667" t="s">
        <v>2939</v>
      </c>
      <c r="H244" s="1685" t="s">
        <v>37</v>
      </c>
      <c r="I244" s="1633">
        <f t="shared" si="19"/>
        <v>1</v>
      </c>
      <c r="J244" s="1634">
        <f t="shared" si="19"/>
        <v>0</v>
      </c>
      <c r="K244" s="1671">
        <f t="shared" si="18"/>
        <v>158.41666666666671</v>
      </c>
      <c r="L244" s="1639">
        <f>1</f>
        <v>1</v>
      </c>
      <c r="M244" s="1639">
        <v>0</v>
      </c>
      <c r="N244" s="1639">
        <v>0</v>
      </c>
      <c r="O244" s="1639">
        <v>0</v>
      </c>
      <c r="P244" s="1639">
        <v>0</v>
      </c>
      <c r="Q244" s="1639">
        <v>0</v>
      </c>
      <c r="R244" s="1639">
        <v>0</v>
      </c>
      <c r="S244" s="1639">
        <v>0</v>
      </c>
      <c r="T244" s="1639">
        <v>0</v>
      </c>
      <c r="U244" s="1639">
        <v>0</v>
      </c>
      <c r="V244" s="1639">
        <v>0</v>
      </c>
      <c r="W244" s="1639">
        <v>0</v>
      </c>
    </row>
    <row r="245" spans="1:23">
      <c r="A245" s="1686">
        <f t="shared" si="17"/>
        <v>241</v>
      </c>
      <c r="B245" s="1689"/>
      <c r="C245" s="1689"/>
      <c r="D245" s="1644" t="s">
        <v>1894</v>
      </c>
      <c r="E245" s="1644" t="s">
        <v>1892</v>
      </c>
      <c r="F245" s="1644" t="s">
        <v>868</v>
      </c>
      <c r="G245" s="1667" t="s">
        <v>2939</v>
      </c>
      <c r="H245" s="1685" t="s">
        <v>37</v>
      </c>
      <c r="I245" s="1633">
        <f t="shared" si="19"/>
        <v>1</v>
      </c>
      <c r="J245" s="1634">
        <f t="shared" si="19"/>
        <v>0</v>
      </c>
      <c r="K245" s="1671">
        <f t="shared" si="18"/>
        <v>158.41666666666671</v>
      </c>
      <c r="L245" s="1639">
        <f>1</f>
        <v>1</v>
      </c>
      <c r="M245" s="1639">
        <v>0</v>
      </c>
      <c r="N245" s="1639">
        <v>0</v>
      </c>
      <c r="O245" s="1639">
        <v>0</v>
      </c>
      <c r="P245" s="1639">
        <v>0</v>
      </c>
      <c r="Q245" s="1639">
        <v>0</v>
      </c>
      <c r="R245" s="1639">
        <v>0</v>
      </c>
      <c r="S245" s="1639">
        <v>0</v>
      </c>
      <c r="T245" s="1639">
        <v>0</v>
      </c>
      <c r="U245" s="1639">
        <v>0</v>
      </c>
      <c r="V245" s="1639">
        <v>0</v>
      </c>
      <c r="W245" s="1639">
        <v>0</v>
      </c>
    </row>
    <row r="246" spans="1:23">
      <c r="A246" s="1686">
        <f t="shared" si="17"/>
        <v>242</v>
      </c>
      <c r="B246" s="1689"/>
      <c r="C246" s="1689"/>
      <c r="D246" s="1644" t="s">
        <v>1655</v>
      </c>
      <c r="E246" s="1644" t="s">
        <v>1656</v>
      </c>
      <c r="F246" s="1644" t="s">
        <v>868</v>
      </c>
      <c r="G246" s="1667" t="s">
        <v>2939</v>
      </c>
      <c r="H246" s="1685" t="s">
        <v>37</v>
      </c>
      <c r="I246" s="1633">
        <f t="shared" ref="I246:J279" si="20">L246+N246+P246+R246+T246+V246</f>
        <v>1</v>
      </c>
      <c r="J246" s="1634">
        <f t="shared" si="20"/>
        <v>0</v>
      </c>
      <c r="K246" s="1671">
        <f t="shared" si="18"/>
        <v>158.41666666666671</v>
      </c>
      <c r="L246" s="1639">
        <f>1</f>
        <v>1</v>
      </c>
      <c r="M246" s="1639">
        <v>0</v>
      </c>
      <c r="N246" s="1639">
        <v>0</v>
      </c>
      <c r="O246" s="1639">
        <v>0</v>
      </c>
      <c r="P246" s="1639">
        <v>0</v>
      </c>
      <c r="Q246" s="1639">
        <v>0</v>
      </c>
      <c r="R246" s="1639">
        <v>0</v>
      </c>
      <c r="S246" s="1639">
        <v>0</v>
      </c>
      <c r="T246" s="1639">
        <v>0</v>
      </c>
      <c r="U246" s="1639">
        <v>0</v>
      </c>
      <c r="V246" s="1639">
        <v>0</v>
      </c>
      <c r="W246" s="1639">
        <v>0</v>
      </c>
    </row>
    <row r="247" spans="1:23">
      <c r="A247" s="1686">
        <f t="shared" si="17"/>
        <v>243</v>
      </c>
      <c r="B247" s="1689"/>
      <c r="C247" s="1689"/>
      <c r="D247" s="1644" t="s">
        <v>937</v>
      </c>
      <c r="E247" s="1644" t="s">
        <v>138</v>
      </c>
      <c r="F247" s="1644" t="s">
        <v>868</v>
      </c>
      <c r="G247" s="1667" t="s">
        <v>2939</v>
      </c>
      <c r="H247" s="1685" t="s">
        <v>37</v>
      </c>
      <c r="I247" s="1633">
        <f t="shared" si="20"/>
        <v>0</v>
      </c>
      <c r="J247" s="1634">
        <f t="shared" si="20"/>
        <v>0</v>
      </c>
      <c r="K247" s="1671">
        <f t="shared" si="18"/>
        <v>158.41666666666671</v>
      </c>
      <c r="L247" s="1639">
        <v>0</v>
      </c>
      <c r="M247" s="1639">
        <v>0</v>
      </c>
      <c r="N247" s="1639">
        <v>0</v>
      </c>
      <c r="O247" s="1639">
        <v>0</v>
      </c>
      <c r="P247" s="1639">
        <v>0</v>
      </c>
      <c r="Q247" s="1639">
        <v>0</v>
      </c>
      <c r="R247" s="1639">
        <v>0</v>
      </c>
      <c r="S247" s="1639">
        <v>0</v>
      </c>
      <c r="T247" s="1639">
        <v>0</v>
      </c>
      <c r="U247" s="1639">
        <v>0</v>
      </c>
      <c r="V247" s="1639">
        <v>0</v>
      </c>
      <c r="W247" s="1639">
        <v>0</v>
      </c>
    </row>
    <row r="248" spans="1:23">
      <c r="A248" s="1686">
        <f t="shared" si="17"/>
        <v>244</v>
      </c>
      <c r="B248" s="1689"/>
      <c r="C248" s="1689"/>
      <c r="D248" s="1644" t="s">
        <v>199</v>
      </c>
      <c r="E248" s="1644" t="s">
        <v>905</v>
      </c>
      <c r="F248" s="1644" t="s">
        <v>835</v>
      </c>
      <c r="G248" s="1667" t="s">
        <v>2939</v>
      </c>
      <c r="H248" s="1685" t="s">
        <v>37</v>
      </c>
      <c r="I248" s="1633">
        <f t="shared" si="20"/>
        <v>0</v>
      </c>
      <c r="J248" s="1634">
        <f t="shared" si="20"/>
        <v>0</v>
      </c>
      <c r="K248" s="1671">
        <f t="shared" si="18"/>
        <v>158.41666666666671</v>
      </c>
      <c r="L248" s="1639">
        <v>0</v>
      </c>
      <c r="M248" s="1639">
        <v>0</v>
      </c>
      <c r="N248" s="1639">
        <v>0</v>
      </c>
      <c r="O248" s="1639">
        <v>0</v>
      </c>
      <c r="P248" s="1639">
        <v>0</v>
      </c>
      <c r="Q248" s="1639">
        <v>0</v>
      </c>
      <c r="R248" s="1639">
        <v>0</v>
      </c>
      <c r="S248" s="1639">
        <v>0</v>
      </c>
      <c r="T248" s="1639">
        <v>0</v>
      </c>
      <c r="U248" s="1639">
        <v>0</v>
      </c>
      <c r="V248" s="1639">
        <v>0</v>
      </c>
      <c r="W248" s="1639">
        <v>0</v>
      </c>
    </row>
    <row r="249" spans="1:23">
      <c r="A249" s="1686">
        <f t="shared" si="17"/>
        <v>245</v>
      </c>
      <c r="B249" s="1689"/>
      <c r="C249" s="1689"/>
      <c r="D249" s="1644" t="s">
        <v>906</v>
      </c>
      <c r="E249" s="1644" t="s">
        <v>503</v>
      </c>
      <c r="F249" s="1644" t="s">
        <v>835</v>
      </c>
      <c r="G249" s="1667" t="s">
        <v>2939</v>
      </c>
      <c r="H249" s="1685" t="s">
        <v>37</v>
      </c>
      <c r="I249" s="1633">
        <f t="shared" si="20"/>
        <v>0</v>
      </c>
      <c r="J249" s="1634">
        <f t="shared" si="20"/>
        <v>0</v>
      </c>
      <c r="K249" s="1671">
        <f t="shared" si="18"/>
        <v>158.41666666666671</v>
      </c>
      <c r="L249" s="1639">
        <f>0</f>
        <v>0</v>
      </c>
      <c r="M249" s="1639">
        <v>0</v>
      </c>
      <c r="N249" s="1639">
        <v>0</v>
      </c>
      <c r="O249" s="1639">
        <v>0</v>
      </c>
      <c r="P249" s="1639">
        <v>0</v>
      </c>
      <c r="Q249" s="1639">
        <v>0</v>
      </c>
      <c r="R249" s="1639">
        <v>0</v>
      </c>
      <c r="S249" s="1639">
        <v>0</v>
      </c>
      <c r="T249" s="1639">
        <v>0</v>
      </c>
      <c r="U249" s="1639">
        <v>0</v>
      </c>
      <c r="V249" s="1639">
        <v>0</v>
      </c>
      <c r="W249" s="1639">
        <v>0</v>
      </c>
    </row>
    <row r="250" spans="1:23">
      <c r="A250" s="1686">
        <f t="shared" si="17"/>
        <v>246</v>
      </c>
      <c r="B250" s="1689"/>
      <c r="C250" s="1689"/>
      <c r="D250" s="1644" t="s">
        <v>255</v>
      </c>
      <c r="E250" s="1644" t="s">
        <v>215</v>
      </c>
      <c r="F250" s="1644" t="s">
        <v>1083</v>
      </c>
      <c r="G250" s="1679" t="s">
        <v>2939</v>
      </c>
      <c r="H250" s="1683" t="s">
        <v>38</v>
      </c>
      <c r="I250" s="1633">
        <f t="shared" si="20"/>
        <v>0</v>
      </c>
      <c r="J250" s="1634">
        <f t="shared" si="20"/>
        <v>0</v>
      </c>
      <c r="K250" s="1671">
        <f t="shared" si="18"/>
        <v>158.41666666666671</v>
      </c>
      <c r="L250" s="1638">
        <v>0</v>
      </c>
      <c r="M250" s="1638">
        <v>0</v>
      </c>
      <c r="N250" s="1638">
        <v>0</v>
      </c>
      <c r="O250" s="1638">
        <v>0</v>
      </c>
      <c r="P250" s="1638">
        <v>0</v>
      </c>
      <c r="Q250" s="1638">
        <v>0</v>
      </c>
      <c r="R250" s="1638">
        <v>0</v>
      </c>
      <c r="S250" s="1638">
        <v>0</v>
      </c>
      <c r="T250" s="1638">
        <v>0</v>
      </c>
      <c r="U250" s="1638">
        <v>0</v>
      </c>
      <c r="V250" s="1638">
        <v>0</v>
      </c>
      <c r="W250" s="1638">
        <v>0</v>
      </c>
    </row>
    <row r="251" spans="1:23">
      <c r="A251" s="1686">
        <f t="shared" si="17"/>
        <v>247</v>
      </c>
      <c r="B251" s="1689"/>
      <c r="C251" s="1689"/>
      <c r="D251" s="1644" t="s">
        <v>735</v>
      </c>
      <c r="E251" s="1644" t="s">
        <v>736</v>
      </c>
      <c r="F251" s="1644" t="s">
        <v>1083</v>
      </c>
      <c r="G251" s="1679" t="s">
        <v>2939</v>
      </c>
      <c r="H251" s="1683" t="s">
        <v>38</v>
      </c>
      <c r="I251" s="1641">
        <f t="shared" si="20"/>
        <v>0</v>
      </c>
      <c r="J251" s="1642">
        <f t="shared" si="20"/>
        <v>0</v>
      </c>
      <c r="K251" s="1671">
        <f t="shared" si="18"/>
        <v>158.41666666666671</v>
      </c>
      <c r="L251" s="1638">
        <v>0</v>
      </c>
      <c r="M251" s="1638">
        <v>0</v>
      </c>
      <c r="N251" s="1638">
        <v>0</v>
      </c>
      <c r="O251" s="1638">
        <v>0</v>
      </c>
      <c r="P251" s="1638">
        <v>0</v>
      </c>
      <c r="Q251" s="1638">
        <v>0</v>
      </c>
      <c r="R251" s="1638">
        <v>0</v>
      </c>
      <c r="S251" s="1638">
        <v>0</v>
      </c>
      <c r="T251" s="1638">
        <v>0</v>
      </c>
      <c r="U251" s="1638">
        <v>0</v>
      </c>
      <c r="V251" s="1638">
        <v>0</v>
      </c>
      <c r="W251" s="1638">
        <v>0</v>
      </c>
    </row>
    <row r="252" spans="1:23">
      <c r="A252" s="1686">
        <f t="shared" si="17"/>
        <v>248</v>
      </c>
      <c r="B252" s="1689"/>
      <c r="C252" s="1689"/>
      <c r="D252" s="1644" t="s">
        <v>739</v>
      </c>
      <c r="E252" s="1644" t="s">
        <v>740</v>
      </c>
      <c r="F252" s="1644" t="s">
        <v>1762</v>
      </c>
      <c r="G252" s="1679" t="s">
        <v>2939</v>
      </c>
      <c r="H252" s="1683" t="s">
        <v>38</v>
      </c>
      <c r="I252" s="1641">
        <f t="shared" si="20"/>
        <v>0</v>
      </c>
      <c r="J252" s="1642">
        <f t="shared" si="20"/>
        <v>0</v>
      </c>
      <c r="K252" s="1671">
        <f t="shared" si="18"/>
        <v>158.41666666666671</v>
      </c>
      <c r="L252" s="1638">
        <v>0</v>
      </c>
      <c r="M252" s="1638">
        <v>0</v>
      </c>
      <c r="N252" s="1638">
        <v>0</v>
      </c>
      <c r="O252" s="1638">
        <v>0</v>
      </c>
      <c r="P252" s="1638">
        <v>0</v>
      </c>
      <c r="Q252" s="1638">
        <v>0</v>
      </c>
      <c r="R252" s="1638">
        <v>0</v>
      </c>
      <c r="S252" s="1638">
        <v>0</v>
      </c>
      <c r="T252" s="1638">
        <v>0</v>
      </c>
      <c r="U252" s="1638">
        <v>0</v>
      </c>
      <c r="V252" s="1638">
        <v>0</v>
      </c>
      <c r="W252" s="1638">
        <v>0</v>
      </c>
    </row>
    <row r="253" spans="1:23">
      <c r="A253" s="1686">
        <f t="shared" si="17"/>
        <v>249</v>
      </c>
      <c r="B253" s="1689"/>
      <c r="C253" s="1689"/>
      <c r="D253" s="1644" t="s">
        <v>269</v>
      </c>
      <c r="E253" s="1644" t="s">
        <v>270</v>
      </c>
      <c r="F253" s="1644" t="s">
        <v>1762</v>
      </c>
      <c r="G253" s="1679" t="s">
        <v>2939</v>
      </c>
      <c r="H253" s="1683" t="s">
        <v>38</v>
      </c>
      <c r="I253" s="1633">
        <f t="shared" si="20"/>
        <v>0</v>
      </c>
      <c r="J253" s="1634">
        <f t="shared" si="20"/>
        <v>0</v>
      </c>
      <c r="K253" s="1671">
        <f t="shared" si="18"/>
        <v>158.41666666666671</v>
      </c>
      <c r="L253" s="1638">
        <v>0</v>
      </c>
      <c r="M253" s="1638">
        <v>0</v>
      </c>
      <c r="N253" s="1638">
        <v>0</v>
      </c>
      <c r="O253" s="1638">
        <v>0</v>
      </c>
      <c r="P253" s="1638">
        <v>0</v>
      </c>
      <c r="Q253" s="1638">
        <v>0</v>
      </c>
      <c r="R253" s="1638">
        <v>0</v>
      </c>
      <c r="S253" s="1638">
        <v>0</v>
      </c>
      <c r="T253" s="1638">
        <v>0</v>
      </c>
      <c r="U253" s="1638">
        <v>0</v>
      </c>
      <c r="V253" s="1638">
        <v>0</v>
      </c>
      <c r="W253" s="1638">
        <v>0</v>
      </c>
    </row>
    <row r="254" spans="1:23">
      <c r="A254" s="1686">
        <f t="shared" si="17"/>
        <v>250</v>
      </c>
      <c r="B254" s="1689"/>
      <c r="C254" s="1689"/>
      <c r="D254" s="1644" t="s">
        <v>747</v>
      </c>
      <c r="E254" s="1644" t="s">
        <v>506</v>
      </c>
      <c r="F254" s="1644" t="s">
        <v>470</v>
      </c>
      <c r="G254" s="1679" t="s">
        <v>2939</v>
      </c>
      <c r="H254" s="1683" t="s">
        <v>38</v>
      </c>
      <c r="I254" s="1633">
        <f t="shared" si="20"/>
        <v>0</v>
      </c>
      <c r="J254" s="1634">
        <f t="shared" si="20"/>
        <v>0</v>
      </c>
      <c r="K254" s="1671">
        <f t="shared" si="18"/>
        <v>158.41666666666671</v>
      </c>
      <c r="L254" s="1638">
        <v>0</v>
      </c>
      <c r="M254" s="1638">
        <v>0</v>
      </c>
      <c r="N254" s="1638">
        <v>0</v>
      </c>
      <c r="O254" s="1638">
        <v>0</v>
      </c>
      <c r="P254" s="1638">
        <v>0</v>
      </c>
      <c r="Q254" s="1638">
        <v>0</v>
      </c>
      <c r="R254" s="1638">
        <v>0</v>
      </c>
      <c r="S254" s="1638">
        <v>0</v>
      </c>
      <c r="T254" s="1638">
        <v>0</v>
      </c>
      <c r="U254" s="1638">
        <v>0</v>
      </c>
      <c r="V254" s="1638">
        <v>0</v>
      </c>
      <c r="W254" s="1638">
        <v>0</v>
      </c>
    </row>
    <row r="255" spans="1:23">
      <c r="A255" s="1686">
        <f t="shared" si="17"/>
        <v>251</v>
      </c>
      <c r="B255" s="1689"/>
      <c r="C255" s="1689"/>
      <c r="D255" s="1644" t="s">
        <v>750</v>
      </c>
      <c r="E255" s="1644" t="s">
        <v>751</v>
      </c>
      <c r="F255" s="1644" t="s">
        <v>157</v>
      </c>
      <c r="G255" s="1679" t="s">
        <v>2939</v>
      </c>
      <c r="H255" s="1683" t="s">
        <v>38</v>
      </c>
      <c r="I255" s="1633">
        <f t="shared" si="20"/>
        <v>0</v>
      </c>
      <c r="J255" s="1634">
        <f t="shared" si="20"/>
        <v>0</v>
      </c>
      <c r="K255" s="1671">
        <f t="shared" si="18"/>
        <v>158.41666666666671</v>
      </c>
      <c r="L255" s="1638">
        <v>0</v>
      </c>
      <c r="M255" s="1638">
        <v>0</v>
      </c>
      <c r="N255" s="1638">
        <v>0</v>
      </c>
      <c r="O255" s="1638">
        <v>0</v>
      </c>
      <c r="P255" s="1638">
        <v>0</v>
      </c>
      <c r="Q255" s="1638">
        <v>0</v>
      </c>
      <c r="R255" s="1638">
        <v>0</v>
      </c>
      <c r="S255" s="1638">
        <v>0</v>
      </c>
      <c r="T255" s="1638">
        <v>0</v>
      </c>
      <c r="U255" s="1638">
        <v>0</v>
      </c>
      <c r="V255" s="1638">
        <v>0</v>
      </c>
      <c r="W255" s="1638">
        <v>0</v>
      </c>
    </row>
    <row r="256" spans="1:23">
      <c r="A256" s="1686">
        <f t="shared" si="17"/>
        <v>252</v>
      </c>
      <c r="B256" s="1689"/>
      <c r="C256" s="1689"/>
      <c r="D256" s="1644" t="s">
        <v>748</v>
      </c>
      <c r="E256" s="1644" t="s">
        <v>181</v>
      </c>
      <c r="F256" s="1644" t="s">
        <v>157</v>
      </c>
      <c r="G256" s="1679" t="s">
        <v>2939</v>
      </c>
      <c r="H256" s="1683" t="s">
        <v>38</v>
      </c>
      <c r="I256" s="1633">
        <f t="shared" si="20"/>
        <v>0</v>
      </c>
      <c r="J256" s="1634">
        <f t="shared" si="20"/>
        <v>0</v>
      </c>
      <c r="K256" s="1671">
        <f t="shared" si="18"/>
        <v>158.41666666666671</v>
      </c>
      <c r="L256" s="1638">
        <v>0</v>
      </c>
      <c r="M256" s="1638">
        <v>0</v>
      </c>
      <c r="N256" s="1638">
        <v>0</v>
      </c>
      <c r="O256" s="1638">
        <v>0</v>
      </c>
      <c r="P256" s="1638">
        <v>0</v>
      </c>
      <c r="Q256" s="1638">
        <v>0</v>
      </c>
      <c r="R256" s="1638">
        <v>0</v>
      </c>
      <c r="S256" s="1638">
        <v>0</v>
      </c>
      <c r="T256" s="1638">
        <v>0</v>
      </c>
      <c r="U256" s="1638">
        <v>0</v>
      </c>
      <c r="V256" s="1638">
        <v>0</v>
      </c>
      <c r="W256" s="1638">
        <v>0</v>
      </c>
    </row>
    <row r="257" spans="1:23">
      <c r="A257" s="1686">
        <f t="shared" si="17"/>
        <v>253</v>
      </c>
      <c r="B257" s="1689"/>
      <c r="C257" s="1689"/>
      <c r="D257" s="1644" t="s">
        <v>397</v>
      </c>
      <c r="E257" s="1644" t="s">
        <v>111</v>
      </c>
      <c r="F257" s="1644" t="s">
        <v>157</v>
      </c>
      <c r="G257" s="1679" t="s">
        <v>2939</v>
      </c>
      <c r="H257" s="1683" t="s">
        <v>38</v>
      </c>
      <c r="I257" s="1633">
        <f t="shared" si="20"/>
        <v>0</v>
      </c>
      <c r="J257" s="1634">
        <f t="shared" si="20"/>
        <v>0</v>
      </c>
      <c r="K257" s="1671">
        <f t="shared" si="18"/>
        <v>158.41666666666671</v>
      </c>
      <c r="L257" s="1638">
        <v>0</v>
      </c>
      <c r="M257" s="1638">
        <v>0</v>
      </c>
      <c r="N257" s="1638">
        <v>0</v>
      </c>
      <c r="O257" s="1638">
        <v>0</v>
      </c>
      <c r="P257" s="1638">
        <v>0</v>
      </c>
      <c r="Q257" s="1638">
        <v>0</v>
      </c>
      <c r="R257" s="1638">
        <v>0</v>
      </c>
      <c r="S257" s="1638">
        <v>0</v>
      </c>
      <c r="T257" s="1638">
        <v>0</v>
      </c>
      <c r="U257" s="1638">
        <v>0</v>
      </c>
      <c r="V257" s="1638">
        <v>0</v>
      </c>
      <c r="W257" s="1638">
        <v>0</v>
      </c>
    </row>
    <row r="258" spans="1:23">
      <c r="A258" s="1686">
        <f t="shared" si="17"/>
        <v>254</v>
      </c>
      <c r="B258" s="1689"/>
      <c r="C258" s="1689"/>
      <c r="D258" s="1644" t="s">
        <v>749</v>
      </c>
      <c r="E258" s="1644" t="s">
        <v>204</v>
      </c>
      <c r="F258" s="1644" t="s">
        <v>157</v>
      </c>
      <c r="G258" s="1679" t="s">
        <v>2939</v>
      </c>
      <c r="H258" s="1683" t="s">
        <v>38</v>
      </c>
      <c r="I258" s="1633">
        <f t="shared" si="20"/>
        <v>0</v>
      </c>
      <c r="J258" s="1634">
        <f t="shared" si="20"/>
        <v>0</v>
      </c>
      <c r="K258" s="1671">
        <f t="shared" si="18"/>
        <v>158.41666666666671</v>
      </c>
      <c r="L258" s="1638">
        <v>0</v>
      </c>
      <c r="M258" s="1638">
        <v>0</v>
      </c>
      <c r="N258" s="1638">
        <v>0</v>
      </c>
      <c r="O258" s="1638">
        <v>0</v>
      </c>
      <c r="P258" s="1638">
        <v>0</v>
      </c>
      <c r="Q258" s="1638">
        <v>0</v>
      </c>
      <c r="R258" s="1638">
        <v>0</v>
      </c>
      <c r="S258" s="1638">
        <v>0</v>
      </c>
      <c r="T258" s="1638">
        <v>0</v>
      </c>
      <c r="U258" s="1638">
        <v>0</v>
      </c>
      <c r="V258" s="1638">
        <v>0</v>
      </c>
      <c r="W258" s="1638">
        <v>0</v>
      </c>
    </row>
    <row r="259" spans="1:23">
      <c r="A259" s="1686">
        <f t="shared" si="17"/>
        <v>255</v>
      </c>
      <c r="B259" s="1689"/>
      <c r="C259" s="1689"/>
      <c r="D259" s="1644" t="s">
        <v>2680</v>
      </c>
      <c r="E259" s="1644" t="s">
        <v>100</v>
      </c>
      <c r="F259" s="1644" t="s">
        <v>368</v>
      </c>
      <c r="G259" s="1679" t="s">
        <v>2939</v>
      </c>
      <c r="H259" s="1683" t="s">
        <v>38</v>
      </c>
      <c r="I259" s="1633">
        <f t="shared" si="20"/>
        <v>0</v>
      </c>
      <c r="J259" s="1634">
        <f t="shared" si="20"/>
        <v>0</v>
      </c>
      <c r="K259" s="1671">
        <f t="shared" si="18"/>
        <v>158.41666666666671</v>
      </c>
      <c r="L259" s="1638">
        <v>0</v>
      </c>
      <c r="M259" s="1638">
        <v>0</v>
      </c>
      <c r="N259" s="1638">
        <v>0</v>
      </c>
      <c r="O259" s="1638">
        <v>0</v>
      </c>
      <c r="P259" s="1638">
        <v>0</v>
      </c>
      <c r="Q259" s="1638">
        <v>0</v>
      </c>
      <c r="R259" s="1638">
        <v>0</v>
      </c>
      <c r="S259" s="1638">
        <v>0</v>
      </c>
      <c r="T259" s="1638">
        <v>0</v>
      </c>
      <c r="U259" s="1638">
        <v>0</v>
      </c>
      <c r="V259" s="1638">
        <v>0</v>
      </c>
      <c r="W259" s="1638">
        <v>0</v>
      </c>
    </row>
    <row r="260" spans="1:23">
      <c r="A260" s="1686">
        <f t="shared" si="17"/>
        <v>256</v>
      </c>
      <c r="B260" s="1689"/>
      <c r="C260" s="1689"/>
      <c r="D260" s="1644" t="s">
        <v>746</v>
      </c>
      <c r="E260" s="1644" t="s">
        <v>80</v>
      </c>
      <c r="F260" s="1644" t="s">
        <v>311</v>
      </c>
      <c r="G260" s="1679" t="s">
        <v>2939</v>
      </c>
      <c r="H260" s="1683" t="s">
        <v>38</v>
      </c>
      <c r="I260" s="1633">
        <f t="shared" si="20"/>
        <v>0</v>
      </c>
      <c r="J260" s="1634">
        <f t="shared" si="20"/>
        <v>0</v>
      </c>
      <c r="K260" s="1671">
        <f t="shared" si="18"/>
        <v>158.41666666666671</v>
      </c>
      <c r="L260" s="1638">
        <v>0</v>
      </c>
      <c r="M260" s="1638">
        <v>0</v>
      </c>
      <c r="N260" s="1638">
        <v>0</v>
      </c>
      <c r="O260" s="1638">
        <v>0</v>
      </c>
      <c r="P260" s="1638">
        <v>0</v>
      </c>
      <c r="Q260" s="1638">
        <v>0</v>
      </c>
      <c r="R260" s="1638">
        <v>0</v>
      </c>
      <c r="S260" s="1638">
        <v>0</v>
      </c>
      <c r="T260" s="1638">
        <v>0</v>
      </c>
      <c r="U260" s="1638">
        <v>0</v>
      </c>
      <c r="V260" s="1638">
        <v>0</v>
      </c>
      <c r="W260" s="1638">
        <v>0</v>
      </c>
    </row>
    <row r="261" spans="1:23">
      <c r="A261" s="1686">
        <f t="shared" si="17"/>
        <v>257</v>
      </c>
      <c r="B261" s="1689"/>
      <c r="C261" s="1689"/>
      <c r="D261" s="1644" t="s">
        <v>346</v>
      </c>
      <c r="E261" s="1644" t="s">
        <v>347</v>
      </c>
      <c r="F261" s="1644" t="s">
        <v>348</v>
      </c>
      <c r="G261" s="1679" t="s">
        <v>2939</v>
      </c>
      <c r="H261" s="1683" t="s">
        <v>38</v>
      </c>
      <c r="I261" s="1633">
        <f t="shared" si="20"/>
        <v>0</v>
      </c>
      <c r="J261" s="1634">
        <f t="shared" si="20"/>
        <v>0</v>
      </c>
      <c r="K261" s="1671">
        <f t="shared" si="18"/>
        <v>158.41666666666671</v>
      </c>
      <c r="L261" s="1638">
        <v>0</v>
      </c>
      <c r="M261" s="1638">
        <v>0</v>
      </c>
      <c r="N261" s="1638">
        <v>0</v>
      </c>
      <c r="O261" s="1638">
        <v>0</v>
      </c>
      <c r="P261" s="1638">
        <v>0</v>
      </c>
      <c r="Q261" s="1638">
        <v>0</v>
      </c>
      <c r="R261" s="1638">
        <v>0</v>
      </c>
      <c r="S261" s="1638">
        <v>0</v>
      </c>
      <c r="T261" s="1638">
        <v>0</v>
      </c>
      <c r="U261" s="1638">
        <v>0</v>
      </c>
      <c r="V261" s="1638">
        <v>0</v>
      </c>
      <c r="W261" s="1638">
        <v>0</v>
      </c>
    </row>
    <row r="262" spans="1:23">
      <c r="A262" s="1686">
        <f t="shared" si="17"/>
        <v>258</v>
      </c>
      <c r="B262" s="1689"/>
      <c r="C262" s="1689"/>
      <c r="D262" s="1644" t="s">
        <v>948</v>
      </c>
      <c r="E262" s="1644" t="s">
        <v>520</v>
      </c>
      <c r="F262" s="1644" t="s">
        <v>231</v>
      </c>
      <c r="G262" s="1679" t="s">
        <v>2939</v>
      </c>
      <c r="H262" s="1683" t="s">
        <v>38</v>
      </c>
      <c r="I262" s="1633">
        <f t="shared" si="20"/>
        <v>2</v>
      </c>
      <c r="J262" s="1634">
        <f t="shared" si="20"/>
        <v>0</v>
      </c>
      <c r="K262" s="1671">
        <f t="shared" si="18"/>
        <v>158.41666666666671</v>
      </c>
      <c r="L262" s="1638">
        <f>1+1</f>
        <v>2</v>
      </c>
      <c r="M262" s="1638">
        <v>0</v>
      </c>
      <c r="N262" s="1638">
        <v>0</v>
      </c>
      <c r="O262" s="1638">
        <v>0</v>
      </c>
      <c r="P262" s="1638">
        <v>0</v>
      </c>
      <c r="Q262" s="1638">
        <v>0</v>
      </c>
      <c r="R262" s="1638">
        <v>0</v>
      </c>
      <c r="S262" s="1638">
        <v>0</v>
      </c>
      <c r="T262" s="1638">
        <v>0</v>
      </c>
      <c r="U262" s="1638">
        <v>0</v>
      </c>
      <c r="V262" s="1638">
        <v>0</v>
      </c>
      <c r="W262" s="1638">
        <v>0</v>
      </c>
    </row>
    <row r="263" spans="1:23">
      <c r="A263" s="1686">
        <f t="shared" ref="A263:A279" si="21">A262+1</f>
        <v>259</v>
      </c>
      <c r="B263" s="1689"/>
      <c r="C263" s="1689"/>
      <c r="D263" s="1644" t="s">
        <v>138</v>
      </c>
      <c r="E263" s="1644" t="s">
        <v>420</v>
      </c>
      <c r="F263" s="1644" t="s">
        <v>231</v>
      </c>
      <c r="G263" s="1679" t="s">
        <v>2939</v>
      </c>
      <c r="H263" s="1683" t="s">
        <v>38</v>
      </c>
      <c r="I263" s="1633">
        <f t="shared" si="20"/>
        <v>1</v>
      </c>
      <c r="J263" s="1634">
        <f t="shared" si="20"/>
        <v>0</v>
      </c>
      <c r="K263" s="1671">
        <f t="shared" si="18"/>
        <v>158.41666666666671</v>
      </c>
      <c r="L263" s="1638">
        <f>1</f>
        <v>1</v>
      </c>
      <c r="M263" s="1638">
        <v>0</v>
      </c>
      <c r="N263" s="1638">
        <v>0</v>
      </c>
      <c r="O263" s="1638">
        <v>0</v>
      </c>
      <c r="P263" s="1638">
        <v>0</v>
      </c>
      <c r="Q263" s="1638">
        <v>0</v>
      </c>
      <c r="R263" s="1638">
        <v>0</v>
      </c>
      <c r="S263" s="1638">
        <v>0</v>
      </c>
      <c r="T263" s="1638">
        <v>0</v>
      </c>
      <c r="U263" s="1638">
        <v>0</v>
      </c>
      <c r="V263" s="1638">
        <v>0</v>
      </c>
      <c r="W263" s="1638">
        <v>0</v>
      </c>
    </row>
    <row r="264" spans="1:23">
      <c r="A264" s="1686">
        <f t="shared" si="21"/>
        <v>260</v>
      </c>
      <c r="B264" s="1689"/>
      <c r="C264" s="1689"/>
      <c r="D264" s="1644" t="s">
        <v>138</v>
      </c>
      <c r="E264" s="1644" t="s">
        <v>625</v>
      </c>
      <c r="F264" s="1644" t="s">
        <v>231</v>
      </c>
      <c r="G264" s="1679" t="s">
        <v>2939</v>
      </c>
      <c r="H264" s="1683" t="s">
        <v>38</v>
      </c>
      <c r="I264" s="1633">
        <f t="shared" si="20"/>
        <v>1</v>
      </c>
      <c r="J264" s="1634">
        <f t="shared" si="20"/>
        <v>0</v>
      </c>
      <c r="K264" s="1671">
        <f t="shared" ref="K264:K279" si="22">K263+J264</f>
        <v>158.41666666666671</v>
      </c>
      <c r="L264" s="1638">
        <f>1</f>
        <v>1</v>
      </c>
      <c r="M264" s="1638">
        <v>0</v>
      </c>
      <c r="N264" s="1638">
        <v>0</v>
      </c>
      <c r="O264" s="1638">
        <v>0</v>
      </c>
      <c r="P264" s="1638">
        <v>0</v>
      </c>
      <c r="Q264" s="1638">
        <v>0</v>
      </c>
      <c r="R264" s="1638">
        <v>0</v>
      </c>
      <c r="S264" s="1638">
        <v>0</v>
      </c>
      <c r="T264" s="1638">
        <v>0</v>
      </c>
      <c r="U264" s="1638">
        <v>0</v>
      </c>
      <c r="V264" s="1638">
        <v>0</v>
      </c>
      <c r="W264" s="1638">
        <v>0</v>
      </c>
    </row>
    <row r="265" spans="1:23">
      <c r="A265" s="1686">
        <f t="shared" si="21"/>
        <v>261</v>
      </c>
      <c r="B265" s="1689"/>
      <c r="C265" s="1689"/>
      <c r="D265" s="1644" t="s">
        <v>242</v>
      </c>
      <c r="E265" s="1644" t="s">
        <v>2489</v>
      </c>
      <c r="F265" s="1644" t="s">
        <v>231</v>
      </c>
      <c r="G265" s="1679" t="s">
        <v>2939</v>
      </c>
      <c r="H265" s="1683" t="s">
        <v>38</v>
      </c>
      <c r="I265" s="1633">
        <f t="shared" si="20"/>
        <v>1</v>
      </c>
      <c r="J265" s="1634">
        <f t="shared" si="20"/>
        <v>0</v>
      </c>
      <c r="K265" s="1671">
        <f t="shared" si="22"/>
        <v>158.41666666666671</v>
      </c>
      <c r="L265" s="1638">
        <f>1</f>
        <v>1</v>
      </c>
      <c r="M265" s="1638">
        <v>0</v>
      </c>
      <c r="N265" s="1638">
        <v>0</v>
      </c>
      <c r="O265" s="1638">
        <v>0</v>
      </c>
      <c r="P265" s="1638">
        <v>0</v>
      </c>
      <c r="Q265" s="1638">
        <v>0</v>
      </c>
      <c r="R265" s="1638">
        <v>0</v>
      </c>
      <c r="S265" s="1638">
        <v>0</v>
      </c>
      <c r="T265" s="1638">
        <v>0</v>
      </c>
      <c r="U265" s="1638">
        <v>0</v>
      </c>
      <c r="V265" s="1638">
        <v>0</v>
      </c>
      <c r="W265" s="1638">
        <v>0</v>
      </c>
    </row>
    <row r="266" spans="1:23">
      <c r="A266" s="1686">
        <f t="shared" si="21"/>
        <v>262</v>
      </c>
      <c r="B266" s="1689"/>
      <c r="C266" s="1689"/>
      <c r="D266" s="1644" t="s">
        <v>2845</v>
      </c>
      <c r="E266" s="1644" t="s">
        <v>2846</v>
      </c>
      <c r="F266" s="1644" t="s">
        <v>231</v>
      </c>
      <c r="G266" s="1679" t="s">
        <v>2939</v>
      </c>
      <c r="H266" s="1683" t="s">
        <v>38</v>
      </c>
      <c r="I266" s="1633">
        <f t="shared" si="20"/>
        <v>1</v>
      </c>
      <c r="J266" s="1634">
        <f t="shared" si="20"/>
        <v>0</v>
      </c>
      <c r="K266" s="1671">
        <f t="shared" si="22"/>
        <v>158.41666666666671</v>
      </c>
      <c r="L266" s="1638">
        <f>1</f>
        <v>1</v>
      </c>
      <c r="M266" s="1638">
        <v>0</v>
      </c>
      <c r="N266" s="1638">
        <v>0</v>
      </c>
      <c r="O266" s="1638">
        <v>0</v>
      </c>
      <c r="P266" s="1638">
        <v>0</v>
      </c>
      <c r="Q266" s="1638">
        <v>0</v>
      </c>
      <c r="R266" s="1638">
        <v>0</v>
      </c>
      <c r="S266" s="1638">
        <v>0</v>
      </c>
      <c r="T266" s="1638">
        <v>0</v>
      </c>
      <c r="U266" s="1638">
        <v>0</v>
      </c>
      <c r="V266" s="1638">
        <v>0</v>
      </c>
      <c r="W266" s="1638">
        <v>0</v>
      </c>
    </row>
    <row r="267" spans="1:23">
      <c r="A267" s="1686">
        <f t="shared" si="21"/>
        <v>263</v>
      </c>
      <c r="B267" s="1689"/>
      <c r="C267" s="1689"/>
      <c r="D267" s="1644" t="s">
        <v>2870</v>
      </c>
      <c r="E267" s="1644" t="s">
        <v>2871</v>
      </c>
      <c r="F267" s="1644" t="s">
        <v>231</v>
      </c>
      <c r="G267" s="1679" t="s">
        <v>2939</v>
      </c>
      <c r="H267" s="1683" t="s">
        <v>38</v>
      </c>
      <c r="I267" s="1633">
        <f t="shared" si="20"/>
        <v>1</v>
      </c>
      <c r="J267" s="1634">
        <f t="shared" si="20"/>
        <v>0</v>
      </c>
      <c r="K267" s="1671">
        <f t="shared" si="22"/>
        <v>158.41666666666671</v>
      </c>
      <c r="L267" s="1638">
        <f>1</f>
        <v>1</v>
      </c>
      <c r="M267" s="1638">
        <v>0</v>
      </c>
      <c r="N267" s="1638">
        <v>0</v>
      </c>
      <c r="O267" s="1638">
        <v>0</v>
      </c>
      <c r="P267" s="1638">
        <v>0</v>
      </c>
      <c r="Q267" s="1638">
        <v>0</v>
      </c>
      <c r="R267" s="1638">
        <v>0</v>
      </c>
      <c r="S267" s="1638">
        <v>0</v>
      </c>
      <c r="T267" s="1638">
        <v>0</v>
      </c>
      <c r="U267" s="1638">
        <v>0</v>
      </c>
      <c r="V267" s="1638">
        <v>0</v>
      </c>
      <c r="W267" s="1638">
        <v>0</v>
      </c>
    </row>
    <row r="268" spans="1:23">
      <c r="A268" s="1686">
        <f t="shared" si="21"/>
        <v>264</v>
      </c>
      <c r="B268" s="1689"/>
      <c r="C268" s="1689"/>
      <c r="D268" s="1644" t="s">
        <v>945</v>
      </c>
      <c r="E268" s="1644" t="s">
        <v>100</v>
      </c>
      <c r="F268" s="1644" t="s">
        <v>231</v>
      </c>
      <c r="G268" s="1679" t="s">
        <v>2939</v>
      </c>
      <c r="H268" s="1683" t="s">
        <v>38</v>
      </c>
      <c r="I268" s="1633">
        <f t="shared" si="20"/>
        <v>1</v>
      </c>
      <c r="J268" s="1634">
        <f t="shared" si="20"/>
        <v>0</v>
      </c>
      <c r="K268" s="1671">
        <f t="shared" si="22"/>
        <v>158.41666666666671</v>
      </c>
      <c r="L268" s="1638">
        <f>1</f>
        <v>1</v>
      </c>
      <c r="M268" s="1638">
        <v>0</v>
      </c>
      <c r="N268" s="1638">
        <v>0</v>
      </c>
      <c r="O268" s="1638">
        <v>0</v>
      </c>
      <c r="P268" s="1638">
        <v>0</v>
      </c>
      <c r="Q268" s="1638">
        <v>0</v>
      </c>
      <c r="R268" s="1638">
        <v>0</v>
      </c>
      <c r="S268" s="1638">
        <v>0</v>
      </c>
      <c r="T268" s="1638">
        <v>0</v>
      </c>
      <c r="U268" s="1638">
        <v>0</v>
      </c>
      <c r="V268" s="1638">
        <v>0</v>
      </c>
      <c r="W268" s="1638">
        <v>0</v>
      </c>
    </row>
    <row r="269" spans="1:23">
      <c r="A269" s="1686">
        <f t="shared" si="21"/>
        <v>265</v>
      </c>
      <c r="B269" s="1689"/>
      <c r="C269" s="1689"/>
      <c r="D269" s="1645" t="s">
        <v>2480</v>
      </c>
      <c r="E269" s="1645" t="s">
        <v>2481</v>
      </c>
      <c r="F269" s="1645" t="s">
        <v>835</v>
      </c>
      <c r="G269" s="1679" t="s">
        <v>2939</v>
      </c>
      <c r="H269" s="1683" t="s">
        <v>38</v>
      </c>
      <c r="I269" s="1633">
        <f t="shared" si="20"/>
        <v>1</v>
      </c>
      <c r="J269" s="1634">
        <f t="shared" si="20"/>
        <v>0</v>
      </c>
      <c r="K269" s="1671">
        <f t="shared" si="22"/>
        <v>158.41666666666671</v>
      </c>
      <c r="L269" s="1638">
        <f>1</f>
        <v>1</v>
      </c>
      <c r="M269" s="1638">
        <v>0</v>
      </c>
      <c r="N269" s="1638">
        <v>0</v>
      </c>
      <c r="O269" s="1638">
        <v>0</v>
      </c>
      <c r="P269" s="1638">
        <v>0</v>
      </c>
      <c r="Q269" s="1638">
        <v>0</v>
      </c>
      <c r="R269" s="1638">
        <v>0</v>
      </c>
      <c r="S269" s="1638">
        <v>0</v>
      </c>
      <c r="T269" s="1638">
        <v>0</v>
      </c>
      <c r="U269" s="1638">
        <v>0</v>
      </c>
      <c r="V269" s="1638">
        <v>0</v>
      </c>
      <c r="W269" s="1638">
        <v>0</v>
      </c>
    </row>
    <row r="270" spans="1:23">
      <c r="A270" s="1686">
        <f t="shared" si="21"/>
        <v>266</v>
      </c>
      <c r="B270" s="1689"/>
      <c r="C270" s="1689"/>
      <c r="D270" s="1644" t="s">
        <v>1589</v>
      </c>
      <c r="E270" s="1644" t="s">
        <v>1590</v>
      </c>
      <c r="F270" s="1644" t="s">
        <v>907</v>
      </c>
      <c r="G270" s="1679" t="s">
        <v>2939</v>
      </c>
      <c r="H270" s="1683" t="s">
        <v>38</v>
      </c>
      <c r="I270" s="1633">
        <f t="shared" si="20"/>
        <v>1</v>
      </c>
      <c r="J270" s="1634">
        <f t="shared" si="20"/>
        <v>0</v>
      </c>
      <c r="K270" s="1671">
        <f t="shared" si="22"/>
        <v>158.41666666666671</v>
      </c>
      <c r="L270" s="1638">
        <f>1</f>
        <v>1</v>
      </c>
      <c r="M270" s="1638">
        <v>0</v>
      </c>
      <c r="N270" s="1638">
        <v>0</v>
      </c>
      <c r="O270" s="1638">
        <v>0</v>
      </c>
      <c r="P270" s="1638">
        <v>0</v>
      </c>
      <c r="Q270" s="1638">
        <v>0</v>
      </c>
      <c r="R270" s="1638">
        <v>0</v>
      </c>
      <c r="S270" s="1638">
        <v>0</v>
      </c>
      <c r="T270" s="1638">
        <v>0</v>
      </c>
      <c r="U270" s="1638">
        <v>0</v>
      </c>
      <c r="V270" s="1638">
        <v>0</v>
      </c>
      <c r="W270" s="1638">
        <v>0</v>
      </c>
    </row>
    <row r="271" spans="1:23">
      <c r="A271" s="1686">
        <f t="shared" si="21"/>
        <v>267</v>
      </c>
      <c r="B271" s="1689"/>
      <c r="C271" s="1689"/>
      <c r="D271" s="1644" t="s">
        <v>2239</v>
      </c>
      <c r="E271" s="1644" t="s">
        <v>2240</v>
      </c>
      <c r="F271" s="1644" t="s">
        <v>907</v>
      </c>
      <c r="G271" s="1679" t="s">
        <v>2939</v>
      </c>
      <c r="H271" s="1683" t="s">
        <v>38</v>
      </c>
      <c r="I271" s="1633">
        <f t="shared" si="20"/>
        <v>1</v>
      </c>
      <c r="J271" s="1634">
        <f t="shared" si="20"/>
        <v>0</v>
      </c>
      <c r="K271" s="1671">
        <f t="shared" si="22"/>
        <v>158.41666666666671</v>
      </c>
      <c r="L271" s="1638">
        <f>1</f>
        <v>1</v>
      </c>
      <c r="M271" s="1638">
        <v>0</v>
      </c>
      <c r="N271" s="1638">
        <v>0</v>
      </c>
      <c r="O271" s="1638">
        <v>0</v>
      </c>
      <c r="P271" s="1638">
        <v>0</v>
      </c>
      <c r="Q271" s="1638">
        <v>0</v>
      </c>
      <c r="R271" s="1638">
        <v>0</v>
      </c>
      <c r="S271" s="1638">
        <v>0</v>
      </c>
      <c r="T271" s="1638">
        <v>0</v>
      </c>
      <c r="U271" s="1638">
        <v>0</v>
      </c>
      <c r="V271" s="1638">
        <v>0</v>
      </c>
      <c r="W271" s="1638">
        <v>0</v>
      </c>
    </row>
    <row r="272" spans="1:23">
      <c r="A272" s="1686">
        <f t="shared" si="21"/>
        <v>268</v>
      </c>
      <c r="B272" s="1689"/>
      <c r="C272" s="1689"/>
      <c r="D272" s="1644" t="s">
        <v>1587</v>
      </c>
      <c r="E272" s="1644" t="s">
        <v>1588</v>
      </c>
      <c r="F272" s="1644" t="s">
        <v>907</v>
      </c>
      <c r="G272" s="1679" t="s">
        <v>2939</v>
      </c>
      <c r="H272" s="1683" t="s">
        <v>38</v>
      </c>
      <c r="I272" s="1633">
        <f t="shared" si="20"/>
        <v>1</v>
      </c>
      <c r="J272" s="1634">
        <f t="shared" si="20"/>
        <v>0</v>
      </c>
      <c r="K272" s="1671">
        <f t="shared" si="22"/>
        <v>158.41666666666671</v>
      </c>
      <c r="L272" s="1638">
        <f>1</f>
        <v>1</v>
      </c>
      <c r="M272" s="1638">
        <v>0</v>
      </c>
      <c r="N272" s="1638">
        <v>0</v>
      </c>
      <c r="O272" s="1638">
        <v>0</v>
      </c>
      <c r="P272" s="1638">
        <v>0</v>
      </c>
      <c r="Q272" s="1638">
        <v>0</v>
      </c>
      <c r="R272" s="1638">
        <v>0</v>
      </c>
      <c r="S272" s="1638">
        <v>0</v>
      </c>
      <c r="T272" s="1638">
        <v>0</v>
      </c>
      <c r="U272" s="1638">
        <v>0</v>
      </c>
      <c r="V272" s="1638">
        <v>0</v>
      </c>
      <c r="W272" s="1638">
        <v>0</v>
      </c>
    </row>
    <row r="273" spans="1:23">
      <c r="A273" s="1686">
        <f t="shared" si="21"/>
        <v>269</v>
      </c>
      <c r="B273" s="1689"/>
      <c r="C273" s="1689"/>
      <c r="D273" s="1644" t="s">
        <v>1353</v>
      </c>
      <c r="E273" s="1644" t="s">
        <v>1354</v>
      </c>
      <c r="F273" s="1644" t="s">
        <v>907</v>
      </c>
      <c r="G273" s="1679" t="s">
        <v>2939</v>
      </c>
      <c r="H273" s="1683" t="s">
        <v>38</v>
      </c>
      <c r="I273" s="1633">
        <f t="shared" si="20"/>
        <v>1</v>
      </c>
      <c r="J273" s="1634">
        <f t="shared" si="20"/>
        <v>0</v>
      </c>
      <c r="K273" s="1671">
        <f t="shared" si="22"/>
        <v>158.41666666666671</v>
      </c>
      <c r="L273" s="1638">
        <f>1</f>
        <v>1</v>
      </c>
      <c r="M273" s="1638">
        <v>0</v>
      </c>
      <c r="N273" s="1638">
        <v>0</v>
      </c>
      <c r="O273" s="1638">
        <v>0</v>
      </c>
      <c r="P273" s="1638">
        <v>0</v>
      </c>
      <c r="Q273" s="1638">
        <v>0</v>
      </c>
      <c r="R273" s="1638">
        <v>0</v>
      </c>
      <c r="S273" s="1638">
        <v>0</v>
      </c>
      <c r="T273" s="1638">
        <v>0</v>
      </c>
      <c r="U273" s="1638">
        <v>0</v>
      </c>
      <c r="V273" s="1638">
        <v>0</v>
      </c>
      <c r="W273" s="1638">
        <v>0</v>
      </c>
    </row>
    <row r="274" spans="1:23">
      <c r="A274" s="1686">
        <f t="shared" si="21"/>
        <v>270</v>
      </c>
      <c r="B274" s="1689"/>
      <c r="C274" s="1689"/>
      <c r="D274" s="1644" t="s">
        <v>2134</v>
      </c>
      <c r="E274" s="1644" t="s">
        <v>2135</v>
      </c>
      <c r="F274" s="1644" t="s">
        <v>907</v>
      </c>
      <c r="G274" s="1679" t="s">
        <v>2939</v>
      </c>
      <c r="H274" s="1683" t="s">
        <v>38</v>
      </c>
      <c r="I274" s="1633">
        <f t="shared" si="20"/>
        <v>1</v>
      </c>
      <c r="J274" s="1634">
        <f t="shared" si="20"/>
        <v>0</v>
      </c>
      <c r="K274" s="1671">
        <f t="shared" si="22"/>
        <v>158.41666666666671</v>
      </c>
      <c r="L274" s="1638">
        <f>1</f>
        <v>1</v>
      </c>
      <c r="M274" s="1638">
        <v>0</v>
      </c>
      <c r="N274" s="1638">
        <v>0</v>
      </c>
      <c r="O274" s="1638">
        <v>0</v>
      </c>
      <c r="P274" s="1638">
        <v>0</v>
      </c>
      <c r="Q274" s="1638">
        <v>0</v>
      </c>
      <c r="R274" s="1638">
        <v>0</v>
      </c>
      <c r="S274" s="1638">
        <v>0</v>
      </c>
      <c r="T274" s="1638">
        <v>0</v>
      </c>
      <c r="U274" s="1638">
        <v>0</v>
      </c>
      <c r="V274" s="1638">
        <v>0</v>
      </c>
      <c r="W274" s="1638">
        <v>0</v>
      </c>
    </row>
    <row r="275" spans="1:23">
      <c r="A275" s="1686">
        <f t="shared" si="21"/>
        <v>271</v>
      </c>
      <c r="B275" s="1689"/>
      <c r="C275" s="1689"/>
      <c r="D275" s="1645" t="s">
        <v>1744</v>
      </c>
      <c r="E275" s="1645" t="s">
        <v>1745</v>
      </c>
      <c r="F275" s="1644" t="s">
        <v>835</v>
      </c>
      <c r="G275" s="1679" t="s">
        <v>2939</v>
      </c>
      <c r="H275" s="1683" t="s">
        <v>38</v>
      </c>
      <c r="I275" s="1633">
        <f t="shared" si="20"/>
        <v>1</v>
      </c>
      <c r="J275" s="1634">
        <f t="shared" si="20"/>
        <v>0</v>
      </c>
      <c r="K275" s="1671">
        <f t="shared" si="22"/>
        <v>158.41666666666671</v>
      </c>
      <c r="L275" s="1638">
        <f>1</f>
        <v>1</v>
      </c>
      <c r="M275" s="1638">
        <v>0</v>
      </c>
      <c r="N275" s="1638">
        <v>0</v>
      </c>
      <c r="O275" s="1638">
        <v>0</v>
      </c>
      <c r="P275" s="1638">
        <v>0</v>
      </c>
      <c r="Q275" s="1638">
        <v>0</v>
      </c>
      <c r="R275" s="1638">
        <v>0</v>
      </c>
      <c r="S275" s="1638">
        <v>0</v>
      </c>
      <c r="T275" s="1638">
        <v>0</v>
      </c>
      <c r="U275" s="1638">
        <v>0</v>
      </c>
      <c r="V275" s="1638">
        <v>0</v>
      </c>
      <c r="W275" s="1638">
        <v>0</v>
      </c>
    </row>
    <row r="276" spans="1:23">
      <c r="A276" s="1686">
        <f t="shared" si="21"/>
        <v>272</v>
      </c>
      <c r="B276" s="1689"/>
      <c r="C276" s="1689"/>
      <c r="D276" s="1644" t="s">
        <v>1466</v>
      </c>
      <c r="E276" s="1644" t="s">
        <v>1467</v>
      </c>
      <c r="F276" s="1644" t="s">
        <v>907</v>
      </c>
      <c r="G276" s="1679" t="s">
        <v>2939</v>
      </c>
      <c r="H276" s="1683" t="s">
        <v>38</v>
      </c>
      <c r="I276" s="1633">
        <f t="shared" si="20"/>
        <v>1</v>
      </c>
      <c r="J276" s="1634">
        <f t="shared" si="20"/>
        <v>0</v>
      </c>
      <c r="K276" s="1671">
        <f t="shared" si="22"/>
        <v>158.41666666666671</v>
      </c>
      <c r="L276" s="1638">
        <f>1</f>
        <v>1</v>
      </c>
      <c r="M276" s="1638">
        <v>0</v>
      </c>
      <c r="N276" s="1638">
        <v>0</v>
      </c>
      <c r="O276" s="1638">
        <v>0</v>
      </c>
      <c r="P276" s="1638">
        <v>0</v>
      </c>
      <c r="Q276" s="1638">
        <v>0</v>
      </c>
      <c r="R276" s="1638">
        <v>0</v>
      </c>
      <c r="S276" s="1638">
        <v>0</v>
      </c>
      <c r="T276" s="1638">
        <v>0</v>
      </c>
      <c r="U276" s="1638">
        <v>0</v>
      </c>
      <c r="V276" s="1638">
        <v>0</v>
      </c>
      <c r="W276" s="1638">
        <v>0</v>
      </c>
    </row>
    <row r="277" spans="1:23">
      <c r="A277" s="1686">
        <f t="shared" si="21"/>
        <v>273</v>
      </c>
      <c r="B277" s="1689"/>
      <c r="C277" s="1689"/>
      <c r="D277" s="1644" t="s">
        <v>397</v>
      </c>
      <c r="E277" s="1644" t="s">
        <v>1586</v>
      </c>
      <c r="F277" s="1644" t="s">
        <v>907</v>
      </c>
      <c r="G277" s="1679" t="s">
        <v>2939</v>
      </c>
      <c r="H277" s="1683" t="s">
        <v>38</v>
      </c>
      <c r="I277" s="1633">
        <f t="shared" si="20"/>
        <v>1</v>
      </c>
      <c r="J277" s="1634">
        <f t="shared" si="20"/>
        <v>0</v>
      </c>
      <c r="K277" s="1671">
        <f t="shared" si="22"/>
        <v>158.41666666666671</v>
      </c>
      <c r="L277" s="1638">
        <f>1</f>
        <v>1</v>
      </c>
      <c r="M277" s="1638">
        <v>0</v>
      </c>
      <c r="N277" s="1638">
        <v>0</v>
      </c>
      <c r="O277" s="1638">
        <v>0</v>
      </c>
      <c r="P277" s="1638">
        <v>0</v>
      </c>
      <c r="Q277" s="1638">
        <v>0</v>
      </c>
      <c r="R277" s="1638">
        <v>0</v>
      </c>
      <c r="S277" s="1638">
        <v>0</v>
      </c>
      <c r="T277" s="1638">
        <v>0</v>
      </c>
      <c r="U277" s="1638">
        <v>0</v>
      </c>
      <c r="V277" s="1638">
        <v>0</v>
      </c>
      <c r="W277" s="1638">
        <v>0</v>
      </c>
    </row>
    <row r="278" spans="1:23">
      <c r="A278" s="1686">
        <f t="shared" si="21"/>
        <v>274</v>
      </c>
      <c r="B278" s="1689"/>
      <c r="C278" s="1689"/>
      <c r="D278" s="1644" t="s">
        <v>215</v>
      </c>
      <c r="E278" s="1644" t="s">
        <v>111</v>
      </c>
      <c r="F278" s="1644" t="s">
        <v>907</v>
      </c>
      <c r="G278" s="1679" t="s">
        <v>2939</v>
      </c>
      <c r="H278" s="1683" t="s">
        <v>38</v>
      </c>
      <c r="I278" s="1633">
        <f t="shared" si="20"/>
        <v>1</v>
      </c>
      <c r="J278" s="1634">
        <f t="shared" si="20"/>
        <v>0</v>
      </c>
      <c r="K278" s="1671">
        <f t="shared" si="22"/>
        <v>158.41666666666671</v>
      </c>
      <c r="L278" s="1638">
        <v>1</v>
      </c>
      <c r="M278" s="1638">
        <v>0</v>
      </c>
      <c r="N278" s="1638">
        <v>0</v>
      </c>
      <c r="O278" s="1638">
        <v>0</v>
      </c>
      <c r="P278" s="1638">
        <v>0</v>
      </c>
      <c r="Q278" s="1638">
        <v>0</v>
      </c>
      <c r="R278" s="1638">
        <v>0</v>
      </c>
      <c r="S278" s="1638">
        <v>0</v>
      </c>
      <c r="T278" s="1638">
        <v>0</v>
      </c>
      <c r="U278" s="1638">
        <v>0</v>
      </c>
      <c r="V278" s="1638">
        <v>0</v>
      </c>
      <c r="W278" s="1638">
        <v>0</v>
      </c>
    </row>
    <row r="279" spans="1:23">
      <c r="A279" s="1686">
        <f t="shared" si="21"/>
        <v>275</v>
      </c>
      <c r="B279" s="1689"/>
      <c r="C279" s="1689"/>
      <c r="D279" s="1644" t="s">
        <v>694</v>
      </c>
      <c r="E279" s="1644" t="s">
        <v>950</v>
      </c>
      <c r="F279" s="1644" t="s">
        <v>907</v>
      </c>
      <c r="G279" s="1679" t="s">
        <v>2939</v>
      </c>
      <c r="H279" s="1683" t="s">
        <v>38</v>
      </c>
      <c r="I279" s="1633">
        <f t="shared" si="20"/>
        <v>1</v>
      </c>
      <c r="J279" s="1634">
        <f t="shared" si="20"/>
        <v>0</v>
      </c>
      <c r="K279" s="1671">
        <f t="shared" si="22"/>
        <v>158.41666666666671</v>
      </c>
      <c r="L279" s="1638">
        <f>1</f>
        <v>1</v>
      </c>
      <c r="M279" s="1638">
        <v>0</v>
      </c>
      <c r="N279" s="1638">
        <v>0</v>
      </c>
      <c r="O279" s="1638">
        <v>0</v>
      </c>
      <c r="P279" s="1638">
        <v>0</v>
      </c>
      <c r="Q279" s="1638">
        <v>0</v>
      </c>
      <c r="R279" s="1638">
        <v>0</v>
      </c>
      <c r="S279" s="1638">
        <v>0</v>
      </c>
      <c r="T279" s="1638">
        <v>0</v>
      </c>
      <c r="U279" s="1638">
        <v>0</v>
      </c>
      <c r="V279" s="1638">
        <v>0</v>
      </c>
      <c r="W279" s="1638">
        <v>0</v>
      </c>
    </row>
  </sheetData>
  <autoFilter ref="A4:W4" xr:uid="{00000000-0009-0000-0000-000019000000}">
    <sortState xmlns:xlrd2="http://schemas.microsoft.com/office/spreadsheetml/2017/richdata2" ref="A5:X278">
      <sortCondition descending="1" ref="J4"/>
    </sortState>
  </autoFilter>
  <mergeCells count="8">
    <mergeCell ref="A1:W1"/>
    <mergeCell ref="A2:W2"/>
    <mergeCell ref="L3:M3"/>
    <mergeCell ref="N3:O3"/>
    <mergeCell ref="P3:Q3"/>
    <mergeCell ref="R3:S3"/>
    <mergeCell ref="T3:U3"/>
    <mergeCell ref="V3:W3"/>
  </mergeCells>
  <conditionalFormatting sqref="F3:H3 F280:H1048576 F5:H5 F6:F34 G6:H54 F237:F241 F55:H55 G118:H118 F203:H203 G227:H279 F251:F260">
    <cfRule type="containsText" dxfId="37" priority="8" operator="containsText" text="student">
      <formula>NOT(ISERROR(SEARCH("student",F3)))</formula>
    </cfRule>
  </conditionalFormatting>
  <conditionalFormatting sqref="F131:F141 G119:H149">
    <cfRule type="containsText" dxfId="36" priority="7" operator="containsText" text="student">
      <formula>NOT(ISERROR(SEARCH("student",F119)))</formula>
    </cfRule>
  </conditionalFormatting>
  <conditionalFormatting sqref="F150:H150 F151:F152 G151:H202 F177:F178">
    <cfRule type="containsText" dxfId="35" priority="6" operator="containsText" text="student">
      <formula>NOT(ISERROR(SEARCH("student",F150)))</formula>
    </cfRule>
  </conditionalFormatting>
  <conditionalFormatting sqref="F204:F211 G204:H226">
    <cfRule type="containsText" dxfId="34" priority="5" operator="containsText" text="student">
      <formula>NOT(ISERROR(SEARCH("student",F204)))</formula>
    </cfRule>
  </conditionalFormatting>
  <conditionalFormatting sqref="F56:F57 F64:F70 F72:F93 F59:F62 G56:H117">
    <cfRule type="containsText" dxfId="33" priority="4" operator="containsText" text="student">
      <formula>NOT(ISERROR(SEARCH("student",F56)))</formula>
    </cfRule>
  </conditionalFormatting>
  <conditionalFormatting sqref="G4:H4">
    <cfRule type="containsText" dxfId="32" priority="3" operator="containsText" text="student">
      <formula>NOT(ISERROR(SEARCH("student",G4)))</formula>
    </cfRule>
  </conditionalFormatting>
  <conditionalFormatting sqref="F4">
    <cfRule type="containsText" dxfId="31" priority="2" operator="containsText" text="student">
      <formula>NOT(ISERROR(SEARCH("student",F4)))</formula>
    </cfRule>
  </conditionalFormatting>
  <conditionalFormatting sqref="F58">
    <cfRule type="containsText" dxfId="30" priority="1" operator="containsText" text="student">
      <formula>NOT(ISERROR(SEARCH("student",F58)))</formula>
    </cfRule>
  </conditionalFormatting>
  <pageMargins left="0.17" right="0.17" top="0.45" bottom="0.33" header="0.3" footer="0.23"/>
  <pageSetup paperSize="9" scale="80" orientation="landscape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rgb="FF00B0F0"/>
  </sheetPr>
  <dimension ref="A1:X278"/>
  <sheetViews>
    <sheetView zoomScaleNormal="100" workbookViewId="0">
      <selection activeCell="X25" sqref="X25"/>
    </sheetView>
  </sheetViews>
  <sheetFormatPr baseColWidth="10" defaultColWidth="8.83203125" defaultRowHeight="15"/>
  <cols>
    <col min="2" max="2" width="8.83203125" style="1691"/>
    <col min="3" max="3" width="17" style="1053" hidden="1" customWidth="1"/>
    <col min="4" max="4" width="16" style="1053" hidden="1" customWidth="1"/>
    <col min="5" max="5" width="30.1640625" style="1053" hidden="1" customWidth="1"/>
    <col min="6" max="6" width="18.1640625" style="1654" hidden="1" customWidth="1"/>
    <col min="7" max="7" width="30.1640625" style="1665" hidden="1" customWidth="1"/>
    <col min="8" max="9" width="10.1640625" hidden="1" customWidth="1"/>
    <col min="10" max="10" width="10.1640625" customWidth="1"/>
    <col min="11" max="11" width="12.1640625" customWidth="1"/>
    <col min="12" max="15" width="10.5" hidden="1" customWidth="1"/>
    <col min="16" max="18" width="10.6640625" hidden="1" customWidth="1"/>
    <col min="19" max="19" width="10.5" hidden="1" customWidth="1"/>
    <col min="20" max="20" width="10.1640625" hidden="1" customWidth="1"/>
    <col min="21" max="21" width="10.5" hidden="1" customWidth="1"/>
    <col min="22" max="22" width="10.1640625" hidden="1" customWidth="1"/>
    <col min="23" max="23" width="10.33203125" hidden="1" customWidth="1"/>
  </cols>
  <sheetData>
    <row r="1" spans="1:23" ht="21" customHeight="1">
      <c r="A1" s="1818" t="s">
        <v>2942</v>
      </c>
      <c r="B1" s="1818"/>
      <c r="C1" s="1818"/>
      <c r="D1" s="1818"/>
      <c r="E1" s="1818"/>
      <c r="F1" s="1818"/>
      <c r="G1" s="1818"/>
      <c r="H1" s="1818"/>
      <c r="I1" s="1818"/>
      <c r="J1" s="1818"/>
      <c r="K1" s="1818"/>
      <c r="L1" s="1818"/>
      <c r="M1" s="1818"/>
      <c r="N1" s="1818"/>
      <c r="O1" s="1818"/>
      <c r="P1" s="1818"/>
      <c r="Q1" s="1818"/>
      <c r="R1" s="1818"/>
      <c r="S1" s="1818"/>
      <c r="T1" s="1818"/>
      <c r="U1" s="1818"/>
      <c r="V1" s="1818"/>
      <c r="W1" s="1819"/>
    </row>
    <row r="2" spans="1:23" ht="19">
      <c r="A2" s="1817" t="s">
        <v>2277</v>
      </c>
      <c r="B2" s="1817"/>
      <c r="C2" s="1817"/>
      <c r="D2" s="1817"/>
      <c r="E2" s="1817"/>
      <c r="F2" s="1817"/>
      <c r="G2" s="1817"/>
      <c r="H2" s="1817"/>
      <c r="I2" s="1817"/>
      <c r="J2" s="1817"/>
      <c r="K2" s="1817"/>
      <c r="L2" s="1817"/>
      <c r="M2" s="1817"/>
      <c r="N2" s="1817"/>
      <c r="O2" s="1817"/>
      <c r="P2" s="1817"/>
      <c r="Q2" s="1817"/>
      <c r="R2" s="1817"/>
      <c r="S2" s="1817"/>
      <c r="T2" s="1817"/>
      <c r="U2" s="1817"/>
      <c r="V2" s="1817"/>
      <c r="W2" s="1817"/>
    </row>
    <row r="3" spans="1:23" s="1666" customFormat="1" ht="18" customHeight="1">
      <c r="A3" s="1668"/>
      <c r="B3" s="1688"/>
      <c r="C3" s="1627"/>
      <c r="D3" s="1627"/>
      <c r="E3" s="1627"/>
      <c r="F3" s="1664"/>
      <c r="G3" s="1682"/>
      <c r="H3" s="1627"/>
      <c r="I3" s="1627"/>
      <c r="J3" s="1627"/>
      <c r="K3" s="1664"/>
      <c r="L3" s="1807" t="s">
        <v>1732</v>
      </c>
      <c r="M3" s="1807"/>
      <c r="N3" s="1807" t="s">
        <v>859</v>
      </c>
      <c r="O3" s="1807"/>
      <c r="P3" s="1807" t="s">
        <v>12</v>
      </c>
      <c r="Q3" s="1807"/>
      <c r="R3" s="1807" t="s">
        <v>6</v>
      </c>
      <c r="S3" s="1807"/>
      <c r="T3" s="1807" t="s">
        <v>5</v>
      </c>
      <c r="U3" s="1807"/>
      <c r="V3" s="1807" t="s">
        <v>7</v>
      </c>
      <c r="W3" s="1807"/>
    </row>
    <row r="4" spans="1:23" s="1666" customFormat="1" ht="32">
      <c r="A4" s="1664" t="s">
        <v>2742</v>
      </c>
      <c r="B4" s="1657" t="s">
        <v>2740</v>
      </c>
      <c r="C4" s="1627" t="s">
        <v>1</v>
      </c>
      <c r="D4" s="1627" t="s">
        <v>2</v>
      </c>
      <c r="E4" s="1627" t="s">
        <v>861</v>
      </c>
      <c r="F4" s="1664" t="s">
        <v>3</v>
      </c>
      <c r="G4" s="1682" t="s">
        <v>4</v>
      </c>
      <c r="H4" s="1629" t="s">
        <v>2932</v>
      </c>
      <c r="I4" s="1630" t="s">
        <v>2933</v>
      </c>
      <c r="J4" s="1631" t="s">
        <v>2946</v>
      </c>
      <c r="K4" s="1629" t="s">
        <v>2929</v>
      </c>
      <c r="L4" s="1664" t="s">
        <v>14</v>
      </c>
      <c r="M4" s="1664" t="s">
        <v>15</v>
      </c>
      <c r="N4" s="1664" t="s">
        <v>14</v>
      </c>
      <c r="O4" s="1664" t="s">
        <v>15</v>
      </c>
      <c r="P4" s="1664" t="s">
        <v>14</v>
      </c>
      <c r="Q4" s="1664" t="s">
        <v>15</v>
      </c>
      <c r="R4" s="1664" t="s">
        <v>14</v>
      </c>
      <c r="S4" s="1664" t="s">
        <v>15</v>
      </c>
      <c r="T4" s="1664" t="s">
        <v>14</v>
      </c>
      <c r="U4" s="1664" t="s">
        <v>15</v>
      </c>
      <c r="V4" s="1664" t="s">
        <v>14</v>
      </c>
      <c r="W4" s="1664" t="s">
        <v>15</v>
      </c>
    </row>
    <row r="5" spans="1:23" s="110" customFormat="1">
      <c r="A5" s="1686">
        <v>1</v>
      </c>
      <c r="B5" s="1689">
        <v>1</v>
      </c>
      <c r="C5" s="1644" t="s">
        <v>163</v>
      </c>
      <c r="D5" s="1644" t="s">
        <v>164</v>
      </c>
      <c r="E5" s="1644" t="s">
        <v>67</v>
      </c>
      <c r="F5" s="1679" t="s">
        <v>2939</v>
      </c>
      <c r="G5" s="1683" t="s">
        <v>38</v>
      </c>
      <c r="H5" s="1641">
        <f t="shared" ref="H5:I36" si="0">L5+N5+P5+R5+T5+V5</f>
        <v>6</v>
      </c>
      <c r="I5" s="1642">
        <f t="shared" si="0"/>
        <v>5.5</v>
      </c>
      <c r="J5" s="1712">
        <v>1</v>
      </c>
      <c r="K5" s="1671">
        <v>5.5</v>
      </c>
      <c r="L5" s="1638">
        <f>1+1+1+1+1+1</f>
        <v>6</v>
      </c>
      <c r="M5" s="1638">
        <f>1+1+1+1+1+1/2</f>
        <v>5.5</v>
      </c>
      <c r="N5" s="1638">
        <v>0</v>
      </c>
      <c r="O5" s="1638">
        <v>0</v>
      </c>
      <c r="P5" s="1638">
        <v>0</v>
      </c>
      <c r="Q5" s="1638">
        <v>0</v>
      </c>
      <c r="R5" s="1638">
        <v>0</v>
      </c>
      <c r="S5" s="1638">
        <v>0</v>
      </c>
      <c r="T5" s="1638">
        <v>0</v>
      </c>
      <c r="U5" s="1638">
        <v>0</v>
      </c>
      <c r="V5" s="1638">
        <v>0</v>
      </c>
      <c r="W5" s="1638">
        <v>0</v>
      </c>
    </row>
    <row r="6" spans="1:23" s="110" customFormat="1">
      <c r="A6" s="1686">
        <f>A5+1</f>
        <v>2</v>
      </c>
      <c r="B6" s="1689">
        <v>1</v>
      </c>
      <c r="C6" s="1644" t="s">
        <v>158</v>
      </c>
      <c r="D6" s="1644" t="s">
        <v>159</v>
      </c>
      <c r="E6" s="1644" t="s">
        <v>56</v>
      </c>
      <c r="F6" s="1679" t="s">
        <v>2939</v>
      </c>
      <c r="G6" s="1683" t="s">
        <v>38</v>
      </c>
      <c r="H6" s="1641">
        <f t="shared" si="0"/>
        <v>6</v>
      </c>
      <c r="I6" s="1642">
        <f t="shared" si="0"/>
        <v>5.5</v>
      </c>
      <c r="J6" s="1712">
        <f>J5+1</f>
        <v>2</v>
      </c>
      <c r="K6" s="1671">
        <f>K5+I6</f>
        <v>11</v>
      </c>
      <c r="L6" s="1638">
        <f>1+1+1+1+1+1</f>
        <v>6</v>
      </c>
      <c r="M6" s="1638">
        <f>1+1+1+1+1+1/2</f>
        <v>5.5</v>
      </c>
      <c r="N6" s="1638">
        <v>0</v>
      </c>
      <c r="O6" s="1638">
        <v>0</v>
      </c>
      <c r="P6" s="1638">
        <v>0</v>
      </c>
      <c r="Q6" s="1638">
        <v>0</v>
      </c>
      <c r="R6" s="1638">
        <v>0</v>
      </c>
      <c r="S6" s="1638">
        <v>0</v>
      </c>
      <c r="T6" s="1638">
        <v>0</v>
      </c>
      <c r="U6" s="1638">
        <v>0</v>
      </c>
      <c r="V6" s="1638">
        <v>0</v>
      </c>
      <c r="W6" s="1638">
        <v>0</v>
      </c>
    </row>
    <row r="7" spans="1:23" s="112" customFormat="1">
      <c r="A7" s="1686">
        <f t="shared" ref="A7:A70" si="1">A6+1</f>
        <v>3</v>
      </c>
      <c r="B7" s="1689">
        <v>3</v>
      </c>
      <c r="C7" s="1644" t="s">
        <v>131</v>
      </c>
      <c r="D7" s="1644" t="s">
        <v>689</v>
      </c>
      <c r="E7" s="1644" t="s">
        <v>59</v>
      </c>
      <c r="F7" s="1679" t="s">
        <v>2939</v>
      </c>
      <c r="G7" s="1683" t="s">
        <v>34</v>
      </c>
      <c r="H7" s="1633">
        <f t="shared" si="0"/>
        <v>6</v>
      </c>
      <c r="I7" s="1634">
        <f t="shared" si="0"/>
        <v>5</v>
      </c>
      <c r="J7" s="1712">
        <f t="shared" ref="J7:J70" si="2">J6+1</f>
        <v>3</v>
      </c>
      <c r="K7" s="1671">
        <f>K6+I7</f>
        <v>16</v>
      </c>
      <c r="L7" s="1638">
        <f>1+1+1+(1)+1+1</f>
        <v>6</v>
      </c>
      <c r="M7" s="1638">
        <f>1+1+1/2+(1)+1/2+1</f>
        <v>5</v>
      </c>
      <c r="N7" s="1638">
        <v>0</v>
      </c>
      <c r="O7" s="1638">
        <v>0</v>
      </c>
      <c r="P7" s="1638">
        <v>0</v>
      </c>
      <c r="Q7" s="1638">
        <v>0</v>
      </c>
      <c r="R7" s="1638">
        <v>0</v>
      </c>
      <c r="S7" s="1638">
        <v>0</v>
      </c>
      <c r="T7" s="1638">
        <v>0</v>
      </c>
      <c r="U7" s="1638">
        <v>0</v>
      </c>
      <c r="V7" s="1638">
        <v>0</v>
      </c>
      <c r="W7" s="1638">
        <v>0</v>
      </c>
    </row>
    <row r="8" spans="1:23" s="112" customFormat="1">
      <c r="A8" s="1686">
        <f t="shared" si="1"/>
        <v>4</v>
      </c>
      <c r="B8" s="1689">
        <v>3</v>
      </c>
      <c r="C8" s="1680" t="s">
        <v>900</v>
      </c>
      <c r="D8" s="1680" t="s">
        <v>901</v>
      </c>
      <c r="E8" s="1680" t="s">
        <v>936</v>
      </c>
      <c r="F8" s="1679" t="s">
        <v>2939</v>
      </c>
      <c r="G8" s="1683" t="s">
        <v>2940</v>
      </c>
      <c r="H8" s="1633">
        <f t="shared" si="0"/>
        <v>5</v>
      </c>
      <c r="I8" s="1634">
        <f t="shared" si="0"/>
        <v>5</v>
      </c>
      <c r="J8" s="1712">
        <f t="shared" si="2"/>
        <v>4</v>
      </c>
      <c r="K8" s="1671">
        <f t="shared" ref="K8:K71" si="3">K7+I8</f>
        <v>21</v>
      </c>
      <c r="L8" s="1639">
        <f>1+1+1+1+1</f>
        <v>5</v>
      </c>
      <c r="M8" s="1639">
        <f>1+1+1+1+1</f>
        <v>5</v>
      </c>
      <c r="N8" s="1639">
        <v>0</v>
      </c>
      <c r="O8" s="1639">
        <v>0</v>
      </c>
      <c r="P8" s="1639">
        <v>0</v>
      </c>
      <c r="Q8" s="1639">
        <v>0</v>
      </c>
      <c r="R8" s="1639">
        <v>0</v>
      </c>
      <c r="S8" s="1639">
        <v>0</v>
      </c>
      <c r="T8" s="1639">
        <v>0</v>
      </c>
      <c r="U8" s="1639">
        <v>0</v>
      </c>
      <c r="V8" s="1639">
        <v>0</v>
      </c>
      <c r="W8" s="1639">
        <v>0</v>
      </c>
    </row>
    <row r="9" spans="1:23" s="112" customFormat="1">
      <c r="A9" s="1686">
        <f t="shared" si="1"/>
        <v>5</v>
      </c>
      <c r="B9" s="1689">
        <v>3</v>
      </c>
      <c r="C9" s="1644" t="s">
        <v>186</v>
      </c>
      <c r="D9" s="1644" t="s">
        <v>187</v>
      </c>
      <c r="E9" s="1644" t="s">
        <v>67</v>
      </c>
      <c r="F9" s="1679" t="s">
        <v>2939</v>
      </c>
      <c r="G9" s="1683" t="s">
        <v>38</v>
      </c>
      <c r="H9" s="1641">
        <f t="shared" si="0"/>
        <v>5</v>
      </c>
      <c r="I9" s="1642">
        <f t="shared" si="0"/>
        <v>5</v>
      </c>
      <c r="J9" s="1712">
        <f t="shared" si="2"/>
        <v>5</v>
      </c>
      <c r="K9" s="1671">
        <f t="shared" si="3"/>
        <v>26</v>
      </c>
      <c r="L9" s="1638">
        <f>1+1+1+1+(1)</f>
        <v>5</v>
      </c>
      <c r="M9" s="1638">
        <f>1+1+1+1+(1)</f>
        <v>5</v>
      </c>
      <c r="N9" s="1638">
        <v>0</v>
      </c>
      <c r="O9" s="1638">
        <v>0</v>
      </c>
      <c r="P9" s="1638">
        <v>0</v>
      </c>
      <c r="Q9" s="1638">
        <v>0</v>
      </c>
      <c r="R9" s="1638">
        <v>0</v>
      </c>
      <c r="S9" s="1638">
        <v>0</v>
      </c>
      <c r="T9" s="1638">
        <v>0</v>
      </c>
      <c r="U9" s="1638">
        <v>0</v>
      </c>
      <c r="V9" s="1638">
        <v>0</v>
      </c>
      <c r="W9" s="1638">
        <v>0</v>
      </c>
    </row>
    <row r="10" spans="1:23" s="112" customFormat="1">
      <c r="A10" s="1686">
        <f t="shared" si="1"/>
        <v>6</v>
      </c>
      <c r="B10" s="1689">
        <v>6</v>
      </c>
      <c r="C10" s="1644" t="s">
        <v>239</v>
      </c>
      <c r="D10" s="1644" t="s">
        <v>240</v>
      </c>
      <c r="E10" s="1644" t="s">
        <v>67</v>
      </c>
      <c r="F10" s="1679" t="s">
        <v>2939</v>
      </c>
      <c r="G10" s="1683" t="s">
        <v>34</v>
      </c>
      <c r="H10" s="1641">
        <f t="shared" si="0"/>
        <v>8</v>
      </c>
      <c r="I10" s="1642">
        <f t="shared" si="0"/>
        <v>4.333333333333333</v>
      </c>
      <c r="J10" s="1712">
        <f t="shared" si="2"/>
        <v>6</v>
      </c>
      <c r="K10" s="1671">
        <f t="shared" si="3"/>
        <v>30.333333333333332</v>
      </c>
      <c r="L10" s="1638">
        <f>1+1+1+(1)+1+1+1+1</f>
        <v>8</v>
      </c>
      <c r="M10" s="1638">
        <f>1/2+1+1/2+(1/2)+1/2+1/2+1/2+1/3</f>
        <v>4.333333333333333</v>
      </c>
      <c r="N10" s="1638">
        <v>0</v>
      </c>
      <c r="O10" s="1638">
        <v>0</v>
      </c>
      <c r="P10" s="1638">
        <v>0</v>
      </c>
      <c r="Q10" s="1638">
        <v>0</v>
      </c>
      <c r="R10" s="1638">
        <v>0</v>
      </c>
      <c r="S10" s="1638">
        <v>0</v>
      </c>
      <c r="T10" s="1638">
        <v>0</v>
      </c>
      <c r="U10" s="1638">
        <v>0</v>
      </c>
      <c r="V10" s="1638">
        <v>0</v>
      </c>
      <c r="W10" s="1638">
        <v>0</v>
      </c>
    </row>
    <row r="11" spans="1:23" s="112" customFormat="1">
      <c r="A11" s="1686">
        <f t="shared" si="1"/>
        <v>7</v>
      </c>
      <c r="B11" s="1689">
        <v>7</v>
      </c>
      <c r="C11" s="1644" t="s">
        <v>678</v>
      </c>
      <c r="D11" s="1644" t="s">
        <v>679</v>
      </c>
      <c r="E11" s="1644" t="s">
        <v>67</v>
      </c>
      <c r="F11" s="1679" t="s">
        <v>2939</v>
      </c>
      <c r="G11" s="1683" t="s">
        <v>34</v>
      </c>
      <c r="H11" s="1633">
        <f t="shared" si="0"/>
        <v>4</v>
      </c>
      <c r="I11" s="1634">
        <f t="shared" si="0"/>
        <v>4</v>
      </c>
      <c r="J11" s="1712">
        <f t="shared" si="2"/>
        <v>7</v>
      </c>
      <c r="K11" s="1671">
        <f t="shared" si="3"/>
        <v>34.333333333333329</v>
      </c>
      <c r="L11" s="1638">
        <f>1</f>
        <v>1</v>
      </c>
      <c r="M11" s="1638">
        <f>1</f>
        <v>1</v>
      </c>
      <c r="N11" s="1638">
        <f>1+1</f>
        <v>2</v>
      </c>
      <c r="O11" s="1638">
        <f>1+1</f>
        <v>2</v>
      </c>
      <c r="P11" s="1638">
        <v>0</v>
      </c>
      <c r="Q11" s="1638">
        <v>0</v>
      </c>
      <c r="R11" s="1638">
        <v>0</v>
      </c>
      <c r="S11" s="1638">
        <v>0</v>
      </c>
      <c r="T11" s="1638">
        <v>0</v>
      </c>
      <c r="U11" s="1638">
        <v>0</v>
      </c>
      <c r="V11" s="1638">
        <f>1</f>
        <v>1</v>
      </c>
      <c r="W11" s="1638">
        <f>1</f>
        <v>1</v>
      </c>
    </row>
    <row r="12" spans="1:23" s="112" customFormat="1">
      <c r="A12" s="1686">
        <f t="shared" si="1"/>
        <v>8</v>
      </c>
      <c r="B12" s="1689">
        <v>7</v>
      </c>
      <c r="C12" s="1644" t="s">
        <v>1025</v>
      </c>
      <c r="D12" s="1644" t="s">
        <v>1026</v>
      </c>
      <c r="E12" s="1644" t="s">
        <v>59</v>
      </c>
      <c r="F12" s="1679" t="s">
        <v>2939</v>
      </c>
      <c r="G12" s="1683" t="s">
        <v>38</v>
      </c>
      <c r="H12" s="1641">
        <f t="shared" si="0"/>
        <v>4</v>
      </c>
      <c r="I12" s="1642">
        <f t="shared" si="0"/>
        <v>4</v>
      </c>
      <c r="J12" s="1712">
        <f t="shared" si="2"/>
        <v>8</v>
      </c>
      <c r="K12" s="1671">
        <f t="shared" si="3"/>
        <v>38.333333333333329</v>
      </c>
      <c r="L12" s="1638">
        <f>1+1+1</f>
        <v>3</v>
      </c>
      <c r="M12" s="1638">
        <f>1+1+1</f>
        <v>3</v>
      </c>
      <c r="N12" s="1638">
        <f>1</f>
        <v>1</v>
      </c>
      <c r="O12" s="1638">
        <f>1</f>
        <v>1</v>
      </c>
      <c r="P12" s="1638">
        <v>0</v>
      </c>
      <c r="Q12" s="1638">
        <v>0</v>
      </c>
      <c r="R12" s="1638">
        <v>0</v>
      </c>
      <c r="S12" s="1638">
        <v>0</v>
      </c>
      <c r="T12" s="1638">
        <v>0</v>
      </c>
      <c r="U12" s="1638">
        <v>0</v>
      </c>
      <c r="V12" s="1638">
        <v>0</v>
      </c>
      <c r="W12" s="1638">
        <v>0</v>
      </c>
    </row>
    <row r="13" spans="1:23">
      <c r="A13" s="1686">
        <f t="shared" si="1"/>
        <v>9</v>
      </c>
      <c r="B13" s="1689">
        <v>7</v>
      </c>
      <c r="C13" s="1644" t="s">
        <v>271</v>
      </c>
      <c r="D13" s="1644" t="s">
        <v>272</v>
      </c>
      <c r="E13" s="1644" t="s">
        <v>56</v>
      </c>
      <c r="F13" s="1679" t="s">
        <v>2939</v>
      </c>
      <c r="G13" s="1683" t="s">
        <v>38</v>
      </c>
      <c r="H13" s="1641">
        <f t="shared" si="0"/>
        <v>4</v>
      </c>
      <c r="I13" s="1642">
        <f t="shared" si="0"/>
        <v>4</v>
      </c>
      <c r="J13" s="1712">
        <f t="shared" si="2"/>
        <v>9</v>
      </c>
      <c r="K13" s="1671">
        <f t="shared" si="3"/>
        <v>42.333333333333329</v>
      </c>
      <c r="L13" s="1638">
        <f>1+1+1</f>
        <v>3</v>
      </c>
      <c r="M13" s="1638">
        <f>1+1+1</f>
        <v>3</v>
      </c>
      <c r="N13" s="1638">
        <v>0</v>
      </c>
      <c r="O13" s="1638">
        <v>0</v>
      </c>
      <c r="P13" s="1638">
        <v>0</v>
      </c>
      <c r="Q13" s="1638">
        <v>0</v>
      </c>
      <c r="R13" s="1638">
        <v>0</v>
      </c>
      <c r="S13" s="1638">
        <v>0</v>
      </c>
      <c r="T13" s="1638">
        <v>0</v>
      </c>
      <c r="U13" s="1638">
        <v>0</v>
      </c>
      <c r="V13" s="1638">
        <f>1</f>
        <v>1</v>
      </c>
      <c r="W13" s="1638">
        <f>1</f>
        <v>1</v>
      </c>
    </row>
    <row r="14" spans="1:23" s="111" customFormat="1">
      <c r="A14" s="1686">
        <f t="shared" si="1"/>
        <v>10</v>
      </c>
      <c r="B14" s="1689">
        <v>10</v>
      </c>
      <c r="C14" s="1644" t="s">
        <v>266</v>
      </c>
      <c r="D14" s="1644" t="s">
        <v>267</v>
      </c>
      <c r="E14" s="1644" t="s">
        <v>56</v>
      </c>
      <c r="F14" s="1679" t="s">
        <v>2939</v>
      </c>
      <c r="G14" s="1683" t="s">
        <v>2941</v>
      </c>
      <c r="H14" s="1641">
        <f t="shared" si="0"/>
        <v>5</v>
      </c>
      <c r="I14" s="1642">
        <f t="shared" si="0"/>
        <v>3.6666666666666665</v>
      </c>
      <c r="J14" s="1712">
        <f t="shared" si="2"/>
        <v>10</v>
      </c>
      <c r="K14" s="1671">
        <f t="shared" si="3"/>
        <v>45.999999999999993</v>
      </c>
      <c r="L14" s="1638">
        <f>1+1+1+1+1</f>
        <v>5</v>
      </c>
      <c r="M14" s="1638">
        <f>1/3+1+1/3+1+1</f>
        <v>3.6666666666666665</v>
      </c>
      <c r="N14" s="1638">
        <v>0</v>
      </c>
      <c r="O14" s="1638">
        <v>0</v>
      </c>
      <c r="P14" s="1638">
        <v>0</v>
      </c>
      <c r="Q14" s="1639">
        <v>0</v>
      </c>
      <c r="R14" s="1639">
        <v>0</v>
      </c>
      <c r="S14" s="1639">
        <v>0</v>
      </c>
      <c r="T14" s="1639">
        <v>0</v>
      </c>
      <c r="U14" s="1639">
        <v>0</v>
      </c>
      <c r="V14" s="1639">
        <v>0</v>
      </c>
      <c r="W14" s="1639">
        <v>0</v>
      </c>
    </row>
    <row r="15" spans="1:23" s="112" customFormat="1">
      <c r="A15" s="1686">
        <f t="shared" si="1"/>
        <v>11</v>
      </c>
      <c r="B15" s="1689">
        <v>10</v>
      </c>
      <c r="C15" s="1644" t="s">
        <v>190</v>
      </c>
      <c r="D15" s="1644" t="s">
        <v>191</v>
      </c>
      <c r="E15" s="1644" t="s">
        <v>67</v>
      </c>
      <c r="F15" s="1679" t="s">
        <v>2939</v>
      </c>
      <c r="G15" s="1683" t="s">
        <v>2941</v>
      </c>
      <c r="H15" s="1633">
        <f t="shared" si="0"/>
        <v>8</v>
      </c>
      <c r="I15" s="1634">
        <f t="shared" si="0"/>
        <v>3.6666666666666661</v>
      </c>
      <c r="J15" s="1712">
        <f t="shared" si="2"/>
        <v>11</v>
      </c>
      <c r="K15" s="1671">
        <f t="shared" si="3"/>
        <v>49.666666666666657</v>
      </c>
      <c r="L15" s="1638">
        <f>1+1+1+1+1</f>
        <v>5</v>
      </c>
      <c r="M15" s="1638">
        <f>1/2+1/2+1/2+1/3+1/2</f>
        <v>2.333333333333333</v>
      </c>
      <c r="N15" s="1638">
        <v>0</v>
      </c>
      <c r="O15" s="1638">
        <v>0</v>
      </c>
      <c r="P15" s="1638">
        <v>0</v>
      </c>
      <c r="Q15" s="1639">
        <v>0</v>
      </c>
      <c r="R15" s="1639">
        <v>0</v>
      </c>
      <c r="S15" s="1639">
        <v>0</v>
      </c>
      <c r="T15" s="1639">
        <v>0</v>
      </c>
      <c r="U15" s="1639">
        <v>0</v>
      </c>
      <c r="V15" s="1639">
        <f>1+1+1</f>
        <v>3</v>
      </c>
      <c r="W15" s="1639">
        <f>1/2+1/2+1/3</f>
        <v>1.3333333333333333</v>
      </c>
    </row>
    <row r="16" spans="1:23" s="112" customFormat="1">
      <c r="A16" s="1686">
        <f t="shared" si="1"/>
        <v>12</v>
      </c>
      <c r="B16" s="1689">
        <v>12</v>
      </c>
      <c r="C16" s="1644" t="s">
        <v>237</v>
      </c>
      <c r="D16" s="1644" t="s">
        <v>238</v>
      </c>
      <c r="E16" s="1644" t="s">
        <v>59</v>
      </c>
      <c r="F16" s="1679" t="s">
        <v>2939</v>
      </c>
      <c r="G16" s="1683" t="s">
        <v>2941</v>
      </c>
      <c r="H16" s="1633">
        <f t="shared" si="0"/>
        <v>5</v>
      </c>
      <c r="I16" s="1634">
        <f t="shared" si="0"/>
        <v>3.5</v>
      </c>
      <c r="J16" s="1712">
        <f t="shared" si="2"/>
        <v>12</v>
      </c>
      <c r="K16" s="1671">
        <f t="shared" si="3"/>
        <v>53.166666666666657</v>
      </c>
      <c r="L16" s="1638">
        <f>1+1+1</f>
        <v>3</v>
      </c>
      <c r="M16" s="1638">
        <f>1+1+1/2</f>
        <v>2.5</v>
      </c>
      <c r="N16" s="1638">
        <v>0</v>
      </c>
      <c r="O16" s="1638">
        <v>0</v>
      </c>
      <c r="P16" s="1638">
        <v>0</v>
      </c>
      <c r="Q16" s="1639">
        <v>0</v>
      </c>
      <c r="R16" s="1639">
        <v>0</v>
      </c>
      <c r="S16" s="1639">
        <v>0</v>
      </c>
      <c r="T16" s="1639">
        <v>0</v>
      </c>
      <c r="U16" s="1639">
        <v>0</v>
      </c>
      <c r="V16" s="1639">
        <f>1+1</f>
        <v>2</v>
      </c>
      <c r="W16" s="1639">
        <f>1/2+1/2</f>
        <v>1</v>
      </c>
    </row>
    <row r="17" spans="1:24">
      <c r="A17" s="1686">
        <f t="shared" si="1"/>
        <v>13</v>
      </c>
      <c r="B17" s="1689">
        <v>13</v>
      </c>
      <c r="C17" s="1644" t="s">
        <v>241</v>
      </c>
      <c r="D17" s="1644" t="s">
        <v>242</v>
      </c>
      <c r="E17" s="1644" t="s">
        <v>67</v>
      </c>
      <c r="F17" s="1679" t="s">
        <v>2939</v>
      </c>
      <c r="G17" s="1683" t="s">
        <v>34</v>
      </c>
      <c r="H17" s="1633">
        <f t="shared" si="0"/>
        <v>7</v>
      </c>
      <c r="I17" s="1634">
        <f t="shared" si="0"/>
        <v>3.3333333333333335</v>
      </c>
      <c r="J17" s="1712">
        <f t="shared" si="2"/>
        <v>13</v>
      </c>
      <c r="K17" s="1671">
        <f t="shared" si="3"/>
        <v>56.499999999999993</v>
      </c>
      <c r="L17" s="1638">
        <f>1+1+(1)+1+1+1+1</f>
        <v>7</v>
      </c>
      <c r="M17" s="1638">
        <f>1/2+1/2+(1/2)+1/2+1/2+1/2+1/3</f>
        <v>3.3333333333333335</v>
      </c>
      <c r="N17" s="1638">
        <v>0</v>
      </c>
      <c r="O17" s="1638">
        <v>0</v>
      </c>
      <c r="P17" s="1638">
        <v>0</v>
      </c>
      <c r="Q17" s="1638">
        <v>0</v>
      </c>
      <c r="R17" s="1638">
        <v>0</v>
      </c>
      <c r="S17" s="1638">
        <v>0</v>
      </c>
      <c r="T17" s="1638">
        <v>0</v>
      </c>
      <c r="U17" s="1638">
        <v>0</v>
      </c>
      <c r="V17" s="1638">
        <v>0</v>
      </c>
      <c r="W17" s="1638">
        <v>0</v>
      </c>
    </row>
    <row r="18" spans="1:24">
      <c r="A18" s="1686">
        <f t="shared" si="1"/>
        <v>14</v>
      </c>
      <c r="B18" s="1689">
        <v>14</v>
      </c>
      <c r="C18" s="1644" t="s">
        <v>349</v>
      </c>
      <c r="D18" s="1644" t="s">
        <v>214</v>
      </c>
      <c r="E18" s="1644" t="s">
        <v>67</v>
      </c>
      <c r="F18" s="1679" t="s">
        <v>2939</v>
      </c>
      <c r="G18" s="1683" t="s">
        <v>2941</v>
      </c>
      <c r="H18" s="1633">
        <f t="shared" si="0"/>
        <v>6</v>
      </c>
      <c r="I18" s="1634">
        <f t="shared" si="0"/>
        <v>3.0833333333333335</v>
      </c>
      <c r="J18" s="1712">
        <f t="shared" si="2"/>
        <v>14</v>
      </c>
      <c r="K18" s="1671">
        <f t="shared" si="3"/>
        <v>59.583333333333329</v>
      </c>
      <c r="L18" s="1638">
        <f>1+1+1+1+1</f>
        <v>5</v>
      </c>
      <c r="M18" s="1638">
        <f>1+1+1/4+1/4+1/4</f>
        <v>2.75</v>
      </c>
      <c r="N18" s="1638">
        <v>0</v>
      </c>
      <c r="O18" s="1638">
        <v>0</v>
      </c>
      <c r="P18" s="1638">
        <v>0</v>
      </c>
      <c r="Q18" s="1639">
        <v>0</v>
      </c>
      <c r="R18" s="1639">
        <v>0</v>
      </c>
      <c r="S18" s="1639">
        <v>0</v>
      </c>
      <c r="T18" s="1639">
        <v>0</v>
      </c>
      <c r="U18" s="1639">
        <v>0</v>
      </c>
      <c r="V18" s="1639">
        <f>1</f>
        <v>1</v>
      </c>
      <c r="W18" s="1639">
        <f>1/3</f>
        <v>0.33333333333333331</v>
      </c>
    </row>
    <row r="19" spans="1:24">
      <c r="A19" s="1686">
        <f t="shared" si="1"/>
        <v>15</v>
      </c>
      <c r="B19" s="1689">
        <v>15</v>
      </c>
      <c r="C19" s="1673" t="s">
        <v>1009</v>
      </c>
      <c r="D19" s="1673" t="s">
        <v>1010</v>
      </c>
      <c r="E19" s="1673" t="s">
        <v>368</v>
      </c>
      <c r="F19" s="1670" t="s">
        <v>2939</v>
      </c>
      <c r="G19" s="1684" t="s">
        <v>33</v>
      </c>
      <c r="H19" s="1641">
        <f t="shared" si="0"/>
        <v>3</v>
      </c>
      <c r="I19" s="1642">
        <f t="shared" si="0"/>
        <v>3</v>
      </c>
      <c r="J19" s="1712">
        <f t="shared" si="2"/>
        <v>15</v>
      </c>
      <c r="K19" s="1671">
        <f t="shared" si="3"/>
        <v>62.583333333333329</v>
      </c>
      <c r="L19" s="1674">
        <f>1+1+1</f>
        <v>3</v>
      </c>
      <c r="M19" s="1674">
        <f>1+1+1</f>
        <v>3</v>
      </c>
      <c r="N19" s="1674">
        <v>0</v>
      </c>
      <c r="O19" s="1674">
        <v>0</v>
      </c>
      <c r="P19" s="1674">
        <v>0</v>
      </c>
      <c r="Q19" s="1674">
        <v>0</v>
      </c>
      <c r="R19" s="1674">
        <v>0</v>
      </c>
      <c r="S19" s="1674">
        <v>0</v>
      </c>
      <c r="T19" s="1674">
        <v>0</v>
      </c>
      <c r="U19" s="1674">
        <v>0</v>
      </c>
      <c r="V19" s="1674">
        <v>0</v>
      </c>
      <c r="W19" s="1674">
        <v>0</v>
      </c>
    </row>
    <row r="20" spans="1:24" s="111" customFormat="1">
      <c r="A20" s="1686">
        <f t="shared" si="1"/>
        <v>16</v>
      </c>
      <c r="B20" s="1689">
        <v>15</v>
      </c>
      <c r="C20" s="1644" t="s">
        <v>312</v>
      </c>
      <c r="D20" s="1644" t="s">
        <v>313</v>
      </c>
      <c r="E20" s="1644" t="s">
        <v>67</v>
      </c>
      <c r="F20" s="1679" t="s">
        <v>2939</v>
      </c>
      <c r="G20" s="1683" t="s">
        <v>34</v>
      </c>
      <c r="H20" s="1633">
        <f t="shared" si="0"/>
        <v>4</v>
      </c>
      <c r="I20" s="1634">
        <f t="shared" si="0"/>
        <v>3</v>
      </c>
      <c r="J20" s="1712">
        <f t="shared" si="2"/>
        <v>16</v>
      </c>
      <c r="K20" s="1671">
        <f t="shared" si="3"/>
        <v>65.583333333333329</v>
      </c>
      <c r="L20" s="1638">
        <f>1+1+(1)</f>
        <v>3</v>
      </c>
      <c r="M20" s="1638">
        <f>1+1+(1/2)</f>
        <v>2.5</v>
      </c>
      <c r="N20" s="1638">
        <v>0</v>
      </c>
      <c r="O20" s="1638">
        <v>0</v>
      </c>
      <c r="P20" s="1638">
        <v>0</v>
      </c>
      <c r="Q20" s="1638">
        <v>0</v>
      </c>
      <c r="R20" s="1638">
        <v>0</v>
      </c>
      <c r="S20" s="1638">
        <v>0</v>
      </c>
      <c r="T20" s="1638">
        <v>0</v>
      </c>
      <c r="U20" s="1638">
        <v>0</v>
      </c>
      <c r="V20" s="1638">
        <v>1</v>
      </c>
      <c r="W20" s="1638">
        <f>1/2</f>
        <v>0.5</v>
      </c>
    </row>
    <row r="21" spans="1:24">
      <c r="A21" s="1686">
        <f t="shared" si="1"/>
        <v>17</v>
      </c>
      <c r="B21" s="1689">
        <v>15</v>
      </c>
      <c r="C21" s="1644" t="s">
        <v>744</v>
      </c>
      <c r="D21" s="1644" t="s">
        <v>745</v>
      </c>
      <c r="E21" s="1644" t="s">
        <v>56</v>
      </c>
      <c r="F21" s="1679" t="s">
        <v>2939</v>
      </c>
      <c r="G21" s="1683" t="s">
        <v>38</v>
      </c>
      <c r="H21" s="1633">
        <f t="shared" si="0"/>
        <v>3</v>
      </c>
      <c r="I21" s="1634">
        <f t="shared" si="0"/>
        <v>3</v>
      </c>
      <c r="J21" s="1712">
        <f t="shared" si="2"/>
        <v>17</v>
      </c>
      <c r="K21" s="1671">
        <f t="shared" si="3"/>
        <v>68.583333333333329</v>
      </c>
      <c r="L21" s="1638">
        <f>1+1+1</f>
        <v>3</v>
      </c>
      <c r="M21" s="1638">
        <f>1+1+1</f>
        <v>3</v>
      </c>
      <c r="N21" s="1638">
        <v>0</v>
      </c>
      <c r="O21" s="1638">
        <v>0</v>
      </c>
      <c r="P21" s="1638">
        <v>0</v>
      </c>
      <c r="Q21" s="1638">
        <v>0</v>
      </c>
      <c r="R21" s="1638">
        <v>0</v>
      </c>
      <c r="S21" s="1638">
        <v>0</v>
      </c>
      <c r="T21" s="1638">
        <v>0</v>
      </c>
      <c r="U21" s="1638">
        <v>0</v>
      </c>
      <c r="V21" s="1638">
        <v>0</v>
      </c>
      <c r="W21" s="1638">
        <v>0</v>
      </c>
    </row>
    <row r="22" spans="1:24" s="112" customFormat="1">
      <c r="A22" s="1686">
        <f t="shared" si="1"/>
        <v>18</v>
      </c>
      <c r="B22" s="1689">
        <v>18</v>
      </c>
      <c r="C22" s="1669" t="s">
        <v>833</v>
      </c>
      <c r="D22" s="1669" t="s">
        <v>119</v>
      </c>
      <c r="E22" s="1669" t="s">
        <v>67</v>
      </c>
      <c r="F22" s="1670" t="s">
        <v>2939</v>
      </c>
      <c r="G22" s="1684" t="s">
        <v>33</v>
      </c>
      <c r="H22" s="1641">
        <f t="shared" si="0"/>
        <v>4</v>
      </c>
      <c r="I22" s="1642">
        <f t="shared" si="0"/>
        <v>2.8333333333333335</v>
      </c>
      <c r="J22" s="1712">
        <f t="shared" si="2"/>
        <v>18</v>
      </c>
      <c r="K22" s="1671">
        <f t="shared" si="3"/>
        <v>71.416666666666657</v>
      </c>
      <c r="L22" s="1672">
        <f>1+1+1+1</f>
        <v>4</v>
      </c>
      <c r="M22" s="1672">
        <f>1/2+1+1+1/3</f>
        <v>2.8333333333333335</v>
      </c>
      <c r="N22" s="1672">
        <v>0</v>
      </c>
      <c r="O22" s="1672">
        <v>0</v>
      </c>
      <c r="P22" s="1672">
        <v>0</v>
      </c>
      <c r="Q22" s="1672">
        <v>0</v>
      </c>
      <c r="R22" s="1672">
        <v>0</v>
      </c>
      <c r="S22" s="1672">
        <v>0</v>
      </c>
      <c r="T22" s="1672">
        <v>0</v>
      </c>
      <c r="U22" s="1672">
        <v>0</v>
      </c>
      <c r="V22" s="1672">
        <v>0</v>
      </c>
      <c r="W22" s="1672">
        <v>0</v>
      </c>
    </row>
    <row r="23" spans="1:24" s="1" customFormat="1">
      <c r="A23" s="1686">
        <f t="shared" si="1"/>
        <v>19</v>
      </c>
      <c r="B23" s="1689">
        <v>18</v>
      </c>
      <c r="C23" s="1644" t="s">
        <v>211</v>
      </c>
      <c r="D23" s="1644" t="s">
        <v>212</v>
      </c>
      <c r="E23" s="1644" t="s">
        <v>67</v>
      </c>
      <c r="F23" s="1679" t="s">
        <v>2939</v>
      </c>
      <c r="G23" s="1683" t="s">
        <v>2940</v>
      </c>
      <c r="H23" s="1641">
        <f t="shared" si="0"/>
        <v>4</v>
      </c>
      <c r="I23" s="1642">
        <f t="shared" si="0"/>
        <v>2.833333333333333</v>
      </c>
      <c r="J23" s="1712">
        <f t="shared" si="2"/>
        <v>19</v>
      </c>
      <c r="K23" s="1671">
        <f t="shared" si="3"/>
        <v>74.249999999999986</v>
      </c>
      <c r="L23" s="1639">
        <f>1+1</f>
        <v>2</v>
      </c>
      <c r="M23" s="1639">
        <f>1+1</f>
        <v>2</v>
      </c>
      <c r="N23" s="1639">
        <v>0</v>
      </c>
      <c r="O23" s="1639">
        <v>0</v>
      </c>
      <c r="P23" s="1639">
        <v>0</v>
      </c>
      <c r="Q23" s="1639">
        <v>0</v>
      </c>
      <c r="R23" s="1639">
        <v>0</v>
      </c>
      <c r="S23" s="1639">
        <v>0</v>
      </c>
      <c r="T23" s="1639">
        <v>0</v>
      </c>
      <c r="U23" s="1639">
        <v>0</v>
      </c>
      <c r="V23" s="1639">
        <f>1+1</f>
        <v>2</v>
      </c>
      <c r="W23" s="1639">
        <f>1/2+1/3</f>
        <v>0.83333333333333326</v>
      </c>
    </row>
    <row r="24" spans="1:24">
      <c r="A24" s="1686">
        <f t="shared" si="1"/>
        <v>20</v>
      </c>
      <c r="B24" s="1689">
        <v>20</v>
      </c>
      <c r="C24" s="1669" t="s">
        <v>98</v>
      </c>
      <c r="D24" s="1669" t="s">
        <v>99</v>
      </c>
      <c r="E24" s="1669" t="s">
        <v>56</v>
      </c>
      <c r="F24" s="1670" t="s">
        <v>2939</v>
      </c>
      <c r="G24" s="1684" t="s">
        <v>33</v>
      </c>
      <c r="H24" s="1641">
        <f t="shared" si="0"/>
        <v>3</v>
      </c>
      <c r="I24" s="1642">
        <f t="shared" si="0"/>
        <v>2.5</v>
      </c>
      <c r="J24" s="1712">
        <f t="shared" si="2"/>
        <v>20</v>
      </c>
      <c r="K24" s="1671">
        <f t="shared" si="3"/>
        <v>76.749999999999986</v>
      </c>
      <c r="L24" s="1672">
        <f>1+1+1</f>
        <v>3</v>
      </c>
      <c r="M24" s="1672">
        <f>1+1+1/2</f>
        <v>2.5</v>
      </c>
      <c r="N24" s="1672">
        <v>0</v>
      </c>
      <c r="O24" s="1672">
        <v>0</v>
      </c>
      <c r="P24" s="1672">
        <v>0</v>
      </c>
      <c r="Q24" s="1672">
        <v>0</v>
      </c>
      <c r="R24" s="1672">
        <v>0</v>
      </c>
      <c r="S24" s="1672">
        <v>0</v>
      </c>
      <c r="T24" s="1672">
        <v>0</v>
      </c>
      <c r="U24" s="1672">
        <v>0</v>
      </c>
      <c r="V24" s="1672">
        <v>0</v>
      </c>
      <c r="W24" s="1672">
        <v>0</v>
      </c>
    </row>
    <row r="25" spans="1:24" s="111" customFormat="1">
      <c r="A25" s="1686">
        <f t="shared" si="1"/>
        <v>21</v>
      </c>
      <c r="B25" s="1689">
        <v>20</v>
      </c>
      <c r="C25" s="1644" t="s">
        <v>230</v>
      </c>
      <c r="D25" s="1644" t="s">
        <v>100</v>
      </c>
      <c r="E25" s="1644" t="s">
        <v>67</v>
      </c>
      <c r="F25" s="1679" t="s">
        <v>2939</v>
      </c>
      <c r="G25" s="1683" t="s">
        <v>34</v>
      </c>
      <c r="H25" s="1641">
        <f t="shared" si="0"/>
        <v>3</v>
      </c>
      <c r="I25" s="1642">
        <f t="shared" si="0"/>
        <v>2.5</v>
      </c>
      <c r="J25" s="1712">
        <f t="shared" si="2"/>
        <v>21</v>
      </c>
      <c r="K25" s="1671">
        <f t="shared" si="3"/>
        <v>79.249999999999986</v>
      </c>
      <c r="L25" s="1638">
        <f>1+1</f>
        <v>2</v>
      </c>
      <c r="M25" s="1638">
        <f>1+1</f>
        <v>2</v>
      </c>
      <c r="N25" s="1638">
        <v>0</v>
      </c>
      <c r="O25" s="1638">
        <v>0</v>
      </c>
      <c r="P25" s="1638">
        <v>0</v>
      </c>
      <c r="Q25" s="1638">
        <v>0</v>
      </c>
      <c r="R25" s="1638">
        <v>0</v>
      </c>
      <c r="S25" s="1638">
        <v>0</v>
      </c>
      <c r="T25" s="1638">
        <v>0</v>
      </c>
      <c r="U25" s="1638">
        <v>0</v>
      </c>
      <c r="V25" s="1638">
        <f>1</f>
        <v>1</v>
      </c>
      <c r="W25" s="1638">
        <f>1/2</f>
        <v>0.5</v>
      </c>
      <c r="X25" s="1708" t="s">
        <v>2952</v>
      </c>
    </row>
    <row r="26" spans="1:24">
      <c r="A26" s="1686">
        <f t="shared" si="1"/>
        <v>22</v>
      </c>
      <c r="B26" s="1689">
        <v>22</v>
      </c>
      <c r="C26" s="1673" t="s">
        <v>341</v>
      </c>
      <c r="D26" s="1673" t="s">
        <v>342</v>
      </c>
      <c r="E26" s="1673" t="s">
        <v>67</v>
      </c>
      <c r="F26" s="1670" t="s">
        <v>2939</v>
      </c>
      <c r="G26" s="1684" t="s">
        <v>33</v>
      </c>
      <c r="H26" s="1641">
        <f t="shared" si="0"/>
        <v>3</v>
      </c>
      <c r="I26" s="1642">
        <f t="shared" si="0"/>
        <v>2.3333333333333335</v>
      </c>
      <c r="J26" s="1712">
        <f t="shared" si="2"/>
        <v>22</v>
      </c>
      <c r="K26" s="1671">
        <f t="shared" si="3"/>
        <v>81.583333333333314</v>
      </c>
      <c r="L26" s="1674">
        <f>1+1+1</f>
        <v>3</v>
      </c>
      <c r="M26" s="1674">
        <f>1+1+1/3</f>
        <v>2.3333333333333335</v>
      </c>
      <c r="N26" s="1674">
        <v>0</v>
      </c>
      <c r="O26" s="1674">
        <v>0</v>
      </c>
      <c r="P26" s="1674">
        <v>0</v>
      </c>
      <c r="Q26" s="1674">
        <v>0</v>
      </c>
      <c r="R26" s="1674">
        <v>0</v>
      </c>
      <c r="S26" s="1674">
        <v>0</v>
      </c>
      <c r="T26" s="1674">
        <v>0</v>
      </c>
      <c r="U26" s="1674">
        <v>0</v>
      </c>
      <c r="V26" s="1674">
        <v>0</v>
      </c>
      <c r="W26" s="1674">
        <v>0</v>
      </c>
    </row>
    <row r="27" spans="1:24">
      <c r="A27" s="1686">
        <f t="shared" si="1"/>
        <v>23</v>
      </c>
      <c r="B27" s="1690">
        <v>22</v>
      </c>
      <c r="C27" s="1669" t="s">
        <v>1080</v>
      </c>
      <c r="D27" s="1669" t="s">
        <v>316</v>
      </c>
      <c r="E27" s="1669" t="s">
        <v>67</v>
      </c>
      <c r="F27" s="1670" t="s">
        <v>2939</v>
      </c>
      <c r="G27" s="1684" t="s">
        <v>33</v>
      </c>
      <c r="H27" s="1641">
        <f t="shared" si="0"/>
        <v>5</v>
      </c>
      <c r="I27" s="1642">
        <f t="shared" si="0"/>
        <v>2.333333333333333</v>
      </c>
      <c r="J27" s="1712">
        <f t="shared" si="2"/>
        <v>23</v>
      </c>
      <c r="K27" s="1671">
        <f t="shared" si="3"/>
        <v>83.916666666666643</v>
      </c>
      <c r="L27" s="1672">
        <f>1+1+1+1+1</f>
        <v>5</v>
      </c>
      <c r="M27" s="1672">
        <f>1+1/3+1/3+1/3+1/3</f>
        <v>2.333333333333333</v>
      </c>
      <c r="N27" s="1672">
        <v>0</v>
      </c>
      <c r="O27" s="1672">
        <v>0</v>
      </c>
      <c r="P27" s="1672">
        <v>0</v>
      </c>
      <c r="Q27" s="1672">
        <v>0</v>
      </c>
      <c r="R27" s="1672">
        <v>0</v>
      </c>
      <c r="S27" s="1672">
        <v>0</v>
      </c>
      <c r="T27" s="1672">
        <v>0</v>
      </c>
      <c r="U27" s="1672">
        <v>0</v>
      </c>
      <c r="V27" s="1672">
        <v>0</v>
      </c>
      <c r="W27" s="1672">
        <v>0</v>
      </c>
    </row>
    <row r="28" spans="1:24" s="102" customFormat="1">
      <c r="A28" s="1686">
        <f t="shared" si="1"/>
        <v>24</v>
      </c>
      <c r="B28" s="1689">
        <v>22</v>
      </c>
      <c r="C28" s="1644" t="s">
        <v>273</v>
      </c>
      <c r="D28" s="1644" t="s">
        <v>274</v>
      </c>
      <c r="E28" s="1644" t="s">
        <v>59</v>
      </c>
      <c r="F28" s="1679" t="s">
        <v>2939</v>
      </c>
      <c r="G28" s="1683" t="s">
        <v>2941</v>
      </c>
      <c r="H28" s="1641">
        <f t="shared" si="0"/>
        <v>5</v>
      </c>
      <c r="I28" s="1642">
        <f t="shared" si="0"/>
        <v>2.333333333333333</v>
      </c>
      <c r="J28" s="1712">
        <f t="shared" si="2"/>
        <v>24</v>
      </c>
      <c r="K28" s="1671">
        <f t="shared" si="3"/>
        <v>86.249999999999972</v>
      </c>
      <c r="L28" s="1638">
        <f>1+1+1</f>
        <v>3</v>
      </c>
      <c r="M28" s="1638">
        <f>1/2+1/2+1/2</f>
        <v>1.5</v>
      </c>
      <c r="N28" s="1638">
        <v>0</v>
      </c>
      <c r="O28" s="1638">
        <v>0</v>
      </c>
      <c r="P28" s="1638">
        <v>0</v>
      </c>
      <c r="Q28" s="1639">
        <v>0</v>
      </c>
      <c r="R28" s="1639">
        <v>0</v>
      </c>
      <c r="S28" s="1639">
        <v>0</v>
      </c>
      <c r="T28" s="1639">
        <v>0</v>
      </c>
      <c r="U28" s="1639">
        <v>0</v>
      </c>
      <c r="V28" s="1639">
        <f>1+1</f>
        <v>2</v>
      </c>
      <c r="W28" s="1639">
        <f>1/3+1/2</f>
        <v>0.83333333333333326</v>
      </c>
    </row>
    <row r="29" spans="1:24">
      <c r="A29" s="1686">
        <f t="shared" si="1"/>
        <v>25</v>
      </c>
      <c r="B29" s="1689">
        <v>25</v>
      </c>
      <c r="C29" s="1673" t="s">
        <v>226</v>
      </c>
      <c r="D29" s="1673" t="s">
        <v>227</v>
      </c>
      <c r="E29" s="1673" t="s">
        <v>67</v>
      </c>
      <c r="F29" s="1670" t="s">
        <v>2939</v>
      </c>
      <c r="G29" s="1684" t="s">
        <v>33</v>
      </c>
      <c r="H29" s="1641">
        <f t="shared" si="0"/>
        <v>5</v>
      </c>
      <c r="I29" s="1642">
        <f t="shared" si="0"/>
        <v>2.1666666666666665</v>
      </c>
      <c r="J29" s="1712">
        <f t="shared" si="2"/>
        <v>25</v>
      </c>
      <c r="K29" s="1671">
        <f t="shared" si="3"/>
        <v>88.416666666666643</v>
      </c>
      <c r="L29" s="1674">
        <f>1+1+(1+1)+1</f>
        <v>5</v>
      </c>
      <c r="M29" s="1674">
        <f>1/4+1/3+(1/4+1/3)+1</f>
        <v>2.1666666666666665</v>
      </c>
      <c r="N29" s="1674">
        <v>0</v>
      </c>
      <c r="O29" s="1674">
        <v>0</v>
      </c>
      <c r="P29" s="1674">
        <v>0</v>
      </c>
      <c r="Q29" s="1674">
        <v>0</v>
      </c>
      <c r="R29" s="1674">
        <v>0</v>
      </c>
      <c r="S29" s="1674">
        <v>0</v>
      </c>
      <c r="T29" s="1674">
        <v>0</v>
      </c>
      <c r="U29" s="1674">
        <v>0</v>
      </c>
      <c r="V29" s="1674">
        <v>0</v>
      </c>
      <c r="W29" s="1674">
        <v>0</v>
      </c>
    </row>
    <row r="30" spans="1:24">
      <c r="A30" s="1686">
        <f t="shared" si="1"/>
        <v>26</v>
      </c>
      <c r="B30" s="1689">
        <v>25</v>
      </c>
      <c r="C30" s="1644" t="s">
        <v>224</v>
      </c>
      <c r="D30" s="1644" t="s">
        <v>225</v>
      </c>
      <c r="E30" s="1644" t="s">
        <v>67</v>
      </c>
      <c r="F30" s="1679" t="s">
        <v>2939</v>
      </c>
      <c r="G30" s="1683" t="s">
        <v>38</v>
      </c>
      <c r="H30" s="1641">
        <f t="shared" si="0"/>
        <v>4</v>
      </c>
      <c r="I30" s="1642">
        <f t="shared" si="0"/>
        <v>2.1666666666666665</v>
      </c>
      <c r="J30" s="1712">
        <f t="shared" si="2"/>
        <v>26</v>
      </c>
      <c r="K30" s="1671">
        <f t="shared" si="3"/>
        <v>90.583333333333314</v>
      </c>
      <c r="L30" s="1638">
        <f>1+1+1</f>
        <v>3</v>
      </c>
      <c r="M30" s="1638">
        <f>1/3+1/3+1/2</f>
        <v>1.1666666666666665</v>
      </c>
      <c r="N30" s="1638">
        <v>0</v>
      </c>
      <c r="O30" s="1638">
        <v>0</v>
      </c>
      <c r="P30" s="1638">
        <v>0</v>
      </c>
      <c r="Q30" s="1638">
        <v>0</v>
      </c>
      <c r="R30" s="1638">
        <v>0</v>
      </c>
      <c r="S30" s="1638">
        <v>0</v>
      </c>
      <c r="T30" s="1638">
        <v>0</v>
      </c>
      <c r="U30" s="1638">
        <v>0</v>
      </c>
      <c r="V30" s="1638">
        <f>1</f>
        <v>1</v>
      </c>
      <c r="W30" s="1638">
        <f>1</f>
        <v>1</v>
      </c>
    </row>
    <row r="31" spans="1:24">
      <c r="A31" s="1686">
        <f t="shared" si="1"/>
        <v>27</v>
      </c>
      <c r="B31" s="1689">
        <v>27</v>
      </c>
      <c r="C31" s="1644" t="s">
        <v>197</v>
      </c>
      <c r="D31" s="1644" t="s">
        <v>1082</v>
      </c>
      <c r="E31" s="1644" t="s">
        <v>67</v>
      </c>
      <c r="F31" s="1679" t="s">
        <v>2939</v>
      </c>
      <c r="G31" s="1683" t="s">
        <v>34</v>
      </c>
      <c r="H31" s="1633">
        <f t="shared" si="0"/>
        <v>2</v>
      </c>
      <c r="I31" s="1634">
        <f t="shared" si="0"/>
        <v>2</v>
      </c>
      <c r="J31" s="1712">
        <f t="shared" si="2"/>
        <v>27</v>
      </c>
      <c r="K31" s="1671">
        <f t="shared" si="3"/>
        <v>92.583333333333314</v>
      </c>
      <c r="L31" s="1638">
        <v>0</v>
      </c>
      <c r="M31" s="1638">
        <v>0</v>
      </c>
      <c r="N31" s="1638">
        <v>0</v>
      </c>
      <c r="O31" s="1638">
        <v>0</v>
      </c>
      <c r="P31" s="1638">
        <v>0</v>
      </c>
      <c r="Q31" s="1638">
        <v>0</v>
      </c>
      <c r="R31" s="1638">
        <v>0</v>
      </c>
      <c r="S31" s="1638">
        <v>0</v>
      </c>
      <c r="T31" s="1638">
        <v>0</v>
      </c>
      <c r="U31" s="1638">
        <v>0</v>
      </c>
      <c r="V31" s="1638">
        <f>1+1</f>
        <v>2</v>
      </c>
      <c r="W31" s="1638">
        <f>1+1</f>
        <v>2</v>
      </c>
    </row>
    <row r="32" spans="1:24">
      <c r="A32" s="1686">
        <f t="shared" si="1"/>
        <v>28</v>
      </c>
      <c r="B32" s="1689">
        <v>27</v>
      </c>
      <c r="C32" s="1644" t="s">
        <v>1913</v>
      </c>
      <c r="D32" s="1644" t="s">
        <v>1914</v>
      </c>
      <c r="E32" s="1644" t="s">
        <v>59</v>
      </c>
      <c r="F32" s="1667" t="s">
        <v>2939</v>
      </c>
      <c r="G32" s="1685" t="s">
        <v>37</v>
      </c>
      <c r="H32" s="1633">
        <f t="shared" si="0"/>
        <v>2</v>
      </c>
      <c r="I32" s="1634">
        <f t="shared" si="0"/>
        <v>2</v>
      </c>
      <c r="J32" s="1712">
        <f t="shared" si="2"/>
        <v>28</v>
      </c>
      <c r="K32" s="1671">
        <f t="shared" si="3"/>
        <v>94.583333333333314</v>
      </c>
      <c r="L32" s="1638">
        <f>1+1</f>
        <v>2</v>
      </c>
      <c r="M32" s="1638">
        <f>1+1</f>
        <v>2</v>
      </c>
      <c r="N32" s="1639">
        <v>0</v>
      </c>
      <c r="O32" s="1639">
        <v>0</v>
      </c>
      <c r="P32" s="1639">
        <v>0</v>
      </c>
      <c r="Q32" s="1639">
        <v>0</v>
      </c>
      <c r="R32" s="1639">
        <v>0</v>
      </c>
      <c r="S32" s="1639">
        <v>0</v>
      </c>
      <c r="T32" s="1639">
        <v>0</v>
      </c>
      <c r="U32" s="1639">
        <v>0</v>
      </c>
      <c r="V32" s="1639">
        <v>0</v>
      </c>
      <c r="W32" s="1639">
        <v>0</v>
      </c>
    </row>
    <row r="33" spans="1:23">
      <c r="A33" s="1686">
        <f t="shared" si="1"/>
        <v>29</v>
      </c>
      <c r="B33" s="1689">
        <v>27</v>
      </c>
      <c r="C33" s="1644" t="s">
        <v>728</v>
      </c>
      <c r="D33" s="1644" t="s">
        <v>729</v>
      </c>
      <c r="E33" s="1644" t="s">
        <v>59</v>
      </c>
      <c r="F33" s="1667" t="s">
        <v>2939</v>
      </c>
      <c r="G33" s="1685" t="s">
        <v>37</v>
      </c>
      <c r="H33" s="1633">
        <f t="shared" si="0"/>
        <v>3</v>
      </c>
      <c r="I33" s="1634">
        <f t="shared" si="0"/>
        <v>2</v>
      </c>
      <c r="J33" s="1712">
        <f t="shared" si="2"/>
        <v>29</v>
      </c>
      <c r="K33" s="1671">
        <f t="shared" si="3"/>
        <v>96.583333333333314</v>
      </c>
      <c r="L33" s="1638">
        <f>1+1</f>
        <v>2</v>
      </c>
      <c r="M33" s="1638">
        <f>1/2+1/2</f>
        <v>1</v>
      </c>
      <c r="N33" s="1639">
        <f>1</f>
        <v>1</v>
      </c>
      <c r="O33" s="1639">
        <f>1</f>
        <v>1</v>
      </c>
      <c r="P33" s="1639">
        <v>0</v>
      </c>
      <c r="Q33" s="1639">
        <v>0</v>
      </c>
      <c r="R33" s="1639">
        <v>0</v>
      </c>
      <c r="S33" s="1639">
        <v>0</v>
      </c>
      <c r="T33" s="1639">
        <v>0</v>
      </c>
      <c r="U33" s="1639">
        <v>0</v>
      </c>
      <c r="V33" s="1639">
        <v>0</v>
      </c>
      <c r="W33" s="1639">
        <v>0</v>
      </c>
    </row>
    <row r="34" spans="1:23">
      <c r="A34" s="1686">
        <f t="shared" si="1"/>
        <v>30</v>
      </c>
      <c r="B34" s="1689">
        <v>27</v>
      </c>
      <c r="C34" s="1644" t="s">
        <v>249</v>
      </c>
      <c r="D34" s="1644" t="s">
        <v>250</v>
      </c>
      <c r="E34" s="1644" t="s">
        <v>67</v>
      </c>
      <c r="F34" s="1679" t="s">
        <v>2939</v>
      </c>
      <c r="G34" s="1683" t="s">
        <v>38</v>
      </c>
      <c r="H34" s="1633">
        <f t="shared" si="0"/>
        <v>2</v>
      </c>
      <c r="I34" s="1634">
        <f t="shared" si="0"/>
        <v>2</v>
      </c>
      <c r="J34" s="1712">
        <f t="shared" si="2"/>
        <v>30</v>
      </c>
      <c r="K34" s="1671">
        <f t="shared" si="3"/>
        <v>98.583333333333314</v>
      </c>
      <c r="L34" s="1638">
        <f>1+1</f>
        <v>2</v>
      </c>
      <c r="M34" s="1638">
        <f>1+1</f>
        <v>2</v>
      </c>
      <c r="N34" s="1638">
        <v>0</v>
      </c>
      <c r="O34" s="1638">
        <v>0</v>
      </c>
      <c r="P34" s="1638">
        <v>0</v>
      </c>
      <c r="Q34" s="1638">
        <v>0</v>
      </c>
      <c r="R34" s="1638">
        <v>0</v>
      </c>
      <c r="S34" s="1638">
        <v>0</v>
      </c>
      <c r="T34" s="1638">
        <v>0</v>
      </c>
      <c r="U34" s="1638">
        <v>0</v>
      </c>
      <c r="V34" s="1638">
        <v>0</v>
      </c>
      <c r="W34" s="1638">
        <v>0</v>
      </c>
    </row>
    <row r="35" spans="1:23">
      <c r="A35" s="1686">
        <f t="shared" si="1"/>
        <v>31</v>
      </c>
      <c r="B35" s="1689">
        <v>27</v>
      </c>
      <c r="C35" s="1644" t="s">
        <v>268</v>
      </c>
      <c r="D35" s="1644" t="s">
        <v>100</v>
      </c>
      <c r="E35" s="1644" t="s">
        <v>59</v>
      </c>
      <c r="F35" s="1679" t="s">
        <v>2939</v>
      </c>
      <c r="G35" s="1683" t="s">
        <v>38</v>
      </c>
      <c r="H35" s="1641">
        <f t="shared" si="0"/>
        <v>3</v>
      </c>
      <c r="I35" s="1642">
        <f t="shared" si="0"/>
        <v>2</v>
      </c>
      <c r="J35" s="1712">
        <f t="shared" si="2"/>
        <v>31</v>
      </c>
      <c r="K35" s="1671">
        <f t="shared" si="3"/>
        <v>100.58333333333331</v>
      </c>
      <c r="L35" s="1638">
        <f>1+1+1</f>
        <v>3</v>
      </c>
      <c r="M35" s="1638">
        <f>1/2+1/2+1</f>
        <v>2</v>
      </c>
      <c r="N35" s="1638">
        <v>0</v>
      </c>
      <c r="O35" s="1638">
        <v>0</v>
      </c>
      <c r="P35" s="1638">
        <v>0</v>
      </c>
      <c r="Q35" s="1638">
        <v>0</v>
      </c>
      <c r="R35" s="1638">
        <v>0</v>
      </c>
      <c r="S35" s="1638">
        <v>0</v>
      </c>
      <c r="T35" s="1638">
        <v>0</v>
      </c>
      <c r="U35" s="1638">
        <v>0</v>
      </c>
      <c r="V35" s="1638">
        <v>0</v>
      </c>
      <c r="W35" s="1638">
        <v>0</v>
      </c>
    </row>
    <row r="36" spans="1:23">
      <c r="A36" s="1686">
        <f t="shared" si="1"/>
        <v>32</v>
      </c>
      <c r="B36" s="1689">
        <v>27</v>
      </c>
      <c r="C36" s="1644" t="s">
        <v>741</v>
      </c>
      <c r="D36" s="1644" t="s">
        <v>386</v>
      </c>
      <c r="E36" s="1644" t="s">
        <v>1762</v>
      </c>
      <c r="F36" s="1679" t="s">
        <v>2939</v>
      </c>
      <c r="G36" s="1683" t="s">
        <v>38</v>
      </c>
      <c r="H36" s="1633">
        <f t="shared" si="0"/>
        <v>2</v>
      </c>
      <c r="I36" s="1634">
        <f t="shared" si="0"/>
        <v>2</v>
      </c>
      <c r="J36" s="1712">
        <f t="shared" si="2"/>
        <v>32</v>
      </c>
      <c r="K36" s="1671">
        <f t="shared" si="3"/>
        <v>102.58333333333331</v>
      </c>
      <c r="L36" s="1638">
        <f>1+1</f>
        <v>2</v>
      </c>
      <c r="M36" s="1638">
        <f>1+1</f>
        <v>2</v>
      </c>
      <c r="N36" s="1638">
        <v>0</v>
      </c>
      <c r="O36" s="1638">
        <v>0</v>
      </c>
      <c r="P36" s="1638">
        <v>0</v>
      </c>
      <c r="Q36" s="1638">
        <v>0</v>
      </c>
      <c r="R36" s="1638">
        <v>0</v>
      </c>
      <c r="S36" s="1638">
        <v>0</v>
      </c>
      <c r="T36" s="1638">
        <v>0</v>
      </c>
      <c r="U36" s="1638">
        <v>0</v>
      </c>
      <c r="V36" s="1638">
        <v>0</v>
      </c>
      <c r="W36" s="1638">
        <v>0</v>
      </c>
    </row>
    <row r="37" spans="1:23">
      <c r="A37" s="1686">
        <f t="shared" si="1"/>
        <v>33</v>
      </c>
      <c r="B37" s="1689">
        <v>33</v>
      </c>
      <c r="C37" s="1644" t="s">
        <v>201</v>
      </c>
      <c r="D37" s="1644" t="s">
        <v>202</v>
      </c>
      <c r="E37" s="1644" t="s">
        <v>67</v>
      </c>
      <c r="F37" s="1667" t="s">
        <v>2939</v>
      </c>
      <c r="G37" s="1685" t="s">
        <v>37</v>
      </c>
      <c r="H37" s="1633">
        <f t="shared" ref="H37:I68" si="4">L37+N37+P37+R37+T37+V37</f>
        <v>4</v>
      </c>
      <c r="I37" s="1634">
        <f t="shared" si="4"/>
        <v>1.8333333333333333</v>
      </c>
      <c r="J37" s="1712">
        <f t="shared" si="2"/>
        <v>33</v>
      </c>
      <c r="K37" s="1671">
        <f t="shared" si="3"/>
        <v>104.41666666666664</v>
      </c>
      <c r="L37" s="1638">
        <f>1+1+1+1</f>
        <v>4</v>
      </c>
      <c r="M37" s="1638">
        <f>1/3+1/2+1/2+1/2</f>
        <v>1.8333333333333333</v>
      </c>
      <c r="N37" s="1639">
        <v>0</v>
      </c>
      <c r="O37" s="1639">
        <v>0</v>
      </c>
      <c r="P37" s="1639">
        <v>0</v>
      </c>
      <c r="Q37" s="1639">
        <v>0</v>
      </c>
      <c r="R37" s="1639">
        <v>0</v>
      </c>
      <c r="S37" s="1639">
        <v>0</v>
      </c>
      <c r="T37" s="1639">
        <v>0</v>
      </c>
      <c r="U37" s="1639">
        <v>0</v>
      </c>
      <c r="V37" s="1639">
        <v>0</v>
      </c>
      <c r="W37" s="1639">
        <v>0</v>
      </c>
    </row>
    <row r="38" spans="1:23" s="112" customFormat="1">
      <c r="A38" s="1686">
        <f t="shared" si="1"/>
        <v>34</v>
      </c>
      <c r="B38" s="1689">
        <v>34</v>
      </c>
      <c r="C38" s="1644" t="s">
        <v>718</v>
      </c>
      <c r="D38" s="1644" t="s">
        <v>494</v>
      </c>
      <c r="E38" s="1644" t="s">
        <v>56</v>
      </c>
      <c r="F38" s="1679" t="s">
        <v>2939</v>
      </c>
      <c r="G38" s="1683" t="s">
        <v>2941</v>
      </c>
      <c r="H38" s="1633">
        <f t="shared" si="4"/>
        <v>4</v>
      </c>
      <c r="I38" s="1634">
        <f t="shared" si="4"/>
        <v>1.75</v>
      </c>
      <c r="J38" s="1712">
        <f t="shared" si="2"/>
        <v>34</v>
      </c>
      <c r="K38" s="1671">
        <f t="shared" si="3"/>
        <v>106.16666666666664</v>
      </c>
      <c r="L38" s="1638">
        <f>1+1+1+1</f>
        <v>4</v>
      </c>
      <c r="M38" s="1638">
        <f>1+1/4+1/4+1/4</f>
        <v>1.75</v>
      </c>
      <c r="N38" s="1638">
        <v>0</v>
      </c>
      <c r="O38" s="1638">
        <v>0</v>
      </c>
      <c r="P38" s="1638">
        <v>0</v>
      </c>
      <c r="Q38" s="1639">
        <v>0</v>
      </c>
      <c r="R38" s="1639">
        <v>0</v>
      </c>
      <c r="S38" s="1639">
        <v>0</v>
      </c>
      <c r="T38" s="1639">
        <v>0</v>
      </c>
      <c r="U38" s="1639">
        <v>0</v>
      </c>
      <c r="V38" s="1639">
        <v>0</v>
      </c>
      <c r="W38" s="1639">
        <v>0</v>
      </c>
    </row>
    <row r="39" spans="1:23" s="111" customFormat="1">
      <c r="A39" s="1686">
        <f t="shared" si="1"/>
        <v>35</v>
      </c>
      <c r="B39" s="1689">
        <v>35</v>
      </c>
      <c r="C39" s="1669" t="s">
        <v>352</v>
      </c>
      <c r="D39" s="1669" t="s">
        <v>353</v>
      </c>
      <c r="E39" s="1669" t="s">
        <v>67</v>
      </c>
      <c r="F39" s="1670" t="s">
        <v>2939</v>
      </c>
      <c r="G39" s="1684" t="s">
        <v>33</v>
      </c>
      <c r="H39" s="1641">
        <f t="shared" si="4"/>
        <v>4</v>
      </c>
      <c r="I39" s="1642">
        <f t="shared" si="4"/>
        <v>1.6666666666666665</v>
      </c>
      <c r="J39" s="1712">
        <f t="shared" si="2"/>
        <v>35</v>
      </c>
      <c r="K39" s="1671">
        <f t="shared" si="3"/>
        <v>107.83333333333331</v>
      </c>
      <c r="L39" s="1672">
        <f>1+1+1+1</f>
        <v>4</v>
      </c>
      <c r="M39" s="1672">
        <f>1/3+1/2+1/2+1/3</f>
        <v>1.6666666666666665</v>
      </c>
      <c r="N39" s="1672">
        <v>0</v>
      </c>
      <c r="O39" s="1672">
        <v>0</v>
      </c>
      <c r="P39" s="1672">
        <v>0</v>
      </c>
      <c r="Q39" s="1672">
        <v>0</v>
      </c>
      <c r="R39" s="1672">
        <v>0</v>
      </c>
      <c r="S39" s="1672">
        <v>0</v>
      </c>
      <c r="T39" s="1672">
        <v>0</v>
      </c>
      <c r="U39" s="1672">
        <v>0</v>
      </c>
      <c r="V39" s="1672">
        <v>0</v>
      </c>
      <c r="W39" s="1672">
        <v>0</v>
      </c>
    </row>
    <row r="40" spans="1:23" s="1" customFormat="1">
      <c r="A40" s="1686">
        <f t="shared" si="1"/>
        <v>36</v>
      </c>
      <c r="B40" s="1689">
        <v>35</v>
      </c>
      <c r="C40" s="1673" t="s">
        <v>287</v>
      </c>
      <c r="D40" s="1673" t="s">
        <v>288</v>
      </c>
      <c r="E40" s="1673" t="s">
        <v>59</v>
      </c>
      <c r="F40" s="1670" t="s">
        <v>2939</v>
      </c>
      <c r="G40" s="1684" t="s">
        <v>33</v>
      </c>
      <c r="H40" s="1641">
        <f t="shared" si="4"/>
        <v>3</v>
      </c>
      <c r="I40" s="1642">
        <f t="shared" si="4"/>
        <v>1.6666666666666665</v>
      </c>
      <c r="J40" s="1712">
        <f t="shared" si="2"/>
        <v>36</v>
      </c>
      <c r="K40" s="1671">
        <f t="shared" si="3"/>
        <v>109.49999999999999</v>
      </c>
      <c r="L40" s="1674">
        <f>1+1+1</f>
        <v>3</v>
      </c>
      <c r="M40" s="1674">
        <f>1/3+1/3+1</f>
        <v>1.6666666666666665</v>
      </c>
      <c r="N40" s="1674">
        <v>0</v>
      </c>
      <c r="O40" s="1674">
        <v>0</v>
      </c>
      <c r="P40" s="1674">
        <v>0</v>
      </c>
      <c r="Q40" s="1674">
        <v>0</v>
      </c>
      <c r="R40" s="1674">
        <v>0</v>
      </c>
      <c r="S40" s="1674">
        <v>0</v>
      </c>
      <c r="T40" s="1674">
        <v>0</v>
      </c>
      <c r="U40" s="1674">
        <v>0</v>
      </c>
      <c r="V40" s="1674">
        <v>0</v>
      </c>
      <c r="W40" s="1674">
        <v>0</v>
      </c>
    </row>
    <row r="41" spans="1:23" s="1" customFormat="1">
      <c r="A41" s="1686">
        <f t="shared" si="1"/>
        <v>37</v>
      </c>
      <c r="B41" s="1689">
        <v>35</v>
      </c>
      <c r="C41" s="1644" t="s">
        <v>715</v>
      </c>
      <c r="D41" s="1644" t="s">
        <v>90</v>
      </c>
      <c r="E41" s="1644" t="s">
        <v>157</v>
      </c>
      <c r="F41" s="1679" t="s">
        <v>2939</v>
      </c>
      <c r="G41" s="1683" t="s">
        <v>2940</v>
      </c>
      <c r="H41" s="1641">
        <f t="shared" si="4"/>
        <v>3</v>
      </c>
      <c r="I41" s="1642">
        <f t="shared" si="4"/>
        <v>1.6666666666666665</v>
      </c>
      <c r="J41" s="1712">
        <f t="shared" si="2"/>
        <v>37</v>
      </c>
      <c r="K41" s="1671">
        <f t="shared" si="3"/>
        <v>111.16666666666666</v>
      </c>
      <c r="L41" s="1639">
        <f>1</f>
        <v>1</v>
      </c>
      <c r="M41" s="1639">
        <f>1</f>
        <v>1</v>
      </c>
      <c r="N41" s="1639">
        <v>0</v>
      </c>
      <c r="O41" s="1639">
        <v>0</v>
      </c>
      <c r="P41" s="1639">
        <v>0</v>
      </c>
      <c r="Q41" s="1639">
        <v>0</v>
      </c>
      <c r="R41" s="1639">
        <v>0</v>
      </c>
      <c r="S41" s="1639">
        <v>0</v>
      </c>
      <c r="T41" s="1639">
        <v>0</v>
      </c>
      <c r="U41" s="1639">
        <v>0</v>
      </c>
      <c r="V41" s="1639">
        <f>1+1</f>
        <v>2</v>
      </c>
      <c r="W41" s="1639">
        <f>1/3+1/3</f>
        <v>0.66666666666666663</v>
      </c>
    </row>
    <row r="42" spans="1:23">
      <c r="A42" s="1686">
        <f t="shared" si="1"/>
        <v>38</v>
      </c>
      <c r="B42" s="1689">
        <v>35</v>
      </c>
      <c r="C42" s="1644" t="s">
        <v>247</v>
      </c>
      <c r="D42" s="1644" t="s">
        <v>248</v>
      </c>
      <c r="E42" s="1644" t="s">
        <v>56</v>
      </c>
      <c r="F42" s="1679" t="s">
        <v>2939</v>
      </c>
      <c r="G42" s="1683" t="s">
        <v>2941</v>
      </c>
      <c r="H42" s="1641">
        <f t="shared" si="4"/>
        <v>4</v>
      </c>
      <c r="I42" s="1642">
        <f t="shared" si="4"/>
        <v>1.6666666666666665</v>
      </c>
      <c r="J42" s="1712">
        <f t="shared" si="2"/>
        <v>38</v>
      </c>
      <c r="K42" s="1671">
        <f t="shared" si="3"/>
        <v>112.83333333333333</v>
      </c>
      <c r="L42" s="1638">
        <f>1+1+1</f>
        <v>3</v>
      </c>
      <c r="M42" s="1638">
        <f>1/2+1/3+1/3</f>
        <v>1.1666666666666665</v>
      </c>
      <c r="N42" s="1638">
        <v>0</v>
      </c>
      <c r="O42" s="1638">
        <v>0</v>
      </c>
      <c r="P42" s="1638">
        <v>0</v>
      </c>
      <c r="Q42" s="1639">
        <v>0</v>
      </c>
      <c r="R42" s="1639">
        <v>0</v>
      </c>
      <c r="S42" s="1639">
        <v>0</v>
      </c>
      <c r="T42" s="1639">
        <v>0</v>
      </c>
      <c r="U42" s="1639">
        <v>0</v>
      </c>
      <c r="V42" s="1639">
        <f>1</f>
        <v>1</v>
      </c>
      <c r="W42" s="1639">
        <f>1/2</f>
        <v>0.5</v>
      </c>
    </row>
    <row r="43" spans="1:23">
      <c r="A43" s="1686">
        <f t="shared" si="1"/>
        <v>39</v>
      </c>
      <c r="B43" s="1689">
        <v>39</v>
      </c>
      <c r="C43" s="1644" t="s">
        <v>213</v>
      </c>
      <c r="D43" s="1644" t="s">
        <v>214</v>
      </c>
      <c r="E43" s="1644" t="s">
        <v>67</v>
      </c>
      <c r="F43" s="1679" t="s">
        <v>2939</v>
      </c>
      <c r="G43" s="1683" t="s">
        <v>2941</v>
      </c>
      <c r="H43" s="1641">
        <f t="shared" si="4"/>
        <v>5</v>
      </c>
      <c r="I43" s="1642">
        <f t="shared" si="4"/>
        <v>1.5833333333333333</v>
      </c>
      <c r="J43" s="1712">
        <f t="shared" si="2"/>
        <v>39</v>
      </c>
      <c r="K43" s="1671">
        <f t="shared" si="3"/>
        <v>114.41666666666666</v>
      </c>
      <c r="L43" s="1638">
        <f>1+1+1+1</f>
        <v>4</v>
      </c>
      <c r="M43" s="1638">
        <f>1/2+1/4+1/4+1/4</f>
        <v>1.25</v>
      </c>
      <c r="N43" s="1638">
        <v>0</v>
      </c>
      <c r="O43" s="1638">
        <v>0</v>
      </c>
      <c r="P43" s="1638">
        <v>0</v>
      </c>
      <c r="Q43" s="1639">
        <v>0</v>
      </c>
      <c r="R43" s="1639">
        <v>0</v>
      </c>
      <c r="S43" s="1639">
        <v>0</v>
      </c>
      <c r="T43" s="1639">
        <v>0</v>
      </c>
      <c r="U43" s="1639">
        <v>0</v>
      </c>
      <c r="V43" s="1639">
        <f>1</f>
        <v>1</v>
      </c>
      <c r="W43" s="1639">
        <f>1/3</f>
        <v>0.33333333333333331</v>
      </c>
    </row>
    <row r="44" spans="1:23">
      <c r="A44" s="1686">
        <f t="shared" si="1"/>
        <v>40</v>
      </c>
      <c r="B44" s="1689">
        <v>40</v>
      </c>
      <c r="C44" s="1644" t="s">
        <v>192</v>
      </c>
      <c r="D44" s="1644" t="s">
        <v>164</v>
      </c>
      <c r="E44" s="1644" t="s">
        <v>67</v>
      </c>
      <c r="F44" s="1679" t="s">
        <v>2939</v>
      </c>
      <c r="G44" s="1683" t="s">
        <v>2941</v>
      </c>
      <c r="H44" s="1641">
        <f t="shared" si="4"/>
        <v>2</v>
      </c>
      <c r="I44" s="1642">
        <f t="shared" si="4"/>
        <v>1.5</v>
      </c>
      <c r="J44" s="1712">
        <f t="shared" si="2"/>
        <v>40</v>
      </c>
      <c r="K44" s="1671">
        <f t="shared" si="3"/>
        <v>115.91666666666666</v>
      </c>
      <c r="L44" s="1638">
        <f>1+1</f>
        <v>2</v>
      </c>
      <c r="M44" s="1638">
        <f>1+1/2</f>
        <v>1.5</v>
      </c>
      <c r="N44" s="1638">
        <v>0</v>
      </c>
      <c r="O44" s="1638">
        <v>0</v>
      </c>
      <c r="P44" s="1638">
        <v>0</v>
      </c>
      <c r="Q44" s="1639">
        <v>0</v>
      </c>
      <c r="R44" s="1639">
        <v>0</v>
      </c>
      <c r="S44" s="1639">
        <v>0</v>
      </c>
      <c r="T44" s="1639">
        <v>0</v>
      </c>
      <c r="U44" s="1639">
        <v>0</v>
      </c>
      <c r="V44" s="1639">
        <v>0</v>
      </c>
      <c r="W44" s="1639">
        <v>0</v>
      </c>
    </row>
    <row r="45" spans="1:23">
      <c r="A45" s="1686">
        <f t="shared" si="1"/>
        <v>41</v>
      </c>
      <c r="B45" s="1689">
        <v>40</v>
      </c>
      <c r="C45" s="1644" t="s">
        <v>364</v>
      </c>
      <c r="D45" s="1644" t="s">
        <v>365</v>
      </c>
      <c r="E45" s="1644" t="s">
        <v>59</v>
      </c>
      <c r="F45" s="1679" t="s">
        <v>2939</v>
      </c>
      <c r="G45" s="1683" t="s">
        <v>38</v>
      </c>
      <c r="H45" s="1641">
        <f t="shared" si="4"/>
        <v>2</v>
      </c>
      <c r="I45" s="1642">
        <f t="shared" si="4"/>
        <v>1.5</v>
      </c>
      <c r="J45" s="1712">
        <f t="shared" si="2"/>
        <v>41</v>
      </c>
      <c r="K45" s="1671">
        <f t="shared" si="3"/>
        <v>117.41666666666666</v>
      </c>
      <c r="L45" s="1638">
        <f>1+1</f>
        <v>2</v>
      </c>
      <c r="M45" s="1638">
        <f>1+1/2</f>
        <v>1.5</v>
      </c>
      <c r="N45" s="1638">
        <v>0</v>
      </c>
      <c r="O45" s="1638">
        <v>0</v>
      </c>
      <c r="P45" s="1638">
        <v>0</v>
      </c>
      <c r="Q45" s="1638">
        <v>0</v>
      </c>
      <c r="R45" s="1638">
        <v>0</v>
      </c>
      <c r="S45" s="1638">
        <v>0</v>
      </c>
      <c r="T45" s="1638">
        <v>0</v>
      </c>
      <c r="U45" s="1638">
        <v>0</v>
      </c>
      <c r="V45" s="1638">
        <v>0</v>
      </c>
      <c r="W45" s="1638">
        <v>0</v>
      </c>
    </row>
    <row r="46" spans="1:23" s="111" customFormat="1">
      <c r="A46" s="1686">
        <f t="shared" si="1"/>
        <v>42</v>
      </c>
      <c r="B46" s="1689">
        <v>40</v>
      </c>
      <c r="C46" s="1644" t="s">
        <v>139</v>
      </c>
      <c r="D46" s="1644" t="s">
        <v>275</v>
      </c>
      <c r="E46" s="1644" t="s">
        <v>59</v>
      </c>
      <c r="F46" s="1679" t="s">
        <v>2939</v>
      </c>
      <c r="G46" s="1683" t="s">
        <v>38</v>
      </c>
      <c r="H46" s="1641">
        <f t="shared" si="4"/>
        <v>2</v>
      </c>
      <c r="I46" s="1642">
        <f t="shared" si="4"/>
        <v>1.5</v>
      </c>
      <c r="J46" s="1712">
        <f t="shared" si="2"/>
        <v>42</v>
      </c>
      <c r="K46" s="1671">
        <f t="shared" si="3"/>
        <v>118.91666666666666</v>
      </c>
      <c r="L46" s="1638">
        <f>1+1</f>
        <v>2</v>
      </c>
      <c r="M46" s="1638">
        <f>1/2+1</f>
        <v>1.5</v>
      </c>
      <c r="N46" s="1638">
        <v>0</v>
      </c>
      <c r="O46" s="1638">
        <v>0</v>
      </c>
      <c r="P46" s="1638">
        <v>0</v>
      </c>
      <c r="Q46" s="1638">
        <v>0</v>
      </c>
      <c r="R46" s="1638">
        <v>0</v>
      </c>
      <c r="S46" s="1638">
        <v>0</v>
      </c>
      <c r="T46" s="1638">
        <v>0</v>
      </c>
      <c r="U46" s="1638">
        <v>0</v>
      </c>
      <c r="V46" s="1638">
        <v>0</v>
      </c>
      <c r="W46" s="1638">
        <v>0</v>
      </c>
    </row>
    <row r="47" spans="1:23" s="111" customFormat="1">
      <c r="A47" s="1686">
        <f t="shared" si="1"/>
        <v>43</v>
      </c>
      <c r="B47" s="1689">
        <v>43</v>
      </c>
      <c r="C47" s="1673" t="s">
        <v>304</v>
      </c>
      <c r="D47" s="1673" t="s">
        <v>305</v>
      </c>
      <c r="E47" s="1673" t="s">
        <v>67</v>
      </c>
      <c r="F47" s="1670" t="s">
        <v>2939</v>
      </c>
      <c r="G47" s="1684" t="s">
        <v>33</v>
      </c>
      <c r="H47" s="1641">
        <f t="shared" si="4"/>
        <v>2</v>
      </c>
      <c r="I47" s="1642">
        <f t="shared" si="4"/>
        <v>1.3333333333333333</v>
      </c>
      <c r="J47" s="1712">
        <f t="shared" si="2"/>
        <v>43</v>
      </c>
      <c r="K47" s="1671">
        <f t="shared" si="3"/>
        <v>120.24999999999999</v>
      </c>
      <c r="L47" s="1674">
        <f>1+1</f>
        <v>2</v>
      </c>
      <c r="M47" s="1674">
        <f>1/3+1</f>
        <v>1.3333333333333333</v>
      </c>
      <c r="N47" s="1674">
        <v>0</v>
      </c>
      <c r="O47" s="1674">
        <v>0</v>
      </c>
      <c r="P47" s="1674">
        <v>0</v>
      </c>
      <c r="Q47" s="1674">
        <v>0</v>
      </c>
      <c r="R47" s="1674">
        <v>0</v>
      </c>
      <c r="S47" s="1674">
        <v>0</v>
      </c>
      <c r="T47" s="1674">
        <v>0</v>
      </c>
      <c r="U47" s="1674">
        <v>0</v>
      </c>
      <c r="V47" s="1674">
        <v>0</v>
      </c>
      <c r="W47" s="1674">
        <v>0</v>
      </c>
    </row>
    <row r="48" spans="1:23" s="111" customFormat="1">
      <c r="A48" s="1686">
        <f t="shared" si="1"/>
        <v>44</v>
      </c>
      <c r="B48" s="1689">
        <v>43</v>
      </c>
      <c r="C48" s="1644" t="s">
        <v>205</v>
      </c>
      <c r="D48" s="1644" t="s">
        <v>206</v>
      </c>
      <c r="E48" s="1644" t="s">
        <v>56</v>
      </c>
      <c r="F48" s="1667" t="s">
        <v>2939</v>
      </c>
      <c r="G48" s="1685" t="s">
        <v>37</v>
      </c>
      <c r="H48" s="1641">
        <f t="shared" si="4"/>
        <v>3</v>
      </c>
      <c r="I48" s="1642">
        <f t="shared" si="4"/>
        <v>1.3333333333333333</v>
      </c>
      <c r="J48" s="1712">
        <f t="shared" si="2"/>
        <v>44</v>
      </c>
      <c r="K48" s="1671">
        <f t="shared" si="3"/>
        <v>121.58333333333331</v>
      </c>
      <c r="L48" s="1638">
        <f>1+1+1</f>
        <v>3</v>
      </c>
      <c r="M48" s="1638">
        <f>1/2+1/3+1/2</f>
        <v>1.3333333333333333</v>
      </c>
      <c r="N48" s="1639">
        <v>0</v>
      </c>
      <c r="O48" s="1639">
        <v>0</v>
      </c>
      <c r="P48" s="1639">
        <v>0</v>
      </c>
      <c r="Q48" s="1639">
        <v>0</v>
      </c>
      <c r="R48" s="1639">
        <v>0</v>
      </c>
      <c r="S48" s="1639">
        <v>0</v>
      </c>
      <c r="T48" s="1639">
        <v>0</v>
      </c>
      <c r="U48" s="1639">
        <v>0</v>
      </c>
      <c r="V48" s="1639">
        <v>0</v>
      </c>
      <c r="W48" s="1639">
        <v>0</v>
      </c>
    </row>
    <row r="49" spans="1:24" s="111" customFormat="1">
      <c r="A49" s="1686">
        <f t="shared" si="1"/>
        <v>45</v>
      </c>
      <c r="B49" s="1689">
        <v>45</v>
      </c>
      <c r="C49" s="1644" t="s">
        <v>387</v>
      </c>
      <c r="D49" s="1644" t="s">
        <v>388</v>
      </c>
      <c r="E49" s="1644" t="s">
        <v>67</v>
      </c>
      <c r="F49" s="1679" t="s">
        <v>2939</v>
      </c>
      <c r="G49" s="1683" t="s">
        <v>2940</v>
      </c>
      <c r="H49" s="1641">
        <f t="shared" si="4"/>
        <v>3</v>
      </c>
      <c r="I49" s="1642">
        <f t="shared" si="4"/>
        <v>1.1666666666666665</v>
      </c>
      <c r="J49" s="1712">
        <f t="shared" si="2"/>
        <v>45</v>
      </c>
      <c r="K49" s="1671">
        <f t="shared" si="3"/>
        <v>122.74999999999999</v>
      </c>
      <c r="L49" s="1639">
        <f>1</f>
        <v>1</v>
      </c>
      <c r="M49" s="1639">
        <f>1/2</f>
        <v>0.5</v>
      </c>
      <c r="N49" s="1639">
        <v>0</v>
      </c>
      <c r="O49" s="1639">
        <v>0</v>
      </c>
      <c r="P49" s="1639">
        <v>0</v>
      </c>
      <c r="Q49" s="1639">
        <v>0</v>
      </c>
      <c r="R49" s="1639">
        <v>0</v>
      </c>
      <c r="S49" s="1639">
        <v>0</v>
      </c>
      <c r="T49" s="1639">
        <v>0</v>
      </c>
      <c r="U49" s="1639">
        <v>0</v>
      </c>
      <c r="V49" s="1639">
        <f>1+1</f>
        <v>2</v>
      </c>
      <c r="W49" s="1639">
        <f>1/3+1/3</f>
        <v>0.66666666666666663</v>
      </c>
    </row>
    <row r="50" spans="1:24" s="1" customFormat="1">
      <c r="A50" s="1686">
        <f t="shared" si="1"/>
        <v>46</v>
      </c>
      <c r="B50" s="1689">
        <v>45</v>
      </c>
      <c r="C50" s="1644" t="s">
        <v>1658</v>
      </c>
      <c r="D50" s="1644" t="s">
        <v>131</v>
      </c>
      <c r="E50" s="1644" t="s">
        <v>157</v>
      </c>
      <c r="F50" s="1679" t="s">
        <v>2939</v>
      </c>
      <c r="G50" s="1683" t="s">
        <v>38</v>
      </c>
      <c r="H50" s="1641">
        <f t="shared" si="4"/>
        <v>3</v>
      </c>
      <c r="I50" s="1642">
        <f t="shared" si="4"/>
        <v>1.1666666666666665</v>
      </c>
      <c r="J50" s="1712">
        <f t="shared" si="2"/>
        <v>46</v>
      </c>
      <c r="K50" s="1671">
        <f t="shared" si="3"/>
        <v>123.91666666666666</v>
      </c>
      <c r="L50" s="1638">
        <f>1+1+1</f>
        <v>3</v>
      </c>
      <c r="M50" s="1638">
        <f>1/3+1/2+1/3</f>
        <v>1.1666666666666665</v>
      </c>
      <c r="N50" s="1638">
        <v>0</v>
      </c>
      <c r="O50" s="1638">
        <v>0</v>
      </c>
      <c r="P50" s="1638">
        <v>0</v>
      </c>
      <c r="Q50" s="1638">
        <v>0</v>
      </c>
      <c r="R50" s="1638">
        <v>0</v>
      </c>
      <c r="S50" s="1638">
        <v>0</v>
      </c>
      <c r="T50" s="1638">
        <v>0</v>
      </c>
      <c r="U50" s="1638">
        <v>0</v>
      </c>
      <c r="V50" s="1638">
        <v>0</v>
      </c>
      <c r="W50" s="1638">
        <v>0</v>
      </c>
    </row>
    <row r="51" spans="1:24">
      <c r="A51" s="1686">
        <f t="shared" si="1"/>
        <v>47</v>
      </c>
      <c r="B51" s="1689">
        <v>47</v>
      </c>
      <c r="C51" s="1669" t="s">
        <v>182</v>
      </c>
      <c r="D51" s="1669" t="s">
        <v>138</v>
      </c>
      <c r="E51" s="1669" t="s">
        <v>183</v>
      </c>
      <c r="F51" s="1670" t="s">
        <v>2939</v>
      </c>
      <c r="G51" s="1684" t="s">
        <v>33</v>
      </c>
      <c r="H51" s="1641">
        <f t="shared" si="4"/>
        <v>2</v>
      </c>
      <c r="I51" s="1642">
        <f t="shared" si="4"/>
        <v>1</v>
      </c>
      <c r="J51" s="1712">
        <f t="shared" si="2"/>
        <v>47</v>
      </c>
      <c r="K51" s="1671">
        <f t="shared" si="3"/>
        <v>124.91666666666666</v>
      </c>
      <c r="L51" s="1672">
        <f>1+1</f>
        <v>2</v>
      </c>
      <c r="M51" s="1672">
        <f>1/2+1/2</f>
        <v>1</v>
      </c>
      <c r="N51" s="1672">
        <v>0</v>
      </c>
      <c r="O51" s="1672">
        <v>0</v>
      </c>
      <c r="P51" s="1672">
        <v>0</v>
      </c>
      <c r="Q51" s="1672">
        <v>0</v>
      </c>
      <c r="R51" s="1672">
        <v>0</v>
      </c>
      <c r="S51" s="1672">
        <v>0</v>
      </c>
      <c r="T51" s="1672">
        <v>0</v>
      </c>
      <c r="U51" s="1672">
        <v>0</v>
      </c>
      <c r="V51" s="1672">
        <v>0</v>
      </c>
      <c r="W51" s="1672">
        <v>0</v>
      </c>
    </row>
    <row r="52" spans="1:24" s="112" customFormat="1">
      <c r="A52" s="1686">
        <f t="shared" si="1"/>
        <v>48</v>
      </c>
      <c r="B52" s="1689">
        <v>47</v>
      </c>
      <c r="C52" s="1669" t="s">
        <v>180</v>
      </c>
      <c r="D52" s="1669" t="s">
        <v>181</v>
      </c>
      <c r="E52" s="1669" t="s">
        <v>157</v>
      </c>
      <c r="F52" s="1670" t="s">
        <v>2939</v>
      </c>
      <c r="G52" s="1684" t="s">
        <v>33</v>
      </c>
      <c r="H52" s="1641">
        <f t="shared" si="4"/>
        <v>3</v>
      </c>
      <c r="I52" s="1642">
        <f t="shared" si="4"/>
        <v>1</v>
      </c>
      <c r="J52" s="1712">
        <f t="shared" si="2"/>
        <v>48</v>
      </c>
      <c r="K52" s="1671">
        <f t="shared" si="3"/>
        <v>125.91666666666666</v>
      </c>
      <c r="L52" s="1672">
        <f>1+1+1</f>
        <v>3</v>
      </c>
      <c r="M52" s="1672">
        <f>1/3+1/3+1/3</f>
        <v>1</v>
      </c>
      <c r="N52" s="1672">
        <v>0</v>
      </c>
      <c r="O52" s="1672">
        <v>0</v>
      </c>
      <c r="P52" s="1672">
        <v>0</v>
      </c>
      <c r="Q52" s="1672">
        <v>0</v>
      </c>
      <c r="R52" s="1672">
        <v>0</v>
      </c>
      <c r="S52" s="1672">
        <v>0</v>
      </c>
      <c r="T52" s="1672">
        <v>0</v>
      </c>
      <c r="U52" s="1672">
        <v>0</v>
      </c>
      <c r="V52" s="1672">
        <v>0</v>
      </c>
      <c r="W52" s="1672">
        <v>0</v>
      </c>
      <c r="X52" s="1707" t="s">
        <v>2951</v>
      </c>
    </row>
    <row r="53" spans="1:24">
      <c r="A53" s="1686">
        <f t="shared" si="1"/>
        <v>49</v>
      </c>
      <c r="B53" s="1689">
        <v>47</v>
      </c>
      <c r="C53" s="1644" t="s">
        <v>90</v>
      </c>
      <c r="D53" s="1644" t="s">
        <v>1013</v>
      </c>
      <c r="E53" s="1644" t="s">
        <v>67</v>
      </c>
      <c r="F53" s="1679" t="s">
        <v>2939</v>
      </c>
      <c r="G53" s="1683" t="s">
        <v>34</v>
      </c>
      <c r="H53" s="1641">
        <f t="shared" si="4"/>
        <v>1</v>
      </c>
      <c r="I53" s="1642">
        <f t="shared" si="4"/>
        <v>1</v>
      </c>
      <c r="J53" s="1712">
        <f t="shared" si="2"/>
        <v>49</v>
      </c>
      <c r="K53" s="1671">
        <f t="shared" si="3"/>
        <v>126.91666666666666</v>
      </c>
      <c r="L53" s="1638">
        <f>1</f>
        <v>1</v>
      </c>
      <c r="M53" s="1638">
        <f>1</f>
        <v>1</v>
      </c>
      <c r="N53" s="1638">
        <v>0</v>
      </c>
      <c r="O53" s="1638">
        <v>0</v>
      </c>
      <c r="P53" s="1638">
        <v>0</v>
      </c>
      <c r="Q53" s="1638">
        <v>0</v>
      </c>
      <c r="R53" s="1638">
        <v>0</v>
      </c>
      <c r="S53" s="1638">
        <v>0</v>
      </c>
      <c r="T53" s="1638">
        <v>0</v>
      </c>
      <c r="U53" s="1638">
        <v>0</v>
      </c>
      <c r="V53" s="1638">
        <v>0</v>
      </c>
      <c r="W53" s="1638">
        <v>0</v>
      </c>
    </row>
    <row r="54" spans="1:24" ht="20.25" customHeight="1">
      <c r="A54" s="1686">
        <f t="shared" si="1"/>
        <v>50</v>
      </c>
      <c r="B54" s="1689">
        <v>47</v>
      </c>
      <c r="C54" s="1644" t="s">
        <v>136</v>
      </c>
      <c r="D54" s="1644" t="s">
        <v>137</v>
      </c>
      <c r="E54" s="1644" t="s">
        <v>67</v>
      </c>
      <c r="F54" s="1679" t="s">
        <v>2939</v>
      </c>
      <c r="G54" s="1683" t="s">
        <v>34</v>
      </c>
      <c r="H54" s="1641">
        <f t="shared" si="4"/>
        <v>1</v>
      </c>
      <c r="I54" s="1642">
        <f t="shared" si="4"/>
        <v>1</v>
      </c>
      <c r="J54" s="1712">
        <f t="shared" si="2"/>
        <v>50</v>
      </c>
      <c r="K54" s="1671">
        <f t="shared" si="3"/>
        <v>127.91666666666666</v>
      </c>
      <c r="L54" s="1638">
        <v>0</v>
      </c>
      <c r="M54" s="1638">
        <v>0</v>
      </c>
      <c r="N54" s="1638">
        <v>0</v>
      </c>
      <c r="O54" s="1638">
        <v>0</v>
      </c>
      <c r="P54" s="1638">
        <v>0</v>
      </c>
      <c r="Q54" s="1638">
        <v>0</v>
      </c>
      <c r="R54" s="1638">
        <v>0</v>
      </c>
      <c r="S54" s="1638">
        <v>0</v>
      </c>
      <c r="T54" s="1638">
        <v>0</v>
      </c>
      <c r="U54" s="1638">
        <v>0</v>
      </c>
      <c r="V54" s="1638">
        <f>1</f>
        <v>1</v>
      </c>
      <c r="W54" s="1638">
        <f>1</f>
        <v>1</v>
      </c>
    </row>
    <row r="55" spans="1:24">
      <c r="A55" s="1686">
        <f t="shared" si="1"/>
        <v>51</v>
      </c>
      <c r="B55" s="1689">
        <v>47</v>
      </c>
      <c r="C55" s="1644" t="s">
        <v>307</v>
      </c>
      <c r="D55" s="1644" t="s">
        <v>308</v>
      </c>
      <c r="E55" s="1644" t="s">
        <v>67</v>
      </c>
      <c r="F55" s="1679" t="s">
        <v>2939</v>
      </c>
      <c r="G55" s="1683" t="s">
        <v>34</v>
      </c>
      <c r="H55" s="1641">
        <f t="shared" si="4"/>
        <v>1</v>
      </c>
      <c r="I55" s="1642">
        <f t="shared" si="4"/>
        <v>1</v>
      </c>
      <c r="J55" s="1712">
        <f t="shared" si="2"/>
        <v>51</v>
      </c>
      <c r="K55" s="1671">
        <f t="shared" si="3"/>
        <v>128.91666666666666</v>
      </c>
      <c r="L55" s="1638">
        <f>1</f>
        <v>1</v>
      </c>
      <c r="M55" s="1638">
        <f>1</f>
        <v>1</v>
      </c>
      <c r="N55" s="1638">
        <v>0</v>
      </c>
      <c r="O55" s="1638">
        <v>0</v>
      </c>
      <c r="P55" s="1638">
        <v>0</v>
      </c>
      <c r="Q55" s="1638">
        <v>0</v>
      </c>
      <c r="R55" s="1638">
        <v>0</v>
      </c>
      <c r="S55" s="1638">
        <v>0</v>
      </c>
      <c r="T55" s="1638">
        <v>0</v>
      </c>
      <c r="U55" s="1638">
        <v>0</v>
      </c>
      <c r="V55" s="1638">
        <v>0</v>
      </c>
      <c r="W55" s="1638">
        <v>0</v>
      </c>
    </row>
    <row r="56" spans="1:24">
      <c r="A56" s="1686">
        <f t="shared" si="1"/>
        <v>52</v>
      </c>
      <c r="B56" s="1689">
        <v>47</v>
      </c>
      <c r="C56" s="1644" t="s">
        <v>195</v>
      </c>
      <c r="D56" s="1644" t="s">
        <v>196</v>
      </c>
      <c r="E56" s="1644" t="s">
        <v>59</v>
      </c>
      <c r="F56" s="1679" t="s">
        <v>2939</v>
      </c>
      <c r="G56" s="1683" t="s">
        <v>34</v>
      </c>
      <c r="H56" s="1641">
        <f t="shared" si="4"/>
        <v>1</v>
      </c>
      <c r="I56" s="1642">
        <f t="shared" si="4"/>
        <v>1</v>
      </c>
      <c r="J56" s="1712">
        <f t="shared" si="2"/>
        <v>52</v>
      </c>
      <c r="K56" s="1671">
        <f t="shared" si="3"/>
        <v>129.91666666666666</v>
      </c>
      <c r="L56" s="1638">
        <v>0</v>
      </c>
      <c r="M56" s="1638">
        <v>0</v>
      </c>
      <c r="N56" s="1638">
        <v>0</v>
      </c>
      <c r="O56" s="1638">
        <v>0</v>
      </c>
      <c r="P56" s="1638">
        <v>0</v>
      </c>
      <c r="Q56" s="1638">
        <v>0</v>
      </c>
      <c r="R56" s="1638">
        <v>0</v>
      </c>
      <c r="S56" s="1638">
        <v>0</v>
      </c>
      <c r="T56" s="1638">
        <v>0</v>
      </c>
      <c r="U56" s="1638">
        <v>0</v>
      </c>
      <c r="V56" s="1638">
        <f>1</f>
        <v>1</v>
      </c>
      <c r="W56" s="1638">
        <f>1</f>
        <v>1</v>
      </c>
    </row>
    <row r="57" spans="1:24">
      <c r="A57" s="1686">
        <f t="shared" si="1"/>
        <v>53</v>
      </c>
      <c r="B57" s="1689">
        <v>47</v>
      </c>
      <c r="C57" s="1644" t="s">
        <v>309</v>
      </c>
      <c r="D57" s="1644" t="s">
        <v>310</v>
      </c>
      <c r="E57" s="1644" t="s">
        <v>311</v>
      </c>
      <c r="F57" s="1679" t="s">
        <v>2939</v>
      </c>
      <c r="G57" s="1683" t="s">
        <v>34</v>
      </c>
      <c r="H57" s="1641">
        <f t="shared" si="4"/>
        <v>2</v>
      </c>
      <c r="I57" s="1642">
        <f t="shared" si="4"/>
        <v>1</v>
      </c>
      <c r="J57" s="1712">
        <f t="shared" si="2"/>
        <v>53</v>
      </c>
      <c r="K57" s="1671">
        <f t="shared" si="3"/>
        <v>130.91666666666666</v>
      </c>
      <c r="L57" s="1638">
        <v>0</v>
      </c>
      <c r="M57" s="1638">
        <v>0</v>
      </c>
      <c r="N57" s="1638">
        <v>0</v>
      </c>
      <c r="O57" s="1638">
        <v>0</v>
      </c>
      <c r="P57" s="1638">
        <v>0</v>
      </c>
      <c r="Q57" s="1638">
        <v>0</v>
      </c>
      <c r="R57" s="1638">
        <v>0</v>
      </c>
      <c r="S57" s="1638">
        <v>0</v>
      </c>
      <c r="T57" s="1638">
        <v>0</v>
      </c>
      <c r="U57" s="1638">
        <v>0</v>
      </c>
      <c r="V57" s="1638">
        <f>1+1</f>
        <v>2</v>
      </c>
      <c r="W57" s="1638">
        <f>1/2+1/2</f>
        <v>1</v>
      </c>
    </row>
    <row r="58" spans="1:24">
      <c r="A58" s="1686">
        <f t="shared" si="1"/>
        <v>54</v>
      </c>
      <c r="B58" s="1689">
        <v>47</v>
      </c>
      <c r="C58" s="1644" t="s">
        <v>79</v>
      </c>
      <c r="D58" s="1644" t="s">
        <v>381</v>
      </c>
      <c r="E58" s="1644" t="s">
        <v>67</v>
      </c>
      <c r="F58" s="1679" t="s">
        <v>2939</v>
      </c>
      <c r="G58" s="1683" t="s">
        <v>2940</v>
      </c>
      <c r="H58" s="1641">
        <f t="shared" si="4"/>
        <v>1</v>
      </c>
      <c r="I58" s="1642">
        <f t="shared" si="4"/>
        <v>1</v>
      </c>
      <c r="J58" s="1712">
        <f t="shared" si="2"/>
        <v>54</v>
      </c>
      <c r="K58" s="1671">
        <f t="shared" si="3"/>
        <v>131.91666666666666</v>
      </c>
      <c r="L58" s="1639">
        <f>1</f>
        <v>1</v>
      </c>
      <c r="M58" s="1639">
        <f>1</f>
        <v>1</v>
      </c>
      <c r="N58" s="1639">
        <v>0</v>
      </c>
      <c r="O58" s="1639">
        <v>0</v>
      </c>
      <c r="P58" s="1639">
        <v>0</v>
      </c>
      <c r="Q58" s="1639">
        <v>0</v>
      </c>
      <c r="R58" s="1639">
        <v>0</v>
      </c>
      <c r="S58" s="1639">
        <v>0</v>
      </c>
      <c r="T58" s="1639">
        <v>0</v>
      </c>
      <c r="U58" s="1639">
        <v>0</v>
      </c>
      <c r="V58" s="1639">
        <v>0</v>
      </c>
      <c r="W58" s="1639">
        <v>0</v>
      </c>
    </row>
    <row r="59" spans="1:24">
      <c r="A59" s="1686">
        <f t="shared" si="1"/>
        <v>55</v>
      </c>
      <c r="B59" s="1689">
        <v>47</v>
      </c>
      <c r="C59" s="1644" t="s">
        <v>321</v>
      </c>
      <c r="D59" s="1644" t="s">
        <v>284</v>
      </c>
      <c r="E59" s="1644" t="s">
        <v>67</v>
      </c>
      <c r="F59" s="1679" t="s">
        <v>2939</v>
      </c>
      <c r="G59" s="1683" t="s">
        <v>2940</v>
      </c>
      <c r="H59" s="1641">
        <f t="shared" si="4"/>
        <v>1</v>
      </c>
      <c r="I59" s="1642">
        <f t="shared" si="4"/>
        <v>1</v>
      </c>
      <c r="J59" s="1712">
        <f t="shared" si="2"/>
        <v>55</v>
      </c>
      <c r="K59" s="1671">
        <f t="shared" si="3"/>
        <v>132.91666666666666</v>
      </c>
      <c r="L59" s="1639">
        <f>1</f>
        <v>1</v>
      </c>
      <c r="M59" s="1639">
        <f>1</f>
        <v>1</v>
      </c>
      <c r="N59" s="1639">
        <v>0</v>
      </c>
      <c r="O59" s="1639">
        <v>0</v>
      </c>
      <c r="P59" s="1639">
        <v>0</v>
      </c>
      <c r="Q59" s="1639">
        <v>0</v>
      </c>
      <c r="R59" s="1639">
        <v>0</v>
      </c>
      <c r="S59" s="1639">
        <v>0</v>
      </c>
      <c r="T59" s="1639">
        <v>0</v>
      </c>
      <c r="U59" s="1639">
        <v>0</v>
      </c>
      <c r="V59" s="1639">
        <v>0</v>
      </c>
      <c r="W59" s="1639">
        <v>0</v>
      </c>
    </row>
    <row r="60" spans="1:24">
      <c r="A60" s="1686">
        <f t="shared" si="1"/>
        <v>56</v>
      </c>
      <c r="B60" s="1689">
        <v>47</v>
      </c>
      <c r="C60" s="1644" t="s">
        <v>705</v>
      </c>
      <c r="D60" s="1644" t="s">
        <v>706</v>
      </c>
      <c r="E60" s="1644" t="s">
        <v>56</v>
      </c>
      <c r="F60" s="1679" t="s">
        <v>2939</v>
      </c>
      <c r="G60" s="1683" t="s">
        <v>2940</v>
      </c>
      <c r="H60" s="1641">
        <f t="shared" si="4"/>
        <v>1</v>
      </c>
      <c r="I60" s="1642">
        <f t="shared" si="4"/>
        <v>1</v>
      </c>
      <c r="J60" s="1712">
        <f t="shared" si="2"/>
        <v>56</v>
      </c>
      <c r="K60" s="1671">
        <f t="shared" si="3"/>
        <v>133.91666666666666</v>
      </c>
      <c r="L60" s="1639">
        <f>1</f>
        <v>1</v>
      </c>
      <c r="M60" s="1639">
        <f>1</f>
        <v>1</v>
      </c>
      <c r="N60" s="1639">
        <v>0</v>
      </c>
      <c r="O60" s="1639">
        <v>0</v>
      </c>
      <c r="P60" s="1639">
        <v>0</v>
      </c>
      <c r="Q60" s="1639">
        <v>0</v>
      </c>
      <c r="R60" s="1639">
        <v>0</v>
      </c>
      <c r="S60" s="1639">
        <v>0</v>
      </c>
      <c r="T60" s="1639">
        <v>0</v>
      </c>
      <c r="U60" s="1639">
        <v>0</v>
      </c>
      <c r="V60" s="1639">
        <v>0</v>
      </c>
      <c r="W60" s="1639">
        <v>0</v>
      </c>
    </row>
    <row r="61" spans="1:24">
      <c r="A61" s="1686">
        <f t="shared" si="1"/>
        <v>57</v>
      </c>
      <c r="B61" s="1689">
        <v>47</v>
      </c>
      <c r="C61" s="1644" t="s">
        <v>2517</v>
      </c>
      <c r="D61" s="1644" t="s">
        <v>2518</v>
      </c>
      <c r="E61" s="1644" t="s">
        <v>311</v>
      </c>
      <c r="F61" s="1679" t="s">
        <v>2939</v>
      </c>
      <c r="G61" s="1683" t="s">
        <v>2940</v>
      </c>
      <c r="H61" s="1641">
        <f t="shared" si="4"/>
        <v>1</v>
      </c>
      <c r="I61" s="1642">
        <f t="shared" si="4"/>
        <v>1</v>
      </c>
      <c r="J61" s="1712">
        <f t="shared" si="2"/>
        <v>57</v>
      </c>
      <c r="K61" s="1671">
        <f t="shared" si="3"/>
        <v>134.91666666666666</v>
      </c>
      <c r="L61" s="1639">
        <f>1</f>
        <v>1</v>
      </c>
      <c r="M61" s="1639">
        <f>1</f>
        <v>1</v>
      </c>
      <c r="N61" s="1639">
        <v>0</v>
      </c>
      <c r="O61" s="1639">
        <v>0</v>
      </c>
      <c r="P61" s="1639">
        <v>0</v>
      </c>
      <c r="Q61" s="1639">
        <v>0</v>
      </c>
      <c r="R61" s="1639">
        <v>0</v>
      </c>
      <c r="S61" s="1639">
        <v>0</v>
      </c>
      <c r="T61" s="1639">
        <v>0</v>
      </c>
      <c r="U61" s="1639">
        <v>0</v>
      </c>
      <c r="V61" s="1639">
        <v>0</v>
      </c>
      <c r="W61" s="1639">
        <v>0</v>
      </c>
    </row>
    <row r="62" spans="1:24">
      <c r="A62" s="1686">
        <f t="shared" si="1"/>
        <v>58</v>
      </c>
      <c r="B62" s="1689">
        <v>47</v>
      </c>
      <c r="C62" s="1645" t="s">
        <v>2326</v>
      </c>
      <c r="D62" s="1645" t="s">
        <v>2327</v>
      </c>
      <c r="E62" s="1645" t="s">
        <v>231</v>
      </c>
      <c r="F62" s="1679" t="s">
        <v>2939</v>
      </c>
      <c r="G62" s="1683" t="s">
        <v>2941</v>
      </c>
      <c r="H62" s="1641">
        <f t="shared" si="4"/>
        <v>1</v>
      </c>
      <c r="I62" s="1642">
        <f t="shared" si="4"/>
        <v>1</v>
      </c>
      <c r="J62" s="1712">
        <f t="shared" si="2"/>
        <v>58</v>
      </c>
      <c r="K62" s="1671">
        <f t="shared" si="3"/>
        <v>135.91666666666666</v>
      </c>
      <c r="L62" s="1638">
        <f>1</f>
        <v>1</v>
      </c>
      <c r="M62" s="1638">
        <f>1</f>
        <v>1</v>
      </c>
      <c r="N62" s="1638">
        <v>0</v>
      </c>
      <c r="O62" s="1638">
        <v>0</v>
      </c>
      <c r="P62" s="1638">
        <v>0</v>
      </c>
      <c r="Q62" s="1639">
        <v>0</v>
      </c>
      <c r="R62" s="1639">
        <v>0</v>
      </c>
      <c r="S62" s="1639">
        <v>0</v>
      </c>
      <c r="T62" s="1639">
        <v>0</v>
      </c>
      <c r="U62" s="1639">
        <v>0</v>
      </c>
      <c r="V62" s="1639">
        <v>0</v>
      </c>
      <c r="W62" s="1639">
        <v>0</v>
      </c>
    </row>
    <row r="63" spans="1:24">
      <c r="A63" s="1686">
        <f t="shared" si="1"/>
        <v>59</v>
      </c>
      <c r="B63" s="1689">
        <v>47</v>
      </c>
      <c r="C63" s="1681" t="s">
        <v>138</v>
      </c>
      <c r="D63" s="1681" t="s">
        <v>1018</v>
      </c>
      <c r="E63" s="1681" t="s">
        <v>67</v>
      </c>
      <c r="F63" s="1667" t="s">
        <v>2939</v>
      </c>
      <c r="G63" s="1685" t="s">
        <v>37</v>
      </c>
      <c r="H63" s="1641">
        <f t="shared" si="4"/>
        <v>1</v>
      </c>
      <c r="I63" s="1642">
        <f t="shared" si="4"/>
        <v>1</v>
      </c>
      <c r="J63" s="1712">
        <f t="shared" si="2"/>
        <v>59</v>
      </c>
      <c r="K63" s="1671">
        <f t="shared" si="3"/>
        <v>136.91666666666666</v>
      </c>
      <c r="L63" s="1639">
        <v>0</v>
      </c>
      <c r="M63" s="1639">
        <v>0</v>
      </c>
      <c r="N63" s="1639">
        <v>0</v>
      </c>
      <c r="O63" s="1639">
        <v>0</v>
      </c>
      <c r="P63" s="1639">
        <v>0</v>
      </c>
      <c r="Q63" s="1639">
        <v>0</v>
      </c>
      <c r="R63" s="1639">
        <v>0</v>
      </c>
      <c r="S63" s="1639">
        <v>0</v>
      </c>
      <c r="T63" s="1639">
        <v>0</v>
      </c>
      <c r="U63" s="1639">
        <v>0</v>
      </c>
      <c r="V63" s="1638">
        <f>1</f>
        <v>1</v>
      </c>
      <c r="W63" s="1638">
        <f>1</f>
        <v>1</v>
      </c>
    </row>
    <row r="64" spans="1:24">
      <c r="A64" s="1686">
        <f t="shared" si="1"/>
        <v>60</v>
      </c>
      <c r="B64" s="1689">
        <v>47</v>
      </c>
      <c r="C64" s="1644" t="s">
        <v>188</v>
      </c>
      <c r="D64" s="1644" t="s">
        <v>189</v>
      </c>
      <c r="E64" s="1644" t="s">
        <v>56</v>
      </c>
      <c r="F64" s="1667" t="s">
        <v>2939</v>
      </c>
      <c r="G64" s="1685" t="s">
        <v>37</v>
      </c>
      <c r="H64" s="1633">
        <f t="shared" si="4"/>
        <v>1</v>
      </c>
      <c r="I64" s="1634">
        <f t="shared" si="4"/>
        <v>1</v>
      </c>
      <c r="J64" s="1712">
        <f t="shared" si="2"/>
        <v>60</v>
      </c>
      <c r="K64" s="1671">
        <f t="shared" si="3"/>
        <v>137.91666666666666</v>
      </c>
      <c r="L64" s="1638">
        <f>1</f>
        <v>1</v>
      </c>
      <c r="M64" s="1638">
        <f>1</f>
        <v>1</v>
      </c>
      <c r="N64" s="1639">
        <v>0</v>
      </c>
      <c r="O64" s="1639">
        <v>0</v>
      </c>
      <c r="P64" s="1639">
        <v>0</v>
      </c>
      <c r="Q64" s="1639">
        <v>0</v>
      </c>
      <c r="R64" s="1639">
        <v>0</v>
      </c>
      <c r="S64" s="1639">
        <v>0</v>
      </c>
      <c r="T64" s="1639">
        <v>0</v>
      </c>
      <c r="U64" s="1639">
        <v>0</v>
      </c>
      <c r="V64" s="1639">
        <v>0</v>
      </c>
      <c r="W64" s="1639">
        <v>0</v>
      </c>
    </row>
    <row r="65" spans="1:24">
      <c r="A65" s="1686">
        <f t="shared" si="1"/>
        <v>61</v>
      </c>
      <c r="B65" s="1689">
        <v>47</v>
      </c>
      <c r="C65" s="1644" t="s">
        <v>2136</v>
      </c>
      <c r="D65" s="1644" t="s">
        <v>740</v>
      </c>
      <c r="E65" s="1644" t="s">
        <v>1083</v>
      </c>
      <c r="F65" s="1679" t="s">
        <v>2939</v>
      </c>
      <c r="G65" s="1683" t="s">
        <v>38</v>
      </c>
      <c r="H65" s="1633">
        <f t="shared" si="4"/>
        <v>1</v>
      </c>
      <c r="I65" s="1634">
        <f t="shared" si="4"/>
        <v>1</v>
      </c>
      <c r="J65" s="1712">
        <f t="shared" si="2"/>
        <v>61</v>
      </c>
      <c r="K65" s="1671">
        <f t="shared" si="3"/>
        <v>138.91666666666666</v>
      </c>
      <c r="L65" s="1638">
        <f>1</f>
        <v>1</v>
      </c>
      <c r="M65" s="1638">
        <f>1</f>
        <v>1</v>
      </c>
      <c r="N65" s="1638">
        <v>0</v>
      </c>
      <c r="O65" s="1638">
        <v>0</v>
      </c>
      <c r="P65" s="1638">
        <v>0</v>
      </c>
      <c r="Q65" s="1638">
        <v>0</v>
      </c>
      <c r="R65" s="1638">
        <v>0</v>
      </c>
      <c r="S65" s="1638">
        <v>0</v>
      </c>
      <c r="T65" s="1638">
        <v>0</v>
      </c>
      <c r="U65" s="1638">
        <v>0</v>
      </c>
      <c r="V65" s="1638">
        <v>0</v>
      </c>
      <c r="W65" s="1638">
        <v>0</v>
      </c>
    </row>
    <row r="66" spans="1:24">
      <c r="A66" s="1686">
        <f t="shared" si="1"/>
        <v>62</v>
      </c>
      <c r="B66" s="1689">
        <v>47</v>
      </c>
      <c r="C66" s="1644" t="s">
        <v>1243</v>
      </c>
      <c r="D66" s="1644" t="s">
        <v>433</v>
      </c>
      <c r="E66" s="1644" t="s">
        <v>1244</v>
      </c>
      <c r="F66" s="1679" t="s">
        <v>2939</v>
      </c>
      <c r="G66" s="1683" t="s">
        <v>38</v>
      </c>
      <c r="H66" s="1641">
        <f t="shared" si="4"/>
        <v>1</v>
      </c>
      <c r="I66" s="1642">
        <f t="shared" si="4"/>
        <v>1</v>
      </c>
      <c r="J66" s="1712">
        <f t="shared" si="2"/>
        <v>62</v>
      </c>
      <c r="K66" s="1671">
        <f t="shared" si="3"/>
        <v>139.91666666666666</v>
      </c>
      <c r="L66" s="1638">
        <f>1</f>
        <v>1</v>
      </c>
      <c r="M66" s="1638">
        <f>1</f>
        <v>1</v>
      </c>
      <c r="N66" s="1638">
        <v>0</v>
      </c>
      <c r="O66" s="1638">
        <v>0</v>
      </c>
      <c r="P66" s="1638">
        <v>0</v>
      </c>
      <c r="Q66" s="1638">
        <v>0</v>
      </c>
      <c r="R66" s="1638">
        <v>0</v>
      </c>
      <c r="S66" s="1638">
        <v>0</v>
      </c>
      <c r="T66" s="1638">
        <v>0</v>
      </c>
      <c r="U66" s="1638">
        <v>0</v>
      </c>
      <c r="V66" s="1638">
        <v>0</v>
      </c>
      <c r="W66" s="1638">
        <v>0</v>
      </c>
    </row>
    <row r="67" spans="1:24">
      <c r="A67" s="1686">
        <f t="shared" si="1"/>
        <v>63</v>
      </c>
      <c r="B67" s="1689">
        <v>47</v>
      </c>
      <c r="C67" s="1644" t="s">
        <v>742</v>
      </c>
      <c r="D67" s="1644" t="s">
        <v>743</v>
      </c>
      <c r="E67" s="1644" t="s">
        <v>59</v>
      </c>
      <c r="F67" s="1679" t="s">
        <v>2939</v>
      </c>
      <c r="G67" s="1683" t="s">
        <v>38</v>
      </c>
      <c r="H67" s="1641">
        <f t="shared" si="4"/>
        <v>2</v>
      </c>
      <c r="I67" s="1642">
        <f t="shared" si="4"/>
        <v>1</v>
      </c>
      <c r="J67" s="1712">
        <f t="shared" si="2"/>
        <v>63</v>
      </c>
      <c r="K67" s="1671">
        <f t="shared" si="3"/>
        <v>140.91666666666666</v>
      </c>
      <c r="L67" s="1638">
        <f>1+1</f>
        <v>2</v>
      </c>
      <c r="M67" s="1638">
        <f>1/2+1/2</f>
        <v>1</v>
      </c>
      <c r="N67" s="1638">
        <v>0</v>
      </c>
      <c r="O67" s="1638">
        <v>0</v>
      </c>
      <c r="P67" s="1638">
        <v>0</v>
      </c>
      <c r="Q67" s="1638">
        <v>0</v>
      </c>
      <c r="R67" s="1638">
        <v>0</v>
      </c>
      <c r="S67" s="1638">
        <v>0</v>
      </c>
      <c r="T67" s="1638">
        <v>0</v>
      </c>
      <c r="U67" s="1638">
        <v>0</v>
      </c>
      <c r="V67" s="1638">
        <v>0</v>
      </c>
      <c r="W67" s="1638">
        <v>0</v>
      </c>
    </row>
    <row r="68" spans="1:24">
      <c r="A68" s="1686">
        <f t="shared" si="1"/>
        <v>64</v>
      </c>
      <c r="B68" s="1689">
        <v>47</v>
      </c>
      <c r="C68" s="1644" t="s">
        <v>2409</v>
      </c>
      <c r="D68" s="1644" t="s">
        <v>2408</v>
      </c>
      <c r="E68" s="1644" t="s">
        <v>368</v>
      </c>
      <c r="F68" s="1679" t="s">
        <v>2939</v>
      </c>
      <c r="G68" s="1683" t="s">
        <v>38</v>
      </c>
      <c r="H68" s="1633">
        <f t="shared" si="4"/>
        <v>1</v>
      </c>
      <c r="I68" s="1634">
        <f t="shared" si="4"/>
        <v>1</v>
      </c>
      <c r="J68" s="1712">
        <f t="shared" si="2"/>
        <v>64</v>
      </c>
      <c r="K68" s="1671">
        <f t="shared" si="3"/>
        <v>141.91666666666666</v>
      </c>
      <c r="L68" s="1638">
        <f>1</f>
        <v>1</v>
      </c>
      <c r="M68" s="1638">
        <f>1</f>
        <v>1</v>
      </c>
      <c r="N68" s="1638">
        <v>0</v>
      </c>
      <c r="O68" s="1638">
        <v>0</v>
      </c>
      <c r="P68" s="1638">
        <v>0</v>
      </c>
      <c r="Q68" s="1638">
        <v>0</v>
      </c>
      <c r="R68" s="1638">
        <v>0</v>
      </c>
      <c r="S68" s="1638">
        <v>0</v>
      </c>
      <c r="T68" s="1638">
        <v>0</v>
      </c>
      <c r="U68" s="1638">
        <v>0</v>
      </c>
      <c r="V68" s="1638">
        <v>0</v>
      </c>
      <c r="W68" s="1638">
        <v>0</v>
      </c>
      <c r="X68" s="1706" t="s">
        <v>2950</v>
      </c>
    </row>
    <row r="69" spans="1:24">
      <c r="A69" s="1686">
        <f t="shared" si="1"/>
        <v>65</v>
      </c>
      <c r="B69" s="1689">
        <v>47</v>
      </c>
      <c r="C69" s="1644" t="s">
        <v>737</v>
      </c>
      <c r="D69" s="1644" t="s">
        <v>738</v>
      </c>
      <c r="E69" s="1644" t="s">
        <v>368</v>
      </c>
      <c r="F69" s="1679" t="s">
        <v>2939</v>
      </c>
      <c r="G69" s="1683" t="s">
        <v>38</v>
      </c>
      <c r="H69" s="1633">
        <f t="shared" ref="H69:I100" si="5">L69+N69+P69+R69+T69+V69</f>
        <v>1</v>
      </c>
      <c r="I69" s="1634">
        <f t="shared" si="5"/>
        <v>1</v>
      </c>
      <c r="J69" s="1712">
        <f t="shared" si="2"/>
        <v>65</v>
      </c>
      <c r="K69" s="1671">
        <f t="shared" si="3"/>
        <v>142.91666666666666</v>
      </c>
      <c r="L69" s="1638">
        <f>1</f>
        <v>1</v>
      </c>
      <c r="M69" s="1638">
        <f>1</f>
        <v>1</v>
      </c>
      <c r="N69" s="1638">
        <v>0</v>
      </c>
      <c r="O69" s="1638">
        <v>0</v>
      </c>
      <c r="P69" s="1638">
        <v>0</v>
      </c>
      <c r="Q69" s="1638">
        <v>0</v>
      </c>
      <c r="R69" s="1638">
        <v>0</v>
      </c>
      <c r="S69" s="1638">
        <v>0</v>
      </c>
      <c r="T69" s="1638">
        <v>0</v>
      </c>
      <c r="U69" s="1638">
        <v>0</v>
      </c>
      <c r="V69" s="1638">
        <v>0</v>
      </c>
      <c r="W69" s="1638">
        <v>0</v>
      </c>
    </row>
    <row r="70" spans="1:24">
      <c r="A70" s="1686">
        <f t="shared" si="1"/>
        <v>66</v>
      </c>
      <c r="B70" s="1689">
        <v>47</v>
      </c>
      <c r="C70" s="1644" t="s">
        <v>1450</v>
      </c>
      <c r="D70" s="1644" t="s">
        <v>111</v>
      </c>
      <c r="E70" s="1644" t="s">
        <v>231</v>
      </c>
      <c r="F70" s="1679" t="s">
        <v>2939</v>
      </c>
      <c r="G70" s="1683" t="s">
        <v>38</v>
      </c>
      <c r="H70" s="1633">
        <f t="shared" si="5"/>
        <v>2</v>
      </c>
      <c r="I70" s="1634">
        <f t="shared" si="5"/>
        <v>1</v>
      </c>
      <c r="J70" s="1712">
        <f t="shared" si="2"/>
        <v>66</v>
      </c>
      <c r="K70" s="1671">
        <f t="shared" si="3"/>
        <v>143.91666666666666</v>
      </c>
      <c r="L70" s="1638">
        <f>1</f>
        <v>1</v>
      </c>
      <c r="M70" s="1638">
        <f>1</f>
        <v>1</v>
      </c>
      <c r="N70" s="1638">
        <v>0</v>
      </c>
      <c r="O70" s="1638">
        <v>0</v>
      </c>
      <c r="P70" s="1638">
        <v>0</v>
      </c>
      <c r="Q70" s="1638">
        <v>0</v>
      </c>
      <c r="R70" s="1638">
        <v>0</v>
      </c>
      <c r="S70" s="1638">
        <v>0</v>
      </c>
      <c r="T70" s="1638">
        <v>0</v>
      </c>
      <c r="U70" s="1638">
        <v>0</v>
      </c>
      <c r="V70" s="1638">
        <v>1</v>
      </c>
      <c r="W70" s="1638">
        <v>0</v>
      </c>
    </row>
    <row r="71" spans="1:24">
      <c r="A71" s="1686">
        <f t="shared" ref="A71:A134" si="6">A70+1</f>
        <v>67</v>
      </c>
      <c r="B71" s="1689">
        <v>67</v>
      </c>
      <c r="C71" s="1644" t="s">
        <v>120</v>
      </c>
      <c r="D71" s="1644" t="s">
        <v>121</v>
      </c>
      <c r="E71" s="1644" t="s">
        <v>67</v>
      </c>
      <c r="F71" s="1679" t="s">
        <v>2939</v>
      </c>
      <c r="G71" s="1683" t="s">
        <v>2940</v>
      </c>
      <c r="H71" s="1633">
        <f t="shared" si="5"/>
        <v>2</v>
      </c>
      <c r="I71" s="1634">
        <f t="shared" si="5"/>
        <v>0.83333333333333326</v>
      </c>
      <c r="J71" s="1712">
        <f t="shared" ref="J71:J99" si="7">J70+1</f>
        <v>67</v>
      </c>
      <c r="K71" s="1671">
        <f t="shared" si="3"/>
        <v>144.75</v>
      </c>
      <c r="L71" s="1639">
        <f t="shared" ref="L71:L76" si="8">1+1</f>
        <v>2</v>
      </c>
      <c r="M71" s="1639">
        <f>1/3+1/2</f>
        <v>0.83333333333333326</v>
      </c>
      <c r="N71" s="1639">
        <v>0</v>
      </c>
      <c r="O71" s="1639">
        <v>0</v>
      </c>
      <c r="P71" s="1639">
        <v>0</v>
      </c>
      <c r="Q71" s="1639">
        <v>0</v>
      </c>
      <c r="R71" s="1639">
        <v>0</v>
      </c>
      <c r="S71" s="1639">
        <v>0</v>
      </c>
      <c r="T71" s="1639">
        <v>0</v>
      </c>
      <c r="U71" s="1639">
        <v>0</v>
      </c>
      <c r="V71" s="1639">
        <v>0</v>
      </c>
      <c r="W71" s="1639">
        <v>0</v>
      </c>
    </row>
    <row r="72" spans="1:24">
      <c r="A72" s="1686">
        <f t="shared" si="6"/>
        <v>68</v>
      </c>
      <c r="B72" s="1689">
        <v>67</v>
      </c>
      <c r="C72" s="1644" t="s">
        <v>203</v>
      </c>
      <c r="D72" s="1644" t="s">
        <v>204</v>
      </c>
      <c r="E72" s="1644" t="s">
        <v>1021</v>
      </c>
      <c r="F72" s="1667" t="s">
        <v>2939</v>
      </c>
      <c r="G72" s="1685" t="s">
        <v>37</v>
      </c>
      <c r="H72" s="1641">
        <f t="shared" si="5"/>
        <v>2</v>
      </c>
      <c r="I72" s="1642">
        <f t="shared" si="5"/>
        <v>0.83333333333333326</v>
      </c>
      <c r="J72" s="1712">
        <f t="shared" si="7"/>
        <v>68</v>
      </c>
      <c r="K72" s="1671">
        <f t="shared" ref="K72:K135" si="9">K71+I72</f>
        <v>145.58333333333334</v>
      </c>
      <c r="L72" s="1638">
        <f t="shared" si="8"/>
        <v>2</v>
      </c>
      <c r="M72" s="1638">
        <f>1/2+1/3</f>
        <v>0.83333333333333326</v>
      </c>
      <c r="N72" s="1639">
        <v>0</v>
      </c>
      <c r="O72" s="1639">
        <v>0</v>
      </c>
      <c r="P72" s="1639">
        <v>0</v>
      </c>
      <c r="Q72" s="1639">
        <v>0</v>
      </c>
      <c r="R72" s="1639">
        <v>0</v>
      </c>
      <c r="S72" s="1639">
        <v>0</v>
      </c>
      <c r="T72" s="1639">
        <v>0</v>
      </c>
      <c r="U72" s="1639">
        <v>0</v>
      </c>
      <c r="V72" s="1639">
        <v>0</v>
      </c>
      <c r="W72" s="1639">
        <v>0</v>
      </c>
    </row>
    <row r="73" spans="1:24">
      <c r="A73" s="1686">
        <f t="shared" si="6"/>
        <v>69</v>
      </c>
      <c r="B73" s="1689">
        <v>69</v>
      </c>
      <c r="C73" s="1669" t="s">
        <v>184</v>
      </c>
      <c r="D73" s="1669" t="s">
        <v>185</v>
      </c>
      <c r="E73" s="1669" t="s">
        <v>1759</v>
      </c>
      <c r="F73" s="1670" t="s">
        <v>2939</v>
      </c>
      <c r="G73" s="1684" t="s">
        <v>33</v>
      </c>
      <c r="H73" s="1641">
        <f t="shared" si="5"/>
        <v>2</v>
      </c>
      <c r="I73" s="1642">
        <f t="shared" si="5"/>
        <v>0.66666666666666663</v>
      </c>
      <c r="J73" s="1712">
        <f t="shared" si="7"/>
        <v>69</v>
      </c>
      <c r="K73" s="1671">
        <f t="shared" si="9"/>
        <v>146.25</v>
      </c>
      <c r="L73" s="1672">
        <f t="shared" si="8"/>
        <v>2</v>
      </c>
      <c r="M73" s="1672">
        <f>1/3+1/3</f>
        <v>0.66666666666666663</v>
      </c>
      <c r="N73" s="1672">
        <v>0</v>
      </c>
      <c r="O73" s="1672">
        <v>0</v>
      </c>
      <c r="P73" s="1672">
        <v>0</v>
      </c>
      <c r="Q73" s="1672">
        <v>0</v>
      </c>
      <c r="R73" s="1672">
        <v>0</v>
      </c>
      <c r="S73" s="1672">
        <v>0</v>
      </c>
      <c r="T73" s="1672">
        <v>0</v>
      </c>
      <c r="U73" s="1672">
        <v>0</v>
      </c>
      <c r="V73" s="1672">
        <v>0</v>
      </c>
      <c r="W73" s="1672">
        <v>0</v>
      </c>
    </row>
    <row r="74" spans="1:24">
      <c r="A74" s="1686">
        <f t="shared" si="6"/>
        <v>70</v>
      </c>
      <c r="B74" s="1689">
        <v>69</v>
      </c>
      <c r="C74" s="1673" t="s">
        <v>110</v>
      </c>
      <c r="D74" s="1673" t="s">
        <v>74</v>
      </c>
      <c r="E74" s="1673" t="s">
        <v>59</v>
      </c>
      <c r="F74" s="1670" t="s">
        <v>2939</v>
      </c>
      <c r="G74" s="1684" t="s">
        <v>33</v>
      </c>
      <c r="H74" s="1641">
        <f t="shared" si="5"/>
        <v>2</v>
      </c>
      <c r="I74" s="1642">
        <f t="shared" si="5"/>
        <v>0.66666666666666663</v>
      </c>
      <c r="J74" s="1712">
        <f t="shared" si="7"/>
        <v>70</v>
      </c>
      <c r="K74" s="1671">
        <f t="shared" si="9"/>
        <v>146.91666666666666</v>
      </c>
      <c r="L74" s="1674">
        <f t="shared" si="8"/>
        <v>2</v>
      </c>
      <c r="M74" s="1674">
        <f>1/3+1/3</f>
        <v>0.66666666666666663</v>
      </c>
      <c r="N74" s="1674">
        <v>0</v>
      </c>
      <c r="O74" s="1674">
        <v>0</v>
      </c>
      <c r="P74" s="1674">
        <v>0</v>
      </c>
      <c r="Q74" s="1674">
        <v>0</v>
      </c>
      <c r="R74" s="1674">
        <v>0</v>
      </c>
      <c r="S74" s="1674">
        <v>0</v>
      </c>
      <c r="T74" s="1674">
        <v>0</v>
      </c>
      <c r="U74" s="1674">
        <v>0</v>
      </c>
      <c r="V74" s="1674">
        <v>0</v>
      </c>
      <c r="W74" s="1674">
        <v>0</v>
      </c>
    </row>
    <row r="75" spans="1:24">
      <c r="A75" s="1686">
        <f t="shared" si="6"/>
        <v>71</v>
      </c>
      <c r="B75" s="1689">
        <v>69</v>
      </c>
      <c r="C75" s="1669" t="s">
        <v>855</v>
      </c>
      <c r="D75" s="1669" t="s">
        <v>164</v>
      </c>
      <c r="E75" s="1669" t="s">
        <v>157</v>
      </c>
      <c r="F75" s="1670" t="s">
        <v>2939</v>
      </c>
      <c r="G75" s="1684" t="s">
        <v>33</v>
      </c>
      <c r="H75" s="1641">
        <f t="shared" si="5"/>
        <v>2</v>
      </c>
      <c r="I75" s="1642">
        <f t="shared" si="5"/>
        <v>0.66666666666666663</v>
      </c>
      <c r="J75" s="1712">
        <f t="shared" si="7"/>
        <v>71</v>
      </c>
      <c r="K75" s="1671">
        <f t="shared" si="9"/>
        <v>147.58333333333331</v>
      </c>
      <c r="L75" s="1672">
        <f t="shared" si="8"/>
        <v>2</v>
      </c>
      <c r="M75" s="1672">
        <f>1/3+1/3</f>
        <v>0.66666666666666663</v>
      </c>
      <c r="N75" s="1672">
        <v>0</v>
      </c>
      <c r="O75" s="1672">
        <v>0</v>
      </c>
      <c r="P75" s="1672">
        <v>0</v>
      </c>
      <c r="Q75" s="1672">
        <v>0</v>
      </c>
      <c r="R75" s="1672">
        <v>0</v>
      </c>
      <c r="S75" s="1672">
        <v>0</v>
      </c>
      <c r="T75" s="1672">
        <v>0</v>
      </c>
      <c r="U75" s="1672">
        <v>0</v>
      </c>
      <c r="V75" s="1672">
        <v>0</v>
      </c>
      <c r="W75" s="1672">
        <v>0</v>
      </c>
    </row>
    <row r="76" spans="1:24">
      <c r="A76" s="1686">
        <f t="shared" si="6"/>
        <v>72</v>
      </c>
      <c r="B76" s="1689">
        <v>69</v>
      </c>
      <c r="C76" s="1644" t="s">
        <v>717</v>
      </c>
      <c r="D76" s="1644" t="s">
        <v>138</v>
      </c>
      <c r="E76" s="1644" t="s">
        <v>67</v>
      </c>
      <c r="F76" s="1679" t="s">
        <v>2939</v>
      </c>
      <c r="G76" s="1683" t="s">
        <v>2941</v>
      </c>
      <c r="H76" s="1633">
        <f t="shared" si="5"/>
        <v>2</v>
      </c>
      <c r="I76" s="1634">
        <f t="shared" si="5"/>
        <v>0.66666666666666663</v>
      </c>
      <c r="J76" s="1712">
        <f t="shared" si="7"/>
        <v>72</v>
      </c>
      <c r="K76" s="1671">
        <f t="shared" si="9"/>
        <v>148.24999999999997</v>
      </c>
      <c r="L76" s="1638">
        <f t="shared" si="8"/>
        <v>2</v>
      </c>
      <c r="M76" s="1638">
        <f>1/3+1/3</f>
        <v>0.66666666666666663</v>
      </c>
      <c r="N76" s="1638">
        <v>0</v>
      </c>
      <c r="O76" s="1638">
        <v>0</v>
      </c>
      <c r="P76" s="1638">
        <v>0</v>
      </c>
      <c r="Q76" s="1639">
        <v>0</v>
      </c>
      <c r="R76" s="1639">
        <v>0</v>
      </c>
      <c r="S76" s="1639">
        <v>0</v>
      </c>
      <c r="T76" s="1639">
        <v>0</v>
      </c>
      <c r="U76" s="1639">
        <v>0</v>
      </c>
      <c r="V76" s="1639">
        <v>0</v>
      </c>
      <c r="W76" s="1639">
        <v>0</v>
      </c>
    </row>
    <row r="77" spans="1:24">
      <c r="A77" s="1686">
        <f t="shared" si="6"/>
        <v>73</v>
      </c>
      <c r="B77" s="1689">
        <v>73</v>
      </c>
      <c r="C77" s="1644" t="s">
        <v>277</v>
      </c>
      <c r="D77" s="1644" t="s">
        <v>684</v>
      </c>
      <c r="E77" s="1644" t="s">
        <v>67</v>
      </c>
      <c r="F77" s="1679" t="s">
        <v>2939</v>
      </c>
      <c r="G77" s="1683" t="s">
        <v>34</v>
      </c>
      <c r="H77" s="1633">
        <f t="shared" si="5"/>
        <v>1</v>
      </c>
      <c r="I77" s="1634">
        <f t="shared" si="5"/>
        <v>0.5</v>
      </c>
      <c r="J77" s="1712">
        <f t="shared" si="7"/>
        <v>73</v>
      </c>
      <c r="K77" s="1671">
        <f t="shared" si="9"/>
        <v>148.74999999999997</v>
      </c>
      <c r="L77" s="1638">
        <f>1</f>
        <v>1</v>
      </c>
      <c r="M77" s="1638">
        <f>1/2</f>
        <v>0.5</v>
      </c>
      <c r="N77" s="1638">
        <v>0</v>
      </c>
      <c r="O77" s="1638">
        <v>0</v>
      </c>
      <c r="P77" s="1638">
        <v>0</v>
      </c>
      <c r="Q77" s="1638">
        <v>0</v>
      </c>
      <c r="R77" s="1638">
        <v>0</v>
      </c>
      <c r="S77" s="1638">
        <v>0</v>
      </c>
      <c r="T77" s="1638">
        <v>0</v>
      </c>
      <c r="U77" s="1638">
        <v>0</v>
      </c>
      <c r="V77" s="1638">
        <v>0</v>
      </c>
      <c r="W77" s="1638">
        <v>0</v>
      </c>
    </row>
    <row r="78" spans="1:24">
      <c r="A78" s="1686">
        <f t="shared" si="6"/>
        <v>74</v>
      </c>
      <c r="B78" s="1689">
        <v>73</v>
      </c>
      <c r="C78" s="1644" t="s">
        <v>683</v>
      </c>
      <c r="D78" s="1644" t="s">
        <v>1027</v>
      </c>
      <c r="E78" s="1644" t="s">
        <v>59</v>
      </c>
      <c r="F78" s="1679" t="s">
        <v>2939</v>
      </c>
      <c r="G78" s="1683" t="s">
        <v>34</v>
      </c>
      <c r="H78" s="1633">
        <f t="shared" si="5"/>
        <v>1</v>
      </c>
      <c r="I78" s="1634">
        <f t="shared" si="5"/>
        <v>0.5</v>
      </c>
      <c r="J78" s="1712">
        <f t="shared" si="7"/>
        <v>74</v>
      </c>
      <c r="K78" s="1671">
        <f t="shared" si="9"/>
        <v>149.24999999999997</v>
      </c>
      <c r="L78" s="1638">
        <v>0</v>
      </c>
      <c r="M78" s="1638">
        <v>0</v>
      </c>
      <c r="N78" s="1638">
        <v>0</v>
      </c>
      <c r="O78" s="1638">
        <v>0</v>
      </c>
      <c r="P78" s="1638">
        <v>0</v>
      </c>
      <c r="Q78" s="1638">
        <v>0</v>
      </c>
      <c r="R78" s="1638">
        <v>0</v>
      </c>
      <c r="S78" s="1638">
        <v>0</v>
      </c>
      <c r="T78" s="1638">
        <v>0</v>
      </c>
      <c r="U78" s="1638">
        <v>0</v>
      </c>
      <c r="V78" s="1638">
        <f>1</f>
        <v>1</v>
      </c>
      <c r="W78" s="1638">
        <f>1/2</f>
        <v>0.5</v>
      </c>
    </row>
    <row r="79" spans="1:24">
      <c r="A79" s="1686">
        <f t="shared" si="6"/>
        <v>75</v>
      </c>
      <c r="B79" s="1689">
        <v>73</v>
      </c>
      <c r="C79" s="1644" t="s">
        <v>1973</v>
      </c>
      <c r="D79" s="1644" t="s">
        <v>241</v>
      </c>
      <c r="E79" s="1644" t="s">
        <v>910</v>
      </c>
      <c r="F79" s="1679" t="s">
        <v>2939</v>
      </c>
      <c r="G79" s="1683" t="s">
        <v>34</v>
      </c>
      <c r="H79" s="1633">
        <f t="shared" si="5"/>
        <v>1</v>
      </c>
      <c r="I79" s="1634">
        <f t="shared" si="5"/>
        <v>0.5</v>
      </c>
      <c r="J79" s="1712">
        <f t="shared" si="7"/>
        <v>75</v>
      </c>
      <c r="K79" s="1671">
        <f t="shared" si="9"/>
        <v>149.74999999999997</v>
      </c>
      <c r="L79" s="1638">
        <f>1</f>
        <v>1</v>
      </c>
      <c r="M79" s="1638">
        <f>1/2</f>
        <v>0.5</v>
      </c>
      <c r="N79" s="1638">
        <v>0</v>
      </c>
      <c r="O79" s="1638">
        <v>0</v>
      </c>
      <c r="P79" s="1638">
        <v>0</v>
      </c>
      <c r="Q79" s="1638">
        <v>0</v>
      </c>
      <c r="R79" s="1638">
        <v>0</v>
      </c>
      <c r="S79" s="1638">
        <v>0</v>
      </c>
      <c r="T79" s="1638">
        <v>0</v>
      </c>
      <c r="U79" s="1638">
        <v>0</v>
      </c>
      <c r="V79" s="1638">
        <v>0</v>
      </c>
      <c r="W79" s="1638">
        <v>0</v>
      </c>
    </row>
    <row r="80" spans="1:24">
      <c r="A80" s="1686">
        <f t="shared" si="6"/>
        <v>76</v>
      </c>
      <c r="B80" s="1689">
        <v>73</v>
      </c>
      <c r="C80" s="1644" t="s">
        <v>118</v>
      </c>
      <c r="D80" s="1644" t="s">
        <v>119</v>
      </c>
      <c r="E80" s="1644" t="s">
        <v>157</v>
      </c>
      <c r="F80" s="1679" t="s">
        <v>2939</v>
      </c>
      <c r="G80" s="1683" t="s">
        <v>2940</v>
      </c>
      <c r="H80" s="1633">
        <f t="shared" si="5"/>
        <v>1</v>
      </c>
      <c r="I80" s="1634">
        <f t="shared" si="5"/>
        <v>0.5</v>
      </c>
      <c r="J80" s="1712">
        <f t="shared" si="7"/>
        <v>76</v>
      </c>
      <c r="K80" s="1671">
        <f t="shared" si="9"/>
        <v>150.24999999999997</v>
      </c>
      <c r="L80" s="1639">
        <v>0</v>
      </c>
      <c r="M80" s="1639">
        <v>0</v>
      </c>
      <c r="N80" s="1639">
        <v>0</v>
      </c>
      <c r="O80" s="1639">
        <v>0</v>
      </c>
      <c r="P80" s="1639">
        <v>0</v>
      </c>
      <c r="Q80" s="1639">
        <v>0</v>
      </c>
      <c r="R80" s="1639">
        <v>0</v>
      </c>
      <c r="S80" s="1639">
        <v>0</v>
      </c>
      <c r="T80" s="1639">
        <v>0</v>
      </c>
      <c r="U80" s="1639">
        <v>0</v>
      </c>
      <c r="V80" s="1639">
        <f>1</f>
        <v>1</v>
      </c>
      <c r="W80" s="1639">
        <v>0.5</v>
      </c>
    </row>
    <row r="81" spans="1:23">
      <c r="A81" s="1686">
        <f t="shared" si="6"/>
        <v>77</v>
      </c>
      <c r="B81" s="1689">
        <v>73</v>
      </c>
      <c r="C81" s="1644" t="s">
        <v>723</v>
      </c>
      <c r="D81" s="1644" t="s">
        <v>724</v>
      </c>
      <c r="E81" s="1644" t="s">
        <v>157</v>
      </c>
      <c r="F81" s="1679" t="s">
        <v>2939</v>
      </c>
      <c r="G81" s="1683" t="s">
        <v>2941</v>
      </c>
      <c r="H81" s="1633">
        <f t="shared" si="5"/>
        <v>1</v>
      </c>
      <c r="I81" s="1634">
        <f t="shared" si="5"/>
        <v>0.5</v>
      </c>
      <c r="J81" s="1712">
        <f t="shared" si="7"/>
        <v>77</v>
      </c>
      <c r="K81" s="1671">
        <f t="shared" si="9"/>
        <v>150.74999999999997</v>
      </c>
      <c r="L81" s="1638">
        <f>1</f>
        <v>1</v>
      </c>
      <c r="M81" s="1638">
        <f>1/2</f>
        <v>0.5</v>
      </c>
      <c r="N81" s="1638">
        <v>0</v>
      </c>
      <c r="O81" s="1638">
        <v>0</v>
      </c>
      <c r="P81" s="1638">
        <v>0</v>
      </c>
      <c r="Q81" s="1639">
        <v>0</v>
      </c>
      <c r="R81" s="1639">
        <v>0</v>
      </c>
      <c r="S81" s="1639">
        <v>0</v>
      </c>
      <c r="T81" s="1639">
        <v>0</v>
      </c>
      <c r="U81" s="1639">
        <v>0</v>
      </c>
      <c r="V81" s="1639">
        <v>0</v>
      </c>
      <c r="W81" s="1639">
        <v>0</v>
      </c>
    </row>
    <row r="82" spans="1:23">
      <c r="A82" s="1686">
        <f t="shared" si="6"/>
        <v>78</v>
      </c>
      <c r="B82" s="1689">
        <v>73</v>
      </c>
      <c r="C82" s="1644" t="s">
        <v>880</v>
      </c>
      <c r="D82" s="1644" t="s">
        <v>881</v>
      </c>
      <c r="E82" s="1680" t="s">
        <v>910</v>
      </c>
      <c r="F82" s="1679" t="s">
        <v>2939</v>
      </c>
      <c r="G82" s="1683" t="s">
        <v>2941</v>
      </c>
      <c r="H82" s="1633">
        <f t="shared" si="5"/>
        <v>1</v>
      </c>
      <c r="I82" s="1634">
        <f t="shared" si="5"/>
        <v>0.5</v>
      </c>
      <c r="J82" s="1712">
        <f t="shared" si="7"/>
        <v>78</v>
      </c>
      <c r="K82" s="1671">
        <f t="shared" si="9"/>
        <v>151.24999999999997</v>
      </c>
      <c r="L82" s="1638">
        <v>0</v>
      </c>
      <c r="M82" s="1638">
        <v>0</v>
      </c>
      <c r="N82" s="1638">
        <v>0</v>
      </c>
      <c r="O82" s="1638">
        <v>0</v>
      </c>
      <c r="P82" s="1638">
        <v>0</v>
      </c>
      <c r="Q82" s="1639">
        <v>0</v>
      </c>
      <c r="R82" s="1639">
        <v>0</v>
      </c>
      <c r="S82" s="1639">
        <v>0</v>
      </c>
      <c r="T82" s="1639">
        <v>0</v>
      </c>
      <c r="U82" s="1639">
        <v>0</v>
      </c>
      <c r="V82" s="1639">
        <v>1</v>
      </c>
      <c r="W82" s="1639">
        <f>1/2</f>
        <v>0.5</v>
      </c>
    </row>
    <row r="83" spans="1:23">
      <c r="A83" s="1686">
        <f t="shared" si="6"/>
        <v>79</v>
      </c>
      <c r="B83" s="1689">
        <v>73</v>
      </c>
      <c r="C83" s="1644" t="s">
        <v>2155</v>
      </c>
      <c r="D83" s="1644" t="s">
        <v>2156</v>
      </c>
      <c r="E83" s="1645" t="s">
        <v>914</v>
      </c>
      <c r="F83" s="1679" t="s">
        <v>2939</v>
      </c>
      <c r="G83" s="1683" t="s">
        <v>2941</v>
      </c>
      <c r="H83" s="1633">
        <f t="shared" si="5"/>
        <v>2</v>
      </c>
      <c r="I83" s="1634">
        <f t="shared" si="5"/>
        <v>0.5</v>
      </c>
      <c r="J83" s="1712">
        <f t="shared" si="7"/>
        <v>79</v>
      </c>
      <c r="K83" s="1671">
        <f t="shared" si="9"/>
        <v>151.74999999999997</v>
      </c>
      <c r="L83" s="1638">
        <f>1+1</f>
        <v>2</v>
      </c>
      <c r="M83" s="1638">
        <f>1/4+1/4</f>
        <v>0.5</v>
      </c>
      <c r="N83" s="1638">
        <v>0</v>
      </c>
      <c r="O83" s="1638">
        <v>0</v>
      </c>
      <c r="P83" s="1638">
        <v>0</v>
      </c>
      <c r="Q83" s="1639">
        <v>0</v>
      </c>
      <c r="R83" s="1639">
        <v>0</v>
      </c>
      <c r="S83" s="1639">
        <v>0</v>
      </c>
      <c r="T83" s="1639">
        <v>0</v>
      </c>
      <c r="U83" s="1639">
        <v>0</v>
      </c>
      <c r="V83" s="1639">
        <v>0</v>
      </c>
      <c r="W83" s="1639">
        <v>0</v>
      </c>
    </row>
    <row r="84" spans="1:23">
      <c r="A84" s="1686">
        <f t="shared" si="6"/>
        <v>80</v>
      </c>
      <c r="B84" s="1689">
        <v>73</v>
      </c>
      <c r="C84" s="1644" t="s">
        <v>727</v>
      </c>
      <c r="D84" s="1644" t="s">
        <v>164</v>
      </c>
      <c r="E84" s="1644" t="s">
        <v>67</v>
      </c>
      <c r="F84" s="1667" t="s">
        <v>2939</v>
      </c>
      <c r="G84" s="1685" t="s">
        <v>37</v>
      </c>
      <c r="H84" s="1633">
        <f t="shared" si="5"/>
        <v>1</v>
      </c>
      <c r="I84" s="1634">
        <f t="shared" si="5"/>
        <v>0.5</v>
      </c>
      <c r="J84" s="1712">
        <f t="shared" si="7"/>
        <v>80</v>
      </c>
      <c r="K84" s="1671">
        <f t="shared" si="9"/>
        <v>152.24999999999997</v>
      </c>
      <c r="L84" s="1638">
        <f>1</f>
        <v>1</v>
      </c>
      <c r="M84" s="1638">
        <f>1/2</f>
        <v>0.5</v>
      </c>
      <c r="N84" s="1639">
        <v>0</v>
      </c>
      <c r="O84" s="1639">
        <v>0</v>
      </c>
      <c r="P84" s="1639">
        <v>0</v>
      </c>
      <c r="Q84" s="1639">
        <v>0</v>
      </c>
      <c r="R84" s="1639">
        <v>0</v>
      </c>
      <c r="S84" s="1639">
        <v>0</v>
      </c>
      <c r="T84" s="1639">
        <v>0</v>
      </c>
      <c r="U84" s="1639">
        <v>0</v>
      </c>
      <c r="V84" s="1639">
        <v>0</v>
      </c>
      <c r="W84" s="1639">
        <v>0</v>
      </c>
    </row>
    <row r="85" spans="1:23">
      <c r="A85" s="1686">
        <f t="shared" si="6"/>
        <v>81</v>
      </c>
      <c r="B85" s="1689">
        <v>73</v>
      </c>
      <c r="C85" s="1644" t="s">
        <v>732</v>
      </c>
      <c r="D85" s="1644" t="s">
        <v>733</v>
      </c>
      <c r="E85" s="1644" t="s">
        <v>59</v>
      </c>
      <c r="F85" s="1667" t="s">
        <v>2939</v>
      </c>
      <c r="G85" s="1685" t="s">
        <v>37</v>
      </c>
      <c r="H85" s="1633">
        <f t="shared" si="5"/>
        <v>1</v>
      </c>
      <c r="I85" s="1634">
        <f t="shared" si="5"/>
        <v>0.5</v>
      </c>
      <c r="J85" s="1712">
        <f t="shared" si="7"/>
        <v>81</v>
      </c>
      <c r="K85" s="1671">
        <f t="shared" si="9"/>
        <v>152.74999999999997</v>
      </c>
      <c r="L85" s="1638">
        <f>1</f>
        <v>1</v>
      </c>
      <c r="M85" s="1638">
        <f>1/2</f>
        <v>0.5</v>
      </c>
      <c r="N85" s="1639">
        <v>0</v>
      </c>
      <c r="O85" s="1639">
        <v>0</v>
      </c>
      <c r="P85" s="1639">
        <v>0</v>
      </c>
      <c r="Q85" s="1639">
        <v>0</v>
      </c>
      <c r="R85" s="1639">
        <v>0</v>
      </c>
      <c r="S85" s="1639">
        <v>0</v>
      </c>
      <c r="T85" s="1639">
        <v>0</v>
      </c>
      <c r="U85" s="1639">
        <v>0</v>
      </c>
      <c r="V85" s="1639">
        <v>0</v>
      </c>
      <c r="W85" s="1639">
        <v>0</v>
      </c>
    </row>
    <row r="86" spans="1:23">
      <c r="A86" s="1686">
        <f t="shared" si="6"/>
        <v>82</v>
      </c>
      <c r="B86" s="1689">
        <v>73</v>
      </c>
      <c r="C86" s="1644" t="s">
        <v>199</v>
      </c>
      <c r="D86" s="1644" t="s">
        <v>200</v>
      </c>
      <c r="E86" s="1644" t="s">
        <v>59</v>
      </c>
      <c r="F86" s="1679" t="s">
        <v>2939</v>
      </c>
      <c r="G86" s="1683" t="s">
        <v>38</v>
      </c>
      <c r="H86" s="1641">
        <f t="shared" si="5"/>
        <v>1</v>
      </c>
      <c r="I86" s="1642">
        <f t="shared" si="5"/>
        <v>0.5</v>
      </c>
      <c r="J86" s="1712">
        <f t="shared" si="7"/>
        <v>82</v>
      </c>
      <c r="K86" s="1671">
        <f t="shared" si="9"/>
        <v>153.24999999999997</v>
      </c>
      <c r="L86" s="1638">
        <v>0</v>
      </c>
      <c r="M86" s="1638">
        <v>0</v>
      </c>
      <c r="N86" s="1638">
        <v>0</v>
      </c>
      <c r="O86" s="1638">
        <v>0</v>
      </c>
      <c r="P86" s="1638">
        <v>0</v>
      </c>
      <c r="Q86" s="1638">
        <v>0</v>
      </c>
      <c r="R86" s="1638">
        <v>0</v>
      </c>
      <c r="S86" s="1638">
        <v>0</v>
      </c>
      <c r="T86" s="1638">
        <v>0</v>
      </c>
      <c r="U86" s="1638">
        <v>0</v>
      </c>
      <c r="V86" s="1638">
        <f>1</f>
        <v>1</v>
      </c>
      <c r="W86" s="1638">
        <f>1/2</f>
        <v>0.5</v>
      </c>
    </row>
    <row r="87" spans="1:23">
      <c r="A87" s="1686">
        <f t="shared" si="6"/>
        <v>83</v>
      </c>
      <c r="B87" s="1689">
        <v>73</v>
      </c>
      <c r="C87" s="1644" t="s">
        <v>344</v>
      </c>
      <c r="D87" s="1644" t="s">
        <v>345</v>
      </c>
      <c r="E87" s="1644" t="s">
        <v>59</v>
      </c>
      <c r="F87" s="1679" t="s">
        <v>2939</v>
      </c>
      <c r="G87" s="1683" t="s">
        <v>38</v>
      </c>
      <c r="H87" s="1641">
        <f t="shared" si="5"/>
        <v>1</v>
      </c>
      <c r="I87" s="1642">
        <f t="shared" si="5"/>
        <v>0.5</v>
      </c>
      <c r="J87" s="1712">
        <f t="shared" si="7"/>
        <v>83</v>
      </c>
      <c r="K87" s="1671">
        <f t="shared" si="9"/>
        <v>153.74999999999997</v>
      </c>
      <c r="L87" s="1638">
        <v>0</v>
      </c>
      <c r="M87" s="1638">
        <v>0</v>
      </c>
      <c r="N87" s="1638">
        <v>0</v>
      </c>
      <c r="O87" s="1638">
        <v>0</v>
      </c>
      <c r="P87" s="1638">
        <v>0</v>
      </c>
      <c r="Q87" s="1638">
        <v>0</v>
      </c>
      <c r="R87" s="1638">
        <v>0</v>
      </c>
      <c r="S87" s="1638">
        <v>0</v>
      </c>
      <c r="T87" s="1638">
        <v>0</v>
      </c>
      <c r="U87" s="1638">
        <v>0</v>
      </c>
      <c r="V87" s="1638">
        <f>1</f>
        <v>1</v>
      </c>
      <c r="W87" s="1638">
        <f>1/2</f>
        <v>0.5</v>
      </c>
    </row>
    <row r="88" spans="1:23">
      <c r="A88" s="1686">
        <f t="shared" si="6"/>
        <v>84</v>
      </c>
      <c r="B88" s="1689">
        <v>84</v>
      </c>
      <c r="C88" s="1673" t="s">
        <v>1040</v>
      </c>
      <c r="D88" s="1673" t="s">
        <v>1041</v>
      </c>
      <c r="E88" s="1673" t="s">
        <v>157</v>
      </c>
      <c r="F88" s="1670" t="s">
        <v>2939</v>
      </c>
      <c r="G88" s="1684" t="s">
        <v>33</v>
      </c>
      <c r="H88" s="1641">
        <f t="shared" si="5"/>
        <v>1</v>
      </c>
      <c r="I88" s="1642">
        <f t="shared" si="5"/>
        <v>0.33333333333333331</v>
      </c>
      <c r="J88" s="1712">
        <f t="shared" si="7"/>
        <v>84</v>
      </c>
      <c r="K88" s="1671">
        <f t="shared" si="9"/>
        <v>154.08333333333331</v>
      </c>
      <c r="L88" s="1674">
        <f>1</f>
        <v>1</v>
      </c>
      <c r="M88" s="1674">
        <f t="shared" ref="M88:M95" si="10">1/3</f>
        <v>0.33333333333333331</v>
      </c>
      <c r="N88" s="1674">
        <v>0</v>
      </c>
      <c r="O88" s="1674">
        <v>0</v>
      </c>
      <c r="P88" s="1674">
        <v>0</v>
      </c>
      <c r="Q88" s="1674">
        <v>0</v>
      </c>
      <c r="R88" s="1674">
        <v>0</v>
      </c>
      <c r="S88" s="1674">
        <v>0</v>
      </c>
      <c r="T88" s="1674">
        <v>0</v>
      </c>
      <c r="U88" s="1674">
        <v>0</v>
      </c>
      <c r="V88" s="1674">
        <v>0</v>
      </c>
      <c r="W88" s="1674">
        <v>0</v>
      </c>
    </row>
    <row r="89" spans="1:23">
      <c r="A89" s="1686">
        <f t="shared" si="6"/>
        <v>85</v>
      </c>
      <c r="B89" s="1689">
        <v>84</v>
      </c>
      <c r="C89" s="1676" t="s">
        <v>111</v>
      </c>
      <c r="D89" s="1676" t="s">
        <v>112</v>
      </c>
      <c r="E89" s="1675" t="s">
        <v>846</v>
      </c>
      <c r="F89" s="1670" t="s">
        <v>2939</v>
      </c>
      <c r="G89" s="1684" t="s">
        <v>33</v>
      </c>
      <c r="H89" s="1641">
        <f t="shared" si="5"/>
        <v>1</v>
      </c>
      <c r="I89" s="1642">
        <f t="shared" si="5"/>
        <v>0.33333333333333331</v>
      </c>
      <c r="J89" s="1712">
        <f t="shared" si="7"/>
        <v>85</v>
      </c>
      <c r="K89" s="1671">
        <f t="shared" si="9"/>
        <v>154.41666666666666</v>
      </c>
      <c r="L89" s="1640">
        <f>1</f>
        <v>1</v>
      </c>
      <c r="M89" s="1674">
        <f t="shared" si="10"/>
        <v>0.33333333333333331</v>
      </c>
      <c r="N89" s="1674">
        <v>0</v>
      </c>
      <c r="O89" s="1674">
        <v>0</v>
      </c>
      <c r="P89" s="1674">
        <v>0</v>
      </c>
      <c r="Q89" s="1674">
        <v>0</v>
      </c>
      <c r="R89" s="1674">
        <v>0</v>
      </c>
      <c r="S89" s="1674">
        <v>0</v>
      </c>
      <c r="T89" s="1674">
        <v>0</v>
      </c>
      <c r="U89" s="1674">
        <v>0</v>
      </c>
      <c r="V89" s="1674">
        <v>0</v>
      </c>
      <c r="W89" s="1674">
        <v>0</v>
      </c>
    </row>
    <row r="90" spans="1:23">
      <c r="A90" s="1686">
        <f t="shared" si="6"/>
        <v>86</v>
      </c>
      <c r="B90" s="1689">
        <v>84</v>
      </c>
      <c r="C90" s="1644" t="s">
        <v>693</v>
      </c>
      <c r="D90" s="1644" t="s">
        <v>694</v>
      </c>
      <c r="E90" s="1644" t="s">
        <v>157</v>
      </c>
      <c r="F90" s="1679" t="s">
        <v>2939</v>
      </c>
      <c r="G90" s="1683" t="s">
        <v>34</v>
      </c>
      <c r="H90" s="1633">
        <f t="shared" si="5"/>
        <v>1</v>
      </c>
      <c r="I90" s="1634">
        <f t="shared" si="5"/>
        <v>0.33333333333333331</v>
      </c>
      <c r="J90" s="1712">
        <f t="shared" si="7"/>
        <v>86</v>
      </c>
      <c r="K90" s="1671">
        <f t="shared" si="9"/>
        <v>154.75</v>
      </c>
      <c r="L90" s="1638">
        <f>1</f>
        <v>1</v>
      </c>
      <c r="M90" s="1638">
        <f t="shared" si="10"/>
        <v>0.33333333333333331</v>
      </c>
      <c r="N90" s="1638">
        <v>0</v>
      </c>
      <c r="O90" s="1638">
        <v>0</v>
      </c>
      <c r="P90" s="1638">
        <v>0</v>
      </c>
      <c r="Q90" s="1638">
        <v>0</v>
      </c>
      <c r="R90" s="1638">
        <v>0</v>
      </c>
      <c r="S90" s="1638">
        <v>0</v>
      </c>
      <c r="T90" s="1638">
        <v>0</v>
      </c>
      <c r="U90" s="1638">
        <v>0</v>
      </c>
      <c r="V90" s="1638">
        <v>0</v>
      </c>
      <c r="W90" s="1638">
        <v>0</v>
      </c>
    </row>
    <row r="91" spans="1:23">
      <c r="A91" s="1686">
        <f t="shared" si="6"/>
        <v>87</v>
      </c>
      <c r="B91" s="1689">
        <v>84</v>
      </c>
      <c r="C91" s="1644" t="s">
        <v>293</v>
      </c>
      <c r="D91" s="1644" t="s">
        <v>294</v>
      </c>
      <c r="E91" s="1644" t="s">
        <v>67</v>
      </c>
      <c r="F91" s="1679" t="s">
        <v>2939</v>
      </c>
      <c r="G91" s="1683" t="s">
        <v>2940</v>
      </c>
      <c r="H91" s="1633">
        <f t="shared" si="5"/>
        <v>1</v>
      </c>
      <c r="I91" s="1634">
        <f t="shared" si="5"/>
        <v>0.33333333333333331</v>
      </c>
      <c r="J91" s="1712">
        <f t="shared" si="7"/>
        <v>87</v>
      </c>
      <c r="K91" s="1671">
        <f t="shared" si="9"/>
        <v>155.08333333333334</v>
      </c>
      <c r="L91" s="1639">
        <f>1</f>
        <v>1</v>
      </c>
      <c r="M91" s="1639">
        <f t="shared" si="10"/>
        <v>0.33333333333333331</v>
      </c>
      <c r="N91" s="1639">
        <v>0</v>
      </c>
      <c r="O91" s="1639">
        <v>0</v>
      </c>
      <c r="P91" s="1639">
        <v>0</v>
      </c>
      <c r="Q91" s="1639">
        <v>0</v>
      </c>
      <c r="R91" s="1639">
        <v>0</v>
      </c>
      <c r="S91" s="1639">
        <v>0</v>
      </c>
      <c r="T91" s="1639">
        <v>0</v>
      </c>
      <c r="U91" s="1639">
        <v>0</v>
      </c>
      <c r="V91" s="1639">
        <v>0</v>
      </c>
      <c r="W91" s="1639">
        <v>0</v>
      </c>
    </row>
    <row r="92" spans="1:23">
      <c r="A92" s="1686">
        <f t="shared" si="6"/>
        <v>88</v>
      </c>
      <c r="B92" s="1689">
        <v>84</v>
      </c>
      <c r="C92" s="1644" t="s">
        <v>713</v>
      </c>
      <c r="D92" s="1644" t="s">
        <v>714</v>
      </c>
      <c r="E92" s="1644" t="s">
        <v>2714</v>
      </c>
      <c r="F92" s="1679" t="s">
        <v>2939</v>
      </c>
      <c r="G92" s="1683" t="s">
        <v>2940</v>
      </c>
      <c r="H92" s="1633">
        <f t="shared" si="5"/>
        <v>1</v>
      </c>
      <c r="I92" s="1634">
        <f t="shared" si="5"/>
        <v>0.33333333333333331</v>
      </c>
      <c r="J92" s="1712">
        <f t="shared" si="7"/>
        <v>88</v>
      </c>
      <c r="K92" s="1671">
        <f t="shared" si="9"/>
        <v>155.41666666666669</v>
      </c>
      <c r="L92" s="1639">
        <v>1</v>
      </c>
      <c r="M92" s="1639">
        <f t="shared" si="10"/>
        <v>0.33333333333333331</v>
      </c>
      <c r="N92" s="1639">
        <v>0</v>
      </c>
      <c r="O92" s="1639">
        <v>0</v>
      </c>
      <c r="P92" s="1639">
        <v>0</v>
      </c>
      <c r="Q92" s="1639">
        <v>0</v>
      </c>
      <c r="R92" s="1639">
        <v>0</v>
      </c>
      <c r="S92" s="1639">
        <v>0</v>
      </c>
      <c r="T92" s="1639">
        <v>0</v>
      </c>
      <c r="U92" s="1639">
        <v>0</v>
      </c>
      <c r="V92" s="1639">
        <v>0</v>
      </c>
      <c r="W92" s="1639">
        <v>0</v>
      </c>
    </row>
    <row r="93" spans="1:23">
      <c r="A93" s="1686">
        <f t="shared" si="6"/>
        <v>89</v>
      </c>
      <c r="B93" s="1689">
        <v>84</v>
      </c>
      <c r="C93" s="1644" t="s">
        <v>1422</v>
      </c>
      <c r="D93" s="1644" t="s">
        <v>1423</v>
      </c>
      <c r="E93" s="1644" t="s">
        <v>912</v>
      </c>
      <c r="F93" s="1679" t="s">
        <v>2939</v>
      </c>
      <c r="G93" s="1683" t="s">
        <v>2941</v>
      </c>
      <c r="H93" s="1633">
        <f t="shared" si="5"/>
        <v>1</v>
      </c>
      <c r="I93" s="1634">
        <f t="shared" si="5"/>
        <v>0.33333333333333331</v>
      </c>
      <c r="J93" s="1712">
        <f t="shared" si="7"/>
        <v>89</v>
      </c>
      <c r="K93" s="1671">
        <f t="shared" si="9"/>
        <v>155.75000000000003</v>
      </c>
      <c r="L93" s="1638">
        <f>1</f>
        <v>1</v>
      </c>
      <c r="M93" s="1638">
        <f t="shared" si="10"/>
        <v>0.33333333333333331</v>
      </c>
      <c r="N93" s="1638">
        <v>0</v>
      </c>
      <c r="O93" s="1638">
        <v>0</v>
      </c>
      <c r="P93" s="1638">
        <v>0</v>
      </c>
      <c r="Q93" s="1639">
        <v>0</v>
      </c>
      <c r="R93" s="1639">
        <v>0</v>
      </c>
      <c r="S93" s="1639">
        <v>0</v>
      </c>
      <c r="T93" s="1639">
        <v>0</v>
      </c>
      <c r="U93" s="1639">
        <v>0</v>
      </c>
      <c r="V93" s="1639">
        <v>0</v>
      </c>
      <c r="W93" s="1639">
        <v>0</v>
      </c>
    </row>
    <row r="94" spans="1:23">
      <c r="A94" s="1686">
        <f t="shared" si="6"/>
        <v>90</v>
      </c>
      <c r="B94" s="1689">
        <v>84</v>
      </c>
      <c r="C94" s="1644" t="s">
        <v>337</v>
      </c>
      <c r="D94" s="1644" t="s">
        <v>338</v>
      </c>
      <c r="E94" s="1644" t="s">
        <v>67</v>
      </c>
      <c r="F94" s="1679" t="s">
        <v>2939</v>
      </c>
      <c r="G94" s="1683" t="s">
        <v>38</v>
      </c>
      <c r="H94" s="1641">
        <f t="shared" si="5"/>
        <v>1</v>
      </c>
      <c r="I94" s="1642">
        <f t="shared" si="5"/>
        <v>0.33333333333333331</v>
      </c>
      <c r="J94" s="1712">
        <f t="shared" si="7"/>
        <v>90</v>
      </c>
      <c r="K94" s="1671">
        <f t="shared" si="9"/>
        <v>156.08333333333337</v>
      </c>
      <c r="L94" s="1638">
        <f>1</f>
        <v>1</v>
      </c>
      <c r="M94" s="1638">
        <f t="shared" si="10"/>
        <v>0.33333333333333331</v>
      </c>
      <c r="N94" s="1638">
        <v>0</v>
      </c>
      <c r="O94" s="1638">
        <v>0</v>
      </c>
      <c r="P94" s="1638">
        <v>0</v>
      </c>
      <c r="Q94" s="1638">
        <v>0</v>
      </c>
      <c r="R94" s="1638">
        <v>0</v>
      </c>
      <c r="S94" s="1638">
        <v>0</v>
      </c>
      <c r="T94" s="1638">
        <v>0</v>
      </c>
      <c r="U94" s="1638">
        <v>0</v>
      </c>
      <c r="V94" s="1638">
        <v>0</v>
      </c>
      <c r="W94" s="1638">
        <v>0</v>
      </c>
    </row>
    <row r="95" spans="1:23">
      <c r="A95" s="1686">
        <f t="shared" si="6"/>
        <v>91</v>
      </c>
      <c r="B95" s="1689">
        <v>84</v>
      </c>
      <c r="C95" s="1644" t="s">
        <v>329</v>
      </c>
      <c r="D95" s="1644" t="s">
        <v>330</v>
      </c>
      <c r="E95" s="1644" t="s">
        <v>1762</v>
      </c>
      <c r="F95" s="1679" t="s">
        <v>2939</v>
      </c>
      <c r="G95" s="1683" t="s">
        <v>38</v>
      </c>
      <c r="H95" s="1633">
        <f t="shared" si="5"/>
        <v>1</v>
      </c>
      <c r="I95" s="1634">
        <f t="shared" si="5"/>
        <v>0.33333333333333331</v>
      </c>
      <c r="J95" s="1712">
        <f t="shared" si="7"/>
        <v>91</v>
      </c>
      <c r="K95" s="1671">
        <f t="shared" si="9"/>
        <v>156.41666666666671</v>
      </c>
      <c r="L95" s="1638">
        <f>1</f>
        <v>1</v>
      </c>
      <c r="M95" s="1638">
        <f t="shared" si="10"/>
        <v>0.33333333333333331</v>
      </c>
      <c r="N95" s="1638">
        <v>0</v>
      </c>
      <c r="O95" s="1638">
        <v>0</v>
      </c>
      <c r="P95" s="1638">
        <v>0</v>
      </c>
      <c r="Q95" s="1638">
        <v>0</v>
      </c>
      <c r="R95" s="1638">
        <v>0</v>
      </c>
      <c r="S95" s="1638">
        <v>0</v>
      </c>
      <c r="T95" s="1638">
        <v>0</v>
      </c>
      <c r="U95" s="1638">
        <v>0</v>
      </c>
      <c r="V95" s="1638">
        <v>0</v>
      </c>
      <c r="W95" s="1638">
        <v>0</v>
      </c>
    </row>
    <row r="96" spans="1:23">
      <c r="A96" s="1686">
        <f t="shared" si="6"/>
        <v>92</v>
      </c>
      <c r="B96" s="1689">
        <v>92</v>
      </c>
      <c r="C96" s="1673" t="s">
        <v>152</v>
      </c>
      <c r="D96" s="1673" t="s">
        <v>895</v>
      </c>
      <c r="E96" s="1673" t="s">
        <v>1718</v>
      </c>
      <c r="F96" s="1670" t="s">
        <v>2939</v>
      </c>
      <c r="G96" s="1684" t="s">
        <v>33</v>
      </c>
      <c r="H96" s="1641">
        <f t="shared" si="5"/>
        <v>1</v>
      </c>
      <c r="I96" s="1642">
        <f t="shared" si="5"/>
        <v>0.25</v>
      </c>
      <c r="J96" s="1712">
        <f t="shared" si="7"/>
        <v>92</v>
      </c>
      <c r="K96" s="1671">
        <f t="shared" si="9"/>
        <v>156.66666666666671</v>
      </c>
      <c r="L96" s="1674">
        <f>1</f>
        <v>1</v>
      </c>
      <c r="M96" s="1674">
        <f>1/4</f>
        <v>0.25</v>
      </c>
      <c r="N96" s="1674">
        <v>0</v>
      </c>
      <c r="O96" s="1674">
        <v>0</v>
      </c>
      <c r="P96" s="1674">
        <v>0</v>
      </c>
      <c r="Q96" s="1674">
        <v>0</v>
      </c>
      <c r="R96" s="1674">
        <v>0</v>
      </c>
      <c r="S96" s="1674">
        <v>0</v>
      </c>
      <c r="T96" s="1674">
        <v>0</v>
      </c>
      <c r="U96" s="1674">
        <v>0</v>
      </c>
      <c r="V96" s="1674">
        <v>0</v>
      </c>
      <c r="W96" s="1674">
        <v>0</v>
      </c>
    </row>
    <row r="97" spans="1:24">
      <c r="A97" s="1686">
        <f t="shared" si="6"/>
        <v>93</v>
      </c>
      <c r="B97" s="1689">
        <v>92</v>
      </c>
      <c r="C97" s="1669" t="s">
        <v>2057</v>
      </c>
      <c r="D97" s="1669" t="s">
        <v>2058</v>
      </c>
      <c r="E97" s="1669" t="s">
        <v>912</v>
      </c>
      <c r="F97" s="1670" t="s">
        <v>2939</v>
      </c>
      <c r="G97" s="1684" t="s">
        <v>33</v>
      </c>
      <c r="H97" s="1641">
        <f t="shared" si="5"/>
        <v>1</v>
      </c>
      <c r="I97" s="1642">
        <f t="shared" si="5"/>
        <v>0.25</v>
      </c>
      <c r="J97" s="1712">
        <f t="shared" si="7"/>
        <v>93</v>
      </c>
      <c r="K97" s="1671">
        <f t="shared" si="9"/>
        <v>156.91666666666671</v>
      </c>
      <c r="L97" s="1672">
        <f>1</f>
        <v>1</v>
      </c>
      <c r="M97" s="1672">
        <f>1/4</f>
        <v>0.25</v>
      </c>
      <c r="N97" s="1672">
        <v>0</v>
      </c>
      <c r="O97" s="1672">
        <v>0</v>
      </c>
      <c r="P97" s="1672">
        <v>0</v>
      </c>
      <c r="Q97" s="1672">
        <v>0</v>
      </c>
      <c r="R97" s="1672">
        <v>0</v>
      </c>
      <c r="S97" s="1672">
        <v>0</v>
      </c>
      <c r="T97" s="1672">
        <v>0</v>
      </c>
      <c r="U97" s="1672">
        <v>0</v>
      </c>
      <c r="V97" s="1672">
        <v>0</v>
      </c>
      <c r="W97" s="1672">
        <v>0</v>
      </c>
    </row>
    <row r="98" spans="1:24">
      <c r="A98" s="1686">
        <f t="shared" si="6"/>
        <v>94</v>
      </c>
      <c r="B98" s="1689">
        <v>92</v>
      </c>
      <c r="C98" s="1673" t="s">
        <v>74</v>
      </c>
      <c r="D98" s="1673" t="s">
        <v>960</v>
      </c>
      <c r="E98" s="1673" t="s">
        <v>1081</v>
      </c>
      <c r="F98" s="1670" t="s">
        <v>2939</v>
      </c>
      <c r="G98" s="1684" t="s">
        <v>33</v>
      </c>
      <c r="H98" s="1641">
        <f t="shared" si="5"/>
        <v>1</v>
      </c>
      <c r="I98" s="1642">
        <f t="shared" si="5"/>
        <v>0.25</v>
      </c>
      <c r="J98" s="1712">
        <f t="shared" si="7"/>
        <v>94</v>
      </c>
      <c r="K98" s="1671">
        <f t="shared" si="9"/>
        <v>157.16666666666671</v>
      </c>
      <c r="L98" s="1674">
        <f>1</f>
        <v>1</v>
      </c>
      <c r="M98" s="1674">
        <f>1/4</f>
        <v>0.25</v>
      </c>
      <c r="N98" s="1674">
        <v>0</v>
      </c>
      <c r="O98" s="1674">
        <v>0</v>
      </c>
      <c r="P98" s="1674">
        <v>0</v>
      </c>
      <c r="Q98" s="1674">
        <v>0</v>
      </c>
      <c r="R98" s="1674">
        <v>0</v>
      </c>
      <c r="S98" s="1674">
        <v>0</v>
      </c>
      <c r="T98" s="1674">
        <v>0</v>
      </c>
      <c r="U98" s="1674">
        <v>0</v>
      </c>
      <c r="V98" s="1674">
        <v>0</v>
      </c>
      <c r="W98" s="1674">
        <v>0</v>
      </c>
    </row>
    <row r="99" spans="1:24">
      <c r="A99" s="1686">
        <f t="shared" si="6"/>
        <v>95</v>
      </c>
      <c r="B99" s="1689">
        <v>92</v>
      </c>
      <c r="C99" s="1669" t="s">
        <v>2059</v>
      </c>
      <c r="D99" s="1669" t="s">
        <v>2060</v>
      </c>
      <c r="E99" s="1669" t="s">
        <v>910</v>
      </c>
      <c r="F99" s="1670" t="s">
        <v>2939</v>
      </c>
      <c r="G99" s="1684" t="s">
        <v>33</v>
      </c>
      <c r="H99" s="1641">
        <f t="shared" si="5"/>
        <v>1</v>
      </c>
      <c r="I99" s="1642">
        <f t="shared" si="5"/>
        <v>0.25</v>
      </c>
      <c r="J99" s="1712">
        <f t="shared" si="7"/>
        <v>95</v>
      </c>
      <c r="K99" s="1671">
        <f t="shared" si="9"/>
        <v>157.41666666666671</v>
      </c>
      <c r="L99" s="1672">
        <f>1</f>
        <v>1</v>
      </c>
      <c r="M99" s="1672">
        <v>0.25</v>
      </c>
      <c r="N99" s="1672">
        <v>0</v>
      </c>
      <c r="O99" s="1672">
        <v>0</v>
      </c>
      <c r="P99" s="1672">
        <v>0</v>
      </c>
      <c r="Q99" s="1672">
        <v>0</v>
      </c>
      <c r="R99" s="1672">
        <v>0</v>
      </c>
      <c r="S99" s="1672">
        <v>0</v>
      </c>
      <c r="T99" s="1672">
        <v>0</v>
      </c>
      <c r="U99" s="1672">
        <v>0</v>
      </c>
      <c r="V99" s="1672">
        <v>0</v>
      </c>
      <c r="W99" s="1672">
        <v>0</v>
      </c>
      <c r="X99" s="1706" t="s">
        <v>2949</v>
      </c>
    </row>
    <row r="100" spans="1:24">
      <c r="A100" s="1686">
        <f t="shared" si="6"/>
        <v>96</v>
      </c>
      <c r="B100" s="1690"/>
      <c r="C100" s="1673" t="s">
        <v>207</v>
      </c>
      <c r="D100" s="1673" t="s">
        <v>208</v>
      </c>
      <c r="E100" s="1673" t="s">
        <v>67</v>
      </c>
      <c r="F100" s="1670" t="s">
        <v>2939</v>
      </c>
      <c r="G100" s="1684" t="s">
        <v>33</v>
      </c>
      <c r="H100" s="1641">
        <f t="shared" si="5"/>
        <v>0</v>
      </c>
      <c r="I100" s="1642">
        <f t="shared" si="5"/>
        <v>0</v>
      </c>
      <c r="J100" s="1642"/>
      <c r="K100" s="1671">
        <f t="shared" si="9"/>
        <v>157.41666666666671</v>
      </c>
      <c r="L100" s="1674">
        <v>0</v>
      </c>
      <c r="M100" s="1674">
        <v>0</v>
      </c>
      <c r="N100" s="1674">
        <v>0</v>
      </c>
      <c r="O100" s="1674">
        <v>0</v>
      </c>
      <c r="P100" s="1674">
        <v>0</v>
      </c>
      <c r="Q100" s="1674">
        <v>0</v>
      </c>
      <c r="R100" s="1674">
        <v>0</v>
      </c>
      <c r="S100" s="1674">
        <v>0</v>
      </c>
      <c r="T100" s="1674">
        <v>0</v>
      </c>
      <c r="U100" s="1674">
        <v>0</v>
      </c>
      <c r="V100" s="1674">
        <v>0</v>
      </c>
      <c r="W100" s="1674">
        <v>0</v>
      </c>
    </row>
    <row r="101" spans="1:24">
      <c r="A101" s="1686">
        <f t="shared" si="6"/>
        <v>97</v>
      </c>
      <c r="B101" s="1689"/>
      <c r="C101" s="1669" t="s">
        <v>262</v>
      </c>
      <c r="D101" s="1669" t="s">
        <v>263</v>
      </c>
      <c r="E101" s="1669" t="s">
        <v>67</v>
      </c>
      <c r="F101" s="1670" t="s">
        <v>2939</v>
      </c>
      <c r="G101" s="1684" t="s">
        <v>33</v>
      </c>
      <c r="H101" s="1641">
        <f t="shared" ref="H101:I116" si="11">L101+N101+P101+R101+T101+V101</f>
        <v>0</v>
      </c>
      <c r="I101" s="1642">
        <f t="shared" si="11"/>
        <v>0</v>
      </c>
      <c r="J101" s="1642"/>
      <c r="K101" s="1671">
        <f t="shared" si="9"/>
        <v>157.41666666666671</v>
      </c>
      <c r="L101" s="1672">
        <v>0</v>
      </c>
      <c r="M101" s="1672">
        <v>0</v>
      </c>
      <c r="N101" s="1672">
        <v>0</v>
      </c>
      <c r="O101" s="1672">
        <v>0</v>
      </c>
      <c r="P101" s="1672">
        <v>0</v>
      </c>
      <c r="Q101" s="1672">
        <v>0</v>
      </c>
      <c r="R101" s="1672">
        <v>0</v>
      </c>
      <c r="S101" s="1672">
        <v>0</v>
      </c>
      <c r="T101" s="1672">
        <v>0</v>
      </c>
      <c r="U101" s="1672">
        <v>0</v>
      </c>
      <c r="V101" s="1672">
        <v>0</v>
      </c>
      <c r="W101" s="1672">
        <v>0</v>
      </c>
    </row>
    <row r="102" spans="1:24">
      <c r="A102" s="1686">
        <f t="shared" si="6"/>
        <v>98</v>
      </c>
      <c r="B102" s="1689"/>
      <c r="C102" s="1673" t="s">
        <v>674</v>
      </c>
      <c r="D102" s="1673" t="s">
        <v>675</v>
      </c>
      <c r="E102" s="1673" t="s">
        <v>291</v>
      </c>
      <c r="F102" s="1670" t="s">
        <v>2939</v>
      </c>
      <c r="G102" s="1684" t="s">
        <v>33</v>
      </c>
      <c r="H102" s="1641">
        <f t="shared" si="11"/>
        <v>0</v>
      </c>
      <c r="I102" s="1642">
        <f t="shared" si="11"/>
        <v>0</v>
      </c>
      <c r="J102" s="1642"/>
      <c r="K102" s="1671">
        <f t="shared" si="9"/>
        <v>157.41666666666671</v>
      </c>
      <c r="L102" s="1674">
        <v>0</v>
      </c>
      <c r="M102" s="1674">
        <v>0</v>
      </c>
      <c r="N102" s="1674">
        <v>0</v>
      </c>
      <c r="O102" s="1674">
        <v>0</v>
      </c>
      <c r="P102" s="1674">
        <v>0</v>
      </c>
      <c r="Q102" s="1674">
        <v>0</v>
      </c>
      <c r="R102" s="1674">
        <v>0</v>
      </c>
      <c r="S102" s="1674">
        <v>0</v>
      </c>
      <c r="T102" s="1674">
        <v>0</v>
      </c>
      <c r="U102" s="1674">
        <v>0</v>
      </c>
      <c r="V102" s="1674">
        <v>0</v>
      </c>
      <c r="W102" s="1674">
        <v>0</v>
      </c>
    </row>
    <row r="103" spans="1:24">
      <c r="A103" s="1686">
        <f t="shared" si="6"/>
        <v>99</v>
      </c>
      <c r="B103" s="1689"/>
      <c r="C103" s="1669" t="s">
        <v>255</v>
      </c>
      <c r="D103" s="1669" t="s">
        <v>256</v>
      </c>
      <c r="E103" s="1669" t="s">
        <v>2650</v>
      </c>
      <c r="F103" s="1670" t="s">
        <v>2939</v>
      </c>
      <c r="G103" s="1684" t="s">
        <v>33</v>
      </c>
      <c r="H103" s="1641">
        <f t="shared" si="11"/>
        <v>0</v>
      </c>
      <c r="I103" s="1642">
        <f t="shared" si="11"/>
        <v>0</v>
      </c>
      <c r="J103" s="1642"/>
      <c r="K103" s="1671">
        <f t="shared" si="9"/>
        <v>157.41666666666671</v>
      </c>
      <c r="L103" s="1672">
        <v>0</v>
      </c>
      <c r="M103" s="1672">
        <v>0</v>
      </c>
      <c r="N103" s="1672">
        <v>0</v>
      </c>
      <c r="O103" s="1672">
        <v>0</v>
      </c>
      <c r="P103" s="1672">
        <v>0</v>
      </c>
      <c r="Q103" s="1672">
        <v>0</v>
      </c>
      <c r="R103" s="1672">
        <v>0</v>
      </c>
      <c r="S103" s="1672">
        <v>0</v>
      </c>
      <c r="T103" s="1672">
        <v>0</v>
      </c>
      <c r="U103" s="1672">
        <v>0</v>
      </c>
      <c r="V103" s="1672">
        <v>0</v>
      </c>
      <c r="W103" s="1672">
        <v>0</v>
      </c>
    </row>
    <row r="104" spans="1:24">
      <c r="A104" s="1686">
        <f t="shared" si="6"/>
        <v>100</v>
      </c>
      <c r="B104" s="1689"/>
      <c r="C104" s="1669" t="s">
        <v>209</v>
      </c>
      <c r="D104" s="1669" t="s">
        <v>210</v>
      </c>
      <c r="E104" s="1669" t="s">
        <v>2650</v>
      </c>
      <c r="F104" s="1670" t="s">
        <v>2939</v>
      </c>
      <c r="G104" s="1684" t="s">
        <v>33</v>
      </c>
      <c r="H104" s="1641">
        <f t="shared" si="11"/>
        <v>0</v>
      </c>
      <c r="I104" s="1642">
        <f t="shared" si="11"/>
        <v>0</v>
      </c>
      <c r="J104" s="1642"/>
      <c r="K104" s="1671">
        <f t="shared" si="9"/>
        <v>157.41666666666671</v>
      </c>
      <c r="L104" s="1672">
        <v>0</v>
      </c>
      <c r="M104" s="1672">
        <v>0</v>
      </c>
      <c r="N104" s="1672">
        <v>0</v>
      </c>
      <c r="O104" s="1672">
        <v>0</v>
      </c>
      <c r="P104" s="1672">
        <v>0</v>
      </c>
      <c r="Q104" s="1672">
        <v>0</v>
      </c>
      <c r="R104" s="1672">
        <v>0</v>
      </c>
      <c r="S104" s="1672">
        <v>0</v>
      </c>
      <c r="T104" s="1672">
        <v>0</v>
      </c>
      <c r="U104" s="1672">
        <v>0</v>
      </c>
      <c r="V104" s="1672">
        <v>0</v>
      </c>
      <c r="W104" s="1672">
        <v>0</v>
      </c>
    </row>
    <row r="105" spans="1:24">
      <c r="A105" s="1686">
        <f t="shared" si="6"/>
        <v>101</v>
      </c>
      <c r="B105" s="1689"/>
      <c r="C105" s="1673" t="s">
        <v>1011</v>
      </c>
      <c r="D105" s="1673" t="s">
        <v>1012</v>
      </c>
      <c r="E105" s="1673" t="s">
        <v>505</v>
      </c>
      <c r="F105" s="1670" t="s">
        <v>2939</v>
      </c>
      <c r="G105" s="1684" t="s">
        <v>33</v>
      </c>
      <c r="H105" s="1641">
        <f t="shared" si="11"/>
        <v>0</v>
      </c>
      <c r="I105" s="1642">
        <f t="shared" si="11"/>
        <v>0</v>
      </c>
      <c r="J105" s="1642"/>
      <c r="K105" s="1671">
        <f t="shared" si="9"/>
        <v>157.41666666666671</v>
      </c>
      <c r="L105" s="1674">
        <v>0</v>
      </c>
      <c r="M105" s="1674">
        <v>0</v>
      </c>
      <c r="N105" s="1674">
        <v>0</v>
      </c>
      <c r="O105" s="1674">
        <v>0</v>
      </c>
      <c r="P105" s="1674">
        <v>0</v>
      </c>
      <c r="Q105" s="1674">
        <v>0</v>
      </c>
      <c r="R105" s="1674">
        <v>0</v>
      </c>
      <c r="S105" s="1674">
        <v>0</v>
      </c>
      <c r="T105" s="1674">
        <v>0</v>
      </c>
      <c r="U105" s="1674">
        <v>0</v>
      </c>
      <c r="V105" s="1674">
        <v>0</v>
      </c>
      <c r="W105" s="1674">
        <v>0</v>
      </c>
    </row>
    <row r="106" spans="1:24">
      <c r="A106" s="1686">
        <f t="shared" si="6"/>
        <v>102</v>
      </c>
      <c r="B106" s="1689"/>
      <c r="C106" s="1675" t="s">
        <v>921</v>
      </c>
      <c r="D106" s="1675" t="s">
        <v>903</v>
      </c>
      <c r="E106" s="1675" t="s">
        <v>157</v>
      </c>
      <c r="F106" s="1670" t="s">
        <v>2939</v>
      </c>
      <c r="G106" s="1684" t="s">
        <v>33</v>
      </c>
      <c r="H106" s="1641">
        <f t="shared" si="11"/>
        <v>0</v>
      </c>
      <c r="I106" s="1642">
        <f t="shared" si="11"/>
        <v>0</v>
      </c>
      <c r="J106" s="1642"/>
      <c r="K106" s="1671">
        <f t="shared" si="9"/>
        <v>157.41666666666671</v>
      </c>
      <c r="L106" s="1674">
        <v>0</v>
      </c>
      <c r="M106" s="1674">
        <v>0</v>
      </c>
      <c r="N106" s="1674">
        <v>0</v>
      </c>
      <c r="O106" s="1674">
        <v>0</v>
      </c>
      <c r="P106" s="1674">
        <v>0</v>
      </c>
      <c r="Q106" s="1674">
        <v>0</v>
      </c>
      <c r="R106" s="1674">
        <v>0</v>
      </c>
      <c r="S106" s="1674">
        <v>0</v>
      </c>
      <c r="T106" s="1674">
        <v>0</v>
      </c>
      <c r="U106" s="1674">
        <v>0</v>
      </c>
      <c r="V106" s="1674">
        <v>0</v>
      </c>
      <c r="W106" s="1674">
        <v>0</v>
      </c>
    </row>
    <row r="107" spans="1:24">
      <c r="A107" s="1686">
        <f t="shared" si="6"/>
        <v>103</v>
      </c>
      <c r="B107" s="1689"/>
      <c r="C107" s="1669" t="s">
        <v>676</v>
      </c>
      <c r="D107" s="1669" t="s">
        <v>677</v>
      </c>
      <c r="E107" s="1669" t="s">
        <v>311</v>
      </c>
      <c r="F107" s="1670" t="s">
        <v>2939</v>
      </c>
      <c r="G107" s="1684" t="s">
        <v>33</v>
      </c>
      <c r="H107" s="1641">
        <f t="shared" si="11"/>
        <v>0</v>
      </c>
      <c r="I107" s="1642">
        <f t="shared" si="11"/>
        <v>0</v>
      </c>
      <c r="J107" s="1642"/>
      <c r="K107" s="1671">
        <f t="shared" si="9"/>
        <v>157.41666666666671</v>
      </c>
      <c r="L107" s="1672">
        <v>0</v>
      </c>
      <c r="M107" s="1672">
        <v>0</v>
      </c>
      <c r="N107" s="1672">
        <v>0</v>
      </c>
      <c r="O107" s="1672">
        <v>0</v>
      </c>
      <c r="P107" s="1672">
        <v>0</v>
      </c>
      <c r="Q107" s="1672">
        <v>0</v>
      </c>
      <c r="R107" s="1672">
        <v>0</v>
      </c>
      <c r="S107" s="1672">
        <v>0</v>
      </c>
      <c r="T107" s="1672">
        <v>0</v>
      </c>
      <c r="U107" s="1672">
        <v>0</v>
      </c>
      <c r="V107" s="1672">
        <v>0</v>
      </c>
      <c r="W107" s="1672">
        <v>0</v>
      </c>
    </row>
    <row r="108" spans="1:24">
      <c r="A108" s="1686">
        <f t="shared" si="6"/>
        <v>104</v>
      </c>
      <c r="B108" s="1689"/>
      <c r="C108" s="1669" t="s">
        <v>911</v>
      </c>
      <c r="D108" s="1669" t="s">
        <v>902</v>
      </c>
      <c r="E108" s="1669" t="s">
        <v>912</v>
      </c>
      <c r="F108" s="1670" t="s">
        <v>2939</v>
      </c>
      <c r="G108" s="1684" t="s">
        <v>33</v>
      </c>
      <c r="H108" s="1641">
        <f t="shared" si="11"/>
        <v>0</v>
      </c>
      <c r="I108" s="1642">
        <f t="shared" si="11"/>
        <v>0</v>
      </c>
      <c r="J108" s="1642"/>
      <c r="K108" s="1671">
        <f t="shared" si="9"/>
        <v>157.41666666666671</v>
      </c>
      <c r="L108" s="1672">
        <v>0</v>
      </c>
      <c r="M108" s="1672">
        <v>0</v>
      </c>
      <c r="N108" s="1672">
        <v>0</v>
      </c>
      <c r="O108" s="1672">
        <v>0</v>
      </c>
      <c r="P108" s="1672">
        <v>0</v>
      </c>
      <c r="Q108" s="1672">
        <v>0</v>
      </c>
      <c r="R108" s="1672">
        <v>0</v>
      </c>
      <c r="S108" s="1672">
        <v>0</v>
      </c>
      <c r="T108" s="1672">
        <v>0</v>
      </c>
      <c r="U108" s="1672">
        <v>0</v>
      </c>
      <c r="V108" s="1672">
        <v>0</v>
      </c>
      <c r="W108" s="1672">
        <v>0</v>
      </c>
    </row>
    <row r="109" spans="1:24">
      <c r="A109" s="1686">
        <f t="shared" si="6"/>
        <v>105</v>
      </c>
      <c r="B109" s="1689"/>
      <c r="C109" s="1673" t="s">
        <v>352</v>
      </c>
      <c r="D109" s="1673" t="s">
        <v>843</v>
      </c>
      <c r="E109" s="1673" t="s">
        <v>1081</v>
      </c>
      <c r="F109" s="1670" t="s">
        <v>2939</v>
      </c>
      <c r="G109" s="1684" t="s">
        <v>33</v>
      </c>
      <c r="H109" s="1641">
        <f t="shared" si="11"/>
        <v>0</v>
      </c>
      <c r="I109" s="1642">
        <f t="shared" si="11"/>
        <v>0</v>
      </c>
      <c r="J109" s="1642"/>
      <c r="K109" s="1671">
        <f t="shared" si="9"/>
        <v>157.41666666666671</v>
      </c>
      <c r="L109" s="1674">
        <v>0</v>
      </c>
      <c r="M109" s="1674">
        <v>0</v>
      </c>
      <c r="N109" s="1674">
        <v>0</v>
      </c>
      <c r="O109" s="1674">
        <v>0</v>
      </c>
      <c r="P109" s="1674">
        <v>0</v>
      </c>
      <c r="Q109" s="1674">
        <v>0</v>
      </c>
      <c r="R109" s="1674">
        <v>0</v>
      </c>
      <c r="S109" s="1674">
        <v>0</v>
      </c>
      <c r="T109" s="1674">
        <v>0</v>
      </c>
      <c r="U109" s="1674">
        <v>0</v>
      </c>
      <c r="V109" s="1674">
        <v>0</v>
      </c>
      <c r="W109" s="1674">
        <v>0</v>
      </c>
    </row>
    <row r="110" spans="1:24">
      <c r="A110" s="1686">
        <f t="shared" si="6"/>
        <v>106</v>
      </c>
      <c r="B110" s="1689"/>
      <c r="C110" s="1677" t="s">
        <v>955</v>
      </c>
      <c r="D110" s="1677" t="s">
        <v>956</v>
      </c>
      <c r="E110" s="1677" t="s">
        <v>231</v>
      </c>
      <c r="F110" s="1670" t="s">
        <v>2939</v>
      </c>
      <c r="G110" s="1684" t="s">
        <v>33</v>
      </c>
      <c r="H110" s="1641">
        <f t="shared" si="11"/>
        <v>0</v>
      </c>
      <c r="I110" s="1642">
        <f t="shared" si="11"/>
        <v>0</v>
      </c>
      <c r="J110" s="1642"/>
      <c r="K110" s="1671">
        <f t="shared" si="9"/>
        <v>157.41666666666671</v>
      </c>
      <c r="L110" s="1640">
        <v>0</v>
      </c>
      <c r="M110" s="1672">
        <v>0</v>
      </c>
      <c r="N110" s="1672">
        <v>0</v>
      </c>
      <c r="O110" s="1672">
        <v>0</v>
      </c>
      <c r="P110" s="1672">
        <v>0</v>
      </c>
      <c r="Q110" s="1672">
        <v>0</v>
      </c>
      <c r="R110" s="1672">
        <v>0</v>
      </c>
      <c r="S110" s="1672">
        <v>0</v>
      </c>
      <c r="T110" s="1672">
        <v>0</v>
      </c>
      <c r="U110" s="1672">
        <v>0</v>
      </c>
      <c r="V110" s="1672">
        <v>0</v>
      </c>
      <c r="W110" s="1672">
        <v>0</v>
      </c>
    </row>
    <row r="111" spans="1:24">
      <c r="A111" s="1686">
        <f t="shared" si="6"/>
        <v>107</v>
      </c>
      <c r="B111" s="1689"/>
      <c r="C111" s="1675" t="s">
        <v>255</v>
      </c>
      <c r="D111" s="1675" t="s">
        <v>959</v>
      </c>
      <c r="E111" s="1675" t="s">
        <v>231</v>
      </c>
      <c r="F111" s="1670" t="s">
        <v>2939</v>
      </c>
      <c r="G111" s="1684" t="s">
        <v>33</v>
      </c>
      <c r="H111" s="1641">
        <f t="shared" si="11"/>
        <v>1</v>
      </c>
      <c r="I111" s="1642">
        <f t="shared" si="11"/>
        <v>0</v>
      </c>
      <c r="J111" s="1642"/>
      <c r="K111" s="1671">
        <f t="shared" si="9"/>
        <v>157.41666666666671</v>
      </c>
      <c r="L111" s="1640">
        <f>1</f>
        <v>1</v>
      </c>
      <c r="M111" s="1674">
        <v>0</v>
      </c>
      <c r="N111" s="1674">
        <v>0</v>
      </c>
      <c r="O111" s="1674">
        <v>0</v>
      </c>
      <c r="P111" s="1674">
        <v>0</v>
      </c>
      <c r="Q111" s="1674">
        <v>0</v>
      </c>
      <c r="R111" s="1674">
        <v>0</v>
      </c>
      <c r="S111" s="1674">
        <v>0</v>
      </c>
      <c r="T111" s="1674">
        <v>0</v>
      </c>
      <c r="U111" s="1674">
        <v>0</v>
      </c>
      <c r="V111" s="1674">
        <v>0</v>
      </c>
      <c r="W111" s="1674">
        <v>0</v>
      </c>
    </row>
    <row r="112" spans="1:24">
      <c r="A112" s="1686">
        <f t="shared" si="6"/>
        <v>108</v>
      </c>
      <c r="B112" s="1689"/>
      <c r="C112" s="1678" t="s">
        <v>962</v>
      </c>
      <c r="D112" s="1678" t="s">
        <v>963</v>
      </c>
      <c r="E112" s="1675" t="s">
        <v>231</v>
      </c>
      <c r="F112" s="1670" t="s">
        <v>2939</v>
      </c>
      <c r="G112" s="1684" t="s">
        <v>33</v>
      </c>
      <c r="H112" s="1641">
        <f t="shared" si="11"/>
        <v>0</v>
      </c>
      <c r="I112" s="1642">
        <f t="shared" si="11"/>
        <v>0</v>
      </c>
      <c r="J112" s="1642"/>
      <c r="K112" s="1671">
        <f t="shared" si="9"/>
        <v>157.41666666666671</v>
      </c>
      <c r="L112" s="1640">
        <v>0</v>
      </c>
      <c r="M112" s="1672">
        <v>0</v>
      </c>
      <c r="N112" s="1672">
        <v>0</v>
      </c>
      <c r="O112" s="1672">
        <v>0</v>
      </c>
      <c r="P112" s="1672">
        <v>0</v>
      </c>
      <c r="Q112" s="1672">
        <v>0</v>
      </c>
      <c r="R112" s="1672">
        <v>0</v>
      </c>
      <c r="S112" s="1672">
        <v>0</v>
      </c>
      <c r="T112" s="1672">
        <v>0</v>
      </c>
      <c r="U112" s="1672">
        <v>0</v>
      </c>
      <c r="V112" s="1672">
        <v>0</v>
      </c>
      <c r="W112" s="1672">
        <v>0</v>
      </c>
    </row>
    <row r="113" spans="1:23">
      <c r="A113" s="1686">
        <f t="shared" si="6"/>
        <v>109</v>
      </c>
      <c r="B113" s="1689"/>
      <c r="C113" s="1675" t="s">
        <v>2181</v>
      </c>
      <c r="D113" s="1675" t="s">
        <v>204</v>
      </c>
      <c r="E113" s="1675" t="s">
        <v>231</v>
      </c>
      <c r="F113" s="1670" t="s">
        <v>2939</v>
      </c>
      <c r="G113" s="1684" t="s">
        <v>33</v>
      </c>
      <c r="H113" s="1641">
        <f t="shared" si="11"/>
        <v>1</v>
      </c>
      <c r="I113" s="1642">
        <f t="shared" si="11"/>
        <v>0</v>
      </c>
      <c r="J113" s="1642"/>
      <c r="K113" s="1671">
        <f t="shared" si="9"/>
        <v>157.41666666666671</v>
      </c>
      <c r="L113" s="1640">
        <f>1</f>
        <v>1</v>
      </c>
      <c r="M113" s="1674">
        <v>0</v>
      </c>
      <c r="N113" s="1674">
        <v>0</v>
      </c>
      <c r="O113" s="1674">
        <v>0</v>
      </c>
      <c r="P113" s="1674">
        <v>0</v>
      </c>
      <c r="Q113" s="1674">
        <v>0</v>
      </c>
      <c r="R113" s="1674">
        <v>0</v>
      </c>
      <c r="S113" s="1674">
        <v>0</v>
      </c>
      <c r="T113" s="1674">
        <v>0</v>
      </c>
      <c r="U113" s="1674">
        <v>0</v>
      </c>
      <c r="V113" s="1674">
        <v>0</v>
      </c>
      <c r="W113" s="1674">
        <v>0</v>
      </c>
    </row>
    <row r="114" spans="1:23">
      <c r="A114" s="1686">
        <f t="shared" si="6"/>
        <v>110</v>
      </c>
      <c r="B114" s="1689"/>
      <c r="C114" s="1677" t="s">
        <v>1630</v>
      </c>
      <c r="D114" s="1677" t="s">
        <v>1798</v>
      </c>
      <c r="E114" s="1675" t="s">
        <v>231</v>
      </c>
      <c r="F114" s="1670" t="s">
        <v>2939</v>
      </c>
      <c r="G114" s="1684" t="s">
        <v>33</v>
      </c>
      <c r="H114" s="1641">
        <f t="shared" si="11"/>
        <v>1</v>
      </c>
      <c r="I114" s="1642">
        <v>0</v>
      </c>
      <c r="J114" s="1642"/>
      <c r="K114" s="1671">
        <f t="shared" si="9"/>
        <v>157.41666666666671</v>
      </c>
      <c r="L114" s="1640">
        <f>1</f>
        <v>1</v>
      </c>
      <c r="M114" s="1672">
        <v>0</v>
      </c>
      <c r="N114" s="1672">
        <v>0</v>
      </c>
      <c r="O114" s="1672">
        <v>0</v>
      </c>
      <c r="P114" s="1672">
        <v>0</v>
      </c>
      <c r="Q114" s="1672">
        <v>0</v>
      </c>
      <c r="R114" s="1672">
        <v>0</v>
      </c>
      <c r="S114" s="1672">
        <v>0</v>
      </c>
      <c r="T114" s="1672">
        <v>0</v>
      </c>
      <c r="U114" s="1672">
        <v>0</v>
      </c>
      <c r="V114" s="1672">
        <v>0</v>
      </c>
      <c r="W114" s="1672">
        <v>0</v>
      </c>
    </row>
    <row r="115" spans="1:23">
      <c r="A115" s="1686">
        <f t="shared" si="6"/>
        <v>111</v>
      </c>
      <c r="B115" s="1689"/>
      <c r="C115" s="1675" t="s">
        <v>958</v>
      </c>
      <c r="D115" s="1675" t="s">
        <v>957</v>
      </c>
      <c r="E115" s="1675" t="s">
        <v>231</v>
      </c>
      <c r="F115" s="1670" t="s">
        <v>2939</v>
      </c>
      <c r="G115" s="1684" t="s">
        <v>33</v>
      </c>
      <c r="H115" s="1641">
        <f t="shared" si="11"/>
        <v>0</v>
      </c>
      <c r="I115" s="1642">
        <f t="shared" si="11"/>
        <v>0</v>
      </c>
      <c r="J115" s="1642"/>
      <c r="K115" s="1671">
        <f t="shared" si="9"/>
        <v>157.41666666666671</v>
      </c>
      <c r="L115" s="1640">
        <v>0</v>
      </c>
      <c r="M115" s="1674">
        <v>0</v>
      </c>
      <c r="N115" s="1674">
        <v>0</v>
      </c>
      <c r="O115" s="1674">
        <v>0</v>
      </c>
      <c r="P115" s="1674">
        <v>0</v>
      </c>
      <c r="Q115" s="1674">
        <v>0</v>
      </c>
      <c r="R115" s="1674">
        <v>0</v>
      </c>
      <c r="S115" s="1674">
        <v>0</v>
      </c>
      <c r="T115" s="1674">
        <v>0</v>
      </c>
      <c r="U115" s="1674">
        <v>0</v>
      </c>
      <c r="V115" s="1674">
        <v>0</v>
      </c>
      <c r="W115" s="1674">
        <v>0</v>
      </c>
    </row>
    <row r="116" spans="1:23">
      <c r="A116" s="1686">
        <f t="shared" si="6"/>
        <v>112</v>
      </c>
      <c r="B116" s="1689"/>
      <c r="C116" s="1678" t="s">
        <v>938</v>
      </c>
      <c r="D116" s="1678" t="s">
        <v>138</v>
      </c>
      <c r="E116" s="1675" t="s">
        <v>231</v>
      </c>
      <c r="F116" s="1670" t="s">
        <v>2939</v>
      </c>
      <c r="G116" s="1684" t="s">
        <v>33</v>
      </c>
      <c r="H116" s="1641">
        <f t="shared" si="11"/>
        <v>0</v>
      </c>
      <c r="I116" s="1642">
        <f t="shared" si="11"/>
        <v>0</v>
      </c>
      <c r="J116" s="1642"/>
      <c r="K116" s="1671">
        <f t="shared" si="9"/>
        <v>157.41666666666671</v>
      </c>
      <c r="L116" s="1640">
        <v>0</v>
      </c>
      <c r="M116" s="1672">
        <v>0</v>
      </c>
      <c r="N116" s="1672">
        <v>0</v>
      </c>
      <c r="O116" s="1672">
        <v>0</v>
      </c>
      <c r="P116" s="1672">
        <v>0</v>
      </c>
      <c r="Q116" s="1672">
        <v>0</v>
      </c>
      <c r="R116" s="1672">
        <v>0</v>
      </c>
      <c r="S116" s="1672">
        <v>0</v>
      </c>
      <c r="T116" s="1672">
        <v>0</v>
      </c>
      <c r="U116" s="1672">
        <v>0</v>
      </c>
      <c r="V116" s="1672">
        <v>0</v>
      </c>
      <c r="W116" s="1672">
        <v>0</v>
      </c>
    </row>
    <row r="117" spans="1:23">
      <c r="A117" s="1686">
        <f t="shared" si="6"/>
        <v>113</v>
      </c>
      <c r="B117" s="1689"/>
      <c r="C117" s="1676" t="s">
        <v>1043</v>
      </c>
      <c r="D117" s="1676" t="s">
        <v>1042</v>
      </c>
      <c r="E117" s="1676" t="s">
        <v>231</v>
      </c>
      <c r="F117" s="1670" t="s">
        <v>2939</v>
      </c>
      <c r="G117" s="1684" t="s">
        <v>33</v>
      </c>
      <c r="H117" s="1641">
        <f t="shared" ref="H117:I148" si="12">L117+N117+P117+R117+T117+V117</f>
        <v>0</v>
      </c>
      <c r="I117" s="1642">
        <f t="shared" si="12"/>
        <v>0</v>
      </c>
      <c r="J117" s="1642"/>
      <c r="K117" s="1671">
        <f t="shared" si="9"/>
        <v>157.41666666666671</v>
      </c>
      <c r="L117" s="1640">
        <v>0</v>
      </c>
      <c r="M117" s="1674">
        <v>0</v>
      </c>
      <c r="N117" s="1674">
        <v>0</v>
      </c>
      <c r="O117" s="1674">
        <v>0</v>
      </c>
      <c r="P117" s="1674">
        <v>0</v>
      </c>
      <c r="Q117" s="1674">
        <v>0</v>
      </c>
      <c r="R117" s="1674">
        <v>0</v>
      </c>
      <c r="S117" s="1674">
        <v>0</v>
      </c>
      <c r="T117" s="1674">
        <v>0</v>
      </c>
      <c r="U117" s="1674">
        <v>0</v>
      </c>
      <c r="V117" s="1674">
        <v>0</v>
      </c>
      <c r="W117" s="1674">
        <v>0</v>
      </c>
    </row>
    <row r="118" spans="1:23">
      <c r="A118" s="1686">
        <f t="shared" si="6"/>
        <v>114</v>
      </c>
      <c r="B118" s="1689"/>
      <c r="C118" s="1678" t="s">
        <v>1029</v>
      </c>
      <c r="D118" s="1678" t="s">
        <v>1030</v>
      </c>
      <c r="E118" s="1676" t="s">
        <v>231</v>
      </c>
      <c r="F118" s="1670" t="s">
        <v>2939</v>
      </c>
      <c r="G118" s="1684" t="s">
        <v>33</v>
      </c>
      <c r="H118" s="1641">
        <f t="shared" si="12"/>
        <v>1</v>
      </c>
      <c r="I118" s="1642">
        <f t="shared" si="12"/>
        <v>0</v>
      </c>
      <c r="J118" s="1642"/>
      <c r="K118" s="1671">
        <f t="shared" si="9"/>
        <v>157.41666666666671</v>
      </c>
      <c r="L118" s="1640">
        <f>1</f>
        <v>1</v>
      </c>
      <c r="M118" s="1672">
        <v>0</v>
      </c>
      <c r="N118" s="1672">
        <v>0</v>
      </c>
      <c r="O118" s="1672">
        <v>0</v>
      </c>
      <c r="P118" s="1672">
        <v>0</v>
      </c>
      <c r="Q118" s="1672">
        <v>0</v>
      </c>
      <c r="R118" s="1672">
        <v>0</v>
      </c>
      <c r="S118" s="1672">
        <v>0</v>
      </c>
      <c r="T118" s="1672">
        <v>0</v>
      </c>
      <c r="U118" s="1672">
        <v>0</v>
      </c>
      <c r="V118" s="1672">
        <v>0</v>
      </c>
      <c r="W118" s="1672">
        <v>0</v>
      </c>
    </row>
    <row r="119" spans="1:23">
      <c r="A119" s="1686">
        <f t="shared" si="6"/>
        <v>115</v>
      </c>
      <c r="B119" s="1689"/>
      <c r="C119" s="1675" t="s">
        <v>111</v>
      </c>
      <c r="D119" s="1675" t="s">
        <v>636</v>
      </c>
      <c r="E119" s="1676" t="s">
        <v>231</v>
      </c>
      <c r="F119" s="1670" t="s">
        <v>2939</v>
      </c>
      <c r="G119" s="1684" t="s">
        <v>33</v>
      </c>
      <c r="H119" s="1641">
        <f t="shared" si="12"/>
        <v>0</v>
      </c>
      <c r="I119" s="1642">
        <f t="shared" si="12"/>
        <v>0</v>
      </c>
      <c r="J119" s="1642"/>
      <c r="K119" s="1671">
        <f t="shared" si="9"/>
        <v>157.41666666666671</v>
      </c>
      <c r="L119" s="1640">
        <v>0</v>
      </c>
      <c r="M119" s="1674">
        <v>0</v>
      </c>
      <c r="N119" s="1674">
        <v>0</v>
      </c>
      <c r="O119" s="1674">
        <v>0</v>
      </c>
      <c r="P119" s="1674">
        <v>0</v>
      </c>
      <c r="Q119" s="1674">
        <v>0</v>
      </c>
      <c r="R119" s="1674">
        <v>0</v>
      </c>
      <c r="S119" s="1674">
        <v>0</v>
      </c>
      <c r="T119" s="1674">
        <v>0</v>
      </c>
      <c r="U119" s="1674">
        <v>0</v>
      </c>
      <c r="V119" s="1674">
        <v>0</v>
      </c>
      <c r="W119" s="1674">
        <v>0</v>
      </c>
    </row>
    <row r="120" spans="1:23">
      <c r="A120" s="1686">
        <f t="shared" si="6"/>
        <v>116</v>
      </c>
      <c r="B120" s="1689"/>
      <c r="C120" s="1678" t="s">
        <v>2056</v>
      </c>
      <c r="D120" s="1678" t="s">
        <v>961</v>
      </c>
      <c r="E120" s="1676" t="s">
        <v>231</v>
      </c>
      <c r="F120" s="1670" t="s">
        <v>2939</v>
      </c>
      <c r="G120" s="1684" t="s">
        <v>33</v>
      </c>
      <c r="H120" s="1641">
        <f t="shared" si="12"/>
        <v>1</v>
      </c>
      <c r="I120" s="1642">
        <f t="shared" si="12"/>
        <v>0</v>
      </c>
      <c r="J120" s="1642"/>
      <c r="K120" s="1671">
        <f t="shared" si="9"/>
        <v>157.41666666666671</v>
      </c>
      <c r="L120" s="1640">
        <f>1</f>
        <v>1</v>
      </c>
      <c r="M120" s="1672">
        <v>0</v>
      </c>
      <c r="N120" s="1672">
        <v>0</v>
      </c>
      <c r="O120" s="1672">
        <v>0</v>
      </c>
      <c r="P120" s="1672">
        <v>0</v>
      </c>
      <c r="Q120" s="1672">
        <v>0</v>
      </c>
      <c r="R120" s="1672">
        <v>0</v>
      </c>
      <c r="S120" s="1672">
        <v>0</v>
      </c>
      <c r="T120" s="1672">
        <v>0</v>
      </c>
      <c r="U120" s="1672">
        <v>0</v>
      </c>
      <c r="V120" s="1672">
        <v>0</v>
      </c>
      <c r="W120" s="1672">
        <v>0</v>
      </c>
    </row>
    <row r="121" spans="1:23">
      <c r="A121" s="1686">
        <f t="shared" si="6"/>
        <v>117</v>
      </c>
      <c r="B121" s="1689"/>
      <c r="C121" s="1675" t="s">
        <v>1455</v>
      </c>
      <c r="D121" s="1675" t="s">
        <v>1761</v>
      </c>
      <c r="E121" s="1676" t="s">
        <v>231</v>
      </c>
      <c r="F121" s="1670" t="s">
        <v>2939</v>
      </c>
      <c r="G121" s="1684" t="s">
        <v>33</v>
      </c>
      <c r="H121" s="1641">
        <f t="shared" si="12"/>
        <v>1</v>
      </c>
      <c r="I121" s="1642">
        <f t="shared" si="12"/>
        <v>0</v>
      </c>
      <c r="J121" s="1642"/>
      <c r="K121" s="1671">
        <f t="shared" si="9"/>
        <v>157.41666666666671</v>
      </c>
      <c r="L121" s="1640">
        <f>1</f>
        <v>1</v>
      </c>
      <c r="M121" s="1674">
        <v>0</v>
      </c>
      <c r="N121" s="1674">
        <v>0</v>
      </c>
      <c r="O121" s="1674">
        <v>0</v>
      </c>
      <c r="P121" s="1674">
        <v>0</v>
      </c>
      <c r="Q121" s="1674">
        <v>0</v>
      </c>
      <c r="R121" s="1674">
        <v>0</v>
      </c>
      <c r="S121" s="1674">
        <v>0</v>
      </c>
      <c r="T121" s="1674">
        <v>0</v>
      </c>
      <c r="U121" s="1674">
        <v>0</v>
      </c>
      <c r="V121" s="1674">
        <v>0</v>
      </c>
      <c r="W121" s="1674">
        <v>0</v>
      </c>
    </row>
    <row r="122" spans="1:23">
      <c r="A122" s="1686">
        <f t="shared" si="6"/>
        <v>118</v>
      </c>
      <c r="B122" s="1689"/>
      <c r="C122" s="1678" t="s">
        <v>953</v>
      </c>
      <c r="D122" s="1678" t="s">
        <v>954</v>
      </c>
      <c r="E122" s="1676" t="s">
        <v>231</v>
      </c>
      <c r="F122" s="1670" t="s">
        <v>2939</v>
      </c>
      <c r="G122" s="1684" t="s">
        <v>33</v>
      </c>
      <c r="H122" s="1641">
        <f t="shared" si="12"/>
        <v>0</v>
      </c>
      <c r="I122" s="1642">
        <f t="shared" si="12"/>
        <v>0</v>
      </c>
      <c r="J122" s="1642"/>
      <c r="K122" s="1671">
        <f t="shared" si="9"/>
        <v>157.41666666666671</v>
      </c>
      <c r="L122" s="1640">
        <v>0</v>
      </c>
      <c r="M122" s="1672">
        <v>0</v>
      </c>
      <c r="N122" s="1672">
        <v>0</v>
      </c>
      <c r="O122" s="1672">
        <v>0</v>
      </c>
      <c r="P122" s="1672">
        <v>0</v>
      </c>
      <c r="Q122" s="1672">
        <v>0</v>
      </c>
      <c r="R122" s="1672">
        <v>0</v>
      </c>
      <c r="S122" s="1672">
        <v>0</v>
      </c>
      <c r="T122" s="1672">
        <v>0</v>
      </c>
      <c r="U122" s="1672">
        <v>0</v>
      </c>
      <c r="V122" s="1672">
        <v>0</v>
      </c>
      <c r="W122" s="1672">
        <v>0</v>
      </c>
    </row>
    <row r="123" spans="1:23">
      <c r="A123" s="1686">
        <f t="shared" si="6"/>
        <v>119</v>
      </c>
      <c r="B123" s="1689"/>
      <c r="C123" s="1675" t="s">
        <v>2035</v>
      </c>
      <c r="D123" s="1675" t="s">
        <v>2036</v>
      </c>
      <c r="E123" s="1676" t="s">
        <v>231</v>
      </c>
      <c r="F123" s="1670" t="s">
        <v>2939</v>
      </c>
      <c r="G123" s="1684" t="s">
        <v>33</v>
      </c>
      <c r="H123" s="1641">
        <f t="shared" si="12"/>
        <v>1</v>
      </c>
      <c r="I123" s="1642">
        <f t="shared" si="12"/>
        <v>0</v>
      </c>
      <c r="J123" s="1642"/>
      <c r="K123" s="1671">
        <f t="shared" si="9"/>
        <v>157.41666666666671</v>
      </c>
      <c r="L123" s="1640">
        <f>1</f>
        <v>1</v>
      </c>
      <c r="M123" s="1674">
        <v>0</v>
      </c>
      <c r="N123" s="1674">
        <v>0</v>
      </c>
      <c r="O123" s="1674">
        <v>0</v>
      </c>
      <c r="P123" s="1674">
        <v>0</v>
      </c>
      <c r="Q123" s="1674">
        <v>0</v>
      </c>
      <c r="R123" s="1674">
        <v>0</v>
      </c>
      <c r="S123" s="1674">
        <v>0</v>
      </c>
      <c r="T123" s="1674">
        <v>0</v>
      </c>
      <c r="U123" s="1674">
        <v>0</v>
      </c>
      <c r="V123" s="1674">
        <v>0</v>
      </c>
      <c r="W123" s="1674">
        <v>0</v>
      </c>
    </row>
    <row r="124" spans="1:23">
      <c r="A124" s="1686">
        <f t="shared" si="6"/>
        <v>120</v>
      </c>
      <c r="B124" s="1689"/>
      <c r="C124" s="1678" t="s">
        <v>2534</v>
      </c>
      <c r="D124" s="1678" t="s">
        <v>2535</v>
      </c>
      <c r="E124" s="1676" t="s">
        <v>231</v>
      </c>
      <c r="F124" s="1670" t="s">
        <v>2939</v>
      </c>
      <c r="G124" s="1684" t="s">
        <v>33</v>
      </c>
      <c r="H124" s="1641">
        <f t="shared" si="12"/>
        <v>1</v>
      </c>
      <c r="I124" s="1642">
        <f t="shared" si="12"/>
        <v>0</v>
      </c>
      <c r="J124" s="1642"/>
      <c r="K124" s="1671">
        <f t="shared" si="9"/>
        <v>157.41666666666671</v>
      </c>
      <c r="L124" s="1640">
        <f>1</f>
        <v>1</v>
      </c>
      <c r="M124" s="1672">
        <v>0</v>
      </c>
      <c r="N124" s="1672">
        <v>0</v>
      </c>
      <c r="O124" s="1672">
        <v>0</v>
      </c>
      <c r="P124" s="1672">
        <v>0</v>
      </c>
      <c r="Q124" s="1672">
        <v>0</v>
      </c>
      <c r="R124" s="1672">
        <v>0</v>
      </c>
      <c r="S124" s="1672">
        <v>0</v>
      </c>
      <c r="T124" s="1672">
        <v>0</v>
      </c>
      <c r="U124" s="1672">
        <v>0</v>
      </c>
      <c r="V124" s="1672">
        <v>0</v>
      </c>
      <c r="W124" s="1672">
        <v>0</v>
      </c>
    </row>
    <row r="125" spans="1:23">
      <c r="A125" s="1686">
        <f t="shared" si="6"/>
        <v>121</v>
      </c>
      <c r="B125" s="1689"/>
      <c r="C125" s="1675" t="s">
        <v>1632</v>
      </c>
      <c r="D125" s="1675" t="s">
        <v>478</v>
      </c>
      <c r="E125" s="1676" t="s">
        <v>835</v>
      </c>
      <c r="F125" s="1670" t="s">
        <v>2939</v>
      </c>
      <c r="G125" s="1684" t="s">
        <v>33</v>
      </c>
      <c r="H125" s="1641">
        <f t="shared" si="12"/>
        <v>1</v>
      </c>
      <c r="I125" s="1642">
        <f t="shared" si="12"/>
        <v>0</v>
      </c>
      <c r="J125" s="1642"/>
      <c r="K125" s="1671">
        <f t="shared" si="9"/>
        <v>157.41666666666671</v>
      </c>
      <c r="L125" s="1640">
        <f>1</f>
        <v>1</v>
      </c>
      <c r="M125" s="1674">
        <v>0</v>
      </c>
      <c r="N125" s="1674">
        <v>0</v>
      </c>
      <c r="O125" s="1674">
        <v>0</v>
      </c>
      <c r="P125" s="1674">
        <v>0</v>
      </c>
      <c r="Q125" s="1674">
        <v>0</v>
      </c>
      <c r="R125" s="1674">
        <v>0</v>
      </c>
      <c r="S125" s="1674">
        <v>0</v>
      </c>
      <c r="T125" s="1674">
        <v>0</v>
      </c>
      <c r="U125" s="1674">
        <v>0</v>
      </c>
      <c r="V125" s="1674">
        <v>0</v>
      </c>
      <c r="W125" s="1674">
        <v>0</v>
      </c>
    </row>
    <row r="126" spans="1:23">
      <c r="A126" s="1686">
        <f t="shared" si="6"/>
        <v>122</v>
      </c>
      <c r="B126" s="1689"/>
      <c r="C126" s="1678" t="s">
        <v>836</v>
      </c>
      <c r="D126" s="1678" t="s">
        <v>837</v>
      </c>
      <c r="E126" s="1676" t="s">
        <v>835</v>
      </c>
      <c r="F126" s="1670" t="s">
        <v>2939</v>
      </c>
      <c r="G126" s="1684" t="s">
        <v>33</v>
      </c>
      <c r="H126" s="1641">
        <f t="shared" si="12"/>
        <v>0</v>
      </c>
      <c r="I126" s="1642">
        <f t="shared" si="12"/>
        <v>0</v>
      </c>
      <c r="J126" s="1642"/>
      <c r="K126" s="1671">
        <f t="shared" si="9"/>
        <v>157.41666666666671</v>
      </c>
      <c r="L126" s="1640">
        <v>0</v>
      </c>
      <c r="M126" s="1672">
        <v>0</v>
      </c>
      <c r="N126" s="1672">
        <v>0</v>
      </c>
      <c r="O126" s="1672">
        <v>0</v>
      </c>
      <c r="P126" s="1672">
        <v>0</v>
      </c>
      <c r="Q126" s="1672">
        <v>0</v>
      </c>
      <c r="R126" s="1672">
        <v>0</v>
      </c>
      <c r="S126" s="1672">
        <v>0</v>
      </c>
      <c r="T126" s="1672">
        <v>0</v>
      </c>
      <c r="U126" s="1672">
        <v>0</v>
      </c>
      <c r="V126" s="1672">
        <v>0</v>
      </c>
      <c r="W126" s="1672">
        <v>0</v>
      </c>
    </row>
    <row r="127" spans="1:23">
      <c r="A127" s="1686">
        <f t="shared" si="6"/>
        <v>123</v>
      </c>
      <c r="B127" s="1689"/>
      <c r="C127" s="1675" t="s">
        <v>1634</v>
      </c>
      <c r="D127" s="1675" t="s">
        <v>1796</v>
      </c>
      <c r="E127" s="1676" t="s">
        <v>835</v>
      </c>
      <c r="F127" s="1670" t="s">
        <v>2939</v>
      </c>
      <c r="G127" s="1684" t="s">
        <v>33</v>
      </c>
      <c r="H127" s="1641">
        <f t="shared" si="12"/>
        <v>1</v>
      </c>
      <c r="I127" s="1642">
        <f t="shared" si="12"/>
        <v>0</v>
      </c>
      <c r="J127" s="1642"/>
      <c r="K127" s="1671">
        <f t="shared" si="9"/>
        <v>157.41666666666671</v>
      </c>
      <c r="L127" s="1640">
        <f>1</f>
        <v>1</v>
      </c>
      <c r="M127" s="1674">
        <v>0</v>
      </c>
      <c r="N127" s="1674">
        <v>0</v>
      </c>
      <c r="O127" s="1674">
        <v>0</v>
      </c>
      <c r="P127" s="1674">
        <v>0</v>
      </c>
      <c r="Q127" s="1674">
        <v>0</v>
      </c>
      <c r="R127" s="1674">
        <v>0</v>
      </c>
      <c r="S127" s="1674">
        <v>0</v>
      </c>
      <c r="T127" s="1674">
        <v>0</v>
      </c>
      <c r="U127" s="1674">
        <v>0</v>
      </c>
      <c r="V127" s="1674">
        <v>0</v>
      </c>
      <c r="W127" s="1674">
        <v>0</v>
      </c>
    </row>
    <row r="128" spans="1:23">
      <c r="A128" s="1686">
        <f t="shared" si="6"/>
        <v>124</v>
      </c>
      <c r="B128" s="1689"/>
      <c r="C128" s="1678" t="s">
        <v>1633</v>
      </c>
      <c r="D128" s="1678" t="s">
        <v>468</v>
      </c>
      <c r="E128" s="1676" t="s">
        <v>835</v>
      </c>
      <c r="F128" s="1670" t="s">
        <v>2939</v>
      </c>
      <c r="G128" s="1684" t="s">
        <v>33</v>
      </c>
      <c r="H128" s="1641">
        <f t="shared" si="12"/>
        <v>1</v>
      </c>
      <c r="I128" s="1642">
        <f t="shared" si="12"/>
        <v>0</v>
      </c>
      <c r="J128" s="1642"/>
      <c r="K128" s="1671">
        <f t="shared" si="9"/>
        <v>157.41666666666671</v>
      </c>
      <c r="L128" s="1640">
        <f>1</f>
        <v>1</v>
      </c>
      <c r="M128" s="1672">
        <v>0</v>
      </c>
      <c r="N128" s="1672">
        <v>0</v>
      </c>
      <c r="O128" s="1672">
        <v>0</v>
      </c>
      <c r="P128" s="1672">
        <v>0</v>
      </c>
      <c r="Q128" s="1672">
        <v>0</v>
      </c>
      <c r="R128" s="1672">
        <v>0</v>
      </c>
      <c r="S128" s="1672">
        <v>0</v>
      </c>
      <c r="T128" s="1672">
        <v>0</v>
      </c>
      <c r="U128" s="1672">
        <v>0</v>
      </c>
      <c r="V128" s="1672">
        <v>0</v>
      </c>
      <c r="W128" s="1672">
        <v>0</v>
      </c>
    </row>
    <row r="129" spans="1:23">
      <c r="A129" s="1686">
        <f t="shared" si="6"/>
        <v>125</v>
      </c>
      <c r="B129" s="1689"/>
      <c r="C129" s="1675" t="s">
        <v>1631</v>
      </c>
      <c r="D129" s="1675" t="s">
        <v>1797</v>
      </c>
      <c r="E129" s="1676" t="s">
        <v>835</v>
      </c>
      <c r="F129" s="1670" t="s">
        <v>2939</v>
      </c>
      <c r="G129" s="1684" t="s">
        <v>33</v>
      </c>
      <c r="H129" s="1641">
        <f t="shared" si="12"/>
        <v>1</v>
      </c>
      <c r="I129" s="1642">
        <f t="shared" si="12"/>
        <v>0</v>
      </c>
      <c r="J129" s="1642"/>
      <c r="K129" s="1671">
        <f t="shared" si="9"/>
        <v>157.41666666666671</v>
      </c>
      <c r="L129" s="1640">
        <f>1</f>
        <v>1</v>
      </c>
      <c r="M129" s="1674">
        <v>0</v>
      </c>
      <c r="N129" s="1674">
        <v>0</v>
      </c>
      <c r="O129" s="1674">
        <v>0</v>
      </c>
      <c r="P129" s="1674">
        <v>0</v>
      </c>
      <c r="Q129" s="1674">
        <v>0</v>
      </c>
      <c r="R129" s="1674">
        <v>0</v>
      </c>
      <c r="S129" s="1674">
        <v>0</v>
      </c>
      <c r="T129" s="1674">
        <v>0</v>
      </c>
      <c r="U129" s="1674">
        <v>0</v>
      </c>
      <c r="V129" s="1674">
        <v>0</v>
      </c>
      <c r="W129" s="1674">
        <v>0</v>
      </c>
    </row>
    <row r="130" spans="1:23">
      <c r="A130" s="1686">
        <f t="shared" si="6"/>
        <v>126</v>
      </c>
      <c r="B130" s="1689"/>
      <c r="C130" s="1644" t="s">
        <v>146</v>
      </c>
      <c r="D130" s="1644" t="s">
        <v>147</v>
      </c>
      <c r="E130" s="1644" t="s">
        <v>67</v>
      </c>
      <c r="F130" s="1679" t="s">
        <v>2939</v>
      </c>
      <c r="G130" s="1683" t="s">
        <v>34</v>
      </c>
      <c r="H130" s="1641">
        <f t="shared" si="12"/>
        <v>0</v>
      </c>
      <c r="I130" s="1642">
        <f t="shared" si="12"/>
        <v>0</v>
      </c>
      <c r="J130" s="1642"/>
      <c r="K130" s="1671">
        <f t="shared" si="9"/>
        <v>157.41666666666671</v>
      </c>
      <c r="L130" s="1638">
        <v>0</v>
      </c>
      <c r="M130" s="1638">
        <v>0</v>
      </c>
      <c r="N130" s="1638">
        <v>0</v>
      </c>
      <c r="O130" s="1638">
        <v>0</v>
      </c>
      <c r="P130" s="1638">
        <v>0</v>
      </c>
      <c r="Q130" s="1638">
        <v>0</v>
      </c>
      <c r="R130" s="1638">
        <v>0</v>
      </c>
      <c r="S130" s="1638">
        <v>0</v>
      </c>
      <c r="T130" s="1638">
        <v>0</v>
      </c>
      <c r="U130" s="1638">
        <v>0</v>
      </c>
      <c r="V130" s="1638">
        <v>0</v>
      </c>
      <c r="W130" s="1638">
        <v>0</v>
      </c>
    </row>
    <row r="131" spans="1:23">
      <c r="A131" s="1686">
        <f t="shared" si="6"/>
        <v>127</v>
      </c>
      <c r="B131" s="1689"/>
      <c r="C131" s="1644" t="s">
        <v>327</v>
      </c>
      <c r="D131" s="1644" t="s">
        <v>328</v>
      </c>
      <c r="E131" s="1644" t="s">
        <v>1083</v>
      </c>
      <c r="F131" s="1679" t="s">
        <v>2939</v>
      </c>
      <c r="G131" s="1683" t="s">
        <v>34</v>
      </c>
      <c r="H131" s="1641">
        <f t="shared" si="12"/>
        <v>0</v>
      </c>
      <c r="I131" s="1642">
        <f t="shared" si="12"/>
        <v>0</v>
      </c>
      <c r="J131" s="1642"/>
      <c r="K131" s="1671">
        <f t="shared" si="9"/>
        <v>157.41666666666671</v>
      </c>
      <c r="L131" s="1638">
        <v>0</v>
      </c>
      <c r="M131" s="1638">
        <v>0</v>
      </c>
      <c r="N131" s="1638">
        <v>0</v>
      </c>
      <c r="O131" s="1638">
        <v>0</v>
      </c>
      <c r="P131" s="1638">
        <v>0</v>
      </c>
      <c r="Q131" s="1638">
        <v>0</v>
      </c>
      <c r="R131" s="1638">
        <v>0</v>
      </c>
      <c r="S131" s="1638">
        <v>0</v>
      </c>
      <c r="T131" s="1638">
        <v>0</v>
      </c>
      <c r="U131" s="1638">
        <v>0</v>
      </c>
      <c r="V131" s="1638">
        <v>0</v>
      </c>
      <c r="W131" s="1638">
        <v>0</v>
      </c>
    </row>
    <row r="132" spans="1:23">
      <c r="A132" s="1686">
        <f t="shared" si="6"/>
        <v>128</v>
      </c>
      <c r="B132" s="1689"/>
      <c r="C132" s="1644" t="s">
        <v>302</v>
      </c>
      <c r="D132" s="1644" t="s">
        <v>303</v>
      </c>
      <c r="E132" s="1644" t="s">
        <v>67</v>
      </c>
      <c r="F132" s="1679" t="s">
        <v>2939</v>
      </c>
      <c r="G132" s="1683" t="s">
        <v>34</v>
      </c>
      <c r="H132" s="1641">
        <f t="shared" si="12"/>
        <v>0</v>
      </c>
      <c r="I132" s="1642">
        <f t="shared" si="12"/>
        <v>0</v>
      </c>
      <c r="J132" s="1642"/>
      <c r="K132" s="1671">
        <f t="shared" si="9"/>
        <v>157.41666666666671</v>
      </c>
      <c r="L132" s="1638">
        <v>0</v>
      </c>
      <c r="M132" s="1638">
        <v>0</v>
      </c>
      <c r="N132" s="1638">
        <v>0</v>
      </c>
      <c r="O132" s="1638">
        <v>0</v>
      </c>
      <c r="P132" s="1638">
        <v>0</v>
      </c>
      <c r="Q132" s="1638">
        <v>0</v>
      </c>
      <c r="R132" s="1638">
        <v>0</v>
      </c>
      <c r="S132" s="1638">
        <v>0</v>
      </c>
      <c r="T132" s="1638">
        <v>0</v>
      </c>
      <c r="U132" s="1638">
        <v>0</v>
      </c>
      <c r="V132" s="1638">
        <v>0</v>
      </c>
      <c r="W132" s="1638">
        <v>0</v>
      </c>
    </row>
    <row r="133" spans="1:23">
      <c r="A133" s="1686">
        <f t="shared" si="6"/>
        <v>129</v>
      </c>
      <c r="B133" s="1689"/>
      <c r="C133" s="1644" t="s">
        <v>86</v>
      </c>
      <c r="D133" s="1644" t="s">
        <v>87</v>
      </c>
      <c r="E133" s="1644" t="s">
        <v>67</v>
      </c>
      <c r="F133" s="1679" t="s">
        <v>2939</v>
      </c>
      <c r="G133" s="1683" t="s">
        <v>34</v>
      </c>
      <c r="H133" s="1641">
        <f t="shared" si="12"/>
        <v>0</v>
      </c>
      <c r="I133" s="1642">
        <f t="shared" si="12"/>
        <v>0</v>
      </c>
      <c r="J133" s="1642"/>
      <c r="K133" s="1671">
        <f t="shared" si="9"/>
        <v>157.41666666666671</v>
      </c>
      <c r="L133" s="1638">
        <v>0</v>
      </c>
      <c r="M133" s="1638">
        <v>0</v>
      </c>
      <c r="N133" s="1638">
        <v>0</v>
      </c>
      <c r="O133" s="1638">
        <v>0</v>
      </c>
      <c r="P133" s="1638">
        <v>0</v>
      </c>
      <c r="Q133" s="1638">
        <v>0</v>
      </c>
      <c r="R133" s="1638">
        <v>0</v>
      </c>
      <c r="S133" s="1638">
        <v>0</v>
      </c>
      <c r="T133" s="1638">
        <v>0</v>
      </c>
      <c r="U133" s="1638">
        <v>0</v>
      </c>
      <c r="V133" s="1638">
        <v>0</v>
      </c>
      <c r="W133" s="1638">
        <v>0</v>
      </c>
    </row>
    <row r="134" spans="1:23">
      <c r="A134" s="1686">
        <f t="shared" si="6"/>
        <v>130</v>
      </c>
      <c r="B134" s="1689"/>
      <c r="C134" s="1680" t="s">
        <v>148</v>
      </c>
      <c r="D134" s="1645" t="s">
        <v>149</v>
      </c>
      <c r="E134" s="1645" t="s">
        <v>67</v>
      </c>
      <c r="F134" s="1679" t="s">
        <v>2939</v>
      </c>
      <c r="G134" s="1683" t="s">
        <v>34</v>
      </c>
      <c r="H134" s="1641">
        <f t="shared" si="12"/>
        <v>0</v>
      </c>
      <c r="I134" s="1642">
        <f t="shared" si="12"/>
        <v>0</v>
      </c>
      <c r="J134" s="1642"/>
      <c r="K134" s="1671">
        <f t="shared" si="9"/>
        <v>157.41666666666671</v>
      </c>
      <c r="L134" s="1638">
        <v>0</v>
      </c>
      <c r="M134" s="1638">
        <v>0</v>
      </c>
      <c r="N134" s="1638">
        <v>0</v>
      </c>
      <c r="O134" s="1638">
        <v>0</v>
      </c>
      <c r="P134" s="1638">
        <v>0</v>
      </c>
      <c r="Q134" s="1638">
        <v>0</v>
      </c>
      <c r="R134" s="1638">
        <v>0</v>
      </c>
      <c r="S134" s="1638">
        <v>0</v>
      </c>
      <c r="T134" s="1638">
        <v>0</v>
      </c>
      <c r="U134" s="1638">
        <v>0</v>
      </c>
      <c r="V134" s="1638">
        <v>0</v>
      </c>
      <c r="W134" s="1638">
        <v>0</v>
      </c>
    </row>
    <row r="135" spans="1:23">
      <c r="A135" s="1686">
        <f t="shared" ref="A135:A198" si="13">A134+1</f>
        <v>131</v>
      </c>
      <c r="B135" s="1689"/>
      <c r="C135" s="1680" t="s">
        <v>838</v>
      </c>
      <c r="D135" s="1645" t="s">
        <v>839</v>
      </c>
      <c r="E135" s="1645" t="s">
        <v>2647</v>
      </c>
      <c r="F135" s="1679" t="s">
        <v>2939</v>
      </c>
      <c r="G135" s="1683" t="s">
        <v>34</v>
      </c>
      <c r="H135" s="1633">
        <f t="shared" si="12"/>
        <v>0</v>
      </c>
      <c r="I135" s="1634">
        <f t="shared" si="12"/>
        <v>0</v>
      </c>
      <c r="J135" s="1634"/>
      <c r="K135" s="1671">
        <f t="shared" si="9"/>
        <v>157.41666666666671</v>
      </c>
      <c r="L135" s="1638">
        <v>0</v>
      </c>
      <c r="M135" s="1638">
        <v>0</v>
      </c>
      <c r="N135" s="1638">
        <v>0</v>
      </c>
      <c r="O135" s="1638">
        <v>0</v>
      </c>
      <c r="P135" s="1638">
        <v>0</v>
      </c>
      <c r="Q135" s="1638">
        <v>0</v>
      </c>
      <c r="R135" s="1638">
        <v>0</v>
      </c>
      <c r="S135" s="1638">
        <v>0</v>
      </c>
      <c r="T135" s="1638">
        <v>0</v>
      </c>
      <c r="U135" s="1638">
        <v>0</v>
      </c>
      <c r="V135" s="1638">
        <v>0</v>
      </c>
      <c r="W135" s="1638">
        <v>0</v>
      </c>
    </row>
    <row r="136" spans="1:23">
      <c r="A136" s="1686">
        <f t="shared" si="13"/>
        <v>132</v>
      </c>
      <c r="B136" s="1689"/>
      <c r="C136" s="1644" t="s">
        <v>389</v>
      </c>
      <c r="D136" s="1644" t="s">
        <v>101</v>
      </c>
      <c r="E136" s="1644" t="s">
        <v>1083</v>
      </c>
      <c r="F136" s="1679" t="s">
        <v>2939</v>
      </c>
      <c r="G136" s="1683" t="s">
        <v>34</v>
      </c>
      <c r="H136" s="1633">
        <f t="shared" si="12"/>
        <v>0</v>
      </c>
      <c r="I136" s="1634">
        <f t="shared" si="12"/>
        <v>0</v>
      </c>
      <c r="J136" s="1634"/>
      <c r="K136" s="1671">
        <f t="shared" ref="K136:K199" si="14">K135+I136</f>
        <v>157.41666666666671</v>
      </c>
      <c r="L136" s="1638">
        <v>0</v>
      </c>
      <c r="M136" s="1638">
        <v>0</v>
      </c>
      <c r="N136" s="1638">
        <v>0</v>
      </c>
      <c r="O136" s="1638">
        <v>0</v>
      </c>
      <c r="P136" s="1638">
        <v>0</v>
      </c>
      <c r="Q136" s="1638">
        <v>0</v>
      </c>
      <c r="R136" s="1638">
        <v>0</v>
      </c>
      <c r="S136" s="1638">
        <v>0</v>
      </c>
      <c r="T136" s="1638">
        <v>0</v>
      </c>
      <c r="U136" s="1638">
        <v>0</v>
      </c>
      <c r="V136" s="1638">
        <v>0</v>
      </c>
      <c r="W136" s="1638">
        <v>0</v>
      </c>
    </row>
    <row r="137" spans="1:23">
      <c r="A137" s="1686">
        <f t="shared" si="13"/>
        <v>133</v>
      </c>
      <c r="B137" s="1689"/>
      <c r="C137" s="1644" t="s">
        <v>681</v>
      </c>
      <c r="D137" s="1644" t="s">
        <v>682</v>
      </c>
      <c r="E137" s="1644" t="s">
        <v>291</v>
      </c>
      <c r="F137" s="1679" t="s">
        <v>2939</v>
      </c>
      <c r="G137" s="1683" t="s">
        <v>34</v>
      </c>
      <c r="H137" s="1633">
        <f t="shared" si="12"/>
        <v>0</v>
      </c>
      <c r="I137" s="1634">
        <f t="shared" si="12"/>
        <v>0</v>
      </c>
      <c r="J137" s="1634"/>
      <c r="K137" s="1671">
        <f t="shared" si="14"/>
        <v>157.41666666666671</v>
      </c>
      <c r="L137" s="1638">
        <v>0</v>
      </c>
      <c r="M137" s="1638">
        <v>0</v>
      </c>
      <c r="N137" s="1638">
        <v>0</v>
      </c>
      <c r="O137" s="1638">
        <v>0</v>
      </c>
      <c r="P137" s="1638">
        <v>0</v>
      </c>
      <c r="Q137" s="1638">
        <v>0</v>
      </c>
      <c r="R137" s="1638">
        <v>0</v>
      </c>
      <c r="S137" s="1638">
        <v>0</v>
      </c>
      <c r="T137" s="1638">
        <v>0</v>
      </c>
      <c r="U137" s="1638">
        <v>0</v>
      </c>
      <c r="V137" s="1638">
        <v>0</v>
      </c>
      <c r="W137" s="1638">
        <v>0</v>
      </c>
    </row>
    <row r="138" spans="1:23">
      <c r="A138" s="1686">
        <f t="shared" si="13"/>
        <v>134</v>
      </c>
      <c r="B138" s="1689"/>
      <c r="C138" s="1644" t="s">
        <v>680</v>
      </c>
      <c r="D138" s="1644" t="s">
        <v>145</v>
      </c>
      <c r="E138" s="1644" t="s">
        <v>67</v>
      </c>
      <c r="F138" s="1679" t="s">
        <v>2939</v>
      </c>
      <c r="G138" s="1683" t="s">
        <v>34</v>
      </c>
      <c r="H138" s="1633">
        <f t="shared" si="12"/>
        <v>0</v>
      </c>
      <c r="I138" s="1634">
        <f t="shared" si="12"/>
        <v>0</v>
      </c>
      <c r="J138" s="1634"/>
      <c r="K138" s="1671">
        <f t="shared" si="14"/>
        <v>157.41666666666671</v>
      </c>
      <c r="L138" s="1638">
        <v>0</v>
      </c>
      <c r="M138" s="1638">
        <v>0</v>
      </c>
      <c r="N138" s="1638">
        <v>0</v>
      </c>
      <c r="O138" s="1638">
        <v>0</v>
      </c>
      <c r="P138" s="1638">
        <v>0</v>
      </c>
      <c r="Q138" s="1638">
        <v>0</v>
      </c>
      <c r="R138" s="1638">
        <v>0</v>
      </c>
      <c r="S138" s="1638">
        <v>0</v>
      </c>
      <c r="T138" s="1638">
        <v>0</v>
      </c>
      <c r="U138" s="1638">
        <v>0</v>
      </c>
      <c r="V138" s="1638">
        <v>0</v>
      </c>
      <c r="W138" s="1638">
        <v>0</v>
      </c>
    </row>
    <row r="139" spans="1:23">
      <c r="A139" s="1686">
        <f t="shared" si="13"/>
        <v>135</v>
      </c>
      <c r="B139" s="1689"/>
      <c r="C139" s="1644" t="s">
        <v>687</v>
      </c>
      <c r="D139" s="1644" t="s">
        <v>688</v>
      </c>
      <c r="E139" s="1644" t="s">
        <v>59</v>
      </c>
      <c r="F139" s="1679" t="s">
        <v>2939</v>
      </c>
      <c r="G139" s="1683" t="s">
        <v>34</v>
      </c>
      <c r="H139" s="1633">
        <f t="shared" si="12"/>
        <v>0</v>
      </c>
      <c r="I139" s="1634">
        <f t="shared" si="12"/>
        <v>0</v>
      </c>
      <c r="J139" s="1634"/>
      <c r="K139" s="1671">
        <f t="shared" si="14"/>
        <v>157.41666666666671</v>
      </c>
      <c r="L139" s="1638">
        <v>0</v>
      </c>
      <c r="M139" s="1638">
        <v>0</v>
      </c>
      <c r="N139" s="1638">
        <v>0</v>
      </c>
      <c r="O139" s="1638">
        <v>0</v>
      </c>
      <c r="P139" s="1638">
        <v>0</v>
      </c>
      <c r="Q139" s="1638">
        <v>0</v>
      </c>
      <c r="R139" s="1638">
        <v>0</v>
      </c>
      <c r="S139" s="1638">
        <v>0</v>
      </c>
      <c r="T139" s="1638">
        <v>0</v>
      </c>
      <c r="U139" s="1638">
        <v>0</v>
      </c>
      <c r="V139" s="1638">
        <v>0</v>
      </c>
      <c r="W139" s="1638">
        <v>0</v>
      </c>
    </row>
    <row r="140" spans="1:23">
      <c r="A140" s="1686">
        <f t="shared" si="13"/>
        <v>136</v>
      </c>
      <c r="B140" s="1689"/>
      <c r="C140" s="1644" t="s">
        <v>685</v>
      </c>
      <c r="D140" s="1644" t="s">
        <v>686</v>
      </c>
      <c r="E140" s="1644" t="s">
        <v>59</v>
      </c>
      <c r="F140" s="1679" t="s">
        <v>2939</v>
      </c>
      <c r="G140" s="1683" t="s">
        <v>34</v>
      </c>
      <c r="H140" s="1633">
        <f t="shared" si="12"/>
        <v>0</v>
      </c>
      <c r="I140" s="1634">
        <f t="shared" si="12"/>
        <v>0</v>
      </c>
      <c r="J140" s="1634"/>
      <c r="K140" s="1671">
        <f t="shared" si="14"/>
        <v>157.41666666666671</v>
      </c>
      <c r="L140" s="1638">
        <v>0</v>
      </c>
      <c r="M140" s="1638">
        <v>0</v>
      </c>
      <c r="N140" s="1638">
        <v>0</v>
      </c>
      <c r="O140" s="1638">
        <v>0</v>
      </c>
      <c r="P140" s="1638">
        <v>0</v>
      </c>
      <c r="Q140" s="1638">
        <v>0</v>
      </c>
      <c r="R140" s="1638">
        <v>0</v>
      </c>
      <c r="S140" s="1638">
        <v>0</v>
      </c>
      <c r="T140" s="1638">
        <v>0</v>
      </c>
      <c r="U140" s="1638">
        <v>0</v>
      </c>
      <c r="V140" s="1638">
        <v>0</v>
      </c>
      <c r="W140" s="1638">
        <v>0</v>
      </c>
    </row>
    <row r="141" spans="1:23">
      <c r="A141" s="1686">
        <f t="shared" si="13"/>
        <v>137</v>
      </c>
      <c r="B141" s="1689"/>
      <c r="C141" s="1645" t="s">
        <v>840</v>
      </c>
      <c r="D141" s="1645" t="s">
        <v>856</v>
      </c>
      <c r="E141" s="1645" t="s">
        <v>2650</v>
      </c>
      <c r="F141" s="1679" t="s">
        <v>2939</v>
      </c>
      <c r="G141" s="1683" t="s">
        <v>34</v>
      </c>
      <c r="H141" s="1633">
        <f t="shared" si="12"/>
        <v>0</v>
      </c>
      <c r="I141" s="1634">
        <f t="shared" si="12"/>
        <v>0</v>
      </c>
      <c r="J141" s="1634"/>
      <c r="K141" s="1671">
        <f t="shared" si="14"/>
        <v>157.41666666666671</v>
      </c>
      <c r="L141" s="1638">
        <v>0</v>
      </c>
      <c r="M141" s="1638">
        <v>0</v>
      </c>
      <c r="N141" s="1638">
        <v>0</v>
      </c>
      <c r="O141" s="1638">
        <v>0</v>
      </c>
      <c r="P141" s="1638">
        <v>0</v>
      </c>
      <c r="Q141" s="1638">
        <v>0</v>
      </c>
      <c r="R141" s="1638">
        <v>0</v>
      </c>
      <c r="S141" s="1638">
        <v>0</v>
      </c>
      <c r="T141" s="1638">
        <v>0</v>
      </c>
      <c r="U141" s="1638">
        <v>0</v>
      </c>
      <c r="V141" s="1638">
        <v>0</v>
      </c>
      <c r="W141" s="1638">
        <v>0</v>
      </c>
    </row>
    <row r="142" spans="1:23">
      <c r="A142" s="1686">
        <f t="shared" si="13"/>
        <v>138</v>
      </c>
      <c r="B142" s="1689"/>
      <c r="C142" s="1680" t="s">
        <v>841</v>
      </c>
      <c r="D142" s="1645" t="s">
        <v>842</v>
      </c>
      <c r="E142" s="1645" t="s">
        <v>1762</v>
      </c>
      <c r="F142" s="1679" t="s">
        <v>2939</v>
      </c>
      <c r="G142" s="1683" t="s">
        <v>34</v>
      </c>
      <c r="H142" s="1633">
        <f t="shared" si="12"/>
        <v>0</v>
      </c>
      <c r="I142" s="1634">
        <f t="shared" si="12"/>
        <v>0</v>
      </c>
      <c r="J142" s="1634"/>
      <c r="K142" s="1671">
        <f t="shared" si="14"/>
        <v>157.41666666666671</v>
      </c>
      <c r="L142" s="1638">
        <v>0</v>
      </c>
      <c r="M142" s="1638">
        <v>0</v>
      </c>
      <c r="N142" s="1638">
        <v>0</v>
      </c>
      <c r="O142" s="1638">
        <v>0</v>
      </c>
      <c r="P142" s="1638">
        <v>0</v>
      </c>
      <c r="Q142" s="1638">
        <v>0</v>
      </c>
      <c r="R142" s="1638">
        <v>0</v>
      </c>
      <c r="S142" s="1638">
        <v>0</v>
      </c>
      <c r="T142" s="1638">
        <v>0</v>
      </c>
      <c r="U142" s="1638">
        <v>0</v>
      </c>
      <c r="V142" s="1638">
        <v>0</v>
      </c>
      <c r="W142" s="1638">
        <v>0</v>
      </c>
    </row>
    <row r="143" spans="1:23">
      <c r="A143" s="1686">
        <f t="shared" si="13"/>
        <v>139</v>
      </c>
      <c r="B143" s="1689"/>
      <c r="C143" s="1644" t="s">
        <v>350</v>
      </c>
      <c r="D143" s="1644" t="s">
        <v>351</v>
      </c>
      <c r="E143" s="1644" t="s">
        <v>1762</v>
      </c>
      <c r="F143" s="1679" t="s">
        <v>2939</v>
      </c>
      <c r="G143" s="1683" t="s">
        <v>34</v>
      </c>
      <c r="H143" s="1633">
        <f t="shared" si="12"/>
        <v>0</v>
      </c>
      <c r="I143" s="1634">
        <f t="shared" si="12"/>
        <v>0</v>
      </c>
      <c r="J143" s="1634"/>
      <c r="K143" s="1671">
        <f t="shared" si="14"/>
        <v>157.41666666666671</v>
      </c>
      <c r="L143" s="1638">
        <v>0</v>
      </c>
      <c r="M143" s="1638">
        <v>0</v>
      </c>
      <c r="N143" s="1638">
        <v>0</v>
      </c>
      <c r="O143" s="1638">
        <v>0</v>
      </c>
      <c r="P143" s="1638">
        <v>0</v>
      </c>
      <c r="Q143" s="1638">
        <v>0</v>
      </c>
      <c r="R143" s="1638">
        <v>0</v>
      </c>
      <c r="S143" s="1638">
        <v>0</v>
      </c>
      <c r="T143" s="1638">
        <v>0</v>
      </c>
      <c r="U143" s="1638">
        <v>0</v>
      </c>
      <c r="V143" s="1638">
        <v>0</v>
      </c>
      <c r="W143" s="1638">
        <v>0</v>
      </c>
    </row>
    <row r="144" spans="1:23">
      <c r="A144" s="1686">
        <f t="shared" si="13"/>
        <v>140</v>
      </c>
      <c r="B144" s="1689"/>
      <c r="C144" s="1644" t="s">
        <v>691</v>
      </c>
      <c r="D144" s="1644" t="s">
        <v>692</v>
      </c>
      <c r="E144" s="1644" t="s">
        <v>183</v>
      </c>
      <c r="F144" s="1679" t="s">
        <v>2939</v>
      </c>
      <c r="G144" s="1683" t="s">
        <v>34</v>
      </c>
      <c r="H144" s="1633">
        <f t="shared" si="12"/>
        <v>0</v>
      </c>
      <c r="I144" s="1634">
        <f t="shared" si="12"/>
        <v>0</v>
      </c>
      <c r="J144" s="1634"/>
      <c r="K144" s="1671">
        <f t="shared" si="14"/>
        <v>157.41666666666671</v>
      </c>
      <c r="L144" s="1638">
        <v>0</v>
      </c>
      <c r="M144" s="1638">
        <v>0</v>
      </c>
      <c r="N144" s="1638">
        <v>0</v>
      </c>
      <c r="O144" s="1638">
        <v>0</v>
      </c>
      <c r="P144" s="1638">
        <v>0</v>
      </c>
      <c r="Q144" s="1638">
        <v>0</v>
      </c>
      <c r="R144" s="1638">
        <v>0</v>
      </c>
      <c r="S144" s="1638">
        <v>0</v>
      </c>
      <c r="T144" s="1638">
        <v>0</v>
      </c>
      <c r="U144" s="1638">
        <v>0</v>
      </c>
      <c r="V144" s="1638">
        <v>0</v>
      </c>
      <c r="W144" s="1638">
        <v>0</v>
      </c>
    </row>
    <row r="145" spans="1:23">
      <c r="A145" s="1686">
        <f t="shared" si="13"/>
        <v>141</v>
      </c>
      <c r="B145" s="1689"/>
      <c r="C145" s="1644" t="s">
        <v>695</v>
      </c>
      <c r="D145" s="1644" t="s">
        <v>696</v>
      </c>
      <c r="E145" s="1644" t="s">
        <v>157</v>
      </c>
      <c r="F145" s="1679" t="s">
        <v>2939</v>
      </c>
      <c r="G145" s="1683" t="s">
        <v>34</v>
      </c>
      <c r="H145" s="1633">
        <f t="shared" si="12"/>
        <v>0</v>
      </c>
      <c r="I145" s="1634">
        <f t="shared" si="12"/>
        <v>0</v>
      </c>
      <c r="J145" s="1634"/>
      <c r="K145" s="1671">
        <f t="shared" si="14"/>
        <v>157.41666666666671</v>
      </c>
      <c r="L145" s="1638">
        <v>0</v>
      </c>
      <c r="M145" s="1638">
        <v>0</v>
      </c>
      <c r="N145" s="1638">
        <v>0</v>
      </c>
      <c r="O145" s="1638">
        <v>0</v>
      </c>
      <c r="P145" s="1638">
        <v>0</v>
      </c>
      <c r="Q145" s="1638">
        <v>0</v>
      </c>
      <c r="R145" s="1638">
        <v>0</v>
      </c>
      <c r="S145" s="1638">
        <v>0</v>
      </c>
      <c r="T145" s="1638">
        <v>0</v>
      </c>
      <c r="U145" s="1638">
        <v>0</v>
      </c>
      <c r="V145" s="1638">
        <v>0</v>
      </c>
      <c r="W145" s="1638">
        <v>0</v>
      </c>
    </row>
    <row r="146" spans="1:23">
      <c r="A146" s="1686">
        <f t="shared" si="13"/>
        <v>142</v>
      </c>
      <c r="B146" s="1689"/>
      <c r="C146" s="1644" t="s">
        <v>2662</v>
      </c>
      <c r="D146" s="1644" t="s">
        <v>636</v>
      </c>
      <c r="E146" s="1644" t="s">
        <v>368</v>
      </c>
      <c r="F146" s="1679" t="s">
        <v>2939</v>
      </c>
      <c r="G146" s="1683" t="s">
        <v>34</v>
      </c>
      <c r="H146" s="1633">
        <f t="shared" si="12"/>
        <v>0</v>
      </c>
      <c r="I146" s="1634">
        <f t="shared" si="12"/>
        <v>0</v>
      </c>
      <c r="J146" s="1634"/>
      <c r="K146" s="1671">
        <f t="shared" si="14"/>
        <v>157.41666666666671</v>
      </c>
      <c r="L146" s="1638">
        <v>0</v>
      </c>
      <c r="M146" s="1638">
        <v>0</v>
      </c>
      <c r="N146" s="1638">
        <v>0</v>
      </c>
      <c r="O146" s="1638">
        <v>0</v>
      </c>
      <c r="P146" s="1638">
        <v>0</v>
      </c>
      <c r="Q146" s="1638">
        <v>0</v>
      </c>
      <c r="R146" s="1638">
        <v>0</v>
      </c>
      <c r="S146" s="1638">
        <v>0</v>
      </c>
      <c r="T146" s="1638">
        <v>0</v>
      </c>
      <c r="U146" s="1638">
        <v>0</v>
      </c>
      <c r="V146" s="1638">
        <v>0</v>
      </c>
      <c r="W146" s="1638">
        <v>0</v>
      </c>
    </row>
    <row r="147" spans="1:23">
      <c r="A147" s="1686">
        <f t="shared" si="13"/>
        <v>143</v>
      </c>
      <c r="B147" s="1689"/>
      <c r="C147" s="1644" t="s">
        <v>690</v>
      </c>
      <c r="D147" s="1644" t="s">
        <v>181</v>
      </c>
      <c r="E147" s="1644" t="s">
        <v>311</v>
      </c>
      <c r="F147" s="1679" t="s">
        <v>2939</v>
      </c>
      <c r="G147" s="1683" t="s">
        <v>34</v>
      </c>
      <c r="H147" s="1633">
        <f t="shared" si="12"/>
        <v>0</v>
      </c>
      <c r="I147" s="1634">
        <f t="shared" si="12"/>
        <v>0</v>
      </c>
      <c r="J147" s="1634"/>
      <c r="K147" s="1671">
        <f t="shared" si="14"/>
        <v>157.41666666666671</v>
      </c>
      <c r="L147" s="1638">
        <v>0</v>
      </c>
      <c r="M147" s="1638">
        <v>0</v>
      </c>
      <c r="N147" s="1638">
        <v>0</v>
      </c>
      <c r="O147" s="1638">
        <v>0</v>
      </c>
      <c r="P147" s="1638">
        <v>0</v>
      </c>
      <c r="Q147" s="1638">
        <v>0</v>
      </c>
      <c r="R147" s="1638">
        <v>0</v>
      </c>
      <c r="S147" s="1638">
        <v>0</v>
      </c>
      <c r="T147" s="1638">
        <v>0</v>
      </c>
      <c r="U147" s="1638">
        <v>0</v>
      </c>
      <c r="V147" s="1638">
        <v>0</v>
      </c>
      <c r="W147" s="1638">
        <v>0</v>
      </c>
    </row>
    <row r="148" spans="1:23">
      <c r="A148" s="1686">
        <f t="shared" si="13"/>
        <v>144</v>
      </c>
      <c r="B148" s="1689"/>
      <c r="C148" s="1644" t="s">
        <v>885</v>
      </c>
      <c r="D148" s="1644" t="s">
        <v>886</v>
      </c>
      <c r="E148" s="1644" t="s">
        <v>846</v>
      </c>
      <c r="F148" s="1679" t="s">
        <v>2939</v>
      </c>
      <c r="G148" s="1683" t="s">
        <v>34</v>
      </c>
      <c r="H148" s="1633">
        <f t="shared" si="12"/>
        <v>0</v>
      </c>
      <c r="I148" s="1634">
        <f t="shared" si="12"/>
        <v>0</v>
      </c>
      <c r="J148" s="1634"/>
      <c r="K148" s="1671">
        <f t="shared" si="14"/>
        <v>157.41666666666671</v>
      </c>
      <c r="L148" s="1638">
        <v>0</v>
      </c>
      <c r="M148" s="1638">
        <v>0</v>
      </c>
      <c r="N148" s="1638">
        <v>0</v>
      </c>
      <c r="O148" s="1638">
        <v>0</v>
      </c>
      <c r="P148" s="1638">
        <v>0</v>
      </c>
      <c r="Q148" s="1638">
        <v>0</v>
      </c>
      <c r="R148" s="1638">
        <v>0</v>
      </c>
      <c r="S148" s="1638">
        <v>0</v>
      </c>
      <c r="T148" s="1638">
        <v>0</v>
      </c>
      <c r="U148" s="1638">
        <v>0</v>
      </c>
      <c r="V148" s="1638">
        <v>0</v>
      </c>
      <c r="W148" s="1638">
        <v>0</v>
      </c>
    </row>
    <row r="149" spans="1:23">
      <c r="A149" s="1686">
        <f t="shared" si="13"/>
        <v>145</v>
      </c>
      <c r="B149" s="1689"/>
      <c r="C149" s="1644" t="s">
        <v>889</v>
      </c>
      <c r="D149" s="1644" t="s">
        <v>890</v>
      </c>
      <c r="E149" s="1644" t="s">
        <v>846</v>
      </c>
      <c r="F149" s="1679" t="s">
        <v>2939</v>
      </c>
      <c r="G149" s="1683" t="s">
        <v>34</v>
      </c>
      <c r="H149" s="1633">
        <f t="shared" ref="H149:I180" si="15">L149+N149+P149+R149+T149+V149</f>
        <v>0</v>
      </c>
      <c r="I149" s="1634">
        <f t="shared" si="15"/>
        <v>0</v>
      </c>
      <c r="J149" s="1634"/>
      <c r="K149" s="1671">
        <f t="shared" si="14"/>
        <v>157.41666666666671</v>
      </c>
      <c r="L149" s="1638">
        <v>0</v>
      </c>
      <c r="M149" s="1638">
        <v>0</v>
      </c>
      <c r="N149" s="1638">
        <v>0</v>
      </c>
      <c r="O149" s="1638">
        <v>0</v>
      </c>
      <c r="P149" s="1638">
        <v>0</v>
      </c>
      <c r="Q149" s="1638">
        <v>0</v>
      </c>
      <c r="R149" s="1638">
        <v>0</v>
      </c>
      <c r="S149" s="1638">
        <v>0</v>
      </c>
      <c r="T149" s="1638">
        <v>0</v>
      </c>
      <c r="U149" s="1638">
        <v>0</v>
      </c>
      <c r="V149" s="1638">
        <v>0</v>
      </c>
      <c r="W149" s="1638">
        <v>0</v>
      </c>
    </row>
    <row r="150" spans="1:23">
      <c r="A150" s="1686">
        <f t="shared" si="13"/>
        <v>146</v>
      </c>
      <c r="B150" s="1689"/>
      <c r="C150" s="1644" t="s">
        <v>918</v>
      </c>
      <c r="D150" s="1644" t="s">
        <v>871</v>
      </c>
      <c r="E150" s="1644" t="s">
        <v>846</v>
      </c>
      <c r="F150" s="1679" t="s">
        <v>2939</v>
      </c>
      <c r="G150" s="1683" t="s">
        <v>34</v>
      </c>
      <c r="H150" s="1633">
        <f t="shared" si="15"/>
        <v>0</v>
      </c>
      <c r="I150" s="1634">
        <f t="shared" si="15"/>
        <v>0</v>
      </c>
      <c r="J150" s="1634"/>
      <c r="K150" s="1671">
        <f t="shared" si="14"/>
        <v>157.41666666666671</v>
      </c>
      <c r="L150" s="1638">
        <v>0</v>
      </c>
      <c r="M150" s="1638">
        <v>0</v>
      </c>
      <c r="N150" s="1638">
        <v>0</v>
      </c>
      <c r="O150" s="1638">
        <v>0</v>
      </c>
      <c r="P150" s="1638">
        <v>0</v>
      </c>
      <c r="Q150" s="1638">
        <v>0</v>
      </c>
      <c r="R150" s="1638">
        <v>0</v>
      </c>
      <c r="S150" s="1638">
        <v>0</v>
      </c>
      <c r="T150" s="1638">
        <v>0</v>
      </c>
      <c r="U150" s="1638">
        <v>0</v>
      </c>
      <c r="V150" s="1638">
        <v>0</v>
      </c>
      <c r="W150" s="1638">
        <v>0</v>
      </c>
    </row>
    <row r="151" spans="1:23">
      <c r="A151" s="1686">
        <f t="shared" si="13"/>
        <v>147</v>
      </c>
      <c r="B151" s="1689"/>
      <c r="C151" s="1645" t="s">
        <v>134</v>
      </c>
      <c r="D151" s="1645" t="s">
        <v>135</v>
      </c>
      <c r="E151" s="1645" t="s">
        <v>846</v>
      </c>
      <c r="F151" s="1679" t="s">
        <v>2939</v>
      </c>
      <c r="G151" s="1683" t="s">
        <v>34</v>
      </c>
      <c r="H151" s="1633">
        <f t="shared" si="15"/>
        <v>0</v>
      </c>
      <c r="I151" s="1634">
        <f t="shared" si="15"/>
        <v>0</v>
      </c>
      <c r="J151" s="1634"/>
      <c r="K151" s="1671">
        <f t="shared" si="14"/>
        <v>157.41666666666671</v>
      </c>
      <c r="L151" s="1638">
        <v>0</v>
      </c>
      <c r="M151" s="1638">
        <v>0</v>
      </c>
      <c r="N151" s="1638">
        <v>0</v>
      </c>
      <c r="O151" s="1638">
        <v>0</v>
      </c>
      <c r="P151" s="1638">
        <v>0</v>
      </c>
      <c r="Q151" s="1638">
        <v>0</v>
      </c>
      <c r="R151" s="1638">
        <v>0</v>
      </c>
      <c r="S151" s="1638">
        <v>0</v>
      </c>
      <c r="T151" s="1638">
        <v>0</v>
      </c>
      <c r="U151" s="1638">
        <v>0</v>
      </c>
      <c r="V151" s="1638">
        <v>0</v>
      </c>
      <c r="W151" s="1638">
        <v>0</v>
      </c>
    </row>
    <row r="152" spans="1:23">
      <c r="A152" s="1686">
        <f t="shared" si="13"/>
        <v>148</v>
      </c>
      <c r="B152" s="1689"/>
      <c r="C152" s="1644" t="s">
        <v>1511</v>
      </c>
      <c r="D152" s="1645" t="s">
        <v>1512</v>
      </c>
      <c r="E152" s="1645" t="s">
        <v>231</v>
      </c>
      <c r="F152" s="1679" t="s">
        <v>2939</v>
      </c>
      <c r="G152" s="1683" t="s">
        <v>34</v>
      </c>
      <c r="H152" s="1633">
        <f t="shared" si="15"/>
        <v>1</v>
      </c>
      <c r="I152" s="1634">
        <f t="shared" si="15"/>
        <v>0</v>
      </c>
      <c r="J152" s="1634"/>
      <c r="K152" s="1671">
        <f t="shared" si="14"/>
        <v>157.41666666666671</v>
      </c>
      <c r="L152" s="1638">
        <f>1</f>
        <v>1</v>
      </c>
      <c r="M152" s="1638">
        <v>0</v>
      </c>
      <c r="N152" s="1638">
        <v>0</v>
      </c>
      <c r="O152" s="1638">
        <v>0</v>
      </c>
      <c r="P152" s="1638">
        <v>0</v>
      </c>
      <c r="Q152" s="1638">
        <v>0</v>
      </c>
      <c r="R152" s="1638">
        <v>0</v>
      </c>
      <c r="S152" s="1638">
        <v>0</v>
      </c>
      <c r="T152" s="1638">
        <v>0</v>
      </c>
      <c r="U152" s="1638">
        <v>0</v>
      </c>
      <c r="V152" s="1638">
        <v>0</v>
      </c>
      <c r="W152" s="1638">
        <v>0</v>
      </c>
    </row>
    <row r="153" spans="1:23">
      <c r="A153" s="1686">
        <f t="shared" si="13"/>
        <v>149</v>
      </c>
      <c r="B153" s="1689"/>
      <c r="C153" s="1645" t="s">
        <v>2791</v>
      </c>
      <c r="D153" s="1645" t="s">
        <v>2792</v>
      </c>
      <c r="E153" s="1645" t="s">
        <v>868</v>
      </c>
      <c r="F153" s="1679" t="s">
        <v>2939</v>
      </c>
      <c r="G153" s="1683" t="s">
        <v>34</v>
      </c>
      <c r="H153" s="1633">
        <f t="shared" si="15"/>
        <v>1</v>
      </c>
      <c r="I153" s="1634">
        <f t="shared" si="15"/>
        <v>0</v>
      </c>
      <c r="J153" s="1634"/>
      <c r="K153" s="1671">
        <f t="shared" si="14"/>
        <v>157.41666666666671</v>
      </c>
      <c r="L153" s="1638">
        <v>0</v>
      </c>
      <c r="M153" s="1638">
        <v>0</v>
      </c>
      <c r="N153" s="1638">
        <v>0</v>
      </c>
      <c r="O153" s="1638">
        <v>0</v>
      </c>
      <c r="P153" s="1638">
        <v>0</v>
      </c>
      <c r="Q153" s="1638">
        <v>0</v>
      </c>
      <c r="R153" s="1638">
        <v>0</v>
      </c>
      <c r="S153" s="1638">
        <v>0</v>
      </c>
      <c r="T153" s="1638">
        <v>0</v>
      </c>
      <c r="U153" s="1638">
        <v>0</v>
      </c>
      <c r="V153" s="1638">
        <v>1</v>
      </c>
      <c r="W153" s="1638">
        <v>0</v>
      </c>
    </row>
    <row r="154" spans="1:23">
      <c r="A154" s="1686">
        <f t="shared" si="13"/>
        <v>150</v>
      </c>
      <c r="B154" s="1689"/>
      <c r="C154" s="1645" t="s">
        <v>952</v>
      </c>
      <c r="D154" s="1645" t="s">
        <v>951</v>
      </c>
      <c r="E154" s="1645" t="s">
        <v>868</v>
      </c>
      <c r="F154" s="1679" t="s">
        <v>2939</v>
      </c>
      <c r="G154" s="1683" t="s">
        <v>34</v>
      </c>
      <c r="H154" s="1633">
        <f t="shared" si="15"/>
        <v>1</v>
      </c>
      <c r="I154" s="1634">
        <f t="shared" si="15"/>
        <v>0</v>
      </c>
      <c r="J154" s="1634"/>
      <c r="K154" s="1671">
        <f t="shared" si="14"/>
        <v>157.41666666666671</v>
      </c>
      <c r="L154" s="1638">
        <v>0</v>
      </c>
      <c r="M154" s="1638">
        <v>0</v>
      </c>
      <c r="N154" s="1638">
        <v>0</v>
      </c>
      <c r="O154" s="1638">
        <v>0</v>
      </c>
      <c r="P154" s="1638">
        <v>0</v>
      </c>
      <c r="Q154" s="1638">
        <v>0</v>
      </c>
      <c r="R154" s="1638">
        <v>0</v>
      </c>
      <c r="S154" s="1638">
        <v>0</v>
      </c>
      <c r="T154" s="1638">
        <v>0</v>
      </c>
      <c r="U154" s="1638">
        <v>0</v>
      </c>
      <c r="V154" s="1638">
        <f>1</f>
        <v>1</v>
      </c>
      <c r="W154" s="1638">
        <v>0</v>
      </c>
    </row>
    <row r="155" spans="1:23">
      <c r="A155" s="1686">
        <f t="shared" si="13"/>
        <v>151</v>
      </c>
      <c r="B155" s="1689"/>
      <c r="C155" s="1644" t="s">
        <v>1619</v>
      </c>
      <c r="D155" s="1645" t="s">
        <v>131</v>
      </c>
      <c r="E155" s="1645" t="s">
        <v>231</v>
      </c>
      <c r="F155" s="1679" t="s">
        <v>2939</v>
      </c>
      <c r="G155" s="1683" t="s">
        <v>34</v>
      </c>
      <c r="H155" s="1633">
        <f t="shared" si="15"/>
        <v>1</v>
      </c>
      <c r="I155" s="1634">
        <f t="shared" si="15"/>
        <v>0</v>
      </c>
      <c r="J155" s="1634"/>
      <c r="K155" s="1671">
        <f t="shared" si="14"/>
        <v>157.41666666666671</v>
      </c>
      <c r="L155" s="1638">
        <v>0</v>
      </c>
      <c r="M155" s="1638">
        <v>0</v>
      </c>
      <c r="N155" s="1638">
        <v>0</v>
      </c>
      <c r="O155" s="1638">
        <v>0</v>
      </c>
      <c r="P155" s="1638">
        <v>0</v>
      </c>
      <c r="Q155" s="1638">
        <v>0</v>
      </c>
      <c r="R155" s="1638">
        <v>0</v>
      </c>
      <c r="S155" s="1638">
        <v>0</v>
      </c>
      <c r="T155" s="1638">
        <v>0</v>
      </c>
      <c r="U155" s="1638">
        <v>0</v>
      </c>
      <c r="V155" s="1638">
        <f>1</f>
        <v>1</v>
      </c>
      <c r="W155" s="1638">
        <v>0</v>
      </c>
    </row>
    <row r="156" spans="1:23">
      <c r="A156" s="1686">
        <f t="shared" si="13"/>
        <v>152</v>
      </c>
      <c r="B156" s="1689"/>
      <c r="C156" s="1644" t="s">
        <v>2366</v>
      </c>
      <c r="D156" s="1645" t="s">
        <v>2365</v>
      </c>
      <c r="E156" s="1645" t="s">
        <v>231</v>
      </c>
      <c r="F156" s="1679" t="s">
        <v>2939</v>
      </c>
      <c r="G156" s="1683" t="s">
        <v>34</v>
      </c>
      <c r="H156" s="1633">
        <f t="shared" si="15"/>
        <v>1</v>
      </c>
      <c r="I156" s="1634">
        <f t="shared" si="15"/>
        <v>0</v>
      </c>
      <c r="J156" s="1634"/>
      <c r="K156" s="1671">
        <f t="shared" si="14"/>
        <v>157.41666666666671</v>
      </c>
      <c r="L156" s="1638">
        <f>1</f>
        <v>1</v>
      </c>
      <c r="M156" s="1638">
        <v>0</v>
      </c>
      <c r="N156" s="1638">
        <v>0</v>
      </c>
      <c r="O156" s="1638">
        <v>0</v>
      </c>
      <c r="P156" s="1638">
        <v>0</v>
      </c>
      <c r="Q156" s="1638">
        <v>0</v>
      </c>
      <c r="R156" s="1638">
        <v>0</v>
      </c>
      <c r="S156" s="1638">
        <v>0</v>
      </c>
      <c r="T156" s="1638">
        <v>0</v>
      </c>
      <c r="U156" s="1638">
        <v>0</v>
      </c>
      <c r="V156" s="1638">
        <v>0</v>
      </c>
      <c r="W156" s="1638">
        <v>0</v>
      </c>
    </row>
    <row r="157" spans="1:23">
      <c r="A157" s="1686">
        <f t="shared" si="13"/>
        <v>153</v>
      </c>
      <c r="B157" s="1689"/>
      <c r="C157" s="1644" t="s">
        <v>1730</v>
      </c>
      <c r="D157" s="1645" t="s">
        <v>871</v>
      </c>
      <c r="E157" s="1645" t="s">
        <v>231</v>
      </c>
      <c r="F157" s="1679" t="s">
        <v>2939</v>
      </c>
      <c r="G157" s="1683" t="s">
        <v>34</v>
      </c>
      <c r="H157" s="1633">
        <f t="shared" si="15"/>
        <v>1</v>
      </c>
      <c r="I157" s="1634">
        <f t="shared" si="15"/>
        <v>0</v>
      </c>
      <c r="J157" s="1634"/>
      <c r="K157" s="1671">
        <f t="shared" si="14"/>
        <v>157.41666666666671</v>
      </c>
      <c r="L157" s="1638">
        <f>1</f>
        <v>1</v>
      </c>
      <c r="M157" s="1638">
        <v>0</v>
      </c>
      <c r="N157" s="1638">
        <v>0</v>
      </c>
      <c r="O157" s="1638">
        <v>0</v>
      </c>
      <c r="P157" s="1638">
        <v>0</v>
      </c>
      <c r="Q157" s="1638">
        <v>0</v>
      </c>
      <c r="R157" s="1638">
        <v>0</v>
      </c>
      <c r="S157" s="1638">
        <v>0</v>
      </c>
      <c r="T157" s="1638">
        <v>0</v>
      </c>
      <c r="U157" s="1638">
        <v>0</v>
      </c>
      <c r="V157" s="1638">
        <v>0</v>
      </c>
      <c r="W157" s="1638">
        <v>0</v>
      </c>
    </row>
    <row r="158" spans="1:23">
      <c r="A158" s="1686">
        <f t="shared" si="13"/>
        <v>154</v>
      </c>
      <c r="B158" s="1689"/>
      <c r="C158" s="1645" t="s">
        <v>2225</v>
      </c>
      <c r="D158" s="1645" t="s">
        <v>2226</v>
      </c>
      <c r="E158" s="1645" t="s">
        <v>868</v>
      </c>
      <c r="F158" s="1679" t="s">
        <v>2939</v>
      </c>
      <c r="G158" s="1683" t="s">
        <v>34</v>
      </c>
      <c r="H158" s="1633">
        <f t="shared" si="15"/>
        <v>1</v>
      </c>
      <c r="I158" s="1634">
        <f t="shared" si="15"/>
        <v>0</v>
      </c>
      <c r="J158" s="1634"/>
      <c r="K158" s="1671">
        <f t="shared" si="14"/>
        <v>157.41666666666671</v>
      </c>
      <c r="L158" s="1638">
        <v>1</v>
      </c>
      <c r="M158" s="1638">
        <v>0</v>
      </c>
      <c r="N158" s="1638">
        <v>0</v>
      </c>
      <c r="O158" s="1638">
        <v>0</v>
      </c>
      <c r="P158" s="1638">
        <v>0</v>
      </c>
      <c r="Q158" s="1638">
        <v>0</v>
      </c>
      <c r="R158" s="1638">
        <v>0</v>
      </c>
      <c r="S158" s="1638">
        <v>0</v>
      </c>
      <c r="T158" s="1638">
        <v>0</v>
      </c>
      <c r="U158" s="1638">
        <v>0</v>
      </c>
      <c r="V158" s="1638">
        <v>0</v>
      </c>
      <c r="W158" s="1638">
        <v>0</v>
      </c>
    </row>
    <row r="159" spans="1:23">
      <c r="A159" s="1686">
        <f t="shared" si="13"/>
        <v>155</v>
      </c>
      <c r="B159" s="1689"/>
      <c r="C159" s="1645" t="s">
        <v>1368</v>
      </c>
      <c r="D159" s="1645" t="s">
        <v>135</v>
      </c>
      <c r="E159" s="1645" t="s">
        <v>231</v>
      </c>
      <c r="F159" s="1679" t="s">
        <v>2939</v>
      </c>
      <c r="G159" s="1683" t="s">
        <v>34</v>
      </c>
      <c r="H159" s="1633">
        <f t="shared" si="15"/>
        <v>1</v>
      </c>
      <c r="I159" s="1634">
        <f t="shared" si="15"/>
        <v>0</v>
      </c>
      <c r="J159" s="1634"/>
      <c r="K159" s="1671">
        <f t="shared" si="14"/>
        <v>157.41666666666671</v>
      </c>
      <c r="L159" s="1638">
        <v>0</v>
      </c>
      <c r="M159" s="1638">
        <v>0</v>
      </c>
      <c r="N159" s="1638">
        <v>0</v>
      </c>
      <c r="O159" s="1638">
        <v>0</v>
      </c>
      <c r="P159" s="1638">
        <v>0</v>
      </c>
      <c r="Q159" s="1638">
        <v>0</v>
      </c>
      <c r="R159" s="1638">
        <v>0</v>
      </c>
      <c r="S159" s="1638">
        <v>0</v>
      </c>
      <c r="T159" s="1638">
        <v>0</v>
      </c>
      <c r="U159" s="1638">
        <v>0</v>
      </c>
      <c r="V159" s="1638">
        <f>1</f>
        <v>1</v>
      </c>
      <c r="W159" s="1638">
        <v>0</v>
      </c>
    </row>
    <row r="160" spans="1:23">
      <c r="A160" s="1686">
        <f t="shared" si="13"/>
        <v>156</v>
      </c>
      <c r="B160" s="1689"/>
      <c r="C160" s="1645" t="s">
        <v>1620</v>
      </c>
      <c r="D160" s="1645" t="s">
        <v>1621</v>
      </c>
      <c r="E160" s="1645" t="s">
        <v>231</v>
      </c>
      <c r="F160" s="1679" t="s">
        <v>2939</v>
      </c>
      <c r="G160" s="1683" t="s">
        <v>34</v>
      </c>
      <c r="H160" s="1633">
        <f t="shared" si="15"/>
        <v>1</v>
      </c>
      <c r="I160" s="1634">
        <f t="shared" si="15"/>
        <v>0</v>
      </c>
      <c r="J160" s="1634"/>
      <c r="K160" s="1671">
        <f t="shared" si="14"/>
        <v>157.41666666666671</v>
      </c>
      <c r="L160" s="1638">
        <v>0</v>
      </c>
      <c r="M160" s="1638">
        <v>0</v>
      </c>
      <c r="N160" s="1638">
        <v>0</v>
      </c>
      <c r="O160" s="1638">
        <v>0</v>
      </c>
      <c r="P160" s="1638">
        <v>0</v>
      </c>
      <c r="Q160" s="1638">
        <v>0</v>
      </c>
      <c r="R160" s="1638">
        <v>0</v>
      </c>
      <c r="S160" s="1638">
        <v>0</v>
      </c>
      <c r="T160" s="1638">
        <v>0</v>
      </c>
      <c r="U160" s="1638">
        <v>0</v>
      </c>
      <c r="V160" s="1638">
        <f>1</f>
        <v>1</v>
      </c>
      <c r="W160" s="1638">
        <v>0</v>
      </c>
    </row>
    <row r="161" spans="1:23">
      <c r="A161" s="1686">
        <f t="shared" si="13"/>
        <v>157</v>
      </c>
      <c r="B161" s="1689"/>
      <c r="C161" s="1645" t="s">
        <v>2557</v>
      </c>
      <c r="D161" s="1645" t="s">
        <v>208</v>
      </c>
      <c r="E161" s="1645" t="s">
        <v>835</v>
      </c>
      <c r="F161" s="1679" t="s">
        <v>2939</v>
      </c>
      <c r="G161" s="1683" t="s">
        <v>34</v>
      </c>
      <c r="H161" s="1633">
        <f t="shared" si="15"/>
        <v>1</v>
      </c>
      <c r="I161" s="1634">
        <f t="shared" si="15"/>
        <v>0</v>
      </c>
      <c r="J161" s="1634"/>
      <c r="K161" s="1671">
        <f t="shared" si="14"/>
        <v>157.41666666666671</v>
      </c>
      <c r="L161" s="1638">
        <v>0</v>
      </c>
      <c r="M161" s="1638">
        <v>0</v>
      </c>
      <c r="N161" s="1638">
        <f>1</f>
        <v>1</v>
      </c>
      <c r="O161" s="1638">
        <v>0</v>
      </c>
      <c r="P161" s="1638">
        <v>0</v>
      </c>
      <c r="Q161" s="1638">
        <v>0</v>
      </c>
      <c r="R161" s="1638">
        <v>0</v>
      </c>
      <c r="S161" s="1638">
        <v>0</v>
      </c>
      <c r="T161" s="1638">
        <v>0</v>
      </c>
      <c r="U161" s="1638">
        <v>0</v>
      </c>
      <c r="V161" s="1638">
        <v>0</v>
      </c>
      <c r="W161" s="1638">
        <v>0</v>
      </c>
    </row>
    <row r="162" spans="1:23">
      <c r="A162" s="1686">
        <f t="shared" si="13"/>
        <v>158</v>
      </c>
      <c r="B162" s="1689"/>
      <c r="C162" s="1645" t="s">
        <v>1412</v>
      </c>
      <c r="D162" s="1645" t="s">
        <v>273</v>
      </c>
      <c r="E162" s="1645" t="s">
        <v>835</v>
      </c>
      <c r="F162" s="1679" t="s">
        <v>2939</v>
      </c>
      <c r="G162" s="1683" t="s">
        <v>34</v>
      </c>
      <c r="H162" s="1633">
        <f t="shared" si="15"/>
        <v>2</v>
      </c>
      <c r="I162" s="1634">
        <f t="shared" si="15"/>
        <v>0</v>
      </c>
      <c r="J162" s="1634"/>
      <c r="K162" s="1671">
        <f t="shared" si="14"/>
        <v>157.41666666666671</v>
      </c>
      <c r="L162" s="1638">
        <f>1</f>
        <v>1</v>
      </c>
      <c r="M162" s="1638">
        <v>0</v>
      </c>
      <c r="N162" s="1638">
        <v>0</v>
      </c>
      <c r="O162" s="1638">
        <v>0</v>
      </c>
      <c r="P162" s="1638">
        <v>0</v>
      </c>
      <c r="Q162" s="1638">
        <v>0</v>
      </c>
      <c r="R162" s="1638">
        <v>0</v>
      </c>
      <c r="S162" s="1638">
        <v>0</v>
      </c>
      <c r="T162" s="1638">
        <v>0</v>
      </c>
      <c r="U162" s="1638">
        <v>0</v>
      </c>
      <c r="V162" s="1638">
        <f>1</f>
        <v>1</v>
      </c>
      <c r="W162" s="1638">
        <v>0</v>
      </c>
    </row>
    <row r="163" spans="1:23">
      <c r="A163" s="1686">
        <f t="shared" si="13"/>
        <v>159</v>
      </c>
      <c r="B163" s="1689"/>
      <c r="C163" s="1645" t="s">
        <v>90</v>
      </c>
      <c r="D163" s="1645" t="s">
        <v>1778</v>
      </c>
      <c r="E163" s="1645" t="s">
        <v>835</v>
      </c>
      <c r="F163" s="1679" t="s">
        <v>2939</v>
      </c>
      <c r="G163" s="1683" t="s">
        <v>34</v>
      </c>
      <c r="H163" s="1633">
        <f t="shared" si="15"/>
        <v>1</v>
      </c>
      <c r="I163" s="1634">
        <f t="shared" si="15"/>
        <v>0</v>
      </c>
      <c r="J163" s="1634"/>
      <c r="K163" s="1671">
        <f t="shared" si="14"/>
        <v>157.41666666666671</v>
      </c>
      <c r="L163" s="1638">
        <v>0</v>
      </c>
      <c r="M163" s="1638">
        <v>0</v>
      </c>
      <c r="N163" s="1638">
        <v>0</v>
      </c>
      <c r="O163" s="1638">
        <v>0</v>
      </c>
      <c r="P163" s="1638">
        <v>0</v>
      </c>
      <c r="Q163" s="1638">
        <v>0</v>
      </c>
      <c r="R163" s="1638">
        <v>0</v>
      </c>
      <c r="S163" s="1638">
        <v>0</v>
      </c>
      <c r="T163" s="1638">
        <v>0</v>
      </c>
      <c r="U163" s="1638">
        <v>0</v>
      </c>
      <c r="V163" s="1638">
        <f>1</f>
        <v>1</v>
      </c>
      <c r="W163" s="1638">
        <v>0</v>
      </c>
    </row>
    <row r="164" spans="1:23">
      <c r="A164" s="1686">
        <f t="shared" si="13"/>
        <v>160</v>
      </c>
      <c r="B164" s="1689"/>
      <c r="C164" s="1645" t="s">
        <v>1410</v>
      </c>
      <c r="D164" s="1645" t="s">
        <v>1411</v>
      </c>
      <c r="E164" s="1645" t="s">
        <v>835</v>
      </c>
      <c r="F164" s="1679" t="s">
        <v>2939</v>
      </c>
      <c r="G164" s="1683" t="s">
        <v>34</v>
      </c>
      <c r="H164" s="1633">
        <f t="shared" si="15"/>
        <v>2</v>
      </c>
      <c r="I164" s="1634">
        <f t="shared" si="15"/>
        <v>0</v>
      </c>
      <c r="J164" s="1634"/>
      <c r="K164" s="1671">
        <f t="shared" si="14"/>
        <v>157.41666666666671</v>
      </c>
      <c r="L164" s="1638">
        <f>1</f>
        <v>1</v>
      </c>
      <c r="M164" s="1638">
        <v>0</v>
      </c>
      <c r="N164" s="1638">
        <v>0</v>
      </c>
      <c r="O164" s="1638">
        <v>0</v>
      </c>
      <c r="P164" s="1638">
        <v>0</v>
      </c>
      <c r="Q164" s="1638">
        <v>0</v>
      </c>
      <c r="R164" s="1638">
        <v>0</v>
      </c>
      <c r="S164" s="1638">
        <v>0</v>
      </c>
      <c r="T164" s="1638">
        <v>0</v>
      </c>
      <c r="U164" s="1638">
        <v>0</v>
      </c>
      <c r="V164" s="1638">
        <f>1</f>
        <v>1</v>
      </c>
      <c r="W164" s="1638">
        <v>0</v>
      </c>
    </row>
    <row r="165" spans="1:23">
      <c r="A165" s="1686">
        <f t="shared" si="13"/>
        <v>161</v>
      </c>
      <c r="B165" s="1689"/>
      <c r="C165" s="1645" t="s">
        <v>2551</v>
      </c>
      <c r="D165" s="1645" t="s">
        <v>100</v>
      </c>
      <c r="E165" s="1645" t="s">
        <v>835</v>
      </c>
      <c r="F165" s="1679" t="s">
        <v>2939</v>
      </c>
      <c r="G165" s="1683" t="s">
        <v>34</v>
      </c>
      <c r="H165" s="1633">
        <f t="shared" si="15"/>
        <v>1</v>
      </c>
      <c r="I165" s="1634">
        <f t="shared" si="15"/>
        <v>0</v>
      </c>
      <c r="J165" s="1634"/>
      <c r="K165" s="1671">
        <f t="shared" si="14"/>
        <v>157.41666666666671</v>
      </c>
      <c r="L165" s="1638">
        <v>0</v>
      </c>
      <c r="M165" s="1638">
        <v>0</v>
      </c>
      <c r="N165" s="1638">
        <v>1</v>
      </c>
      <c r="O165" s="1638">
        <v>0</v>
      </c>
      <c r="P165" s="1638">
        <v>0</v>
      </c>
      <c r="Q165" s="1638">
        <v>0</v>
      </c>
      <c r="R165" s="1638">
        <v>0</v>
      </c>
      <c r="S165" s="1638">
        <v>0</v>
      </c>
      <c r="T165" s="1638">
        <v>0</v>
      </c>
      <c r="U165" s="1638">
        <v>0</v>
      </c>
      <c r="V165" s="1638">
        <v>0</v>
      </c>
      <c r="W165" s="1638">
        <v>0</v>
      </c>
    </row>
    <row r="166" spans="1:23">
      <c r="A166" s="1686">
        <f t="shared" si="13"/>
        <v>162</v>
      </c>
      <c r="B166" s="1689"/>
      <c r="C166" s="1645" t="s">
        <v>2552</v>
      </c>
      <c r="D166" s="1645" t="s">
        <v>1745</v>
      </c>
      <c r="E166" s="1645" t="s">
        <v>835</v>
      </c>
      <c r="F166" s="1679" t="s">
        <v>2939</v>
      </c>
      <c r="G166" s="1683" t="s">
        <v>34</v>
      </c>
      <c r="H166" s="1633">
        <f t="shared" si="15"/>
        <v>1</v>
      </c>
      <c r="I166" s="1634">
        <f t="shared" si="15"/>
        <v>0</v>
      </c>
      <c r="J166" s="1634"/>
      <c r="K166" s="1671">
        <f t="shared" si="14"/>
        <v>157.41666666666671</v>
      </c>
      <c r="L166" s="1638">
        <v>0</v>
      </c>
      <c r="M166" s="1638">
        <v>0</v>
      </c>
      <c r="N166" s="1638">
        <f>1</f>
        <v>1</v>
      </c>
      <c r="O166" s="1638">
        <v>0</v>
      </c>
      <c r="P166" s="1638">
        <v>0</v>
      </c>
      <c r="Q166" s="1638">
        <v>0</v>
      </c>
      <c r="R166" s="1638">
        <v>0</v>
      </c>
      <c r="S166" s="1638">
        <v>0</v>
      </c>
      <c r="T166" s="1638">
        <v>0</v>
      </c>
      <c r="U166" s="1638">
        <v>0</v>
      </c>
      <c r="V166" s="1638">
        <v>0</v>
      </c>
      <c r="W166" s="1638">
        <v>0</v>
      </c>
    </row>
    <row r="167" spans="1:23">
      <c r="A167" s="1686">
        <f t="shared" si="13"/>
        <v>163</v>
      </c>
      <c r="B167" s="1689"/>
      <c r="C167" s="1645" t="s">
        <v>2698</v>
      </c>
      <c r="D167" s="1645" t="s">
        <v>214</v>
      </c>
      <c r="E167" s="1645" t="s">
        <v>835</v>
      </c>
      <c r="F167" s="1679" t="s">
        <v>2939</v>
      </c>
      <c r="G167" s="1683" t="s">
        <v>34</v>
      </c>
      <c r="H167" s="1633">
        <f t="shared" si="15"/>
        <v>1</v>
      </c>
      <c r="I167" s="1634">
        <f t="shared" si="15"/>
        <v>0</v>
      </c>
      <c r="J167" s="1634"/>
      <c r="K167" s="1671">
        <f t="shared" si="14"/>
        <v>157.41666666666671</v>
      </c>
      <c r="L167" s="1638">
        <f>1</f>
        <v>1</v>
      </c>
      <c r="M167" s="1638">
        <v>0</v>
      </c>
      <c r="N167" s="1638">
        <v>0</v>
      </c>
      <c r="O167" s="1638">
        <v>0</v>
      </c>
      <c r="P167" s="1638">
        <v>0</v>
      </c>
      <c r="Q167" s="1638">
        <v>0</v>
      </c>
      <c r="R167" s="1638">
        <v>0</v>
      </c>
      <c r="S167" s="1638">
        <v>0</v>
      </c>
      <c r="T167" s="1638">
        <v>0</v>
      </c>
      <c r="U167" s="1638">
        <v>0</v>
      </c>
      <c r="V167" s="1638">
        <v>0</v>
      </c>
      <c r="W167" s="1638">
        <v>0</v>
      </c>
    </row>
    <row r="168" spans="1:23">
      <c r="A168" s="1686">
        <f t="shared" si="13"/>
        <v>164</v>
      </c>
      <c r="B168" s="1689"/>
      <c r="C168" s="1645" t="s">
        <v>1776</v>
      </c>
      <c r="D168" s="1645" t="s">
        <v>1777</v>
      </c>
      <c r="E168" s="1645" t="s">
        <v>835</v>
      </c>
      <c r="F168" s="1679" t="s">
        <v>2939</v>
      </c>
      <c r="G168" s="1683" t="s">
        <v>34</v>
      </c>
      <c r="H168" s="1633">
        <f t="shared" si="15"/>
        <v>1</v>
      </c>
      <c r="I168" s="1634">
        <f t="shared" si="15"/>
        <v>0</v>
      </c>
      <c r="J168" s="1634"/>
      <c r="K168" s="1671">
        <f t="shared" si="14"/>
        <v>157.41666666666671</v>
      </c>
      <c r="L168" s="1638">
        <v>0</v>
      </c>
      <c r="M168" s="1638">
        <v>0</v>
      </c>
      <c r="N168" s="1638">
        <v>0</v>
      </c>
      <c r="O168" s="1638">
        <v>0</v>
      </c>
      <c r="P168" s="1638">
        <v>0</v>
      </c>
      <c r="Q168" s="1638">
        <v>0</v>
      </c>
      <c r="R168" s="1638">
        <v>0</v>
      </c>
      <c r="S168" s="1638">
        <v>0</v>
      </c>
      <c r="T168" s="1638">
        <v>0</v>
      </c>
      <c r="U168" s="1638">
        <v>0</v>
      </c>
      <c r="V168" s="1638">
        <f>1</f>
        <v>1</v>
      </c>
      <c r="W168" s="1638">
        <v>0</v>
      </c>
    </row>
    <row r="169" spans="1:23">
      <c r="A169" s="1686">
        <f t="shared" si="13"/>
        <v>165</v>
      </c>
      <c r="B169" s="1689"/>
      <c r="C169" s="1645" t="s">
        <v>891</v>
      </c>
      <c r="D169" s="1645" t="s">
        <v>892</v>
      </c>
      <c r="E169" s="1645" t="s">
        <v>835</v>
      </c>
      <c r="F169" s="1679" t="s">
        <v>2939</v>
      </c>
      <c r="G169" s="1683" t="s">
        <v>34</v>
      </c>
      <c r="H169" s="1633">
        <f t="shared" si="15"/>
        <v>0</v>
      </c>
      <c r="I169" s="1634">
        <f t="shared" si="15"/>
        <v>0</v>
      </c>
      <c r="J169" s="1634"/>
      <c r="K169" s="1671">
        <f t="shared" si="14"/>
        <v>157.41666666666671</v>
      </c>
      <c r="L169" s="1638">
        <v>0</v>
      </c>
      <c r="M169" s="1638">
        <v>0</v>
      </c>
      <c r="N169" s="1638">
        <v>0</v>
      </c>
      <c r="O169" s="1638">
        <v>0</v>
      </c>
      <c r="P169" s="1638">
        <v>0</v>
      </c>
      <c r="Q169" s="1638">
        <v>0</v>
      </c>
      <c r="R169" s="1638">
        <v>0</v>
      </c>
      <c r="S169" s="1638">
        <v>0</v>
      </c>
      <c r="T169" s="1638">
        <v>0</v>
      </c>
      <c r="U169" s="1638">
        <v>0</v>
      </c>
      <c r="V169" s="1638">
        <v>0</v>
      </c>
      <c r="W169" s="1638">
        <v>0</v>
      </c>
    </row>
    <row r="170" spans="1:23">
      <c r="A170" s="1686">
        <f t="shared" si="13"/>
        <v>166</v>
      </c>
      <c r="B170" s="1689"/>
      <c r="C170" s="1645" t="s">
        <v>2549</v>
      </c>
      <c r="D170" s="1645" t="s">
        <v>2550</v>
      </c>
      <c r="E170" s="1645" t="s">
        <v>835</v>
      </c>
      <c r="F170" s="1679" t="s">
        <v>2939</v>
      </c>
      <c r="G170" s="1683" t="s">
        <v>34</v>
      </c>
      <c r="H170" s="1633">
        <f t="shared" si="15"/>
        <v>1</v>
      </c>
      <c r="I170" s="1634">
        <f t="shared" si="15"/>
        <v>0</v>
      </c>
      <c r="J170" s="1634"/>
      <c r="K170" s="1671">
        <f t="shared" si="14"/>
        <v>157.41666666666671</v>
      </c>
      <c r="L170" s="1638">
        <v>0</v>
      </c>
      <c r="M170" s="1638">
        <v>0</v>
      </c>
      <c r="N170" s="1638">
        <f>1</f>
        <v>1</v>
      </c>
      <c r="O170" s="1638">
        <v>0</v>
      </c>
      <c r="P170" s="1638">
        <v>0</v>
      </c>
      <c r="Q170" s="1638">
        <v>0</v>
      </c>
      <c r="R170" s="1638">
        <v>0</v>
      </c>
      <c r="S170" s="1638">
        <v>0</v>
      </c>
      <c r="T170" s="1638">
        <v>0</v>
      </c>
      <c r="U170" s="1638">
        <v>0</v>
      </c>
      <c r="V170" s="1638">
        <v>0</v>
      </c>
      <c r="W170" s="1638">
        <v>0</v>
      </c>
    </row>
    <row r="171" spans="1:23">
      <c r="A171" s="1686">
        <f t="shared" si="13"/>
        <v>167</v>
      </c>
      <c r="B171" s="1689"/>
      <c r="C171" s="1645" t="s">
        <v>2553</v>
      </c>
      <c r="D171" s="1645" t="s">
        <v>2554</v>
      </c>
      <c r="E171" s="1645" t="s">
        <v>835</v>
      </c>
      <c r="F171" s="1679" t="s">
        <v>2939</v>
      </c>
      <c r="G171" s="1683" t="s">
        <v>34</v>
      </c>
      <c r="H171" s="1633">
        <f t="shared" si="15"/>
        <v>1</v>
      </c>
      <c r="I171" s="1634">
        <f t="shared" si="15"/>
        <v>0</v>
      </c>
      <c r="J171" s="1634"/>
      <c r="K171" s="1671">
        <f t="shared" si="14"/>
        <v>157.41666666666671</v>
      </c>
      <c r="L171" s="1638">
        <v>0</v>
      </c>
      <c r="M171" s="1638">
        <v>0</v>
      </c>
      <c r="N171" s="1638">
        <f>1</f>
        <v>1</v>
      </c>
      <c r="O171" s="1638">
        <v>0</v>
      </c>
      <c r="P171" s="1638">
        <v>0</v>
      </c>
      <c r="Q171" s="1638">
        <v>0</v>
      </c>
      <c r="R171" s="1638">
        <v>0</v>
      </c>
      <c r="S171" s="1638">
        <v>0</v>
      </c>
      <c r="T171" s="1638">
        <v>0</v>
      </c>
      <c r="U171" s="1638">
        <v>0</v>
      </c>
      <c r="V171" s="1638">
        <v>0</v>
      </c>
      <c r="W171" s="1638">
        <v>0</v>
      </c>
    </row>
    <row r="172" spans="1:23">
      <c r="A172" s="1686">
        <f t="shared" si="13"/>
        <v>168</v>
      </c>
      <c r="B172" s="1689"/>
      <c r="C172" s="1645" t="s">
        <v>2558</v>
      </c>
      <c r="D172" s="1645" t="s">
        <v>100</v>
      </c>
      <c r="E172" s="1645" t="s">
        <v>835</v>
      </c>
      <c r="F172" s="1679" t="s">
        <v>2939</v>
      </c>
      <c r="G172" s="1683" t="s">
        <v>34</v>
      </c>
      <c r="H172" s="1633">
        <f t="shared" si="15"/>
        <v>1</v>
      </c>
      <c r="I172" s="1634">
        <f t="shared" si="15"/>
        <v>0</v>
      </c>
      <c r="J172" s="1634"/>
      <c r="K172" s="1671">
        <f t="shared" si="14"/>
        <v>157.41666666666671</v>
      </c>
      <c r="L172" s="1638">
        <v>0</v>
      </c>
      <c r="M172" s="1638">
        <v>0</v>
      </c>
      <c r="N172" s="1638">
        <f>1</f>
        <v>1</v>
      </c>
      <c r="O172" s="1638">
        <v>0</v>
      </c>
      <c r="P172" s="1638">
        <v>0</v>
      </c>
      <c r="Q172" s="1638">
        <v>0</v>
      </c>
      <c r="R172" s="1638">
        <v>0</v>
      </c>
      <c r="S172" s="1638">
        <v>0</v>
      </c>
      <c r="T172" s="1638">
        <v>0</v>
      </c>
      <c r="U172" s="1638">
        <v>0</v>
      </c>
      <c r="V172" s="1638">
        <v>0</v>
      </c>
      <c r="W172" s="1638">
        <v>0</v>
      </c>
    </row>
    <row r="173" spans="1:23">
      <c r="A173" s="1686">
        <f t="shared" si="13"/>
        <v>169</v>
      </c>
      <c r="B173" s="1689"/>
      <c r="C173" s="1645" t="s">
        <v>164</v>
      </c>
      <c r="D173" s="1645" t="s">
        <v>474</v>
      </c>
      <c r="E173" s="1645" t="s">
        <v>835</v>
      </c>
      <c r="F173" s="1679" t="s">
        <v>2939</v>
      </c>
      <c r="G173" s="1683" t="s">
        <v>34</v>
      </c>
      <c r="H173" s="1633">
        <f t="shared" si="15"/>
        <v>1</v>
      </c>
      <c r="I173" s="1634">
        <f t="shared" si="15"/>
        <v>0</v>
      </c>
      <c r="J173" s="1634"/>
      <c r="K173" s="1671">
        <f t="shared" si="14"/>
        <v>157.41666666666671</v>
      </c>
      <c r="L173" s="1638">
        <f>1</f>
        <v>1</v>
      </c>
      <c r="M173" s="1638">
        <v>0</v>
      </c>
      <c r="N173" s="1638">
        <v>0</v>
      </c>
      <c r="O173" s="1638">
        <v>0</v>
      </c>
      <c r="P173" s="1638">
        <v>0</v>
      </c>
      <c r="Q173" s="1638">
        <v>0</v>
      </c>
      <c r="R173" s="1638">
        <v>0</v>
      </c>
      <c r="S173" s="1638">
        <v>0</v>
      </c>
      <c r="T173" s="1638">
        <v>0</v>
      </c>
      <c r="U173" s="1638">
        <v>0</v>
      </c>
      <c r="V173" s="1638">
        <v>0</v>
      </c>
      <c r="W173" s="1638">
        <v>0</v>
      </c>
    </row>
    <row r="174" spans="1:23">
      <c r="A174" s="1686">
        <f t="shared" si="13"/>
        <v>170</v>
      </c>
      <c r="B174" s="1689"/>
      <c r="C174" s="1645" t="s">
        <v>307</v>
      </c>
      <c r="D174" s="1645" t="s">
        <v>1035</v>
      </c>
      <c r="E174" s="1645" t="s">
        <v>835</v>
      </c>
      <c r="F174" s="1679" t="s">
        <v>2939</v>
      </c>
      <c r="G174" s="1683" t="s">
        <v>34</v>
      </c>
      <c r="H174" s="1633">
        <f t="shared" si="15"/>
        <v>0</v>
      </c>
      <c r="I174" s="1634">
        <f t="shared" si="15"/>
        <v>0</v>
      </c>
      <c r="J174" s="1634"/>
      <c r="K174" s="1671">
        <f t="shared" si="14"/>
        <v>157.41666666666671</v>
      </c>
      <c r="L174" s="1638">
        <v>0</v>
      </c>
      <c r="M174" s="1638">
        <v>0</v>
      </c>
      <c r="N174" s="1638">
        <v>0</v>
      </c>
      <c r="O174" s="1638">
        <v>0</v>
      </c>
      <c r="P174" s="1638">
        <v>0</v>
      </c>
      <c r="Q174" s="1638">
        <v>0</v>
      </c>
      <c r="R174" s="1638">
        <v>0</v>
      </c>
      <c r="S174" s="1638">
        <v>0</v>
      </c>
      <c r="T174" s="1638">
        <v>0</v>
      </c>
      <c r="U174" s="1638">
        <v>0</v>
      </c>
      <c r="V174" s="1638">
        <v>0</v>
      </c>
      <c r="W174" s="1638">
        <v>0</v>
      </c>
    </row>
    <row r="175" spans="1:23">
      <c r="A175" s="1686">
        <f t="shared" si="13"/>
        <v>171</v>
      </c>
      <c r="B175" s="1689"/>
      <c r="C175" s="1645" t="s">
        <v>1779</v>
      </c>
      <c r="D175" s="1645" t="s">
        <v>1780</v>
      </c>
      <c r="E175" s="1645" t="s">
        <v>835</v>
      </c>
      <c r="F175" s="1679" t="s">
        <v>2939</v>
      </c>
      <c r="G175" s="1683" t="s">
        <v>34</v>
      </c>
      <c r="H175" s="1633">
        <f t="shared" si="15"/>
        <v>1</v>
      </c>
      <c r="I175" s="1634">
        <f t="shared" si="15"/>
        <v>0</v>
      </c>
      <c r="J175" s="1634"/>
      <c r="K175" s="1671">
        <f t="shared" si="14"/>
        <v>157.41666666666671</v>
      </c>
      <c r="L175" s="1638">
        <v>0</v>
      </c>
      <c r="M175" s="1638">
        <v>0</v>
      </c>
      <c r="N175" s="1638">
        <v>0</v>
      </c>
      <c r="O175" s="1638">
        <v>0</v>
      </c>
      <c r="P175" s="1638">
        <v>0</v>
      </c>
      <c r="Q175" s="1638">
        <v>0</v>
      </c>
      <c r="R175" s="1638">
        <v>0</v>
      </c>
      <c r="S175" s="1638">
        <v>0</v>
      </c>
      <c r="T175" s="1638">
        <v>0</v>
      </c>
      <c r="U175" s="1638">
        <v>0</v>
      </c>
      <c r="V175" s="1638">
        <f>1</f>
        <v>1</v>
      </c>
      <c r="W175" s="1638">
        <v>0</v>
      </c>
    </row>
    <row r="176" spans="1:23">
      <c r="A176" s="1686">
        <f t="shared" si="13"/>
        <v>172</v>
      </c>
      <c r="B176" s="1689"/>
      <c r="C176" s="1644" t="s">
        <v>138</v>
      </c>
      <c r="D176" s="1644" t="s">
        <v>99</v>
      </c>
      <c r="E176" s="1644" t="s">
        <v>67</v>
      </c>
      <c r="F176" s="1679" t="s">
        <v>2939</v>
      </c>
      <c r="G176" s="1683" t="s">
        <v>2940</v>
      </c>
      <c r="H176" s="1633">
        <f t="shared" si="15"/>
        <v>0</v>
      </c>
      <c r="I176" s="1634">
        <f t="shared" si="15"/>
        <v>0</v>
      </c>
      <c r="J176" s="1634"/>
      <c r="K176" s="1671">
        <f t="shared" si="14"/>
        <v>157.41666666666671</v>
      </c>
      <c r="L176" s="1639">
        <v>0</v>
      </c>
      <c r="M176" s="1639">
        <v>0</v>
      </c>
      <c r="N176" s="1639">
        <v>0</v>
      </c>
      <c r="O176" s="1639">
        <v>0</v>
      </c>
      <c r="P176" s="1639">
        <v>0</v>
      </c>
      <c r="Q176" s="1639">
        <v>0</v>
      </c>
      <c r="R176" s="1639">
        <v>0</v>
      </c>
      <c r="S176" s="1639">
        <v>0</v>
      </c>
      <c r="T176" s="1639">
        <v>0</v>
      </c>
      <c r="U176" s="1639">
        <v>0</v>
      </c>
      <c r="V176" s="1639">
        <v>0</v>
      </c>
      <c r="W176" s="1639">
        <v>0</v>
      </c>
    </row>
    <row r="177" spans="1:23">
      <c r="A177" s="1686">
        <f t="shared" si="13"/>
        <v>173</v>
      </c>
      <c r="B177" s="1689"/>
      <c r="C177" s="1644" t="s">
        <v>699</v>
      </c>
      <c r="D177" s="1644" t="s">
        <v>698</v>
      </c>
      <c r="E177" s="1644" t="s">
        <v>67</v>
      </c>
      <c r="F177" s="1679" t="s">
        <v>2939</v>
      </c>
      <c r="G177" s="1683" t="s">
        <v>2940</v>
      </c>
      <c r="H177" s="1633">
        <f t="shared" si="15"/>
        <v>0</v>
      </c>
      <c r="I177" s="1634">
        <f t="shared" si="15"/>
        <v>0</v>
      </c>
      <c r="J177" s="1634"/>
      <c r="K177" s="1671">
        <f t="shared" si="14"/>
        <v>157.41666666666671</v>
      </c>
      <c r="L177" s="1639">
        <v>0</v>
      </c>
      <c r="M177" s="1639">
        <v>0</v>
      </c>
      <c r="N177" s="1639">
        <v>0</v>
      </c>
      <c r="O177" s="1639">
        <v>0</v>
      </c>
      <c r="P177" s="1639">
        <v>0</v>
      </c>
      <c r="Q177" s="1639">
        <v>0</v>
      </c>
      <c r="R177" s="1639">
        <v>0</v>
      </c>
      <c r="S177" s="1639">
        <v>0</v>
      </c>
      <c r="T177" s="1639">
        <v>0</v>
      </c>
      <c r="U177" s="1639">
        <v>0</v>
      </c>
      <c r="V177" s="1639">
        <v>0</v>
      </c>
      <c r="W177" s="1639">
        <v>0</v>
      </c>
    </row>
    <row r="178" spans="1:23">
      <c r="A178" s="1686">
        <f t="shared" si="13"/>
        <v>174</v>
      </c>
      <c r="B178" s="1689"/>
      <c r="C178" s="1644" t="s">
        <v>700</v>
      </c>
      <c r="D178" s="1644" t="s">
        <v>628</v>
      </c>
      <c r="E178" s="1644" t="s">
        <v>1083</v>
      </c>
      <c r="F178" s="1679" t="s">
        <v>2939</v>
      </c>
      <c r="G178" s="1683" t="s">
        <v>2940</v>
      </c>
      <c r="H178" s="1633">
        <f t="shared" si="15"/>
        <v>0</v>
      </c>
      <c r="I178" s="1634">
        <f t="shared" si="15"/>
        <v>0</v>
      </c>
      <c r="J178" s="1634"/>
      <c r="K178" s="1671">
        <f t="shared" si="14"/>
        <v>157.41666666666671</v>
      </c>
      <c r="L178" s="1639">
        <v>0</v>
      </c>
      <c r="M178" s="1639">
        <v>0</v>
      </c>
      <c r="N178" s="1639">
        <v>0</v>
      </c>
      <c r="O178" s="1639">
        <v>0</v>
      </c>
      <c r="P178" s="1639">
        <v>0</v>
      </c>
      <c r="Q178" s="1639">
        <v>0</v>
      </c>
      <c r="R178" s="1639">
        <v>0</v>
      </c>
      <c r="S178" s="1639">
        <v>0</v>
      </c>
      <c r="T178" s="1639">
        <v>0</v>
      </c>
      <c r="U178" s="1639">
        <v>0</v>
      </c>
      <c r="V178" s="1639">
        <v>0</v>
      </c>
      <c r="W178" s="1639">
        <v>0</v>
      </c>
    </row>
    <row r="179" spans="1:23">
      <c r="A179" s="1686">
        <f t="shared" si="13"/>
        <v>175</v>
      </c>
      <c r="B179" s="1689"/>
      <c r="C179" s="1644" t="s">
        <v>292</v>
      </c>
      <c r="D179" s="1644" t="s">
        <v>386</v>
      </c>
      <c r="E179" s="1644" t="s">
        <v>67</v>
      </c>
      <c r="F179" s="1679" t="s">
        <v>2939</v>
      </c>
      <c r="G179" s="1683" t="s">
        <v>2940</v>
      </c>
      <c r="H179" s="1633">
        <f t="shared" si="15"/>
        <v>0</v>
      </c>
      <c r="I179" s="1634">
        <f t="shared" si="15"/>
        <v>0</v>
      </c>
      <c r="J179" s="1634"/>
      <c r="K179" s="1671">
        <f t="shared" si="14"/>
        <v>157.41666666666671</v>
      </c>
      <c r="L179" s="1639">
        <v>0</v>
      </c>
      <c r="M179" s="1639">
        <v>0</v>
      </c>
      <c r="N179" s="1639">
        <v>0</v>
      </c>
      <c r="O179" s="1639">
        <v>0</v>
      </c>
      <c r="P179" s="1639">
        <v>0</v>
      </c>
      <c r="Q179" s="1639">
        <v>0</v>
      </c>
      <c r="R179" s="1639">
        <v>0</v>
      </c>
      <c r="S179" s="1639">
        <v>0</v>
      </c>
      <c r="T179" s="1639">
        <v>0</v>
      </c>
      <c r="U179" s="1639">
        <v>0</v>
      </c>
      <c r="V179" s="1639">
        <v>0</v>
      </c>
      <c r="W179" s="1639">
        <v>0</v>
      </c>
    </row>
    <row r="180" spans="1:23">
      <c r="A180" s="1686">
        <f t="shared" si="13"/>
        <v>176</v>
      </c>
      <c r="B180" s="1689"/>
      <c r="C180" s="1644" t="s">
        <v>701</v>
      </c>
      <c r="D180" s="1644" t="s">
        <v>702</v>
      </c>
      <c r="E180" s="1644" t="s">
        <v>59</v>
      </c>
      <c r="F180" s="1679" t="s">
        <v>2939</v>
      </c>
      <c r="G180" s="1683" t="s">
        <v>2940</v>
      </c>
      <c r="H180" s="1633">
        <f t="shared" si="15"/>
        <v>0</v>
      </c>
      <c r="I180" s="1634">
        <f t="shared" si="15"/>
        <v>0</v>
      </c>
      <c r="J180" s="1634"/>
      <c r="K180" s="1671">
        <f t="shared" si="14"/>
        <v>157.41666666666671</v>
      </c>
      <c r="L180" s="1639">
        <v>0</v>
      </c>
      <c r="M180" s="1639">
        <v>0</v>
      </c>
      <c r="N180" s="1639">
        <v>0</v>
      </c>
      <c r="O180" s="1639">
        <v>0</v>
      </c>
      <c r="P180" s="1639">
        <v>0</v>
      </c>
      <c r="Q180" s="1639">
        <v>0</v>
      </c>
      <c r="R180" s="1639">
        <v>0</v>
      </c>
      <c r="S180" s="1639">
        <v>0</v>
      </c>
      <c r="T180" s="1639">
        <v>0</v>
      </c>
      <c r="U180" s="1639">
        <v>0</v>
      </c>
      <c r="V180" s="1639">
        <v>0</v>
      </c>
      <c r="W180" s="1639">
        <v>0</v>
      </c>
    </row>
    <row r="181" spans="1:23">
      <c r="A181" s="1686">
        <f t="shared" si="13"/>
        <v>177</v>
      </c>
      <c r="B181" s="1689"/>
      <c r="C181" s="1644" t="s">
        <v>382</v>
      </c>
      <c r="D181" s="1644" t="s">
        <v>383</v>
      </c>
      <c r="E181" s="1644" t="s">
        <v>59</v>
      </c>
      <c r="F181" s="1679" t="s">
        <v>2939</v>
      </c>
      <c r="G181" s="1683" t="s">
        <v>2940</v>
      </c>
      <c r="H181" s="1633">
        <f t="shared" ref="H181:I212" si="16">L181+N181+P181+R181+T181+V181</f>
        <v>0</v>
      </c>
      <c r="I181" s="1634">
        <f t="shared" si="16"/>
        <v>0</v>
      </c>
      <c r="J181" s="1634"/>
      <c r="K181" s="1671">
        <f t="shared" si="14"/>
        <v>157.41666666666671</v>
      </c>
      <c r="L181" s="1639">
        <v>0</v>
      </c>
      <c r="M181" s="1639">
        <v>0</v>
      </c>
      <c r="N181" s="1639">
        <v>0</v>
      </c>
      <c r="O181" s="1639">
        <v>0</v>
      </c>
      <c r="P181" s="1639">
        <v>0</v>
      </c>
      <c r="Q181" s="1639">
        <v>0</v>
      </c>
      <c r="R181" s="1639">
        <v>0</v>
      </c>
      <c r="S181" s="1639">
        <v>0</v>
      </c>
      <c r="T181" s="1639">
        <v>0</v>
      </c>
      <c r="U181" s="1639">
        <v>0</v>
      </c>
      <c r="V181" s="1639">
        <v>0</v>
      </c>
      <c r="W181" s="1639">
        <v>0</v>
      </c>
    </row>
    <row r="182" spans="1:23">
      <c r="A182" s="1686">
        <f t="shared" si="13"/>
        <v>178</v>
      </c>
      <c r="B182" s="1689"/>
      <c r="C182" s="1644" t="s">
        <v>703</v>
      </c>
      <c r="D182" s="1644" t="s">
        <v>704</v>
      </c>
      <c r="E182" s="1644" t="s">
        <v>56</v>
      </c>
      <c r="F182" s="1679" t="s">
        <v>2939</v>
      </c>
      <c r="G182" s="1683" t="s">
        <v>2940</v>
      </c>
      <c r="H182" s="1633">
        <f t="shared" si="16"/>
        <v>0</v>
      </c>
      <c r="I182" s="1634">
        <f t="shared" si="16"/>
        <v>0</v>
      </c>
      <c r="J182" s="1634"/>
      <c r="K182" s="1671">
        <f t="shared" si="14"/>
        <v>157.41666666666671</v>
      </c>
      <c r="L182" s="1639">
        <v>0</v>
      </c>
      <c r="M182" s="1639">
        <v>0</v>
      </c>
      <c r="N182" s="1639">
        <v>0</v>
      </c>
      <c r="O182" s="1639">
        <v>0</v>
      </c>
      <c r="P182" s="1639">
        <v>0</v>
      </c>
      <c r="Q182" s="1639">
        <v>0</v>
      </c>
      <c r="R182" s="1639">
        <v>0</v>
      </c>
      <c r="S182" s="1639">
        <v>0</v>
      </c>
      <c r="T182" s="1639">
        <v>0</v>
      </c>
      <c r="U182" s="1639">
        <v>0</v>
      </c>
      <c r="V182" s="1639">
        <v>0</v>
      </c>
      <c r="W182" s="1639">
        <v>0</v>
      </c>
    </row>
    <row r="183" spans="1:23">
      <c r="A183" s="1686">
        <f t="shared" si="13"/>
        <v>179</v>
      </c>
      <c r="B183" s="1689"/>
      <c r="C183" s="1644" t="s">
        <v>1014</v>
      </c>
      <c r="D183" s="1644" t="s">
        <v>1015</v>
      </c>
      <c r="E183" s="1644" t="s">
        <v>505</v>
      </c>
      <c r="F183" s="1679" t="s">
        <v>2939</v>
      </c>
      <c r="G183" s="1683" t="s">
        <v>2940</v>
      </c>
      <c r="H183" s="1633">
        <f t="shared" si="16"/>
        <v>0</v>
      </c>
      <c r="I183" s="1634">
        <f t="shared" si="16"/>
        <v>0</v>
      </c>
      <c r="J183" s="1634"/>
      <c r="K183" s="1671">
        <f t="shared" si="14"/>
        <v>157.41666666666671</v>
      </c>
      <c r="L183" s="1639">
        <v>0</v>
      </c>
      <c r="M183" s="1639">
        <v>0</v>
      </c>
      <c r="N183" s="1639">
        <v>0</v>
      </c>
      <c r="O183" s="1639">
        <v>0</v>
      </c>
      <c r="P183" s="1639">
        <v>0</v>
      </c>
      <c r="Q183" s="1639">
        <v>0</v>
      </c>
      <c r="R183" s="1639">
        <v>0</v>
      </c>
      <c r="S183" s="1639">
        <v>0</v>
      </c>
      <c r="T183" s="1639">
        <v>0</v>
      </c>
      <c r="U183" s="1639">
        <v>0</v>
      </c>
      <c r="V183" s="1639">
        <v>0</v>
      </c>
      <c r="W183" s="1639">
        <v>0</v>
      </c>
    </row>
    <row r="184" spans="1:23">
      <c r="A184" s="1686">
        <f t="shared" si="13"/>
        <v>180</v>
      </c>
      <c r="B184" s="1689"/>
      <c r="C184" s="1644" t="s">
        <v>707</v>
      </c>
      <c r="D184" s="1644" t="s">
        <v>708</v>
      </c>
      <c r="E184" s="1644" t="s">
        <v>183</v>
      </c>
      <c r="F184" s="1679" t="s">
        <v>2939</v>
      </c>
      <c r="G184" s="1683" t="s">
        <v>2940</v>
      </c>
      <c r="H184" s="1633">
        <f t="shared" si="16"/>
        <v>0</v>
      </c>
      <c r="I184" s="1634">
        <f t="shared" si="16"/>
        <v>0</v>
      </c>
      <c r="J184" s="1634"/>
      <c r="K184" s="1671">
        <f t="shared" si="14"/>
        <v>157.41666666666671</v>
      </c>
      <c r="L184" s="1639">
        <v>0</v>
      </c>
      <c r="M184" s="1639">
        <v>0</v>
      </c>
      <c r="N184" s="1639">
        <v>0</v>
      </c>
      <c r="O184" s="1639">
        <v>0</v>
      </c>
      <c r="P184" s="1639">
        <v>0</v>
      </c>
      <c r="Q184" s="1639">
        <v>0</v>
      </c>
      <c r="R184" s="1639">
        <v>0</v>
      </c>
      <c r="S184" s="1639">
        <v>0</v>
      </c>
      <c r="T184" s="1639">
        <v>0</v>
      </c>
      <c r="U184" s="1639">
        <v>0</v>
      </c>
      <c r="V184" s="1639">
        <v>0</v>
      </c>
      <c r="W184" s="1639">
        <v>0</v>
      </c>
    </row>
    <row r="185" spans="1:23">
      <c r="A185" s="1686">
        <f t="shared" si="13"/>
        <v>181</v>
      </c>
      <c r="B185" s="1689"/>
      <c r="C185" s="1644" t="s">
        <v>709</v>
      </c>
      <c r="D185" s="1644" t="s">
        <v>710</v>
      </c>
      <c r="E185" s="1644" t="s">
        <v>183</v>
      </c>
      <c r="F185" s="1679" t="s">
        <v>2939</v>
      </c>
      <c r="G185" s="1683" t="s">
        <v>2940</v>
      </c>
      <c r="H185" s="1633">
        <f t="shared" si="16"/>
        <v>0</v>
      </c>
      <c r="I185" s="1634">
        <f t="shared" si="16"/>
        <v>0</v>
      </c>
      <c r="J185" s="1634"/>
      <c r="K185" s="1671">
        <f t="shared" si="14"/>
        <v>157.41666666666671</v>
      </c>
      <c r="L185" s="1639">
        <v>0</v>
      </c>
      <c r="M185" s="1639">
        <v>0</v>
      </c>
      <c r="N185" s="1639">
        <v>0</v>
      </c>
      <c r="O185" s="1639">
        <v>0</v>
      </c>
      <c r="P185" s="1639">
        <v>0</v>
      </c>
      <c r="Q185" s="1639">
        <v>0</v>
      </c>
      <c r="R185" s="1639">
        <v>0</v>
      </c>
      <c r="S185" s="1639">
        <v>0</v>
      </c>
      <c r="T185" s="1639">
        <v>0</v>
      </c>
      <c r="U185" s="1639">
        <v>0</v>
      </c>
      <c r="V185" s="1639">
        <v>0</v>
      </c>
      <c r="W185" s="1639">
        <v>0</v>
      </c>
    </row>
    <row r="186" spans="1:23">
      <c r="A186" s="1686">
        <f t="shared" si="13"/>
        <v>182</v>
      </c>
      <c r="B186" s="1689"/>
      <c r="C186" s="1644" t="s">
        <v>711</v>
      </c>
      <c r="D186" s="1644" t="s">
        <v>712</v>
      </c>
      <c r="E186" s="1644" t="s">
        <v>157</v>
      </c>
      <c r="F186" s="1679" t="s">
        <v>2939</v>
      </c>
      <c r="G186" s="1683" t="s">
        <v>2940</v>
      </c>
      <c r="H186" s="1633">
        <f t="shared" si="16"/>
        <v>0</v>
      </c>
      <c r="I186" s="1634">
        <f t="shared" si="16"/>
        <v>0</v>
      </c>
      <c r="J186" s="1634"/>
      <c r="K186" s="1671">
        <f t="shared" si="14"/>
        <v>157.41666666666671</v>
      </c>
      <c r="L186" s="1639">
        <v>0</v>
      </c>
      <c r="M186" s="1639">
        <v>0</v>
      </c>
      <c r="N186" s="1639">
        <v>0</v>
      </c>
      <c r="O186" s="1639">
        <v>0</v>
      </c>
      <c r="P186" s="1639">
        <v>0</v>
      </c>
      <c r="Q186" s="1639">
        <v>0</v>
      </c>
      <c r="R186" s="1639">
        <v>0</v>
      </c>
      <c r="S186" s="1639">
        <v>0</v>
      </c>
      <c r="T186" s="1639">
        <v>0</v>
      </c>
      <c r="U186" s="1639">
        <v>0</v>
      </c>
      <c r="V186" s="1639">
        <v>0</v>
      </c>
      <c r="W186" s="1639">
        <v>0</v>
      </c>
    </row>
    <row r="187" spans="1:23">
      <c r="A187" s="1686">
        <f t="shared" si="13"/>
        <v>183</v>
      </c>
      <c r="B187" s="1689"/>
      <c r="C187" s="1644" t="s">
        <v>131</v>
      </c>
      <c r="D187" s="1644" t="s">
        <v>397</v>
      </c>
      <c r="E187" s="1644" t="s">
        <v>917</v>
      </c>
      <c r="F187" s="1679" t="s">
        <v>2939</v>
      </c>
      <c r="G187" s="1683" t="s">
        <v>2940</v>
      </c>
      <c r="H187" s="1633">
        <f t="shared" si="16"/>
        <v>0</v>
      </c>
      <c r="I187" s="1634">
        <f t="shared" si="16"/>
        <v>0</v>
      </c>
      <c r="J187" s="1634"/>
      <c r="K187" s="1671">
        <f t="shared" si="14"/>
        <v>157.41666666666671</v>
      </c>
      <c r="L187" s="1639">
        <v>0</v>
      </c>
      <c r="M187" s="1639">
        <v>0</v>
      </c>
      <c r="N187" s="1639">
        <v>0</v>
      </c>
      <c r="O187" s="1639">
        <v>0</v>
      </c>
      <c r="P187" s="1639">
        <v>0</v>
      </c>
      <c r="Q187" s="1639">
        <v>0</v>
      </c>
      <c r="R187" s="1639">
        <v>0</v>
      </c>
      <c r="S187" s="1639">
        <v>0</v>
      </c>
      <c r="T187" s="1639">
        <v>0</v>
      </c>
      <c r="U187" s="1639">
        <v>0</v>
      </c>
      <c r="V187" s="1639">
        <v>0</v>
      </c>
      <c r="W187" s="1639">
        <v>0</v>
      </c>
    </row>
    <row r="188" spans="1:23">
      <c r="A188" s="1686">
        <f t="shared" si="13"/>
        <v>184</v>
      </c>
      <c r="B188" s="1689"/>
      <c r="C188" s="1644" t="s">
        <v>2510</v>
      </c>
      <c r="D188" s="1644" t="s">
        <v>2511</v>
      </c>
      <c r="E188" s="1644" t="s">
        <v>231</v>
      </c>
      <c r="F188" s="1679" t="s">
        <v>2939</v>
      </c>
      <c r="G188" s="1683" t="s">
        <v>2940</v>
      </c>
      <c r="H188" s="1633">
        <f t="shared" si="16"/>
        <v>1</v>
      </c>
      <c r="I188" s="1634">
        <f t="shared" si="16"/>
        <v>0</v>
      </c>
      <c r="J188" s="1634"/>
      <c r="K188" s="1671">
        <f t="shared" si="14"/>
        <v>157.41666666666671</v>
      </c>
      <c r="L188" s="1639">
        <f>1</f>
        <v>1</v>
      </c>
      <c r="M188" s="1639">
        <v>0</v>
      </c>
      <c r="N188" s="1639">
        <v>0</v>
      </c>
      <c r="O188" s="1639">
        <v>0</v>
      </c>
      <c r="P188" s="1639">
        <v>0</v>
      </c>
      <c r="Q188" s="1639">
        <v>0</v>
      </c>
      <c r="R188" s="1639">
        <v>0</v>
      </c>
      <c r="S188" s="1639">
        <v>0</v>
      </c>
      <c r="T188" s="1639">
        <v>0</v>
      </c>
      <c r="U188" s="1639">
        <v>0</v>
      </c>
      <c r="V188" s="1639">
        <v>0</v>
      </c>
      <c r="W188" s="1639">
        <v>0</v>
      </c>
    </row>
    <row r="189" spans="1:23">
      <c r="A189" s="1686">
        <f t="shared" si="13"/>
        <v>185</v>
      </c>
      <c r="B189" s="1689"/>
      <c r="C189" s="1644" t="s">
        <v>2709</v>
      </c>
      <c r="D189" s="1644" t="s">
        <v>2710</v>
      </c>
      <c r="E189" s="1644" t="s">
        <v>231</v>
      </c>
      <c r="F189" s="1679" t="s">
        <v>2939</v>
      </c>
      <c r="G189" s="1683" t="s">
        <v>2940</v>
      </c>
      <c r="H189" s="1633">
        <f t="shared" si="16"/>
        <v>1</v>
      </c>
      <c r="I189" s="1634">
        <f t="shared" si="16"/>
        <v>0</v>
      </c>
      <c r="J189" s="1634"/>
      <c r="K189" s="1671">
        <f t="shared" si="14"/>
        <v>157.41666666666671</v>
      </c>
      <c r="L189" s="1639">
        <v>0</v>
      </c>
      <c r="M189" s="1639">
        <v>0</v>
      </c>
      <c r="N189" s="1639">
        <v>0</v>
      </c>
      <c r="O189" s="1639">
        <v>0</v>
      </c>
      <c r="P189" s="1639">
        <v>0</v>
      </c>
      <c r="Q189" s="1639">
        <v>0</v>
      </c>
      <c r="R189" s="1639">
        <v>0</v>
      </c>
      <c r="S189" s="1639">
        <v>0</v>
      </c>
      <c r="T189" s="1639">
        <v>0</v>
      </c>
      <c r="U189" s="1639">
        <v>0</v>
      </c>
      <c r="V189" s="1639">
        <f>1</f>
        <v>1</v>
      </c>
      <c r="W189" s="1639">
        <v>0</v>
      </c>
    </row>
    <row r="190" spans="1:23">
      <c r="A190" s="1686">
        <f t="shared" si="13"/>
        <v>186</v>
      </c>
      <c r="B190" s="1689"/>
      <c r="C190" s="1644" t="s">
        <v>2252</v>
      </c>
      <c r="D190" s="1644" t="s">
        <v>111</v>
      </c>
      <c r="E190" s="1644" t="s">
        <v>231</v>
      </c>
      <c r="F190" s="1679" t="s">
        <v>2939</v>
      </c>
      <c r="G190" s="1683" t="s">
        <v>2940</v>
      </c>
      <c r="H190" s="1633">
        <f t="shared" si="16"/>
        <v>1</v>
      </c>
      <c r="I190" s="1634">
        <f t="shared" si="16"/>
        <v>0</v>
      </c>
      <c r="J190" s="1634"/>
      <c r="K190" s="1671">
        <f t="shared" si="14"/>
        <v>157.41666666666671</v>
      </c>
      <c r="L190" s="1639">
        <f>1</f>
        <v>1</v>
      </c>
      <c r="M190" s="1639">
        <v>0</v>
      </c>
      <c r="N190" s="1639">
        <v>0</v>
      </c>
      <c r="O190" s="1639">
        <v>0</v>
      </c>
      <c r="P190" s="1639">
        <v>0</v>
      </c>
      <c r="Q190" s="1639">
        <v>0</v>
      </c>
      <c r="R190" s="1639">
        <v>0</v>
      </c>
      <c r="S190" s="1639">
        <v>0</v>
      </c>
      <c r="T190" s="1639">
        <v>0</v>
      </c>
      <c r="U190" s="1639">
        <v>0</v>
      </c>
      <c r="V190" s="1639">
        <v>0</v>
      </c>
      <c r="W190" s="1639">
        <v>0</v>
      </c>
    </row>
    <row r="191" spans="1:23">
      <c r="A191" s="1686">
        <f t="shared" si="13"/>
        <v>187</v>
      </c>
      <c r="B191" s="1689"/>
      <c r="C191" s="1644" t="s">
        <v>190</v>
      </c>
      <c r="D191" s="1644" t="s">
        <v>2629</v>
      </c>
      <c r="E191" s="1644" t="s">
        <v>231</v>
      </c>
      <c r="F191" s="1679" t="s">
        <v>2939</v>
      </c>
      <c r="G191" s="1683" t="s">
        <v>2940</v>
      </c>
      <c r="H191" s="1633">
        <f t="shared" si="16"/>
        <v>1</v>
      </c>
      <c r="I191" s="1634">
        <f t="shared" si="16"/>
        <v>0</v>
      </c>
      <c r="J191" s="1634"/>
      <c r="K191" s="1671">
        <f t="shared" si="14"/>
        <v>157.41666666666671</v>
      </c>
      <c r="L191" s="1639">
        <f>1</f>
        <v>1</v>
      </c>
      <c r="M191" s="1639">
        <v>0</v>
      </c>
      <c r="N191" s="1639">
        <v>0</v>
      </c>
      <c r="O191" s="1639">
        <v>0</v>
      </c>
      <c r="P191" s="1639">
        <v>0</v>
      </c>
      <c r="Q191" s="1639">
        <v>0</v>
      </c>
      <c r="R191" s="1639">
        <v>0</v>
      </c>
      <c r="S191" s="1639">
        <v>0</v>
      </c>
      <c r="T191" s="1639">
        <v>0</v>
      </c>
      <c r="U191" s="1639">
        <v>0</v>
      </c>
      <c r="V191" s="1639">
        <v>0</v>
      </c>
      <c r="W191" s="1639">
        <v>0</v>
      </c>
    </row>
    <row r="192" spans="1:23">
      <c r="A192" s="1686">
        <f t="shared" si="13"/>
        <v>188</v>
      </c>
      <c r="B192" s="1689"/>
      <c r="C192" s="1644" t="s">
        <v>2707</v>
      </c>
      <c r="D192" s="1644" t="s">
        <v>2708</v>
      </c>
      <c r="E192" s="1644" t="s">
        <v>231</v>
      </c>
      <c r="F192" s="1679" t="s">
        <v>2939</v>
      </c>
      <c r="G192" s="1683" t="s">
        <v>2940</v>
      </c>
      <c r="H192" s="1633">
        <f t="shared" si="16"/>
        <v>1</v>
      </c>
      <c r="I192" s="1634">
        <f t="shared" si="16"/>
        <v>0</v>
      </c>
      <c r="J192" s="1634"/>
      <c r="K192" s="1671">
        <f t="shared" si="14"/>
        <v>157.41666666666671</v>
      </c>
      <c r="L192" s="1639">
        <v>0</v>
      </c>
      <c r="M192" s="1639">
        <v>0</v>
      </c>
      <c r="N192" s="1639">
        <v>0</v>
      </c>
      <c r="O192" s="1639">
        <v>0</v>
      </c>
      <c r="P192" s="1639">
        <v>0</v>
      </c>
      <c r="Q192" s="1639">
        <v>0</v>
      </c>
      <c r="R192" s="1639">
        <v>0</v>
      </c>
      <c r="S192" s="1639">
        <v>0</v>
      </c>
      <c r="T192" s="1639">
        <v>0</v>
      </c>
      <c r="U192" s="1639">
        <v>0</v>
      </c>
      <c r="V192" s="1639">
        <f>1</f>
        <v>1</v>
      </c>
      <c r="W192" s="1639">
        <v>0</v>
      </c>
    </row>
    <row r="193" spans="1:23">
      <c r="A193" s="1686">
        <f t="shared" si="13"/>
        <v>189</v>
      </c>
      <c r="B193" s="1689"/>
      <c r="C193" s="1644" t="s">
        <v>2711</v>
      </c>
      <c r="D193" s="1644" t="s">
        <v>2712</v>
      </c>
      <c r="E193" s="1644" t="s">
        <v>231</v>
      </c>
      <c r="F193" s="1679" t="s">
        <v>2939</v>
      </c>
      <c r="G193" s="1683" t="s">
        <v>2940</v>
      </c>
      <c r="H193" s="1633">
        <f t="shared" si="16"/>
        <v>1</v>
      </c>
      <c r="I193" s="1634">
        <f t="shared" si="16"/>
        <v>0</v>
      </c>
      <c r="J193" s="1634"/>
      <c r="K193" s="1671">
        <f t="shared" si="14"/>
        <v>157.41666666666671</v>
      </c>
      <c r="L193" s="1639">
        <v>0</v>
      </c>
      <c r="M193" s="1639">
        <v>0</v>
      </c>
      <c r="N193" s="1639">
        <v>0</v>
      </c>
      <c r="O193" s="1639">
        <v>0</v>
      </c>
      <c r="P193" s="1639">
        <v>0</v>
      </c>
      <c r="Q193" s="1639">
        <v>0</v>
      </c>
      <c r="R193" s="1639">
        <v>0</v>
      </c>
      <c r="S193" s="1639">
        <v>0</v>
      </c>
      <c r="T193" s="1639">
        <v>0</v>
      </c>
      <c r="U193" s="1639">
        <v>0</v>
      </c>
      <c r="V193" s="1639">
        <f>1</f>
        <v>1</v>
      </c>
      <c r="W193" s="1639">
        <v>0</v>
      </c>
    </row>
    <row r="194" spans="1:23">
      <c r="A194" s="1686">
        <f t="shared" si="13"/>
        <v>190</v>
      </c>
      <c r="B194" s="1689"/>
      <c r="C194" s="1644" t="s">
        <v>2208</v>
      </c>
      <c r="D194" s="1644" t="s">
        <v>2209</v>
      </c>
      <c r="E194" s="1644" t="s">
        <v>231</v>
      </c>
      <c r="F194" s="1679" t="s">
        <v>2939</v>
      </c>
      <c r="G194" s="1683" t="s">
        <v>2940</v>
      </c>
      <c r="H194" s="1633">
        <f t="shared" si="16"/>
        <v>1</v>
      </c>
      <c r="I194" s="1634">
        <f t="shared" si="16"/>
        <v>0</v>
      </c>
      <c r="J194" s="1634"/>
      <c r="K194" s="1671">
        <f t="shared" si="14"/>
        <v>157.41666666666671</v>
      </c>
      <c r="L194" s="1639">
        <f>1</f>
        <v>1</v>
      </c>
      <c r="M194" s="1639">
        <v>0</v>
      </c>
      <c r="N194" s="1639">
        <v>0</v>
      </c>
      <c r="O194" s="1639">
        <v>0</v>
      </c>
      <c r="P194" s="1639">
        <v>0</v>
      </c>
      <c r="Q194" s="1639">
        <v>0</v>
      </c>
      <c r="R194" s="1639">
        <v>0</v>
      </c>
      <c r="S194" s="1639">
        <v>0</v>
      </c>
      <c r="T194" s="1639">
        <v>0</v>
      </c>
      <c r="U194" s="1639">
        <v>0</v>
      </c>
      <c r="V194" s="1639">
        <v>0</v>
      </c>
      <c r="W194" s="1639">
        <v>0</v>
      </c>
    </row>
    <row r="195" spans="1:23">
      <c r="A195" s="1686">
        <f t="shared" si="13"/>
        <v>191</v>
      </c>
      <c r="B195" s="1689"/>
      <c r="C195" s="1645" t="s">
        <v>949</v>
      </c>
      <c r="D195" s="1645" t="s">
        <v>100</v>
      </c>
      <c r="E195" s="1645" t="s">
        <v>907</v>
      </c>
      <c r="F195" s="1679" t="s">
        <v>2939</v>
      </c>
      <c r="G195" s="1683" t="s">
        <v>2940</v>
      </c>
      <c r="H195" s="1633">
        <f t="shared" si="16"/>
        <v>0</v>
      </c>
      <c r="I195" s="1634">
        <f t="shared" si="16"/>
        <v>0</v>
      </c>
      <c r="J195" s="1634"/>
      <c r="K195" s="1671">
        <f t="shared" si="14"/>
        <v>157.41666666666671</v>
      </c>
      <c r="L195" s="1639">
        <v>0</v>
      </c>
      <c r="M195" s="1639">
        <v>0</v>
      </c>
      <c r="N195" s="1639">
        <v>0</v>
      </c>
      <c r="O195" s="1639">
        <v>0</v>
      </c>
      <c r="P195" s="1639">
        <v>0</v>
      </c>
      <c r="Q195" s="1639">
        <v>0</v>
      </c>
      <c r="R195" s="1639">
        <v>0</v>
      </c>
      <c r="S195" s="1639">
        <v>0</v>
      </c>
      <c r="T195" s="1639">
        <v>0</v>
      </c>
      <c r="U195" s="1639">
        <v>0</v>
      </c>
      <c r="V195" s="1639">
        <v>0</v>
      </c>
      <c r="W195" s="1639">
        <v>0</v>
      </c>
    </row>
    <row r="196" spans="1:23">
      <c r="A196" s="1686">
        <f t="shared" si="13"/>
        <v>192</v>
      </c>
      <c r="B196" s="1689"/>
      <c r="C196" s="1644" t="s">
        <v>259</v>
      </c>
      <c r="D196" s="1644" t="s">
        <v>834</v>
      </c>
      <c r="E196" s="1644" t="s">
        <v>67</v>
      </c>
      <c r="F196" s="1679" t="s">
        <v>2939</v>
      </c>
      <c r="G196" s="1683" t="s">
        <v>2941</v>
      </c>
      <c r="H196" s="1633">
        <f t="shared" si="16"/>
        <v>0</v>
      </c>
      <c r="I196" s="1634">
        <f t="shared" si="16"/>
        <v>0</v>
      </c>
      <c r="J196" s="1634"/>
      <c r="K196" s="1671">
        <f t="shared" si="14"/>
        <v>157.41666666666671</v>
      </c>
      <c r="L196" s="1638">
        <v>0</v>
      </c>
      <c r="M196" s="1638">
        <v>0</v>
      </c>
      <c r="N196" s="1638">
        <v>0</v>
      </c>
      <c r="O196" s="1638">
        <v>0</v>
      </c>
      <c r="P196" s="1638">
        <v>0</v>
      </c>
      <c r="Q196" s="1639">
        <v>0</v>
      </c>
      <c r="R196" s="1639">
        <v>0</v>
      </c>
      <c r="S196" s="1639">
        <v>0</v>
      </c>
      <c r="T196" s="1639">
        <v>0</v>
      </c>
      <c r="U196" s="1639">
        <v>0</v>
      </c>
      <c r="V196" s="1639">
        <v>0</v>
      </c>
      <c r="W196" s="1639">
        <v>0</v>
      </c>
    </row>
    <row r="197" spans="1:23">
      <c r="A197" s="1686">
        <f t="shared" si="13"/>
        <v>193</v>
      </c>
      <c r="B197" s="1689"/>
      <c r="C197" s="1644" t="s">
        <v>234</v>
      </c>
      <c r="D197" s="1644" t="s">
        <v>845</v>
      </c>
      <c r="E197" s="1644" t="s">
        <v>67</v>
      </c>
      <c r="F197" s="1679" t="s">
        <v>2939</v>
      </c>
      <c r="G197" s="1683" t="s">
        <v>2941</v>
      </c>
      <c r="H197" s="1633">
        <f t="shared" si="16"/>
        <v>0</v>
      </c>
      <c r="I197" s="1634">
        <f t="shared" si="16"/>
        <v>0</v>
      </c>
      <c r="J197" s="1634"/>
      <c r="K197" s="1671">
        <f t="shared" si="14"/>
        <v>157.41666666666671</v>
      </c>
      <c r="L197" s="1638">
        <v>0</v>
      </c>
      <c r="M197" s="1638">
        <v>0</v>
      </c>
      <c r="N197" s="1638">
        <v>0</v>
      </c>
      <c r="O197" s="1638">
        <v>0</v>
      </c>
      <c r="P197" s="1638">
        <v>0</v>
      </c>
      <c r="Q197" s="1639">
        <v>0</v>
      </c>
      <c r="R197" s="1639">
        <v>0</v>
      </c>
      <c r="S197" s="1639">
        <v>0</v>
      </c>
      <c r="T197" s="1639">
        <v>0</v>
      </c>
      <c r="U197" s="1639">
        <v>0</v>
      </c>
      <c r="V197" s="1639">
        <v>0</v>
      </c>
      <c r="W197" s="1639">
        <v>0</v>
      </c>
    </row>
    <row r="198" spans="1:23">
      <c r="A198" s="1686">
        <f t="shared" si="13"/>
        <v>194</v>
      </c>
      <c r="B198" s="1689"/>
      <c r="C198" s="1644" t="s">
        <v>333</v>
      </c>
      <c r="D198" s="1644" t="s">
        <v>334</v>
      </c>
      <c r="E198" s="1644" t="s">
        <v>1083</v>
      </c>
      <c r="F198" s="1679" t="s">
        <v>2939</v>
      </c>
      <c r="G198" s="1683" t="s">
        <v>2941</v>
      </c>
      <c r="H198" s="1633">
        <f t="shared" si="16"/>
        <v>0</v>
      </c>
      <c r="I198" s="1634">
        <f t="shared" si="16"/>
        <v>0</v>
      </c>
      <c r="J198" s="1634"/>
      <c r="K198" s="1671">
        <f t="shared" si="14"/>
        <v>157.41666666666671</v>
      </c>
      <c r="L198" s="1638">
        <v>0</v>
      </c>
      <c r="M198" s="1638">
        <v>0</v>
      </c>
      <c r="N198" s="1638">
        <v>0</v>
      </c>
      <c r="O198" s="1638">
        <v>0</v>
      </c>
      <c r="P198" s="1638">
        <v>0</v>
      </c>
      <c r="Q198" s="1639">
        <v>0</v>
      </c>
      <c r="R198" s="1639">
        <v>0</v>
      </c>
      <c r="S198" s="1639">
        <v>0</v>
      </c>
      <c r="T198" s="1639">
        <v>0</v>
      </c>
      <c r="U198" s="1639">
        <v>0</v>
      </c>
      <c r="V198" s="1639">
        <v>0</v>
      </c>
      <c r="W198" s="1639">
        <v>0</v>
      </c>
    </row>
    <row r="199" spans="1:23">
      <c r="A199" s="1686">
        <f t="shared" ref="A199:A262" si="17">A198+1</f>
        <v>195</v>
      </c>
      <c r="B199" s="1689"/>
      <c r="C199" s="1644" t="s">
        <v>306</v>
      </c>
      <c r="D199" s="1644" t="s">
        <v>343</v>
      </c>
      <c r="E199" s="1644" t="s">
        <v>67</v>
      </c>
      <c r="F199" s="1679" t="s">
        <v>2939</v>
      </c>
      <c r="G199" s="1683" t="s">
        <v>2941</v>
      </c>
      <c r="H199" s="1633">
        <f t="shared" si="16"/>
        <v>0</v>
      </c>
      <c r="I199" s="1634">
        <f t="shared" si="16"/>
        <v>0</v>
      </c>
      <c r="J199" s="1634"/>
      <c r="K199" s="1671">
        <f t="shared" si="14"/>
        <v>157.41666666666671</v>
      </c>
      <c r="L199" s="1638">
        <v>0</v>
      </c>
      <c r="M199" s="1638">
        <v>0</v>
      </c>
      <c r="N199" s="1638">
        <v>0</v>
      </c>
      <c r="O199" s="1638">
        <v>0</v>
      </c>
      <c r="P199" s="1638">
        <v>0</v>
      </c>
      <c r="Q199" s="1639">
        <v>0</v>
      </c>
      <c r="R199" s="1639">
        <v>0</v>
      </c>
      <c r="S199" s="1639">
        <v>0</v>
      </c>
      <c r="T199" s="1639">
        <v>0</v>
      </c>
      <c r="U199" s="1639">
        <v>0</v>
      </c>
      <c r="V199" s="1639">
        <v>0</v>
      </c>
      <c r="W199" s="1639">
        <v>0</v>
      </c>
    </row>
    <row r="200" spans="1:23">
      <c r="A200" s="1686">
        <f t="shared" si="17"/>
        <v>196</v>
      </c>
      <c r="B200" s="1689"/>
      <c r="C200" s="1644" t="s">
        <v>260</v>
      </c>
      <c r="D200" s="1644" t="s">
        <v>261</v>
      </c>
      <c r="E200" s="1644" t="s">
        <v>59</v>
      </c>
      <c r="F200" s="1679" t="s">
        <v>2939</v>
      </c>
      <c r="G200" s="1683" t="s">
        <v>2941</v>
      </c>
      <c r="H200" s="1633">
        <f t="shared" si="16"/>
        <v>0</v>
      </c>
      <c r="I200" s="1634">
        <f t="shared" si="16"/>
        <v>0</v>
      </c>
      <c r="J200" s="1634"/>
      <c r="K200" s="1671">
        <f t="shared" ref="K200:K263" si="18">K199+I200</f>
        <v>157.41666666666671</v>
      </c>
      <c r="L200" s="1638">
        <v>0</v>
      </c>
      <c r="M200" s="1638">
        <v>0</v>
      </c>
      <c r="N200" s="1638">
        <v>0</v>
      </c>
      <c r="O200" s="1638">
        <v>0</v>
      </c>
      <c r="P200" s="1638">
        <v>0</v>
      </c>
      <c r="Q200" s="1639">
        <v>0</v>
      </c>
      <c r="R200" s="1639">
        <v>0</v>
      </c>
      <c r="S200" s="1639">
        <v>0</v>
      </c>
      <c r="T200" s="1639">
        <v>0</v>
      </c>
      <c r="U200" s="1639">
        <v>0</v>
      </c>
      <c r="V200" s="1639">
        <v>0</v>
      </c>
      <c r="W200" s="1639">
        <v>0</v>
      </c>
    </row>
    <row r="201" spans="1:23">
      <c r="A201" s="1686">
        <f t="shared" si="17"/>
        <v>197</v>
      </c>
      <c r="B201" s="1689"/>
      <c r="C201" s="1644" t="s">
        <v>235</v>
      </c>
      <c r="D201" s="1644" t="s">
        <v>236</v>
      </c>
      <c r="E201" s="1644" t="s">
        <v>1762</v>
      </c>
      <c r="F201" s="1679" t="s">
        <v>2939</v>
      </c>
      <c r="G201" s="1683" t="s">
        <v>2941</v>
      </c>
      <c r="H201" s="1633">
        <f t="shared" si="16"/>
        <v>0</v>
      </c>
      <c r="I201" s="1634">
        <f t="shared" si="16"/>
        <v>0</v>
      </c>
      <c r="J201" s="1634"/>
      <c r="K201" s="1671">
        <f t="shared" si="18"/>
        <v>157.41666666666671</v>
      </c>
      <c r="L201" s="1638">
        <v>0</v>
      </c>
      <c r="M201" s="1638">
        <v>0</v>
      </c>
      <c r="N201" s="1638">
        <v>0</v>
      </c>
      <c r="O201" s="1638">
        <v>0</v>
      </c>
      <c r="P201" s="1638">
        <v>0</v>
      </c>
      <c r="Q201" s="1639">
        <v>0</v>
      </c>
      <c r="R201" s="1639">
        <v>0</v>
      </c>
      <c r="S201" s="1639">
        <v>0</v>
      </c>
      <c r="T201" s="1639">
        <v>0</v>
      </c>
      <c r="U201" s="1639">
        <v>0</v>
      </c>
      <c r="V201" s="1639">
        <v>0</v>
      </c>
      <c r="W201" s="1639">
        <v>0</v>
      </c>
    </row>
    <row r="202" spans="1:23">
      <c r="A202" s="1686">
        <f t="shared" si="17"/>
        <v>198</v>
      </c>
      <c r="B202" s="1689"/>
      <c r="C202" s="1644" t="s">
        <v>335</v>
      </c>
      <c r="D202" s="1644" t="s">
        <v>336</v>
      </c>
      <c r="E202" s="1644" t="s">
        <v>56</v>
      </c>
      <c r="F202" s="1679" t="s">
        <v>2939</v>
      </c>
      <c r="G202" s="1683" t="s">
        <v>2941</v>
      </c>
      <c r="H202" s="1633">
        <f t="shared" si="16"/>
        <v>0</v>
      </c>
      <c r="I202" s="1634">
        <f t="shared" si="16"/>
        <v>0</v>
      </c>
      <c r="J202" s="1634"/>
      <c r="K202" s="1671">
        <f t="shared" si="18"/>
        <v>157.41666666666671</v>
      </c>
      <c r="L202" s="1638">
        <v>0</v>
      </c>
      <c r="M202" s="1638">
        <v>0</v>
      </c>
      <c r="N202" s="1638">
        <v>0</v>
      </c>
      <c r="O202" s="1638">
        <v>0</v>
      </c>
      <c r="P202" s="1638">
        <v>0</v>
      </c>
      <c r="Q202" s="1639">
        <v>0</v>
      </c>
      <c r="R202" s="1639">
        <v>0</v>
      </c>
      <c r="S202" s="1639">
        <v>0</v>
      </c>
      <c r="T202" s="1639">
        <v>0</v>
      </c>
      <c r="U202" s="1639">
        <v>0</v>
      </c>
      <c r="V202" s="1639">
        <v>0</v>
      </c>
      <c r="W202" s="1639">
        <v>0</v>
      </c>
    </row>
    <row r="203" spans="1:23">
      <c r="A203" s="1686">
        <f t="shared" si="17"/>
        <v>199</v>
      </c>
      <c r="B203" s="1689"/>
      <c r="C203" s="1644" t="s">
        <v>1016</v>
      </c>
      <c r="D203" s="1644" t="s">
        <v>1017</v>
      </c>
      <c r="E203" s="1644" t="s">
        <v>505</v>
      </c>
      <c r="F203" s="1679" t="s">
        <v>2939</v>
      </c>
      <c r="G203" s="1683" t="s">
        <v>2941</v>
      </c>
      <c r="H203" s="1633">
        <f t="shared" si="16"/>
        <v>0</v>
      </c>
      <c r="I203" s="1634">
        <f t="shared" si="16"/>
        <v>0</v>
      </c>
      <c r="J203" s="1634"/>
      <c r="K203" s="1671">
        <f t="shared" si="18"/>
        <v>157.41666666666671</v>
      </c>
      <c r="L203" s="1638">
        <v>0</v>
      </c>
      <c r="M203" s="1638">
        <v>0</v>
      </c>
      <c r="N203" s="1638">
        <v>0</v>
      </c>
      <c r="O203" s="1638">
        <v>0</v>
      </c>
      <c r="P203" s="1638">
        <v>0</v>
      </c>
      <c r="Q203" s="1639">
        <v>0</v>
      </c>
      <c r="R203" s="1639">
        <v>0</v>
      </c>
      <c r="S203" s="1639">
        <v>0</v>
      </c>
      <c r="T203" s="1639">
        <v>0</v>
      </c>
      <c r="U203" s="1639">
        <v>0</v>
      </c>
      <c r="V203" s="1639">
        <v>0</v>
      </c>
      <c r="W203" s="1639">
        <v>0</v>
      </c>
    </row>
    <row r="204" spans="1:23">
      <c r="A204" s="1686">
        <f t="shared" si="17"/>
        <v>200</v>
      </c>
      <c r="B204" s="1689"/>
      <c r="C204" s="1644" t="s">
        <v>721</v>
      </c>
      <c r="D204" s="1644" t="s">
        <v>352</v>
      </c>
      <c r="E204" s="1644" t="s">
        <v>722</v>
      </c>
      <c r="F204" s="1679" t="s">
        <v>2939</v>
      </c>
      <c r="G204" s="1683" t="s">
        <v>2941</v>
      </c>
      <c r="H204" s="1633">
        <f t="shared" si="16"/>
        <v>0</v>
      </c>
      <c r="I204" s="1634">
        <f t="shared" si="16"/>
        <v>0</v>
      </c>
      <c r="J204" s="1634"/>
      <c r="K204" s="1671">
        <f t="shared" si="18"/>
        <v>157.41666666666671</v>
      </c>
      <c r="L204" s="1638">
        <v>0</v>
      </c>
      <c r="M204" s="1638">
        <v>0</v>
      </c>
      <c r="N204" s="1638">
        <v>0</v>
      </c>
      <c r="O204" s="1638">
        <v>0</v>
      </c>
      <c r="P204" s="1638">
        <v>0</v>
      </c>
      <c r="Q204" s="1639">
        <v>0</v>
      </c>
      <c r="R204" s="1639">
        <v>0</v>
      </c>
      <c r="S204" s="1639">
        <v>0</v>
      </c>
      <c r="T204" s="1639">
        <v>0</v>
      </c>
      <c r="U204" s="1639">
        <v>0</v>
      </c>
      <c r="V204" s="1639">
        <v>0</v>
      </c>
      <c r="W204" s="1639">
        <v>0</v>
      </c>
    </row>
    <row r="205" spans="1:23">
      <c r="A205" s="1686">
        <f t="shared" si="17"/>
        <v>201</v>
      </c>
      <c r="B205" s="1689"/>
      <c r="C205" s="1644" t="s">
        <v>719</v>
      </c>
      <c r="D205" s="1644" t="s">
        <v>720</v>
      </c>
      <c r="E205" s="1644" t="s">
        <v>183</v>
      </c>
      <c r="F205" s="1679" t="s">
        <v>2939</v>
      </c>
      <c r="G205" s="1683" t="s">
        <v>2941</v>
      </c>
      <c r="H205" s="1633">
        <f t="shared" si="16"/>
        <v>0</v>
      </c>
      <c r="I205" s="1634">
        <f t="shared" si="16"/>
        <v>0</v>
      </c>
      <c r="J205" s="1634"/>
      <c r="K205" s="1671">
        <f t="shared" si="18"/>
        <v>157.41666666666671</v>
      </c>
      <c r="L205" s="1638">
        <v>0</v>
      </c>
      <c r="M205" s="1638">
        <v>0</v>
      </c>
      <c r="N205" s="1638">
        <v>0</v>
      </c>
      <c r="O205" s="1638">
        <v>0</v>
      </c>
      <c r="P205" s="1638">
        <v>0</v>
      </c>
      <c r="Q205" s="1639">
        <v>0</v>
      </c>
      <c r="R205" s="1639">
        <v>0</v>
      </c>
      <c r="S205" s="1639">
        <v>0</v>
      </c>
      <c r="T205" s="1639">
        <v>0</v>
      </c>
      <c r="U205" s="1639">
        <v>0</v>
      </c>
      <c r="V205" s="1639">
        <v>0</v>
      </c>
      <c r="W205" s="1639">
        <v>0</v>
      </c>
    </row>
    <row r="206" spans="1:23">
      <c r="A206" s="1686">
        <f t="shared" si="17"/>
        <v>202</v>
      </c>
      <c r="B206" s="1689"/>
      <c r="C206" s="1644" t="s">
        <v>725</v>
      </c>
      <c r="D206" s="1644" t="s">
        <v>726</v>
      </c>
      <c r="E206" s="1644" t="s">
        <v>507</v>
      </c>
      <c r="F206" s="1679" t="s">
        <v>2939</v>
      </c>
      <c r="G206" s="1683" t="s">
        <v>2941</v>
      </c>
      <c r="H206" s="1633">
        <f t="shared" si="16"/>
        <v>0</v>
      </c>
      <c r="I206" s="1634">
        <f t="shared" si="16"/>
        <v>0</v>
      </c>
      <c r="J206" s="1634"/>
      <c r="K206" s="1671">
        <f t="shared" si="18"/>
        <v>157.41666666666671</v>
      </c>
      <c r="L206" s="1638">
        <v>0</v>
      </c>
      <c r="M206" s="1638">
        <v>0</v>
      </c>
      <c r="N206" s="1638">
        <v>0</v>
      </c>
      <c r="O206" s="1638">
        <v>0</v>
      </c>
      <c r="P206" s="1638">
        <v>0</v>
      </c>
      <c r="Q206" s="1639">
        <v>0</v>
      </c>
      <c r="R206" s="1639">
        <v>0</v>
      </c>
      <c r="S206" s="1639">
        <v>0</v>
      </c>
      <c r="T206" s="1639">
        <v>0</v>
      </c>
      <c r="U206" s="1639">
        <v>0</v>
      </c>
      <c r="V206" s="1639">
        <v>0</v>
      </c>
      <c r="W206" s="1639">
        <v>0</v>
      </c>
    </row>
    <row r="207" spans="1:23">
      <c r="A207" s="1686">
        <f t="shared" si="17"/>
        <v>203</v>
      </c>
      <c r="B207" s="1689"/>
      <c r="C207" s="1644" t="s">
        <v>2663</v>
      </c>
      <c r="D207" s="1644" t="s">
        <v>2664</v>
      </c>
      <c r="E207" s="1644" t="s">
        <v>311</v>
      </c>
      <c r="F207" s="1679" t="s">
        <v>2939</v>
      </c>
      <c r="G207" s="1683" t="s">
        <v>2941</v>
      </c>
      <c r="H207" s="1633">
        <f t="shared" si="16"/>
        <v>0</v>
      </c>
      <c r="I207" s="1634">
        <f t="shared" si="16"/>
        <v>0</v>
      </c>
      <c r="J207" s="1634"/>
      <c r="K207" s="1671">
        <f t="shared" si="18"/>
        <v>157.41666666666671</v>
      </c>
      <c r="L207" s="1638">
        <v>0</v>
      </c>
      <c r="M207" s="1638">
        <v>0</v>
      </c>
      <c r="N207" s="1638">
        <v>0</v>
      </c>
      <c r="O207" s="1638">
        <v>0</v>
      </c>
      <c r="P207" s="1638">
        <v>0</v>
      </c>
      <c r="Q207" s="1639">
        <v>0</v>
      </c>
      <c r="R207" s="1639">
        <v>0</v>
      </c>
      <c r="S207" s="1639">
        <v>0</v>
      </c>
      <c r="T207" s="1639">
        <v>0</v>
      </c>
      <c r="U207" s="1639">
        <v>0</v>
      </c>
      <c r="V207" s="1639">
        <v>0</v>
      </c>
      <c r="W207" s="1639">
        <v>0</v>
      </c>
    </row>
    <row r="208" spans="1:23">
      <c r="A208" s="1686">
        <f t="shared" si="17"/>
        <v>204</v>
      </c>
      <c r="B208" s="1689"/>
      <c r="C208" s="1645" t="s">
        <v>340</v>
      </c>
      <c r="D208" s="1645" t="s">
        <v>882</v>
      </c>
      <c r="E208" s="1680" t="s">
        <v>917</v>
      </c>
      <c r="F208" s="1679" t="s">
        <v>2939</v>
      </c>
      <c r="G208" s="1683" t="s">
        <v>2941</v>
      </c>
      <c r="H208" s="1633">
        <f t="shared" si="16"/>
        <v>0</v>
      </c>
      <c r="I208" s="1634">
        <f t="shared" si="16"/>
        <v>0</v>
      </c>
      <c r="J208" s="1634"/>
      <c r="K208" s="1671">
        <f t="shared" si="18"/>
        <v>157.41666666666671</v>
      </c>
      <c r="L208" s="1638">
        <v>0</v>
      </c>
      <c r="M208" s="1638">
        <v>0</v>
      </c>
      <c r="N208" s="1638">
        <v>0</v>
      </c>
      <c r="O208" s="1638">
        <v>0</v>
      </c>
      <c r="P208" s="1638">
        <v>0</v>
      </c>
      <c r="Q208" s="1639">
        <v>0</v>
      </c>
      <c r="R208" s="1639">
        <v>0</v>
      </c>
      <c r="S208" s="1639">
        <v>0</v>
      </c>
      <c r="T208" s="1639">
        <v>0</v>
      </c>
      <c r="U208" s="1639">
        <v>0</v>
      </c>
      <c r="V208" s="1639">
        <v>0</v>
      </c>
      <c r="W208" s="1639">
        <v>0</v>
      </c>
    </row>
    <row r="209" spans="1:23">
      <c r="A209" s="1686">
        <f t="shared" si="17"/>
        <v>205</v>
      </c>
      <c r="B209" s="1689"/>
      <c r="C209" s="1644" t="s">
        <v>913</v>
      </c>
      <c r="D209" s="1644" t="s">
        <v>884</v>
      </c>
      <c r="E209" s="1644" t="s">
        <v>912</v>
      </c>
      <c r="F209" s="1679" t="s">
        <v>2939</v>
      </c>
      <c r="G209" s="1683" t="s">
        <v>2941</v>
      </c>
      <c r="H209" s="1633">
        <f t="shared" si="16"/>
        <v>0</v>
      </c>
      <c r="I209" s="1634">
        <f t="shared" si="16"/>
        <v>0</v>
      </c>
      <c r="J209" s="1634"/>
      <c r="K209" s="1671">
        <f t="shared" si="18"/>
        <v>157.41666666666671</v>
      </c>
      <c r="L209" s="1638">
        <v>0</v>
      </c>
      <c r="M209" s="1638">
        <v>0</v>
      </c>
      <c r="N209" s="1638">
        <v>0</v>
      </c>
      <c r="O209" s="1638">
        <v>0</v>
      </c>
      <c r="P209" s="1638">
        <v>0</v>
      </c>
      <c r="Q209" s="1639">
        <v>0</v>
      </c>
      <c r="R209" s="1639">
        <v>0</v>
      </c>
      <c r="S209" s="1639">
        <v>0</v>
      </c>
      <c r="T209" s="1639">
        <v>0</v>
      </c>
      <c r="U209" s="1639">
        <v>0</v>
      </c>
      <c r="V209" s="1639">
        <v>0</v>
      </c>
      <c r="W209" s="1639">
        <v>0</v>
      </c>
    </row>
    <row r="210" spans="1:23">
      <c r="A210" s="1686">
        <f t="shared" si="17"/>
        <v>206</v>
      </c>
      <c r="B210" s="1689"/>
      <c r="C210" s="1644" t="s">
        <v>915</v>
      </c>
      <c r="D210" s="1644" t="s">
        <v>883</v>
      </c>
      <c r="E210" s="1645" t="s">
        <v>914</v>
      </c>
      <c r="F210" s="1679" t="s">
        <v>2939</v>
      </c>
      <c r="G210" s="1683" t="s">
        <v>2941</v>
      </c>
      <c r="H210" s="1633">
        <f t="shared" si="16"/>
        <v>0</v>
      </c>
      <c r="I210" s="1634">
        <f t="shared" si="16"/>
        <v>0</v>
      </c>
      <c r="J210" s="1634"/>
      <c r="K210" s="1671">
        <f t="shared" si="18"/>
        <v>157.41666666666671</v>
      </c>
      <c r="L210" s="1638">
        <v>0</v>
      </c>
      <c r="M210" s="1638">
        <v>0</v>
      </c>
      <c r="N210" s="1638">
        <v>0</v>
      </c>
      <c r="O210" s="1638">
        <v>0</v>
      </c>
      <c r="P210" s="1638">
        <v>0</v>
      </c>
      <c r="Q210" s="1639">
        <v>0</v>
      </c>
      <c r="R210" s="1639">
        <v>0</v>
      </c>
      <c r="S210" s="1639">
        <v>0</v>
      </c>
      <c r="T210" s="1639">
        <v>0</v>
      </c>
      <c r="U210" s="1639">
        <v>0</v>
      </c>
      <c r="V210" s="1639">
        <v>0</v>
      </c>
      <c r="W210" s="1639">
        <v>0</v>
      </c>
    </row>
    <row r="211" spans="1:23">
      <c r="A211" s="1686">
        <f t="shared" si="17"/>
        <v>207</v>
      </c>
      <c r="B211" s="1689"/>
      <c r="C211" s="1644" t="s">
        <v>1795</v>
      </c>
      <c r="D211" s="1644" t="s">
        <v>1906</v>
      </c>
      <c r="E211" s="1644" t="s">
        <v>231</v>
      </c>
      <c r="F211" s="1679" t="s">
        <v>2939</v>
      </c>
      <c r="G211" s="1683" t="s">
        <v>2941</v>
      </c>
      <c r="H211" s="1633">
        <f t="shared" si="16"/>
        <v>3</v>
      </c>
      <c r="I211" s="1634">
        <f t="shared" si="16"/>
        <v>0</v>
      </c>
      <c r="J211" s="1634"/>
      <c r="K211" s="1671">
        <f t="shared" si="18"/>
        <v>157.41666666666671</v>
      </c>
      <c r="L211" s="1638">
        <f>1+1</f>
        <v>2</v>
      </c>
      <c r="M211" s="1638">
        <v>0</v>
      </c>
      <c r="N211" s="1638">
        <v>0</v>
      </c>
      <c r="O211" s="1638">
        <v>0</v>
      </c>
      <c r="P211" s="1638">
        <v>0</v>
      </c>
      <c r="Q211" s="1639">
        <v>0</v>
      </c>
      <c r="R211" s="1639">
        <v>0</v>
      </c>
      <c r="S211" s="1639">
        <v>0</v>
      </c>
      <c r="T211" s="1639">
        <v>0</v>
      </c>
      <c r="U211" s="1639">
        <v>0</v>
      </c>
      <c r="V211" s="1639">
        <f>1</f>
        <v>1</v>
      </c>
      <c r="W211" s="1639">
        <v>0</v>
      </c>
    </row>
    <row r="212" spans="1:23">
      <c r="A212" s="1686">
        <f t="shared" si="17"/>
        <v>208</v>
      </c>
      <c r="B212" s="1689"/>
      <c r="C212" s="1644" t="s">
        <v>1089</v>
      </c>
      <c r="D212" s="1644" t="s">
        <v>1090</v>
      </c>
      <c r="E212" s="1644" t="s">
        <v>231</v>
      </c>
      <c r="F212" s="1679" t="s">
        <v>2939</v>
      </c>
      <c r="G212" s="1683" t="s">
        <v>2941</v>
      </c>
      <c r="H212" s="1633">
        <f t="shared" si="16"/>
        <v>0</v>
      </c>
      <c r="I212" s="1634">
        <f t="shared" si="16"/>
        <v>0</v>
      </c>
      <c r="J212" s="1634"/>
      <c r="K212" s="1671">
        <f t="shared" si="18"/>
        <v>157.41666666666671</v>
      </c>
      <c r="L212" s="1638">
        <v>0</v>
      </c>
      <c r="M212" s="1638">
        <v>0</v>
      </c>
      <c r="N212" s="1638">
        <v>0</v>
      </c>
      <c r="O212" s="1638">
        <v>0</v>
      </c>
      <c r="P212" s="1638">
        <v>0</v>
      </c>
      <c r="Q212" s="1639">
        <v>0</v>
      </c>
      <c r="R212" s="1639">
        <v>0</v>
      </c>
      <c r="S212" s="1639">
        <v>0</v>
      </c>
      <c r="T212" s="1639">
        <v>0</v>
      </c>
      <c r="U212" s="1639">
        <v>0</v>
      </c>
      <c r="V212" s="1639">
        <v>0</v>
      </c>
      <c r="W212" s="1639">
        <v>0</v>
      </c>
    </row>
    <row r="213" spans="1:23">
      <c r="A213" s="1686">
        <f t="shared" si="17"/>
        <v>209</v>
      </c>
      <c r="B213" s="1689"/>
      <c r="C213" s="1644" t="s">
        <v>869</v>
      </c>
      <c r="D213" s="1644" t="s">
        <v>870</v>
      </c>
      <c r="E213" s="1644" t="s">
        <v>231</v>
      </c>
      <c r="F213" s="1679" t="s">
        <v>2939</v>
      </c>
      <c r="G213" s="1683" t="s">
        <v>2941</v>
      </c>
      <c r="H213" s="1633">
        <f t="shared" ref="H213:I244" si="19">L213+N213+P213+R213+T213+V213</f>
        <v>0</v>
      </c>
      <c r="I213" s="1634">
        <f t="shared" si="19"/>
        <v>0</v>
      </c>
      <c r="J213" s="1634"/>
      <c r="K213" s="1671">
        <f t="shared" si="18"/>
        <v>157.41666666666671</v>
      </c>
      <c r="L213" s="1638">
        <v>0</v>
      </c>
      <c r="M213" s="1638">
        <v>0</v>
      </c>
      <c r="N213" s="1638">
        <v>0</v>
      </c>
      <c r="O213" s="1638">
        <v>0</v>
      </c>
      <c r="P213" s="1638">
        <v>0</v>
      </c>
      <c r="Q213" s="1639">
        <v>0</v>
      </c>
      <c r="R213" s="1639">
        <v>0</v>
      </c>
      <c r="S213" s="1639">
        <v>0</v>
      </c>
      <c r="T213" s="1639">
        <v>0</v>
      </c>
      <c r="U213" s="1639">
        <v>0</v>
      </c>
      <c r="V213" s="1639">
        <v>0</v>
      </c>
      <c r="W213" s="1639">
        <v>0</v>
      </c>
    </row>
    <row r="214" spans="1:23">
      <c r="A214" s="1686">
        <f t="shared" si="17"/>
        <v>210</v>
      </c>
      <c r="B214" s="1689"/>
      <c r="C214" s="1680" t="s">
        <v>2309</v>
      </c>
      <c r="D214" s="1680" t="s">
        <v>138</v>
      </c>
      <c r="E214" s="1644" t="s">
        <v>231</v>
      </c>
      <c r="F214" s="1679" t="s">
        <v>2939</v>
      </c>
      <c r="G214" s="1683" t="s">
        <v>2941</v>
      </c>
      <c r="H214" s="1633">
        <f t="shared" si="19"/>
        <v>1</v>
      </c>
      <c r="I214" s="1634">
        <f t="shared" si="19"/>
        <v>0</v>
      </c>
      <c r="J214" s="1634"/>
      <c r="K214" s="1671">
        <f t="shared" si="18"/>
        <v>157.41666666666671</v>
      </c>
      <c r="L214" s="1638">
        <f>1</f>
        <v>1</v>
      </c>
      <c r="M214" s="1638">
        <v>0</v>
      </c>
      <c r="N214" s="1638">
        <v>0</v>
      </c>
      <c r="O214" s="1638">
        <v>0</v>
      </c>
      <c r="P214" s="1638">
        <v>0</v>
      </c>
      <c r="Q214" s="1639">
        <v>0</v>
      </c>
      <c r="R214" s="1639">
        <v>0</v>
      </c>
      <c r="S214" s="1639">
        <v>0</v>
      </c>
      <c r="T214" s="1639">
        <v>0</v>
      </c>
      <c r="U214" s="1639">
        <v>0</v>
      </c>
      <c r="V214" s="1639">
        <v>0</v>
      </c>
      <c r="W214" s="1639">
        <v>0</v>
      </c>
    </row>
    <row r="215" spans="1:23">
      <c r="A215" s="1686">
        <f t="shared" si="17"/>
        <v>211</v>
      </c>
      <c r="B215" s="1689"/>
      <c r="C215" s="1644" t="s">
        <v>1505</v>
      </c>
      <c r="D215" s="1644" t="s">
        <v>1506</v>
      </c>
      <c r="E215" s="1644" t="s">
        <v>231</v>
      </c>
      <c r="F215" s="1679" t="s">
        <v>2939</v>
      </c>
      <c r="G215" s="1683" t="s">
        <v>2941</v>
      </c>
      <c r="H215" s="1633">
        <f t="shared" si="19"/>
        <v>1</v>
      </c>
      <c r="I215" s="1634">
        <f t="shared" si="19"/>
        <v>0</v>
      </c>
      <c r="J215" s="1634"/>
      <c r="K215" s="1671">
        <f t="shared" si="18"/>
        <v>157.41666666666671</v>
      </c>
      <c r="L215" s="1638">
        <f>1</f>
        <v>1</v>
      </c>
      <c r="M215" s="1638">
        <v>0</v>
      </c>
      <c r="N215" s="1638">
        <v>0</v>
      </c>
      <c r="O215" s="1638">
        <v>0</v>
      </c>
      <c r="P215" s="1638">
        <v>0</v>
      </c>
      <c r="Q215" s="1639">
        <v>0</v>
      </c>
      <c r="R215" s="1639">
        <v>0</v>
      </c>
      <c r="S215" s="1639">
        <v>0</v>
      </c>
      <c r="T215" s="1639">
        <v>0</v>
      </c>
      <c r="U215" s="1639">
        <v>0</v>
      </c>
      <c r="V215" s="1639">
        <v>0</v>
      </c>
      <c r="W215" s="1639">
        <v>0</v>
      </c>
    </row>
    <row r="216" spans="1:23">
      <c r="A216" s="1686">
        <f t="shared" si="17"/>
        <v>212</v>
      </c>
      <c r="B216" s="1689"/>
      <c r="C216" s="1644" t="s">
        <v>2116</v>
      </c>
      <c r="D216" s="1644" t="s">
        <v>2117</v>
      </c>
      <c r="E216" s="1644" t="s">
        <v>231</v>
      </c>
      <c r="F216" s="1679" t="s">
        <v>2939</v>
      </c>
      <c r="G216" s="1683" t="s">
        <v>2941</v>
      </c>
      <c r="H216" s="1633">
        <f t="shared" si="19"/>
        <v>1</v>
      </c>
      <c r="I216" s="1634">
        <f t="shared" si="19"/>
        <v>0</v>
      </c>
      <c r="J216" s="1634"/>
      <c r="K216" s="1671">
        <f t="shared" si="18"/>
        <v>157.41666666666671</v>
      </c>
      <c r="L216" s="1638">
        <f>1</f>
        <v>1</v>
      </c>
      <c r="M216" s="1638">
        <v>0</v>
      </c>
      <c r="N216" s="1638">
        <v>0</v>
      </c>
      <c r="O216" s="1638">
        <v>0</v>
      </c>
      <c r="P216" s="1638">
        <v>0</v>
      </c>
      <c r="Q216" s="1639">
        <v>0</v>
      </c>
      <c r="R216" s="1639">
        <v>0</v>
      </c>
      <c r="S216" s="1639">
        <v>0</v>
      </c>
      <c r="T216" s="1639">
        <v>0</v>
      </c>
      <c r="U216" s="1639">
        <v>0</v>
      </c>
      <c r="V216" s="1639">
        <v>0</v>
      </c>
      <c r="W216" s="1639">
        <v>0</v>
      </c>
    </row>
    <row r="217" spans="1:23">
      <c r="A217" s="1686">
        <f t="shared" si="17"/>
        <v>213</v>
      </c>
      <c r="B217" s="1689"/>
      <c r="C217" s="1645" t="s">
        <v>2020</v>
      </c>
      <c r="D217" s="1645" t="s">
        <v>2021</v>
      </c>
      <c r="E217" s="1644" t="s">
        <v>231</v>
      </c>
      <c r="F217" s="1679" t="s">
        <v>2939</v>
      </c>
      <c r="G217" s="1683" t="s">
        <v>2941</v>
      </c>
      <c r="H217" s="1633">
        <f t="shared" si="19"/>
        <v>1</v>
      </c>
      <c r="I217" s="1634">
        <f t="shared" si="19"/>
        <v>0</v>
      </c>
      <c r="J217" s="1634"/>
      <c r="K217" s="1671">
        <f t="shared" si="18"/>
        <v>157.41666666666671</v>
      </c>
      <c r="L217" s="1638">
        <f>1</f>
        <v>1</v>
      </c>
      <c r="M217" s="1638">
        <v>0</v>
      </c>
      <c r="N217" s="1638">
        <v>0</v>
      </c>
      <c r="O217" s="1638">
        <v>0</v>
      </c>
      <c r="P217" s="1638">
        <v>0</v>
      </c>
      <c r="Q217" s="1639">
        <v>0</v>
      </c>
      <c r="R217" s="1639">
        <v>0</v>
      </c>
      <c r="S217" s="1639">
        <v>0</v>
      </c>
      <c r="T217" s="1639">
        <v>0</v>
      </c>
      <c r="U217" s="1639">
        <v>0</v>
      </c>
      <c r="V217" s="1639">
        <v>0</v>
      </c>
      <c r="W217" s="1639">
        <v>0</v>
      </c>
    </row>
    <row r="218" spans="1:23">
      <c r="A218" s="1686">
        <f t="shared" si="17"/>
        <v>214</v>
      </c>
      <c r="B218" s="1689"/>
      <c r="C218" s="1645" t="s">
        <v>2522</v>
      </c>
      <c r="D218" s="1645" t="s">
        <v>376</v>
      </c>
      <c r="E218" s="1644" t="s">
        <v>231</v>
      </c>
      <c r="F218" s="1679" t="s">
        <v>2939</v>
      </c>
      <c r="G218" s="1683" t="s">
        <v>2941</v>
      </c>
      <c r="H218" s="1633">
        <f t="shared" si="19"/>
        <v>1</v>
      </c>
      <c r="I218" s="1634">
        <f t="shared" si="19"/>
        <v>0</v>
      </c>
      <c r="J218" s="1634"/>
      <c r="K218" s="1671">
        <f t="shared" si="18"/>
        <v>157.41666666666671</v>
      </c>
      <c r="L218" s="1638">
        <v>0</v>
      </c>
      <c r="M218" s="1638">
        <v>0</v>
      </c>
      <c r="N218" s="1638">
        <v>0</v>
      </c>
      <c r="O218" s="1638">
        <v>0</v>
      </c>
      <c r="P218" s="1638">
        <v>0</v>
      </c>
      <c r="Q218" s="1639">
        <v>0</v>
      </c>
      <c r="R218" s="1639">
        <v>0</v>
      </c>
      <c r="S218" s="1639">
        <v>0</v>
      </c>
      <c r="T218" s="1639">
        <v>0</v>
      </c>
      <c r="U218" s="1639">
        <v>0</v>
      </c>
      <c r="V218" s="1639">
        <f>1</f>
        <v>1</v>
      </c>
      <c r="W218" s="1639">
        <v>0</v>
      </c>
    </row>
    <row r="219" spans="1:23">
      <c r="A219" s="1686">
        <f t="shared" si="17"/>
        <v>215</v>
      </c>
      <c r="B219" s="1689"/>
      <c r="C219" s="1645" t="s">
        <v>494</v>
      </c>
      <c r="D219" s="1645" t="s">
        <v>1037</v>
      </c>
      <c r="E219" s="1644" t="s">
        <v>231</v>
      </c>
      <c r="F219" s="1679" t="s">
        <v>2939</v>
      </c>
      <c r="G219" s="1683" t="s">
        <v>2941</v>
      </c>
      <c r="H219" s="1633">
        <f t="shared" si="19"/>
        <v>2</v>
      </c>
      <c r="I219" s="1634">
        <f t="shared" si="19"/>
        <v>0</v>
      </c>
      <c r="J219" s="1634"/>
      <c r="K219" s="1671">
        <f t="shared" si="18"/>
        <v>157.41666666666671</v>
      </c>
      <c r="L219" s="1638">
        <v>1</v>
      </c>
      <c r="M219" s="1638">
        <v>0</v>
      </c>
      <c r="N219" s="1638">
        <v>0</v>
      </c>
      <c r="O219" s="1638">
        <v>0</v>
      </c>
      <c r="P219" s="1638">
        <v>0</v>
      </c>
      <c r="Q219" s="1639">
        <v>0</v>
      </c>
      <c r="R219" s="1639">
        <v>0</v>
      </c>
      <c r="S219" s="1639">
        <v>0</v>
      </c>
      <c r="T219" s="1639">
        <v>0</v>
      </c>
      <c r="U219" s="1639">
        <v>0</v>
      </c>
      <c r="V219" s="1639">
        <v>1</v>
      </c>
      <c r="W219" s="1639">
        <v>0</v>
      </c>
    </row>
    <row r="220" spans="1:23">
      <c r="A220" s="1686">
        <f t="shared" si="17"/>
        <v>216</v>
      </c>
      <c r="B220" s="1689"/>
      <c r="C220" s="1644" t="s">
        <v>1464</v>
      </c>
      <c r="D220" s="1644" t="s">
        <v>208</v>
      </c>
      <c r="E220" s="1644" t="s">
        <v>231</v>
      </c>
      <c r="F220" s="1679" t="s">
        <v>2939</v>
      </c>
      <c r="G220" s="1683" t="s">
        <v>2941</v>
      </c>
      <c r="H220" s="1633">
        <f t="shared" si="19"/>
        <v>1</v>
      </c>
      <c r="I220" s="1634">
        <f t="shared" si="19"/>
        <v>0</v>
      </c>
      <c r="J220" s="1634"/>
      <c r="K220" s="1671">
        <f t="shared" si="18"/>
        <v>157.41666666666671</v>
      </c>
      <c r="L220" s="1638">
        <f>1</f>
        <v>1</v>
      </c>
      <c r="M220" s="1638">
        <v>0</v>
      </c>
      <c r="N220" s="1638">
        <v>0</v>
      </c>
      <c r="O220" s="1638">
        <v>0</v>
      </c>
      <c r="P220" s="1638">
        <v>0</v>
      </c>
      <c r="Q220" s="1639">
        <v>0</v>
      </c>
      <c r="R220" s="1639">
        <v>0</v>
      </c>
      <c r="S220" s="1639">
        <v>0</v>
      </c>
      <c r="T220" s="1639">
        <v>0</v>
      </c>
      <c r="U220" s="1639">
        <v>0</v>
      </c>
      <c r="V220" s="1639">
        <v>0</v>
      </c>
      <c r="W220" s="1639">
        <v>0</v>
      </c>
    </row>
    <row r="221" spans="1:23">
      <c r="A221" s="1686">
        <f t="shared" si="17"/>
        <v>217</v>
      </c>
      <c r="B221" s="1689"/>
      <c r="C221" s="1644" t="s">
        <v>138</v>
      </c>
      <c r="D221" s="1644" t="s">
        <v>1591</v>
      </c>
      <c r="E221" s="1644" t="s">
        <v>907</v>
      </c>
      <c r="F221" s="1679" t="s">
        <v>2939</v>
      </c>
      <c r="G221" s="1683" t="s">
        <v>2941</v>
      </c>
      <c r="H221" s="1633">
        <f t="shared" si="19"/>
        <v>1</v>
      </c>
      <c r="I221" s="1634">
        <f t="shared" si="19"/>
        <v>0</v>
      </c>
      <c r="J221" s="1634"/>
      <c r="K221" s="1671">
        <f t="shared" si="18"/>
        <v>157.41666666666671</v>
      </c>
      <c r="L221" s="1638">
        <f>1</f>
        <v>1</v>
      </c>
      <c r="M221" s="1638">
        <v>0</v>
      </c>
      <c r="N221" s="1638">
        <v>0</v>
      </c>
      <c r="O221" s="1638">
        <v>0</v>
      </c>
      <c r="P221" s="1638">
        <v>0</v>
      </c>
      <c r="Q221" s="1639">
        <v>0</v>
      </c>
      <c r="R221" s="1639">
        <v>0</v>
      </c>
      <c r="S221" s="1639">
        <v>0</v>
      </c>
      <c r="T221" s="1639">
        <v>0</v>
      </c>
      <c r="U221" s="1639">
        <v>0</v>
      </c>
      <c r="V221" s="1639">
        <v>0</v>
      </c>
      <c r="W221" s="1639">
        <v>0</v>
      </c>
    </row>
    <row r="222" spans="1:23">
      <c r="A222" s="1686">
        <f t="shared" si="17"/>
        <v>218</v>
      </c>
      <c r="B222" s="1689"/>
      <c r="C222" s="1645" t="s">
        <v>2452</v>
      </c>
      <c r="D222" s="1645" t="s">
        <v>2453</v>
      </c>
      <c r="E222" s="1645" t="s">
        <v>907</v>
      </c>
      <c r="F222" s="1679" t="s">
        <v>2939</v>
      </c>
      <c r="G222" s="1683" t="s">
        <v>2941</v>
      </c>
      <c r="H222" s="1633">
        <f t="shared" si="19"/>
        <v>1</v>
      </c>
      <c r="I222" s="1634">
        <f t="shared" si="19"/>
        <v>0</v>
      </c>
      <c r="J222" s="1634"/>
      <c r="K222" s="1671">
        <f t="shared" si="18"/>
        <v>157.41666666666671</v>
      </c>
      <c r="L222" s="1638">
        <f>1</f>
        <v>1</v>
      </c>
      <c r="M222" s="1638">
        <v>0</v>
      </c>
      <c r="N222" s="1638">
        <v>0</v>
      </c>
      <c r="O222" s="1638">
        <v>0</v>
      </c>
      <c r="P222" s="1638">
        <v>0</v>
      </c>
      <c r="Q222" s="1639">
        <v>0</v>
      </c>
      <c r="R222" s="1639">
        <v>0</v>
      </c>
      <c r="S222" s="1639">
        <v>0</v>
      </c>
      <c r="T222" s="1639">
        <v>0</v>
      </c>
      <c r="U222" s="1639">
        <v>0</v>
      </c>
      <c r="V222" s="1639">
        <v>0</v>
      </c>
      <c r="W222" s="1639">
        <v>0</v>
      </c>
    </row>
    <row r="223" spans="1:23">
      <c r="A223" s="1686">
        <f t="shared" si="17"/>
        <v>219</v>
      </c>
      <c r="B223" s="1689"/>
      <c r="C223" s="1645" t="s">
        <v>1031</v>
      </c>
      <c r="D223" s="1645" t="s">
        <v>1032</v>
      </c>
      <c r="E223" s="1645" t="s">
        <v>907</v>
      </c>
      <c r="F223" s="1679" t="s">
        <v>2939</v>
      </c>
      <c r="G223" s="1683" t="s">
        <v>2941</v>
      </c>
      <c r="H223" s="1633">
        <f t="shared" si="19"/>
        <v>0</v>
      </c>
      <c r="I223" s="1634">
        <f t="shared" si="19"/>
        <v>0</v>
      </c>
      <c r="J223" s="1634"/>
      <c r="K223" s="1671">
        <f t="shared" si="18"/>
        <v>157.41666666666671</v>
      </c>
      <c r="L223" s="1638">
        <v>0</v>
      </c>
      <c r="M223" s="1638">
        <v>0</v>
      </c>
      <c r="N223" s="1638">
        <v>0</v>
      </c>
      <c r="O223" s="1638">
        <v>0</v>
      </c>
      <c r="P223" s="1638">
        <v>0</v>
      </c>
      <c r="Q223" s="1639">
        <v>0</v>
      </c>
      <c r="R223" s="1639">
        <v>0</v>
      </c>
      <c r="S223" s="1639">
        <v>0</v>
      </c>
      <c r="T223" s="1639">
        <v>0</v>
      </c>
      <c r="U223" s="1639">
        <v>0</v>
      </c>
      <c r="V223" s="1639">
        <v>0</v>
      </c>
      <c r="W223" s="1639">
        <v>0</v>
      </c>
    </row>
    <row r="224" spans="1:23">
      <c r="A224" s="1686">
        <f t="shared" si="17"/>
        <v>220</v>
      </c>
      <c r="B224" s="1689"/>
      <c r="C224" s="1645" t="s">
        <v>1878</v>
      </c>
      <c r="D224" s="1645" t="s">
        <v>1041</v>
      </c>
      <c r="E224" s="1645" t="s">
        <v>907</v>
      </c>
      <c r="F224" s="1679" t="s">
        <v>2939</v>
      </c>
      <c r="G224" s="1683" t="s">
        <v>2941</v>
      </c>
      <c r="H224" s="1633">
        <f t="shared" si="19"/>
        <v>1</v>
      </c>
      <c r="I224" s="1634">
        <f t="shared" si="19"/>
        <v>0</v>
      </c>
      <c r="J224" s="1634"/>
      <c r="K224" s="1671">
        <f t="shared" si="18"/>
        <v>157.41666666666671</v>
      </c>
      <c r="L224" s="1638">
        <v>0</v>
      </c>
      <c r="M224" s="1638">
        <v>0</v>
      </c>
      <c r="N224" s="1638">
        <v>0</v>
      </c>
      <c r="O224" s="1638">
        <v>0</v>
      </c>
      <c r="P224" s="1638">
        <v>0</v>
      </c>
      <c r="Q224" s="1639">
        <v>0</v>
      </c>
      <c r="R224" s="1639">
        <v>0</v>
      </c>
      <c r="S224" s="1639">
        <v>0</v>
      </c>
      <c r="T224" s="1639">
        <v>0</v>
      </c>
      <c r="U224" s="1639">
        <v>0</v>
      </c>
      <c r="V224" s="1639">
        <v>1</v>
      </c>
      <c r="W224" s="1639">
        <v>0</v>
      </c>
    </row>
    <row r="225" spans="1:23">
      <c r="A225" s="1686">
        <f t="shared" si="17"/>
        <v>221</v>
      </c>
      <c r="B225" s="1689"/>
      <c r="C225" s="1645" t="s">
        <v>1879</v>
      </c>
      <c r="D225" s="1645" t="s">
        <v>1880</v>
      </c>
      <c r="E225" s="1645" t="s">
        <v>907</v>
      </c>
      <c r="F225" s="1679" t="s">
        <v>2939</v>
      </c>
      <c r="G225" s="1683" t="s">
        <v>2941</v>
      </c>
      <c r="H225" s="1633">
        <f t="shared" si="19"/>
        <v>1</v>
      </c>
      <c r="I225" s="1634">
        <f t="shared" si="19"/>
        <v>0</v>
      </c>
      <c r="J225" s="1634"/>
      <c r="K225" s="1671">
        <f t="shared" si="18"/>
        <v>157.41666666666671</v>
      </c>
      <c r="L225" s="1638">
        <v>0</v>
      </c>
      <c r="M225" s="1638">
        <v>0</v>
      </c>
      <c r="N225" s="1638">
        <v>0</v>
      </c>
      <c r="O225" s="1638">
        <v>0</v>
      </c>
      <c r="P225" s="1638">
        <v>0</v>
      </c>
      <c r="Q225" s="1639">
        <v>0</v>
      </c>
      <c r="R225" s="1639">
        <v>0</v>
      </c>
      <c r="S225" s="1639">
        <v>0</v>
      </c>
      <c r="T225" s="1639">
        <v>0</v>
      </c>
      <c r="U225" s="1639">
        <v>0</v>
      </c>
      <c r="V225" s="1639">
        <v>1</v>
      </c>
      <c r="W225" s="1639">
        <v>0</v>
      </c>
    </row>
    <row r="226" spans="1:23">
      <c r="A226" s="1686">
        <f t="shared" si="17"/>
        <v>222</v>
      </c>
      <c r="B226" s="1689"/>
      <c r="C226" s="1645" t="s">
        <v>1876</v>
      </c>
      <c r="D226" s="1645" t="s">
        <v>1877</v>
      </c>
      <c r="E226" s="1645" t="s">
        <v>907</v>
      </c>
      <c r="F226" s="1679" t="s">
        <v>2939</v>
      </c>
      <c r="G226" s="1683" t="s">
        <v>2941</v>
      </c>
      <c r="H226" s="1633">
        <f t="shared" si="19"/>
        <v>1</v>
      </c>
      <c r="I226" s="1634">
        <f t="shared" si="19"/>
        <v>0</v>
      </c>
      <c r="J226" s="1634"/>
      <c r="K226" s="1671">
        <f t="shared" si="18"/>
        <v>157.41666666666671</v>
      </c>
      <c r="L226" s="1638">
        <v>0</v>
      </c>
      <c r="M226" s="1638">
        <v>0</v>
      </c>
      <c r="N226" s="1638">
        <v>0</v>
      </c>
      <c r="O226" s="1638">
        <v>0</v>
      </c>
      <c r="P226" s="1638">
        <v>0</v>
      </c>
      <c r="Q226" s="1639">
        <v>0</v>
      </c>
      <c r="R226" s="1639">
        <v>0</v>
      </c>
      <c r="S226" s="1639">
        <v>0</v>
      </c>
      <c r="T226" s="1639">
        <v>0</v>
      </c>
      <c r="U226" s="1639">
        <v>0</v>
      </c>
      <c r="V226" s="1639">
        <v>1</v>
      </c>
      <c r="W226" s="1639">
        <v>0</v>
      </c>
    </row>
    <row r="227" spans="1:23">
      <c r="A227" s="1686">
        <f t="shared" si="17"/>
        <v>223</v>
      </c>
      <c r="B227" s="1689"/>
      <c r="C227" s="1645" t="s">
        <v>1874</v>
      </c>
      <c r="D227" s="1645" t="s">
        <v>1875</v>
      </c>
      <c r="E227" s="1645" t="s">
        <v>907</v>
      </c>
      <c r="F227" s="1679" t="s">
        <v>2939</v>
      </c>
      <c r="G227" s="1683" t="s">
        <v>2941</v>
      </c>
      <c r="H227" s="1633">
        <f t="shared" si="19"/>
        <v>1</v>
      </c>
      <c r="I227" s="1634">
        <v>0</v>
      </c>
      <c r="J227" s="1634"/>
      <c r="K227" s="1671">
        <f t="shared" si="18"/>
        <v>157.41666666666671</v>
      </c>
      <c r="L227" s="1638">
        <v>0</v>
      </c>
      <c r="M227" s="1638">
        <v>0</v>
      </c>
      <c r="N227" s="1638">
        <v>0</v>
      </c>
      <c r="O227" s="1638">
        <v>0</v>
      </c>
      <c r="P227" s="1638">
        <v>0</v>
      </c>
      <c r="Q227" s="1639">
        <v>0</v>
      </c>
      <c r="R227" s="1639">
        <v>0</v>
      </c>
      <c r="S227" s="1639">
        <v>0</v>
      </c>
      <c r="T227" s="1639">
        <v>0</v>
      </c>
      <c r="U227" s="1639">
        <v>0</v>
      </c>
      <c r="V227" s="1639">
        <v>1</v>
      </c>
      <c r="W227" s="1639">
        <v>0</v>
      </c>
    </row>
    <row r="228" spans="1:23">
      <c r="A228" s="1686">
        <f t="shared" si="17"/>
        <v>224</v>
      </c>
      <c r="B228" s="1689"/>
      <c r="C228" s="1645" t="s">
        <v>2042</v>
      </c>
      <c r="D228" s="1645" t="s">
        <v>2043</v>
      </c>
      <c r="E228" s="1645" t="s">
        <v>907</v>
      </c>
      <c r="F228" s="1679" t="s">
        <v>2939</v>
      </c>
      <c r="G228" s="1683" t="s">
        <v>2941</v>
      </c>
      <c r="H228" s="1633">
        <f t="shared" si="19"/>
        <v>1</v>
      </c>
      <c r="I228" s="1634">
        <f t="shared" si="19"/>
        <v>0</v>
      </c>
      <c r="J228" s="1634"/>
      <c r="K228" s="1671">
        <f t="shared" si="18"/>
        <v>157.41666666666671</v>
      </c>
      <c r="L228" s="1638">
        <f>1</f>
        <v>1</v>
      </c>
      <c r="M228" s="1638">
        <v>0</v>
      </c>
      <c r="N228" s="1638">
        <v>0</v>
      </c>
      <c r="O228" s="1638">
        <v>0</v>
      </c>
      <c r="P228" s="1638">
        <v>0</v>
      </c>
      <c r="Q228" s="1639">
        <v>0</v>
      </c>
      <c r="R228" s="1639">
        <v>0</v>
      </c>
      <c r="S228" s="1639">
        <v>0</v>
      </c>
      <c r="T228" s="1639">
        <v>0</v>
      </c>
      <c r="U228" s="1639">
        <v>0</v>
      </c>
      <c r="V228" s="1639">
        <v>0</v>
      </c>
      <c r="W228" s="1639">
        <v>0</v>
      </c>
    </row>
    <row r="229" spans="1:23">
      <c r="A229" s="1686">
        <f t="shared" si="17"/>
        <v>225</v>
      </c>
      <c r="B229" s="1689"/>
      <c r="C229" s="1645" t="s">
        <v>2040</v>
      </c>
      <c r="D229" s="1645" t="s">
        <v>2041</v>
      </c>
      <c r="E229" s="1645" t="s">
        <v>907</v>
      </c>
      <c r="F229" s="1679" t="s">
        <v>2939</v>
      </c>
      <c r="G229" s="1683" t="s">
        <v>2941</v>
      </c>
      <c r="H229" s="1633">
        <f t="shared" si="19"/>
        <v>1</v>
      </c>
      <c r="I229" s="1634">
        <f t="shared" si="19"/>
        <v>0</v>
      </c>
      <c r="J229" s="1634"/>
      <c r="K229" s="1671">
        <f t="shared" si="18"/>
        <v>157.41666666666671</v>
      </c>
      <c r="L229" s="1638">
        <f>1</f>
        <v>1</v>
      </c>
      <c r="M229" s="1638">
        <v>0</v>
      </c>
      <c r="N229" s="1638">
        <v>0</v>
      </c>
      <c r="O229" s="1638">
        <v>0</v>
      </c>
      <c r="P229" s="1638">
        <v>0</v>
      </c>
      <c r="Q229" s="1639">
        <v>0</v>
      </c>
      <c r="R229" s="1639">
        <v>0</v>
      </c>
      <c r="S229" s="1639">
        <v>0</v>
      </c>
      <c r="T229" s="1639">
        <v>0</v>
      </c>
      <c r="U229" s="1639">
        <v>0</v>
      </c>
      <c r="V229" s="1639">
        <v>0</v>
      </c>
      <c r="W229" s="1639">
        <v>0</v>
      </c>
    </row>
    <row r="230" spans="1:23">
      <c r="A230" s="1686">
        <f t="shared" si="17"/>
        <v>226</v>
      </c>
      <c r="B230" s="1689"/>
      <c r="C230" s="1645" t="s">
        <v>167</v>
      </c>
      <c r="D230" s="1645" t="s">
        <v>503</v>
      </c>
      <c r="E230" s="1645" t="s">
        <v>835</v>
      </c>
      <c r="F230" s="1679" t="s">
        <v>2939</v>
      </c>
      <c r="G230" s="1683" t="s">
        <v>2941</v>
      </c>
      <c r="H230" s="1633">
        <f t="shared" si="19"/>
        <v>1</v>
      </c>
      <c r="I230" s="1634">
        <f t="shared" si="19"/>
        <v>0</v>
      </c>
      <c r="J230" s="1634"/>
      <c r="K230" s="1671">
        <f t="shared" si="18"/>
        <v>157.41666666666671</v>
      </c>
      <c r="L230" s="1638">
        <v>0</v>
      </c>
      <c r="M230" s="1638">
        <v>0</v>
      </c>
      <c r="N230" s="1638">
        <v>0</v>
      </c>
      <c r="O230" s="1638">
        <v>0</v>
      </c>
      <c r="P230" s="1638">
        <v>0</v>
      </c>
      <c r="Q230" s="1639">
        <v>0</v>
      </c>
      <c r="R230" s="1639">
        <v>0</v>
      </c>
      <c r="S230" s="1639">
        <v>0</v>
      </c>
      <c r="T230" s="1639">
        <v>0</v>
      </c>
      <c r="U230" s="1639">
        <v>0</v>
      </c>
      <c r="V230" s="1639">
        <f>1</f>
        <v>1</v>
      </c>
      <c r="W230" s="1639">
        <v>0</v>
      </c>
    </row>
    <row r="231" spans="1:23">
      <c r="A231" s="1686">
        <f t="shared" si="17"/>
        <v>227</v>
      </c>
      <c r="B231" s="1689"/>
      <c r="C231" s="1645" t="s">
        <v>2044</v>
      </c>
      <c r="D231" s="1645" t="s">
        <v>2045</v>
      </c>
      <c r="E231" s="1645" t="s">
        <v>907</v>
      </c>
      <c r="F231" s="1679" t="s">
        <v>2939</v>
      </c>
      <c r="G231" s="1683" t="s">
        <v>2941</v>
      </c>
      <c r="H231" s="1633">
        <f t="shared" si="19"/>
        <v>1</v>
      </c>
      <c r="I231" s="1634">
        <f t="shared" si="19"/>
        <v>0</v>
      </c>
      <c r="J231" s="1634"/>
      <c r="K231" s="1671">
        <f t="shared" si="18"/>
        <v>157.41666666666671</v>
      </c>
      <c r="L231" s="1638">
        <f>1</f>
        <v>1</v>
      </c>
      <c r="M231" s="1638">
        <v>0</v>
      </c>
      <c r="N231" s="1638">
        <v>0</v>
      </c>
      <c r="O231" s="1638">
        <v>0</v>
      </c>
      <c r="P231" s="1638">
        <v>0</v>
      </c>
      <c r="Q231" s="1639">
        <v>0</v>
      </c>
      <c r="R231" s="1639">
        <v>0</v>
      </c>
      <c r="S231" s="1639">
        <v>0</v>
      </c>
      <c r="T231" s="1639">
        <v>0</v>
      </c>
      <c r="U231" s="1639">
        <v>0</v>
      </c>
      <c r="V231" s="1639">
        <v>0</v>
      </c>
      <c r="W231" s="1639">
        <v>0</v>
      </c>
    </row>
    <row r="232" spans="1:23">
      <c r="A232" s="1686">
        <f t="shared" si="17"/>
        <v>228</v>
      </c>
      <c r="B232" s="1689"/>
      <c r="C232" s="1645" t="s">
        <v>2590</v>
      </c>
      <c r="D232" s="1645" t="s">
        <v>2591</v>
      </c>
      <c r="E232" s="1645" t="s">
        <v>835</v>
      </c>
      <c r="F232" s="1679" t="s">
        <v>2939</v>
      </c>
      <c r="G232" s="1683" t="s">
        <v>2941</v>
      </c>
      <c r="H232" s="1633">
        <f t="shared" si="19"/>
        <v>1</v>
      </c>
      <c r="I232" s="1634">
        <f t="shared" si="19"/>
        <v>0</v>
      </c>
      <c r="J232" s="1634"/>
      <c r="K232" s="1671">
        <f t="shared" si="18"/>
        <v>157.41666666666671</v>
      </c>
      <c r="L232" s="1638">
        <v>0</v>
      </c>
      <c r="M232" s="1638">
        <v>0</v>
      </c>
      <c r="N232" s="1638">
        <v>0</v>
      </c>
      <c r="O232" s="1638">
        <v>0</v>
      </c>
      <c r="P232" s="1638">
        <v>0</v>
      </c>
      <c r="Q232" s="1639">
        <v>0</v>
      </c>
      <c r="R232" s="1639">
        <v>0</v>
      </c>
      <c r="S232" s="1639">
        <v>0</v>
      </c>
      <c r="T232" s="1639">
        <v>0</v>
      </c>
      <c r="U232" s="1639">
        <v>0</v>
      </c>
      <c r="V232" s="1639">
        <f>1</f>
        <v>1</v>
      </c>
      <c r="W232" s="1639">
        <v>0</v>
      </c>
    </row>
    <row r="233" spans="1:23">
      <c r="A233" s="1686">
        <f t="shared" si="17"/>
        <v>229</v>
      </c>
      <c r="B233" s="1689"/>
      <c r="C233" s="1645" t="s">
        <v>2592</v>
      </c>
      <c r="D233" s="1645" t="s">
        <v>2593</v>
      </c>
      <c r="E233" s="1645" t="s">
        <v>907</v>
      </c>
      <c r="F233" s="1679" t="s">
        <v>2939</v>
      </c>
      <c r="G233" s="1683" t="s">
        <v>2941</v>
      </c>
      <c r="H233" s="1633">
        <f t="shared" si="19"/>
        <v>1</v>
      </c>
      <c r="I233" s="1634">
        <f t="shared" si="19"/>
        <v>0</v>
      </c>
      <c r="J233" s="1634"/>
      <c r="K233" s="1671">
        <f t="shared" si="18"/>
        <v>157.41666666666671</v>
      </c>
      <c r="L233" s="1638">
        <v>0</v>
      </c>
      <c r="M233" s="1638">
        <v>0</v>
      </c>
      <c r="N233" s="1638">
        <v>0</v>
      </c>
      <c r="O233" s="1638">
        <v>0</v>
      </c>
      <c r="P233" s="1638">
        <v>0</v>
      </c>
      <c r="Q233" s="1639">
        <v>0</v>
      </c>
      <c r="R233" s="1639">
        <v>0</v>
      </c>
      <c r="S233" s="1639">
        <v>0</v>
      </c>
      <c r="T233" s="1639">
        <v>0</v>
      </c>
      <c r="U233" s="1639">
        <v>0</v>
      </c>
      <c r="V233" s="1639">
        <f>1</f>
        <v>1</v>
      </c>
      <c r="W233" s="1639">
        <v>0</v>
      </c>
    </row>
    <row r="234" spans="1:23">
      <c r="A234" s="1686">
        <f t="shared" si="17"/>
        <v>230</v>
      </c>
      <c r="B234" s="1689"/>
      <c r="C234" s="1644" t="s">
        <v>152</v>
      </c>
      <c r="D234" s="1644" t="s">
        <v>153</v>
      </c>
      <c r="E234" s="1645" t="s">
        <v>59</v>
      </c>
      <c r="F234" s="1667" t="s">
        <v>2939</v>
      </c>
      <c r="G234" s="1685" t="s">
        <v>37</v>
      </c>
      <c r="H234" s="1633">
        <f t="shared" si="19"/>
        <v>0</v>
      </c>
      <c r="I234" s="1634">
        <f t="shared" si="19"/>
        <v>0</v>
      </c>
      <c r="J234" s="1634"/>
      <c r="K234" s="1671">
        <f t="shared" si="18"/>
        <v>157.41666666666671</v>
      </c>
      <c r="L234" s="1638">
        <v>0</v>
      </c>
      <c r="M234" s="1638">
        <v>0</v>
      </c>
      <c r="N234" s="1639">
        <v>0</v>
      </c>
      <c r="O234" s="1639">
        <v>0</v>
      </c>
      <c r="P234" s="1639">
        <v>0</v>
      </c>
      <c r="Q234" s="1639">
        <v>0</v>
      </c>
      <c r="R234" s="1639">
        <v>0</v>
      </c>
      <c r="S234" s="1639">
        <v>0</v>
      </c>
      <c r="T234" s="1639">
        <v>0</v>
      </c>
      <c r="U234" s="1639">
        <v>0</v>
      </c>
      <c r="V234" s="1639">
        <v>0</v>
      </c>
      <c r="W234" s="1639">
        <v>0</v>
      </c>
    </row>
    <row r="235" spans="1:23">
      <c r="A235" s="1686">
        <f t="shared" si="17"/>
        <v>231</v>
      </c>
      <c r="B235" s="1689"/>
      <c r="C235" s="1644" t="s">
        <v>849</v>
      </c>
      <c r="D235" s="1644" t="s">
        <v>1087</v>
      </c>
      <c r="E235" s="1645" t="s">
        <v>59</v>
      </c>
      <c r="F235" s="1667" t="s">
        <v>2939</v>
      </c>
      <c r="G235" s="1685" t="s">
        <v>37</v>
      </c>
      <c r="H235" s="1633">
        <f t="shared" si="19"/>
        <v>0</v>
      </c>
      <c r="I235" s="1634">
        <f t="shared" si="19"/>
        <v>0</v>
      </c>
      <c r="J235" s="1634"/>
      <c r="K235" s="1671">
        <f t="shared" si="18"/>
        <v>157.41666666666671</v>
      </c>
      <c r="L235" s="1638">
        <v>0</v>
      </c>
      <c r="M235" s="1638">
        <v>0</v>
      </c>
      <c r="N235" s="1639">
        <v>0</v>
      </c>
      <c r="O235" s="1639">
        <v>0</v>
      </c>
      <c r="P235" s="1639">
        <v>0</v>
      </c>
      <c r="Q235" s="1639">
        <v>0</v>
      </c>
      <c r="R235" s="1639">
        <v>0</v>
      </c>
      <c r="S235" s="1639">
        <v>0</v>
      </c>
      <c r="T235" s="1639">
        <v>0</v>
      </c>
      <c r="U235" s="1639">
        <v>0</v>
      </c>
      <c r="V235" s="1639">
        <v>0</v>
      </c>
      <c r="W235" s="1639">
        <v>0</v>
      </c>
    </row>
    <row r="236" spans="1:23">
      <c r="A236" s="1686">
        <f t="shared" si="17"/>
        <v>232</v>
      </c>
      <c r="B236" s="1689"/>
      <c r="C236" s="1644" t="s">
        <v>193</v>
      </c>
      <c r="D236" s="1644" t="s">
        <v>194</v>
      </c>
      <c r="E236" s="1644" t="s">
        <v>59</v>
      </c>
      <c r="F236" s="1667" t="s">
        <v>2939</v>
      </c>
      <c r="G236" s="1685" t="s">
        <v>37</v>
      </c>
      <c r="H236" s="1633">
        <f t="shared" si="19"/>
        <v>0</v>
      </c>
      <c r="I236" s="1634">
        <f t="shared" si="19"/>
        <v>0</v>
      </c>
      <c r="J236" s="1634"/>
      <c r="K236" s="1671">
        <f t="shared" si="18"/>
        <v>157.41666666666671</v>
      </c>
      <c r="L236" s="1638">
        <v>0</v>
      </c>
      <c r="M236" s="1638">
        <v>0</v>
      </c>
      <c r="N236" s="1639">
        <v>0</v>
      </c>
      <c r="O236" s="1639">
        <v>0</v>
      </c>
      <c r="P236" s="1639">
        <v>0</v>
      </c>
      <c r="Q236" s="1639">
        <v>0</v>
      </c>
      <c r="R236" s="1639">
        <v>0</v>
      </c>
      <c r="S236" s="1639">
        <v>0</v>
      </c>
      <c r="T236" s="1639">
        <v>0</v>
      </c>
      <c r="U236" s="1639">
        <v>0</v>
      </c>
      <c r="V236" s="1639">
        <v>0</v>
      </c>
      <c r="W236" s="1639">
        <v>0</v>
      </c>
    </row>
    <row r="237" spans="1:23">
      <c r="A237" s="1686">
        <f t="shared" si="17"/>
        <v>233</v>
      </c>
      <c r="B237" s="1689"/>
      <c r="C237" s="1644" t="s">
        <v>1020</v>
      </c>
      <c r="D237" s="1644" t="s">
        <v>1019</v>
      </c>
      <c r="E237" s="1644" t="s">
        <v>470</v>
      </c>
      <c r="F237" s="1667" t="s">
        <v>2939</v>
      </c>
      <c r="G237" s="1685" t="s">
        <v>37</v>
      </c>
      <c r="H237" s="1633">
        <f t="shared" si="19"/>
        <v>0</v>
      </c>
      <c r="I237" s="1634">
        <f t="shared" si="19"/>
        <v>0</v>
      </c>
      <c r="J237" s="1634"/>
      <c r="K237" s="1671">
        <f t="shared" si="18"/>
        <v>157.41666666666671</v>
      </c>
      <c r="L237" s="1638">
        <v>0</v>
      </c>
      <c r="M237" s="1638">
        <v>0</v>
      </c>
      <c r="N237" s="1639">
        <v>0</v>
      </c>
      <c r="O237" s="1639">
        <v>0</v>
      </c>
      <c r="P237" s="1639">
        <v>0</v>
      </c>
      <c r="Q237" s="1639">
        <v>0</v>
      </c>
      <c r="R237" s="1639">
        <v>0</v>
      </c>
      <c r="S237" s="1639">
        <v>0</v>
      </c>
      <c r="T237" s="1639">
        <v>0</v>
      </c>
      <c r="U237" s="1639">
        <v>0</v>
      </c>
      <c r="V237" s="1639">
        <v>0</v>
      </c>
      <c r="W237" s="1639">
        <v>0</v>
      </c>
    </row>
    <row r="238" spans="1:23">
      <c r="A238" s="1686">
        <f t="shared" si="17"/>
        <v>234</v>
      </c>
      <c r="B238" s="1689"/>
      <c r="C238" s="1644" t="s">
        <v>2667</v>
      </c>
      <c r="D238" s="1644" t="s">
        <v>2668</v>
      </c>
      <c r="E238" s="1644" t="s">
        <v>577</v>
      </c>
      <c r="F238" s="1667" t="s">
        <v>2939</v>
      </c>
      <c r="G238" s="1685" t="s">
        <v>37</v>
      </c>
      <c r="H238" s="1633">
        <f t="shared" si="19"/>
        <v>0</v>
      </c>
      <c r="I238" s="1634">
        <f t="shared" si="19"/>
        <v>0</v>
      </c>
      <c r="J238" s="1634"/>
      <c r="K238" s="1671">
        <f t="shared" si="18"/>
        <v>157.41666666666671</v>
      </c>
      <c r="L238" s="1639">
        <v>0</v>
      </c>
      <c r="M238" s="1639">
        <v>0</v>
      </c>
      <c r="N238" s="1639">
        <v>0</v>
      </c>
      <c r="O238" s="1639">
        <v>0</v>
      </c>
      <c r="P238" s="1639">
        <v>0</v>
      </c>
      <c r="Q238" s="1639">
        <v>0</v>
      </c>
      <c r="R238" s="1639">
        <v>0</v>
      </c>
      <c r="S238" s="1639">
        <v>0</v>
      </c>
      <c r="T238" s="1639">
        <v>0</v>
      </c>
      <c r="U238" s="1639">
        <v>0</v>
      </c>
      <c r="V238" s="1639">
        <v>0</v>
      </c>
      <c r="W238" s="1639">
        <v>0</v>
      </c>
    </row>
    <row r="239" spans="1:23">
      <c r="A239" s="1686">
        <f t="shared" si="17"/>
        <v>235</v>
      </c>
      <c r="B239" s="1689"/>
      <c r="C239" s="1644" t="s">
        <v>904</v>
      </c>
      <c r="D239" s="1644" t="s">
        <v>123</v>
      </c>
      <c r="E239" s="1644" t="s">
        <v>311</v>
      </c>
      <c r="F239" s="1667" t="s">
        <v>2939</v>
      </c>
      <c r="G239" s="1685" t="s">
        <v>37</v>
      </c>
      <c r="H239" s="1633">
        <f t="shared" si="19"/>
        <v>0</v>
      </c>
      <c r="I239" s="1634">
        <f t="shared" si="19"/>
        <v>0</v>
      </c>
      <c r="J239" s="1634"/>
      <c r="K239" s="1671">
        <f t="shared" si="18"/>
        <v>157.41666666666671</v>
      </c>
      <c r="L239" s="1639">
        <v>0</v>
      </c>
      <c r="M239" s="1639">
        <v>0</v>
      </c>
      <c r="N239" s="1639">
        <v>0</v>
      </c>
      <c r="O239" s="1639">
        <v>0</v>
      </c>
      <c r="P239" s="1639">
        <v>0</v>
      </c>
      <c r="Q239" s="1639">
        <v>0</v>
      </c>
      <c r="R239" s="1639">
        <v>0</v>
      </c>
      <c r="S239" s="1639">
        <v>0</v>
      </c>
      <c r="T239" s="1639">
        <v>0</v>
      </c>
      <c r="U239" s="1639">
        <v>0</v>
      </c>
      <c r="V239" s="1639">
        <v>0</v>
      </c>
      <c r="W239" s="1639">
        <v>0</v>
      </c>
    </row>
    <row r="240" spans="1:23">
      <c r="A240" s="1686">
        <f t="shared" si="17"/>
        <v>236</v>
      </c>
      <c r="B240" s="1689"/>
      <c r="C240" s="1644" t="s">
        <v>730</v>
      </c>
      <c r="D240" s="1644" t="s">
        <v>731</v>
      </c>
      <c r="E240" s="1644" t="s">
        <v>577</v>
      </c>
      <c r="F240" s="1667" t="s">
        <v>2939</v>
      </c>
      <c r="G240" s="1685" t="s">
        <v>37</v>
      </c>
      <c r="H240" s="1633">
        <f t="shared" si="19"/>
        <v>0</v>
      </c>
      <c r="I240" s="1634">
        <f t="shared" si="19"/>
        <v>0</v>
      </c>
      <c r="J240" s="1634"/>
      <c r="K240" s="1671">
        <f t="shared" si="18"/>
        <v>157.41666666666671</v>
      </c>
      <c r="L240" s="1639">
        <v>0</v>
      </c>
      <c r="M240" s="1639">
        <v>0</v>
      </c>
      <c r="N240" s="1639">
        <v>0</v>
      </c>
      <c r="O240" s="1639">
        <v>0</v>
      </c>
      <c r="P240" s="1639">
        <v>0</v>
      </c>
      <c r="Q240" s="1639">
        <v>0</v>
      </c>
      <c r="R240" s="1639">
        <v>0</v>
      </c>
      <c r="S240" s="1639">
        <v>0</v>
      </c>
      <c r="T240" s="1639">
        <v>0</v>
      </c>
      <c r="U240" s="1639">
        <v>0</v>
      </c>
      <c r="V240" s="1639">
        <v>0</v>
      </c>
      <c r="W240" s="1639">
        <v>0</v>
      </c>
    </row>
    <row r="241" spans="1:23">
      <c r="A241" s="1686">
        <f t="shared" si="17"/>
        <v>237</v>
      </c>
      <c r="B241" s="1689"/>
      <c r="C241" s="1644" t="s">
        <v>1494</v>
      </c>
      <c r="D241" s="1644" t="s">
        <v>1495</v>
      </c>
      <c r="E241" s="1644" t="s">
        <v>868</v>
      </c>
      <c r="F241" s="1667" t="s">
        <v>2939</v>
      </c>
      <c r="G241" s="1685" t="s">
        <v>37</v>
      </c>
      <c r="H241" s="1633">
        <f t="shared" si="19"/>
        <v>1</v>
      </c>
      <c r="I241" s="1634">
        <f t="shared" si="19"/>
        <v>0</v>
      </c>
      <c r="J241" s="1634"/>
      <c r="K241" s="1671">
        <f t="shared" si="18"/>
        <v>157.41666666666671</v>
      </c>
      <c r="L241" s="1639">
        <f>1</f>
        <v>1</v>
      </c>
      <c r="M241" s="1639">
        <v>0</v>
      </c>
      <c r="N241" s="1639">
        <v>0</v>
      </c>
      <c r="O241" s="1639">
        <v>0</v>
      </c>
      <c r="P241" s="1639">
        <v>0</v>
      </c>
      <c r="Q241" s="1639">
        <v>0</v>
      </c>
      <c r="R241" s="1639">
        <v>0</v>
      </c>
      <c r="S241" s="1639">
        <v>0</v>
      </c>
      <c r="T241" s="1639">
        <v>0</v>
      </c>
      <c r="U241" s="1639">
        <v>0</v>
      </c>
      <c r="V241" s="1639">
        <v>0</v>
      </c>
      <c r="W241" s="1639">
        <v>0</v>
      </c>
    </row>
    <row r="242" spans="1:23">
      <c r="A242" s="1686">
        <f t="shared" si="17"/>
        <v>238</v>
      </c>
      <c r="B242" s="1689"/>
      <c r="C242" s="1644" t="s">
        <v>896</v>
      </c>
      <c r="D242" s="1644" t="s">
        <v>781</v>
      </c>
      <c r="E242" s="1644" t="s">
        <v>868</v>
      </c>
      <c r="F242" s="1667" t="s">
        <v>2939</v>
      </c>
      <c r="G242" s="1685" t="s">
        <v>37</v>
      </c>
      <c r="H242" s="1633">
        <f t="shared" si="19"/>
        <v>0</v>
      </c>
      <c r="I242" s="1634">
        <f t="shared" si="19"/>
        <v>0</v>
      </c>
      <c r="J242" s="1634"/>
      <c r="K242" s="1671">
        <f t="shared" si="18"/>
        <v>157.41666666666671</v>
      </c>
      <c r="L242" s="1639">
        <v>0</v>
      </c>
      <c r="M242" s="1639">
        <v>0</v>
      </c>
      <c r="N242" s="1639">
        <v>0</v>
      </c>
      <c r="O242" s="1639">
        <v>0</v>
      </c>
      <c r="P242" s="1639">
        <v>0</v>
      </c>
      <c r="Q242" s="1639">
        <v>0</v>
      </c>
      <c r="R242" s="1639">
        <v>0</v>
      </c>
      <c r="S242" s="1639">
        <v>0</v>
      </c>
      <c r="T242" s="1639">
        <v>0</v>
      </c>
      <c r="U242" s="1639">
        <v>0</v>
      </c>
      <c r="V242" s="1639">
        <v>0</v>
      </c>
      <c r="W242" s="1639">
        <v>0</v>
      </c>
    </row>
    <row r="243" spans="1:23">
      <c r="A243" s="1686">
        <f t="shared" si="17"/>
        <v>239</v>
      </c>
      <c r="B243" s="1689"/>
      <c r="C243" s="1644" t="s">
        <v>1626</v>
      </c>
      <c r="D243" s="1644" t="s">
        <v>1354</v>
      </c>
      <c r="E243" s="1644" t="s">
        <v>868</v>
      </c>
      <c r="F243" s="1667" t="s">
        <v>2939</v>
      </c>
      <c r="G243" s="1685" t="s">
        <v>37</v>
      </c>
      <c r="H243" s="1633">
        <f t="shared" si="19"/>
        <v>1</v>
      </c>
      <c r="I243" s="1634">
        <f t="shared" si="19"/>
        <v>0</v>
      </c>
      <c r="J243" s="1634"/>
      <c r="K243" s="1671">
        <f t="shared" si="18"/>
        <v>157.41666666666671</v>
      </c>
      <c r="L243" s="1639">
        <f>1</f>
        <v>1</v>
      </c>
      <c r="M243" s="1639">
        <v>0</v>
      </c>
      <c r="N243" s="1639">
        <v>0</v>
      </c>
      <c r="O243" s="1639">
        <v>0</v>
      </c>
      <c r="P243" s="1639">
        <v>0</v>
      </c>
      <c r="Q243" s="1639">
        <v>0</v>
      </c>
      <c r="R243" s="1639">
        <v>0</v>
      </c>
      <c r="S243" s="1639">
        <v>0</v>
      </c>
      <c r="T243" s="1639">
        <v>0</v>
      </c>
      <c r="U243" s="1639">
        <v>0</v>
      </c>
      <c r="V243" s="1639">
        <v>0</v>
      </c>
      <c r="W243" s="1639">
        <v>0</v>
      </c>
    </row>
    <row r="244" spans="1:23">
      <c r="A244" s="1686">
        <f t="shared" si="17"/>
        <v>240</v>
      </c>
      <c r="B244" s="1689"/>
      <c r="C244" s="1644" t="s">
        <v>1894</v>
      </c>
      <c r="D244" s="1644" t="s">
        <v>1892</v>
      </c>
      <c r="E244" s="1644" t="s">
        <v>868</v>
      </c>
      <c r="F244" s="1667" t="s">
        <v>2939</v>
      </c>
      <c r="G244" s="1685" t="s">
        <v>37</v>
      </c>
      <c r="H244" s="1633">
        <f t="shared" si="19"/>
        <v>1</v>
      </c>
      <c r="I244" s="1634">
        <f t="shared" si="19"/>
        <v>0</v>
      </c>
      <c r="J244" s="1634"/>
      <c r="K244" s="1671">
        <f t="shared" si="18"/>
        <v>157.41666666666671</v>
      </c>
      <c r="L244" s="1639">
        <f>1</f>
        <v>1</v>
      </c>
      <c r="M244" s="1639">
        <v>0</v>
      </c>
      <c r="N244" s="1639">
        <v>0</v>
      </c>
      <c r="O244" s="1639">
        <v>0</v>
      </c>
      <c r="P244" s="1639">
        <v>0</v>
      </c>
      <c r="Q244" s="1639">
        <v>0</v>
      </c>
      <c r="R244" s="1639">
        <v>0</v>
      </c>
      <c r="S244" s="1639">
        <v>0</v>
      </c>
      <c r="T244" s="1639">
        <v>0</v>
      </c>
      <c r="U244" s="1639">
        <v>0</v>
      </c>
      <c r="V244" s="1639">
        <v>0</v>
      </c>
      <c r="W244" s="1639">
        <v>0</v>
      </c>
    </row>
    <row r="245" spans="1:23">
      <c r="A245" s="1686">
        <f t="shared" si="17"/>
        <v>241</v>
      </c>
      <c r="B245" s="1689"/>
      <c r="C245" s="1644" t="s">
        <v>1655</v>
      </c>
      <c r="D245" s="1644" t="s">
        <v>1656</v>
      </c>
      <c r="E245" s="1644" t="s">
        <v>868</v>
      </c>
      <c r="F245" s="1667" t="s">
        <v>2939</v>
      </c>
      <c r="G245" s="1685" t="s">
        <v>37</v>
      </c>
      <c r="H245" s="1633">
        <f t="shared" ref="H245:I278" si="20">L245+N245+P245+R245+T245+V245</f>
        <v>1</v>
      </c>
      <c r="I245" s="1634">
        <f t="shared" si="20"/>
        <v>0</v>
      </c>
      <c r="J245" s="1634"/>
      <c r="K245" s="1671">
        <f t="shared" si="18"/>
        <v>157.41666666666671</v>
      </c>
      <c r="L245" s="1639">
        <f>1</f>
        <v>1</v>
      </c>
      <c r="M245" s="1639">
        <v>0</v>
      </c>
      <c r="N245" s="1639">
        <v>0</v>
      </c>
      <c r="O245" s="1639">
        <v>0</v>
      </c>
      <c r="P245" s="1639">
        <v>0</v>
      </c>
      <c r="Q245" s="1639">
        <v>0</v>
      </c>
      <c r="R245" s="1639">
        <v>0</v>
      </c>
      <c r="S245" s="1639">
        <v>0</v>
      </c>
      <c r="T245" s="1639">
        <v>0</v>
      </c>
      <c r="U245" s="1639">
        <v>0</v>
      </c>
      <c r="V245" s="1639">
        <v>0</v>
      </c>
      <c r="W245" s="1639">
        <v>0</v>
      </c>
    </row>
    <row r="246" spans="1:23">
      <c r="A246" s="1686">
        <f t="shared" si="17"/>
        <v>242</v>
      </c>
      <c r="B246" s="1689"/>
      <c r="C246" s="1644" t="s">
        <v>937</v>
      </c>
      <c r="D246" s="1644" t="s">
        <v>138</v>
      </c>
      <c r="E246" s="1644" t="s">
        <v>868</v>
      </c>
      <c r="F246" s="1667" t="s">
        <v>2939</v>
      </c>
      <c r="G246" s="1685" t="s">
        <v>37</v>
      </c>
      <c r="H246" s="1633">
        <f t="shared" si="20"/>
        <v>0</v>
      </c>
      <c r="I246" s="1634">
        <f t="shared" si="20"/>
        <v>0</v>
      </c>
      <c r="J246" s="1634"/>
      <c r="K246" s="1671">
        <f t="shared" si="18"/>
        <v>157.41666666666671</v>
      </c>
      <c r="L246" s="1639">
        <v>0</v>
      </c>
      <c r="M246" s="1639">
        <v>0</v>
      </c>
      <c r="N246" s="1639">
        <v>0</v>
      </c>
      <c r="O246" s="1639">
        <v>0</v>
      </c>
      <c r="P246" s="1639">
        <v>0</v>
      </c>
      <c r="Q246" s="1639">
        <v>0</v>
      </c>
      <c r="R246" s="1639">
        <v>0</v>
      </c>
      <c r="S246" s="1639">
        <v>0</v>
      </c>
      <c r="T246" s="1639">
        <v>0</v>
      </c>
      <c r="U246" s="1639">
        <v>0</v>
      </c>
      <c r="V246" s="1639">
        <v>0</v>
      </c>
      <c r="W246" s="1639">
        <v>0</v>
      </c>
    </row>
    <row r="247" spans="1:23">
      <c r="A247" s="1686">
        <f t="shared" si="17"/>
        <v>243</v>
      </c>
      <c r="B247" s="1689"/>
      <c r="C247" s="1644" t="s">
        <v>199</v>
      </c>
      <c r="D247" s="1644" t="s">
        <v>905</v>
      </c>
      <c r="E247" s="1644" t="s">
        <v>835</v>
      </c>
      <c r="F247" s="1667" t="s">
        <v>2939</v>
      </c>
      <c r="G247" s="1685" t="s">
        <v>37</v>
      </c>
      <c r="H247" s="1633">
        <f t="shared" si="20"/>
        <v>0</v>
      </c>
      <c r="I247" s="1634">
        <f t="shared" si="20"/>
        <v>0</v>
      </c>
      <c r="J247" s="1634"/>
      <c r="K247" s="1671">
        <f t="shared" si="18"/>
        <v>157.41666666666671</v>
      </c>
      <c r="L247" s="1639">
        <v>0</v>
      </c>
      <c r="M247" s="1639">
        <v>0</v>
      </c>
      <c r="N247" s="1639">
        <v>0</v>
      </c>
      <c r="O247" s="1639">
        <v>0</v>
      </c>
      <c r="P247" s="1639">
        <v>0</v>
      </c>
      <c r="Q247" s="1639">
        <v>0</v>
      </c>
      <c r="R247" s="1639">
        <v>0</v>
      </c>
      <c r="S247" s="1639">
        <v>0</v>
      </c>
      <c r="T247" s="1639">
        <v>0</v>
      </c>
      <c r="U247" s="1639">
        <v>0</v>
      </c>
      <c r="V247" s="1639">
        <v>0</v>
      </c>
      <c r="W247" s="1639">
        <v>0</v>
      </c>
    </row>
    <row r="248" spans="1:23">
      <c r="A248" s="1686">
        <f t="shared" si="17"/>
        <v>244</v>
      </c>
      <c r="B248" s="1689"/>
      <c r="C248" s="1644" t="s">
        <v>906</v>
      </c>
      <c r="D248" s="1644" t="s">
        <v>503</v>
      </c>
      <c r="E248" s="1644" t="s">
        <v>835</v>
      </c>
      <c r="F248" s="1667" t="s">
        <v>2939</v>
      </c>
      <c r="G248" s="1685" t="s">
        <v>37</v>
      </c>
      <c r="H248" s="1633">
        <f t="shared" si="20"/>
        <v>0</v>
      </c>
      <c r="I248" s="1634">
        <f t="shared" si="20"/>
        <v>0</v>
      </c>
      <c r="J248" s="1634"/>
      <c r="K248" s="1671">
        <f t="shared" si="18"/>
        <v>157.41666666666671</v>
      </c>
      <c r="L248" s="1639">
        <f>0</f>
        <v>0</v>
      </c>
      <c r="M248" s="1639">
        <v>0</v>
      </c>
      <c r="N248" s="1639">
        <v>0</v>
      </c>
      <c r="O248" s="1639">
        <v>0</v>
      </c>
      <c r="P248" s="1639">
        <v>0</v>
      </c>
      <c r="Q248" s="1639">
        <v>0</v>
      </c>
      <c r="R248" s="1639">
        <v>0</v>
      </c>
      <c r="S248" s="1639">
        <v>0</v>
      </c>
      <c r="T248" s="1639">
        <v>0</v>
      </c>
      <c r="U248" s="1639">
        <v>0</v>
      </c>
      <c r="V248" s="1639">
        <v>0</v>
      </c>
      <c r="W248" s="1639">
        <v>0</v>
      </c>
    </row>
    <row r="249" spans="1:23">
      <c r="A249" s="1686">
        <f t="shared" si="17"/>
        <v>245</v>
      </c>
      <c r="B249" s="1689"/>
      <c r="C249" s="1644" t="s">
        <v>255</v>
      </c>
      <c r="D249" s="1644" t="s">
        <v>215</v>
      </c>
      <c r="E249" s="1644" t="s">
        <v>1083</v>
      </c>
      <c r="F249" s="1679" t="s">
        <v>2939</v>
      </c>
      <c r="G249" s="1683" t="s">
        <v>38</v>
      </c>
      <c r="H249" s="1633">
        <f t="shared" si="20"/>
        <v>0</v>
      </c>
      <c r="I249" s="1634">
        <f t="shared" si="20"/>
        <v>0</v>
      </c>
      <c r="J249" s="1634"/>
      <c r="K249" s="1671">
        <f t="shared" si="18"/>
        <v>157.41666666666671</v>
      </c>
      <c r="L249" s="1638">
        <v>0</v>
      </c>
      <c r="M249" s="1638">
        <v>0</v>
      </c>
      <c r="N249" s="1638">
        <v>0</v>
      </c>
      <c r="O249" s="1638">
        <v>0</v>
      </c>
      <c r="P249" s="1638">
        <v>0</v>
      </c>
      <c r="Q249" s="1638">
        <v>0</v>
      </c>
      <c r="R249" s="1638">
        <v>0</v>
      </c>
      <c r="S249" s="1638">
        <v>0</v>
      </c>
      <c r="T249" s="1638">
        <v>0</v>
      </c>
      <c r="U249" s="1638">
        <v>0</v>
      </c>
      <c r="V249" s="1638">
        <v>0</v>
      </c>
      <c r="W249" s="1638">
        <v>0</v>
      </c>
    </row>
    <row r="250" spans="1:23">
      <c r="A250" s="1686">
        <f t="shared" si="17"/>
        <v>246</v>
      </c>
      <c r="B250" s="1689"/>
      <c r="C250" s="1644" t="s">
        <v>735</v>
      </c>
      <c r="D250" s="1644" t="s">
        <v>736</v>
      </c>
      <c r="E250" s="1644" t="s">
        <v>1083</v>
      </c>
      <c r="F250" s="1679" t="s">
        <v>2939</v>
      </c>
      <c r="G250" s="1683" t="s">
        <v>38</v>
      </c>
      <c r="H250" s="1641">
        <f t="shared" si="20"/>
        <v>0</v>
      </c>
      <c r="I250" s="1642">
        <f t="shared" si="20"/>
        <v>0</v>
      </c>
      <c r="J250" s="1642"/>
      <c r="K250" s="1671">
        <f t="shared" si="18"/>
        <v>157.41666666666671</v>
      </c>
      <c r="L250" s="1638">
        <v>0</v>
      </c>
      <c r="M250" s="1638">
        <v>0</v>
      </c>
      <c r="N250" s="1638">
        <v>0</v>
      </c>
      <c r="O250" s="1638">
        <v>0</v>
      </c>
      <c r="P250" s="1638">
        <v>0</v>
      </c>
      <c r="Q250" s="1638">
        <v>0</v>
      </c>
      <c r="R250" s="1638">
        <v>0</v>
      </c>
      <c r="S250" s="1638">
        <v>0</v>
      </c>
      <c r="T250" s="1638">
        <v>0</v>
      </c>
      <c r="U250" s="1638">
        <v>0</v>
      </c>
      <c r="V250" s="1638">
        <v>0</v>
      </c>
      <c r="W250" s="1638">
        <v>0</v>
      </c>
    </row>
    <row r="251" spans="1:23">
      <c r="A251" s="1686">
        <f t="shared" si="17"/>
        <v>247</v>
      </c>
      <c r="B251" s="1689"/>
      <c r="C251" s="1644" t="s">
        <v>739</v>
      </c>
      <c r="D251" s="1644" t="s">
        <v>740</v>
      </c>
      <c r="E251" s="1644" t="s">
        <v>1762</v>
      </c>
      <c r="F251" s="1679" t="s">
        <v>2939</v>
      </c>
      <c r="G251" s="1683" t="s">
        <v>38</v>
      </c>
      <c r="H251" s="1641">
        <f t="shared" si="20"/>
        <v>0</v>
      </c>
      <c r="I251" s="1642">
        <f t="shared" si="20"/>
        <v>0</v>
      </c>
      <c r="J251" s="1642"/>
      <c r="K251" s="1671">
        <f t="shared" si="18"/>
        <v>157.41666666666671</v>
      </c>
      <c r="L251" s="1638">
        <v>0</v>
      </c>
      <c r="M251" s="1638">
        <v>0</v>
      </c>
      <c r="N251" s="1638">
        <v>0</v>
      </c>
      <c r="O251" s="1638">
        <v>0</v>
      </c>
      <c r="P251" s="1638">
        <v>0</v>
      </c>
      <c r="Q251" s="1638">
        <v>0</v>
      </c>
      <c r="R251" s="1638">
        <v>0</v>
      </c>
      <c r="S251" s="1638">
        <v>0</v>
      </c>
      <c r="T251" s="1638">
        <v>0</v>
      </c>
      <c r="U251" s="1638">
        <v>0</v>
      </c>
      <c r="V251" s="1638">
        <v>0</v>
      </c>
      <c r="W251" s="1638">
        <v>0</v>
      </c>
    </row>
    <row r="252" spans="1:23">
      <c r="A252" s="1686">
        <f t="shared" si="17"/>
        <v>248</v>
      </c>
      <c r="B252" s="1689"/>
      <c r="C252" s="1644" t="s">
        <v>269</v>
      </c>
      <c r="D252" s="1644" t="s">
        <v>270</v>
      </c>
      <c r="E252" s="1644" t="s">
        <v>1762</v>
      </c>
      <c r="F252" s="1679" t="s">
        <v>2939</v>
      </c>
      <c r="G252" s="1683" t="s">
        <v>38</v>
      </c>
      <c r="H252" s="1633">
        <f t="shared" si="20"/>
        <v>0</v>
      </c>
      <c r="I252" s="1634">
        <f t="shared" si="20"/>
        <v>0</v>
      </c>
      <c r="J252" s="1634"/>
      <c r="K252" s="1671">
        <f t="shared" si="18"/>
        <v>157.41666666666671</v>
      </c>
      <c r="L252" s="1638">
        <v>0</v>
      </c>
      <c r="M252" s="1638">
        <v>0</v>
      </c>
      <c r="N252" s="1638">
        <v>0</v>
      </c>
      <c r="O252" s="1638">
        <v>0</v>
      </c>
      <c r="P252" s="1638">
        <v>0</v>
      </c>
      <c r="Q252" s="1638">
        <v>0</v>
      </c>
      <c r="R252" s="1638">
        <v>0</v>
      </c>
      <c r="S252" s="1638">
        <v>0</v>
      </c>
      <c r="T252" s="1638">
        <v>0</v>
      </c>
      <c r="U252" s="1638">
        <v>0</v>
      </c>
      <c r="V252" s="1638">
        <v>0</v>
      </c>
      <c r="W252" s="1638">
        <v>0</v>
      </c>
    </row>
    <row r="253" spans="1:23">
      <c r="A253" s="1686">
        <f t="shared" si="17"/>
        <v>249</v>
      </c>
      <c r="B253" s="1689"/>
      <c r="C253" s="1644" t="s">
        <v>747</v>
      </c>
      <c r="D253" s="1644" t="s">
        <v>506</v>
      </c>
      <c r="E253" s="1644" t="s">
        <v>470</v>
      </c>
      <c r="F253" s="1679" t="s">
        <v>2939</v>
      </c>
      <c r="G253" s="1683" t="s">
        <v>38</v>
      </c>
      <c r="H253" s="1633">
        <f t="shared" si="20"/>
        <v>0</v>
      </c>
      <c r="I253" s="1634">
        <f t="shared" si="20"/>
        <v>0</v>
      </c>
      <c r="J253" s="1634"/>
      <c r="K253" s="1671">
        <f t="shared" si="18"/>
        <v>157.41666666666671</v>
      </c>
      <c r="L253" s="1638">
        <v>0</v>
      </c>
      <c r="M253" s="1638">
        <v>0</v>
      </c>
      <c r="N253" s="1638">
        <v>0</v>
      </c>
      <c r="O253" s="1638">
        <v>0</v>
      </c>
      <c r="P253" s="1638">
        <v>0</v>
      </c>
      <c r="Q253" s="1638">
        <v>0</v>
      </c>
      <c r="R253" s="1638">
        <v>0</v>
      </c>
      <c r="S253" s="1638">
        <v>0</v>
      </c>
      <c r="T253" s="1638">
        <v>0</v>
      </c>
      <c r="U253" s="1638">
        <v>0</v>
      </c>
      <c r="V253" s="1638">
        <v>0</v>
      </c>
      <c r="W253" s="1638">
        <v>0</v>
      </c>
    </row>
    <row r="254" spans="1:23">
      <c r="A254" s="1686">
        <f t="shared" si="17"/>
        <v>250</v>
      </c>
      <c r="B254" s="1689"/>
      <c r="C254" s="1644" t="s">
        <v>750</v>
      </c>
      <c r="D254" s="1644" t="s">
        <v>751</v>
      </c>
      <c r="E254" s="1644" t="s">
        <v>157</v>
      </c>
      <c r="F254" s="1679" t="s">
        <v>2939</v>
      </c>
      <c r="G254" s="1683" t="s">
        <v>38</v>
      </c>
      <c r="H254" s="1633">
        <f t="shared" si="20"/>
        <v>0</v>
      </c>
      <c r="I254" s="1634">
        <f t="shared" si="20"/>
        <v>0</v>
      </c>
      <c r="J254" s="1634"/>
      <c r="K254" s="1671">
        <f t="shared" si="18"/>
        <v>157.41666666666671</v>
      </c>
      <c r="L254" s="1638">
        <v>0</v>
      </c>
      <c r="M254" s="1638">
        <v>0</v>
      </c>
      <c r="N254" s="1638">
        <v>0</v>
      </c>
      <c r="O254" s="1638">
        <v>0</v>
      </c>
      <c r="P254" s="1638">
        <v>0</v>
      </c>
      <c r="Q254" s="1638">
        <v>0</v>
      </c>
      <c r="R254" s="1638">
        <v>0</v>
      </c>
      <c r="S254" s="1638">
        <v>0</v>
      </c>
      <c r="T254" s="1638">
        <v>0</v>
      </c>
      <c r="U254" s="1638">
        <v>0</v>
      </c>
      <c r="V254" s="1638">
        <v>0</v>
      </c>
      <c r="W254" s="1638">
        <v>0</v>
      </c>
    </row>
    <row r="255" spans="1:23">
      <c r="A255" s="1686">
        <f t="shared" si="17"/>
        <v>251</v>
      </c>
      <c r="B255" s="1689"/>
      <c r="C255" s="1644" t="s">
        <v>748</v>
      </c>
      <c r="D255" s="1644" t="s">
        <v>181</v>
      </c>
      <c r="E255" s="1644" t="s">
        <v>157</v>
      </c>
      <c r="F255" s="1679" t="s">
        <v>2939</v>
      </c>
      <c r="G255" s="1683" t="s">
        <v>38</v>
      </c>
      <c r="H255" s="1633">
        <f t="shared" si="20"/>
        <v>0</v>
      </c>
      <c r="I255" s="1634">
        <f t="shared" si="20"/>
        <v>0</v>
      </c>
      <c r="J255" s="1634"/>
      <c r="K255" s="1671">
        <f t="shared" si="18"/>
        <v>157.41666666666671</v>
      </c>
      <c r="L255" s="1638">
        <v>0</v>
      </c>
      <c r="M255" s="1638">
        <v>0</v>
      </c>
      <c r="N255" s="1638">
        <v>0</v>
      </c>
      <c r="O255" s="1638">
        <v>0</v>
      </c>
      <c r="P255" s="1638">
        <v>0</v>
      </c>
      <c r="Q255" s="1638">
        <v>0</v>
      </c>
      <c r="R255" s="1638">
        <v>0</v>
      </c>
      <c r="S255" s="1638">
        <v>0</v>
      </c>
      <c r="T255" s="1638">
        <v>0</v>
      </c>
      <c r="U255" s="1638">
        <v>0</v>
      </c>
      <c r="V255" s="1638">
        <v>0</v>
      </c>
      <c r="W255" s="1638">
        <v>0</v>
      </c>
    </row>
    <row r="256" spans="1:23">
      <c r="A256" s="1686">
        <f t="shared" si="17"/>
        <v>252</v>
      </c>
      <c r="B256" s="1689"/>
      <c r="C256" s="1644" t="s">
        <v>397</v>
      </c>
      <c r="D256" s="1644" t="s">
        <v>111</v>
      </c>
      <c r="E256" s="1644" t="s">
        <v>157</v>
      </c>
      <c r="F256" s="1679" t="s">
        <v>2939</v>
      </c>
      <c r="G256" s="1683" t="s">
        <v>38</v>
      </c>
      <c r="H256" s="1633">
        <f t="shared" si="20"/>
        <v>0</v>
      </c>
      <c r="I256" s="1634">
        <f t="shared" si="20"/>
        <v>0</v>
      </c>
      <c r="J256" s="1634"/>
      <c r="K256" s="1671">
        <f t="shared" si="18"/>
        <v>157.41666666666671</v>
      </c>
      <c r="L256" s="1638">
        <v>0</v>
      </c>
      <c r="M256" s="1638">
        <v>0</v>
      </c>
      <c r="N256" s="1638">
        <v>0</v>
      </c>
      <c r="O256" s="1638">
        <v>0</v>
      </c>
      <c r="P256" s="1638">
        <v>0</v>
      </c>
      <c r="Q256" s="1638">
        <v>0</v>
      </c>
      <c r="R256" s="1638">
        <v>0</v>
      </c>
      <c r="S256" s="1638">
        <v>0</v>
      </c>
      <c r="T256" s="1638">
        <v>0</v>
      </c>
      <c r="U256" s="1638">
        <v>0</v>
      </c>
      <c r="V256" s="1638">
        <v>0</v>
      </c>
      <c r="W256" s="1638">
        <v>0</v>
      </c>
    </row>
    <row r="257" spans="1:23">
      <c r="A257" s="1686">
        <f t="shared" si="17"/>
        <v>253</v>
      </c>
      <c r="B257" s="1689"/>
      <c r="C257" s="1644" t="s">
        <v>749</v>
      </c>
      <c r="D257" s="1644" t="s">
        <v>204</v>
      </c>
      <c r="E257" s="1644" t="s">
        <v>157</v>
      </c>
      <c r="F257" s="1679" t="s">
        <v>2939</v>
      </c>
      <c r="G257" s="1683" t="s">
        <v>38</v>
      </c>
      <c r="H257" s="1633">
        <f t="shared" si="20"/>
        <v>0</v>
      </c>
      <c r="I257" s="1634">
        <f t="shared" si="20"/>
        <v>0</v>
      </c>
      <c r="J257" s="1634"/>
      <c r="K257" s="1671">
        <f t="shared" si="18"/>
        <v>157.41666666666671</v>
      </c>
      <c r="L257" s="1638">
        <v>0</v>
      </c>
      <c r="M257" s="1638">
        <v>0</v>
      </c>
      <c r="N257" s="1638">
        <v>0</v>
      </c>
      <c r="O257" s="1638">
        <v>0</v>
      </c>
      <c r="P257" s="1638">
        <v>0</v>
      </c>
      <c r="Q257" s="1638">
        <v>0</v>
      </c>
      <c r="R257" s="1638">
        <v>0</v>
      </c>
      <c r="S257" s="1638">
        <v>0</v>
      </c>
      <c r="T257" s="1638">
        <v>0</v>
      </c>
      <c r="U257" s="1638">
        <v>0</v>
      </c>
      <c r="V257" s="1638">
        <v>0</v>
      </c>
      <c r="W257" s="1638">
        <v>0</v>
      </c>
    </row>
    <row r="258" spans="1:23">
      <c r="A258" s="1686">
        <f t="shared" si="17"/>
        <v>254</v>
      </c>
      <c r="B258" s="1689"/>
      <c r="C258" s="1644" t="s">
        <v>2680</v>
      </c>
      <c r="D258" s="1644" t="s">
        <v>100</v>
      </c>
      <c r="E258" s="1644" t="s">
        <v>368</v>
      </c>
      <c r="F258" s="1679" t="s">
        <v>2939</v>
      </c>
      <c r="G258" s="1683" t="s">
        <v>38</v>
      </c>
      <c r="H258" s="1633">
        <f t="shared" si="20"/>
        <v>0</v>
      </c>
      <c r="I258" s="1634">
        <f t="shared" si="20"/>
        <v>0</v>
      </c>
      <c r="J258" s="1634"/>
      <c r="K258" s="1671">
        <f t="shared" si="18"/>
        <v>157.41666666666671</v>
      </c>
      <c r="L258" s="1638">
        <v>0</v>
      </c>
      <c r="M258" s="1638">
        <v>0</v>
      </c>
      <c r="N258" s="1638">
        <v>0</v>
      </c>
      <c r="O258" s="1638">
        <v>0</v>
      </c>
      <c r="P258" s="1638">
        <v>0</v>
      </c>
      <c r="Q258" s="1638">
        <v>0</v>
      </c>
      <c r="R258" s="1638">
        <v>0</v>
      </c>
      <c r="S258" s="1638">
        <v>0</v>
      </c>
      <c r="T258" s="1638">
        <v>0</v>
      </c>
      <c r="U258" s="1638">
        <v>0</v>
      </c>
      <c r="V258" s="1638">
        <v>0</v>
      </c>
      <c r="W258" s="1638">
        <v>0</v>
      </c>
    </row>
    <row r="259" spans="1:23">
      <c r="A259" s="1686">
        <f t="shared" si="17"/>
        <v>255</v>
      </c>
      <c r="B259" s="1689"/>
      <c r="C259" s="1644" t="s">
        <v>746</v>
      </c>
      <c r="D259" s="1644" t="s">
        <v>80</v>
      </c>
      <c r="E259" s="1644" t="s">
        <v>311</v>
      </c>
      <c r="F259" s="1679" t="s">
        <v>2939</v>
      </c>
      <c r="G259" s="1683" t="s">
        <v>38</v>
      </c>
      <c r="H259" s="1633">
        <f t="shared" si="20"/>
        <v>0</v>
      </c>
      <c r="I259" s="1634">
        <f t="shared" si="20"/>
        <v>0</v>
      </c>
      <c r="J259" s="1634"/>
      <c r="K259" s="1671">
        <f t="shared" si="18"/>
        <v>157.41666666666671</v>
      </c>
      <c r="L259" s="1638">
        <v>0</v>
      </c>
      <c r="M259" s="1638">
        <v>0</v>
      </c>
      <c r="N259" s="1638">
        <v>0</v>
      </c>
      <c r="O259" s="1638">
        <v>0</v>
      </c>
      <c r="P259" s="1638">
        <v>0</v>
      </c>
      <c r="Q259" s="1638">
        <v>0</v>
      </c>
      <c r="R259" s="1638">
        <v>0</v>
      </c>
      <c r="S259" s="1638">
        <v>0</v>
      </c>
      <c r="T259" s="1638">
        <v>0</v>
      </c>
      <c r="U259" s="1638">
        <v>0</v>
      </c>
      <c r="V259" s="1638">
        <v>0</v>
      </c>
      <c r="W259" s="1638">
        <v>0</v>
      </c>
    </row>
    <row r="260" spans="1:23">
      <c r="A260" s="1686">
        <f t="shared" si="17"/>
        <v>256</v>
      </c>
      <c r="B260" s="1689"/>
      <c r="C260" s="1644" t="s">
        <v>346</v>
      </c>
      <c r="D260" s="1644" t="s">
        <v>347</v>
      </c>
      <c r="E260" s="1644" t="s">
        <v>348</v>
      </c>
      <c r="F260" s="1679" t="s">
        <v>2939</v>
      </c>
      <c r="G260" s="1683" t="s">
        <v>38</v>
      </c>
      <c r="H260" s="1633">
        <f t="shared" si="20"/>
        <v>0</v>
      </c>
      <c r="I260" s="1634">
        <f t="shared" si="20"/>
        <v>0</v>
      </c>
      <c r="J260" s="1634"/>
      <c r="K260" s="1671">
        <f t="shared" si="18"/>
        <v>157.41666666666671</v>
      </c>
      <c r="L260" s="1638">
        <v>0</v>
      </c>
      <c r="M260" s="1638">
        <v>0</v>
      </c>
      <c r="N260" s="1638">
        <v>0</v>
      </c>
      <c r="O260" s="1638">
        <v>0</v>
      </c>
      <c r="P260" s="1638">
        <v>0</v>
      </c>
      <c r="Q260" s="1638">
        <v>0</v>
      </c>
      <c r="R260" s="1638">
        <v>0</v>
      </c>
      <c r="S260" s="1638">
        <v>0</v>
      </c>
      <c r="T260" s="1638">
        <v>0</v>
      </c>
      <c r="U260" s="1638">
        <v>0</v>
      </c>
      <c r="V260" s="1638">
        <v>0</v>
      </c>
      <c r="W260" s="1638">
        <v>0</v>
      </c>
    </row>
    <row r="261" spans="1:23">
      <c r="A261" s="1686">
        <f t="shared" si="17"/>
        <v>257</v>
      </c>
      <c r="B261" s="1689"/>
      <c r="C261" s="1644" t="s">
        <v>948</v>
      </c>
      <c r="D261" s="1644" t="s">
        <v>520</v>
      </c>
      <c r="E261" s="1644" t="s">
        <v>231</v>
      </c>
      <c r="F261" s="1679" t="s">
        <v>2939</v>
      </c>
      <c r="G261" s="1683" t="s">
        <v>38</v>
      </c>
      <c r="H261" s="1633">
        <f t="shared" si="20"/>
        <v>2</v>
      </c>
      <c r="I261" s="1634">
        <f t="shared" si="20"/>
        <v>0</v>
      </c>
      <c r="J261" s="1634"/>
      <c r="K261" s="1671">
        <f t="shared" si="18"/>
        <v>157.41666666666671</v>
      </c>
      <c r="L261" s="1638">
        <f>1+1</f>
        <v>2</v>
      </c>
      <c r="M261" s="1638">
        <v>0</v>
      </c>
      <c r="N261" s="1638">
        <v>0</v>
      </c>
      <c r="O261" s="1638">
        <v>0</v>
      </c>
      <c r="P261" s="1638">
        <v>0</v>
      </c>
      <c r="Q261" s="1638">
        <v>0</v>
      </c>
      <c r="R261" s="1638">
        <v>0</v>
      </c>
      <c r="S261" s="1638">
        <v>0</v>
      </c>
      <c r="T261" s="1638">
        <v>0</v>
      </c>
      <c r="U261" s="1638">
        <v>0</v>
      </c>
      <c r="V261" s="1638">
        <v>0</v>
      </c>
      <c r="W261" s="1638">
        <v>0</v>
      </c>
    </row>
    <row r="262" spans="1:23">
      <c r="A262" s="1686">
        <f t="shared" si="17"/>
        <v>258</v>
      </c>
      <c r="B262" s="1689"/>
      <c r="C262" s="1644" t="s">
        <v>138</v>
      </c>
      <c r="D262" s="1644" t="s">
        <v>420</v>
      </c>
      <c r="E262" s="1644" t="s">
        <v>231</v>
      </c>
      <c r="F262" s="1679" t="s">
        <v>2939</v>
      </c>
      <c r="G262" s="1683" t="s">
        <v>38</v>
      </c>
      <c r="H262" s="1633">
        <f t="shared" si="20"/>
        <v>1</v>
      </c>
      <c r="I262" s="1634">
        <f t="shared" si="20"/>
        <v>0</v>
      </c>
      <c r="J262" s="1634"/>
      <c r="K262" s="1671">
        <f t="shared" si="18"/>
        <v>157.41666666666671</v>
      </c>
      <c r="L262" s="1638">
        <f>1</f>
        <v>1</v>
      </c>
      <c r="M262" s="1638">
        <v>0</v>
      </c>
      <c r="N262" s="1638">
        <v>0</v>
      </c>
      <c r="O262" s="1638">
        <v>0</v>
      </c>
      <c r="P262" s="1638">
        <v>0</v>
      </c>
      <c r="Q262" s="1638">
        <v>0</v>
      </c>
      <c r="R262" s="1638">
        <v>0</v>
      </c>
      <c r="S262" s="1638">
        <v>0</v>
      </c>
      <c r="T262" s="1638">
        <v>0</v>
      </c>
      <c r="U262" s="1638">
        <v>0</v>
      </c>
      <c r="V262" s="1638">
        <v>0</v>
      </c>
      <c r="W262" s="1638">
        <v>0</v>
      </c>
    </row>
    <row r="263" spans="1:23">
      <c r="A263" s="1686">
        <f t="shared" ref="A263:A278" si="21">A262+1</f>
        <v>259</v>
      </c>
      <c r="B263" s="1689"/>
      <c r="C263" s="1644" t="s">
        <v>138</v>
      </c>
      <c r="D263" s="1644" t="s">
        <v>625</v>
      </c>
      <c r="E263" s="1644" t="s">
        <v>231</v>
      </c>
      <c r="F263" s="1679" t="s">
        <v>2939</v>
      </c>
      <c r="G263" s="1683" t="s">
        <v>38</v>
      </c>
      <c r="H263" s="1633">
        <f t="shared" si="20"/>
        <v>1</v>
      </c>
      <c r="I263" s="1634">
        <f t="shared" si="20"/>
        <v>0</v>
      </c>
      <c r="J263" s="1634"/>
      <c r="K263" s="1671">
        <f t="shared" si="18"/>
        <v>157.41666666666671</v>
      </c>
      <c r="L263" s="1638">
        <f>1</f>
        <v>1</v>
      </c>
      <c r="M263" s="1638">
        <v>0</v>
      </c>
      <c r="N263" s="1638">
        <v>0</v>
      </c>
      <c r="O263" s="1638">
        <v>0</v>
      </c>
      <c r="P263" s="1638">
        <v>0</v>
      </c>
      <c r="Q263" s="1638">
        <v>0</v>
      </c>
      <c r="R263" s="1638">
        <v>0</v>
      </c>
      <c r="S263" s="1638">
        <v>0</v>
      </c>
      <c r="T263" s="1638">
        <v>0</v>
      </c>
      <c r="U263" s="1638">
        <v>0</v>
      </c>
      <c r="V263" s="1638">
        <v>0</v>
      </c>
      <c r="W263" s="1638">
        <v>0</v>
      </c>
    </row>
    <row r="264" spans="1:23">
      <c r="A264" s="1686">
        <f t="shared" si="21"/>
        <v>260</v>
      </c>
      <c r="B264" s="1689"/>
      <c r="C264" s="1644" t="s">
        <v>242</v>
      </c>
      <c r="D264" s="1644" t="s">
        <v>2489</v>
      </c>
      <c r="E264" s="1644" t="s">
        <v>231</v>
      </c>
      <c r="F264" s="1679" t="s">
        <v>2939</v>
      </c>
      <c r="G264" s="1683" t="s">
        <v>38</v>
      </c>
      <c r="H264" s="1633">
        <f t="shared" si="20"/>
        <v>1</v>
      </c>
      <c r="I264" s="1634">
        <f t="shared" si="20"/>
        <v>0</v>
      </c>
      <c r="J264" s="1634"/>
      <c r="K264" s="1671">
        <f t="shared" ref="K264:K278" si="22">K263+I264</f>
        <v>157.41666666666671</v>
      </c>
      <c r="L264" s="1638">
        <f>1</f>
        <v>1</v>
      </c>
      <c r="M264" s="1638">
        <v>0</v>
      </c>
      <c r="N264" s="1638">
        <v>0</v>
      </c>
      <c r="O264" s="1638">
        <v>0</v>
      </c>
      <c r="P264" s="1638">
        <v>0</v>
      </c>
      <c r="Q264" s="1638">
        <v>0</v>
      </c>
      <c r="R264" s="1638">
        <v>0</v>
      </c>
      <c r="S264" s="1638">
        <v>0</v>
      </c>
      <c r="T264" s="1638">
        <v>0</v>
      </c>
      <c r="U264" s="1638">
        <v>0</v>
      </c>
      <c r="V264" s="1638">
        <v>0</v>
      </c>
      <c r="W264" s="1638">
        <v>0</v>
      </c>
    </row>
    <row r="265" spans="1:23">
      <c r="A265" s="1686">
        <f t="shared" si="21"/>
        <v>261</v>
      </c>
      <c r="B265" s="1689"/>
      <c r="C265" s="1644" t="s">
        <v>2845</v>
      </c>
      <c r="D265" s="1644" t="s">
        <v>2846</v>
      </c>
      <c r="E265" s="1644" t="s">
        <v>231</v>
      </c>
      <c r="F265" s="1679" t="s">
        <v>2939</v>
      </c>
      <c r="G265" s="1683" t="s">
        <v>38</v>
      </c>
      <c r="H265" s="1633">
        <f t="shared" si="20"/>
        <v>1</v>
      </c>
      <c r="I265" s="1634">
        <f t="shared" si="20"/>
        <v>0</v>
      </c>
      <c r="J265" s="1634"/>
      <c r="K265" s="1671">
        <f t="shared" si="22"/>
        <v>157.41666666666671</v>
      </c>
      <c r="L265" s="1638">
        <f>1</f>
        <v>1</v>
      </c>
      <c r="M265" s="1638">
        <v>0</v>
      </c>
      <c r="N265" s="1638">
        <v>0</v>
      </c>
      <c r="O265" s="1638">
        <v>0</v>
      </c>
      <c r="P265" s="1638">
        <v>0</v>
      </c>
      <c r="Q265" s="1638">
        <v>0</v>
      </c>
      <c r="R265" s="1638">
        <v>0</v>
      </c>
      <c r="S265" s="1638">
        <v>0</v>
      </c>
      <c r="T265" s="1638">
        <v>0</v>
      </c>
      <c r="U265" s="1638">
        <v>0</v>
      </c>
      <c r="V265" s="1638">
        <v>0</v>
      </c>
      <c r="W265" s="1638">
        <v>0</v>
      </c>
    </row>
    <row r="266" spans="1:23">
      <c r="A266" s="1686">
        <f t="shared" si="21"/>
        <v>262</v>
      </c>
      <c r="B266" s="1689"/>
      <c r="C266" s="1644" t="s">
        <v>2870</v>
      </c>
      <c r="D266" s="1644" t="s">
        <v>2871</v>
      </c>
      <c r="E266" s="1644" t="s">
        <v>231</v>
      </c>
      <c r="F266" s="1679" t="s">
        <v>2939</v>
      </c>
      <c r="G266" s="1683" t="s">
        <v>38</v>
      </c>
      <c r="H266" s="1633">
        <f t="shared" si="20"/>
        <v>1</v>
      </c>
      <c r="I266" s="1634">
        <f t="shared" si="20"/>
        <v>0</v>
      </c>
      <c r="J266" s="1634"/>
      <c r="K266" s="1671">
        <f t="shared" si="22"/>
        <v>157.41666666666671</v>
      </c>
      <c r="L266" s="1638">
        <f>1</f>
        <v>1</v>
      </c>
      <c r="M266" s="1638">
        <v>0</v>
      </c>
      <c r="N266" s="1638">
        <v>0</v>
      </c>
      <c r="O266" s="1638">
        <v>0</v>
      </c>
      <c r="P266" s="1638">
        <v>0</v>
      </c>
      <c r="Q266" s="1638">
        <v>0</v>
      </c>
      <c r="R266" s="1638">
        <v>0</v>
      </c>
      <c r="S266" s="1638">
        <v>0</v>
      </c>
      <c r="T266" s="1638">
        <v>0</v>
      </c>
      <c r="U266" s="1638">
        <v>0</v>
      </c>
      <c r="V266" s="1638">
        <v>0</v>
      </c>
      <c r="W266" s="1638">
        <v>0</v>
      </c>
    </row>
    <row r="267" spans="1:23">
      <c r="A267" s="1686">
        <f t="shared" si="21"/>
        <v>263</v>
      </c>
      <c r="B267" s="1689"/>
      <c r="C267" s="1644" t="s">
        <v>945</v>
      </c>
      <c r="D267" s="1644" t="s">
        <v>100</v>
      </c>
      <c r="E267" s="1644" t="s">
        <v>231</v>
      </c>
      <c r="F267" s="1679" t="s">
        <v>2939</v>
      </c>
      <c r="G267" s="1683" t="s">
        <v>38</v>
      </c>
      <c r="H267" s="1633">
        <f t="shared" si="20"/>
        <v>1</v>
      </c>
      <c r="I267" s="1634">
        <f t="shared" si="20"/>
        <v>0</v>
      </c>
      <c r="J267" s="1634"/>
      <c r="K267" s="1671">
        <f t="shared" si="22"/>
        <v>157.41666666666671</v>
      </c>
      <c r="L267" s="1638">
        <f>1</f>
        <v>1</v>
      </c>
      <c r="M267" s="1638">
        <v>0</v>
      </c>
      <c r="N267" s="1638">
        <v>0</v>
      </c>
      <c r="O267" s="1638">
        <v>0</v>
      </c>
      <c r="P267" s="1638">
        <v>0</v>
      </c>
      <c r="Q267" s="1638">
        <v>0</v>
      </c>
      <c r="R267" s="1638">
        <v>0</v>
      </c>
      <c r="S267" s="1638">
        <v>0</v>
      </c>
      <c r="T267" s="1638">
        <v>0</v>
      </c>
      <c r="U267" s="1638">
        <v>0</v>
      </c>
      <c r="V267" s="1638">
        <v>0</v>
      </c>
      <c r="W267" s="1638">
        <v>0</v>
      </c>
    </row>
    <row r="268" spans="1:23">
      <c r="A268" s="1686">
        <f t="shared" si="21"/>
        <v>264</v>
      </c>
      <c r="B268" s="1689"/>
      <c r="C268" s="1645" t="s">
        <v>2480</v>
      </c>
      <c r="D268" s="1645" t="s">
        <v>2481</v>
      </c>
      <c r="E268" s="1645" t="s">
        <v>835</v>
      </c>
      <c r="F268" s="1679" t="s">
        <v>2939</v>
      </c>
      <c r="G268" s="1683" t="s">
        <v>38</v>
      </c>
      <c r="H268" s="1633">
        <f t="shared" si="20"/>
        <v>1</v>
      </c>
      <c r="I268" s="1634">
        <f t="shared" si="20"/>
        <v>0</v>
      </c>
      <c r="J268" s="1634"/>
      <c r="K268" s="1671">
        <f t="shared" si="22"/>
        <v>157.41666666666671</v>
      </c>
      <c r="L268" s="1638">
        <f>1</f>
        <v>1</v>
      </c>
      <c r="M268" s="1638">
        <v>0</v>
      </c>
      <c r="N268" s="1638">
        <v>0</v>
      </c>
      <c r="O268" s="1638">
        <v>0</v>
      </c>
      <c r="P268" s="1638">
        <v>0</v>
      </c>
      <c r="Q268" s="1638">
        <v>0</v>
      </c>
      <c r="R268" s="1638">
        <v>0</v>
      </c>
      <c r="S268" s="1638">
        <v>0</v>
      </c>
      <c r="T268" s="1638">
        <v>0</v>
      </c>
      <c r="U268" s="1638">
        <v>0</v>
      </c>
      <c r="V268" s="1638">
        <v>0</v>
      </c>
      <c r="W268" s="1638">
        <v>0</v>
      </c>
    </row>
    <row r="269" spans="1:23">
      <c r="A269" s="1686">
        <f t="shared" si="21"/>
        <v>265</v>
      </c>
      <c r="B269" s="1689"/>
      <c r="C269" s="1644" t="s">
        <v>1589</v>
      </c>
      <c r="D269" s="1644" t="s">
        <v>1590</v>
      </c>
      <c r="E269" s="1644" t="s">
        <v>907</v>
      </c>
      <c r="F269" s="1679" t="s">
        <v>2939</v>
      </c>
      <c r="G269" s="1683" t="s">
        <v>38</v>
      </c>
      <c r="H269" s="1633">
        <f t="shared" si="20"/>
        <v>1</v>
      </c>
      <c r="I269" s="1634">
        <f t="shared" si="20"/>
        <v>0</v>
      </c>
      <c r="J269" s="1634"/>
      <c r="K269" s="1671">
        <f t="shared" si="22"/>
        <v>157.41666666666671</v>
      </c>
      <c r="L269" s="1638">
        <f>1</f>
        <v>1</v>
      </c>
      <c r="M269" s="1638">
        <v>0</v>
      </c>
      <c r="N269" s="1638">
        <v>0</v>
      </c>
      <c r="O269" s="1638">
        <v>0</v>
      </c>
      <c r="P269" s="1638">
        <v>0</v>
      </c>
      <c r="Q269" s="1638">
        <v>0</v>
      </c>
      <c r="R269" s="1638">
        <v>0</v>
      </c>
      <c r="S269" s="1638">
        <v>0</v>
      </c>
      <c r="T269" s="1638">
        <v>0</v>
      </c>
      <c r="U269" s="1638">
        <v>0</v>
      </c>
      <c r="V269" s="1638">
        <v>0</v>
      </c>
      <c r="W269" s="1638">
        <v>0</v>
      </c>
    </row>
    <row r="270" spans="1:23">
      <c r="A270" s="1686">
        <f t="shared" si="21"/>
        <v>266</v>
      </c>
      <c r="B270" s="1689"/>
      <c r="C270" s="1644" t="s">
        <v>2239</v>
      </c>
      <c r="D270" s="1644" t="s">
        <v>2240</v>
      </c>
      <c r="E270" s="1644" t="s">
        <v>907</v>
      </c>
      <c r="F270" s="1679" t="s">
        <v>2939</v>
      </c>
      <c r="G270" s="1683" t="s">
        <v>38</v>
      </c>
      <c r="H270" s="1633">
        <f t="shared" si="20"/>
        <v>1</v>
      </c>
      <c r="I270" s="1634">
        <f t="shared" si="20"/>
        <v>0</v>
      </c>
      <c r="J270" s="1634"/>
      <c r="K270" s="1671">
        <f t="shared" si="22"/>
        <v>157.41666666666671</v>
      </c>
      <c r="L270" s="1638">
        <f>1</f>
        <v>1</v>
      </c>
      <c r="M270" s="1638">
        <v>0</v>
      </c>
      <c r="N270" s="1638">
        <v>0</v>
      </c>
      <c r="O270" s="1638">
        <v>0</v>
      </c>
      <c r="P270" s="1638">
        <v>0</v>
      </c>
      <c r="Q270" s="1638">
        <v>0</v>
      </c>
      <c r="R270" s="1638">
        <v>0</v>
      </c>
      <c r="S270" s="1638">
        <v>0</v>
      </c>
      <c r="T270" s="1638">
        <v>0</v>
      </c>
      <c r="U270" s="1638">
        <v>0</v>
      </c>
      <c r="V270" s="1638">
        <v>0</v>
      </c>
      <c r="W270" s="1638">
        <v>0</v>
      </c>
    </row>
    <row r="271" spans="1:23">
      <c r="A271" s="1686">
        <f t="shared" si="21"/>
        <v>267</v>
      </c>
      <c r="B271" s="1689"/>
      <c r="C271" s="1644" t="s">
        <v>1587</v>
      </c>
      <c r="D271" s="1644" t="s">
        <v>1588</v>
      </c>
      <c r="E271" s="1644" t="s">
        <v>907</v>
      </c>
      <c r="F271" s="1679" t="s">
        <v>2939</v>
      </c>
      <c r="G271" s="1683" t="s">
        <v>38</v>
      </c>
      <c r="H271" s="1633">
        <f t="shared" si="20"/>
        <v>1</v>
      </c>
      <c r="I271" s="1634">
        <f t="shared" si="20"/>
        <v>0</v>
      </c>
      <c r="J271" s="1634"/>
      <c r="K271" s="1671">
        <f t="shared" si="22"/>
        <v>157.41666666666671</v>
      </c>
      <c r="L271" s="1638">
        <f>1</f>
        <v>1</v>
      </c>
      <c r="M271" s="1638">
        <v>0</v>
      </c>
      <c r="N271" s="1638">
        <v>0</v>
      </c>
      <c r="O271" s="1638">
        <v>0</v>
      </c>
      <c r="P271" s="1638">
        <v>0</v>
      </c>
      <c r="Q271" s="1638">
        <v>0</v>
      </c>
      <c r="R271" s="1638">
        <v>0</v>
      </c>
      <c r="S271" s="1638">
        <v>0</v>
      </c>
      <c r="T271" s="1638">
        <v>0</v>
      </c>
      <c r="U271" s="1638">
        <v>0</v>
      </c>
      <c r="V271" s="1638">
        <v>0</v>
      </c>
      <c r="W271" s="1638">
        <v>0</v>
      </c>
    </row>
    <row r="272" spans="1:23">
      <c r="A272" s="1686">
        <f t="shared" si="21"/>
        <v>268</v>
      </c>
      <c r="B272" s="1689"/>
      <c r="C272" s="1644" t="s">
        <v>1353</v>
      </c>
      <c r="D272" s="1644" t="s">
        <v>1354</v>
      </c>
      <c r="E272" s="1644" t="s">
        <v>907</v>
      </c>
      <c r="F272" s="1679" t="s">
        <v>2939</v>
      </c>
      <c r="G272" s="1683" t="s">
        <v>38</v>
      </c>
      <c r="H272" s="1633">
        <f t="shared" si="20"/>
        <v>1</v>
      </c>
      <c r="I272" s="1634">
        <f t="shared" si="20"/>
        <v>0</v>
      </c>
      <c r="J272" s="1634"/>
      <c r="K272" s="1671">
        <f t="shared" si="22"/>
        <v>157.41666666666671</v>
      </c>
      <c r="L272" s="1638">
        <f>1</f>
        <v>1</v>
      </c>
      <c r="M272" s="1638">
        <v>0</v>
      </c>
      <c r="N272" s="1638">
        <v>0</v>
      </c>
      <c r="O272" s="1638">
        <v>0</v>
      </c>
      <c r="P272" s="1638">
        <v>0</v>
      </c>
      <c r="Q272" s="1638">
        <v>0</v>
      </c>
      <c r="R272" s="1638">
        <v>0</v>
      </c>
      <c r="S272" s="1638">
        <v>0</v>
      </c>
      <c r="T272" s="1638">
        <v>0</v>
      </c>
      <c r="U272" s="1638">
        <v>0</v>
      </c>
      <c r="V272" s="1638">
        <v>0</v>
      </c>
      <c r="W272" s="1638">
        <v>0</v>
      </c>
    </row>
    <row r="273" spans="1:23">
      <c r="A273" s="1686">
        <f t="shared" si="21"/>
        <v>269</v>
      </c>
      <c r="B273" s="1689"/>
      <c r="C273" s="1644" t="s">
        <v>2134</v>
      </c>
      <c r="D273" s="1644" t="s">
        <v>2135</v>
      </c>
      <c r="E273" s="1644" t="s">
        <v>907</v>
      </c>
      <c r="F273" s="1679" t="s">
        <v>2939</v>
      </c>
      <c r="G273" s="1683" t="s">
        <v>38</v>
      </c>
      <c r="H273" s="1633">
        <f t="shared" si="20"/>
        <v>1</v>
      </c>
      <c r="I273" s="1634">
        <f t="shared" si="20"/>
        <v>0</v>
      </c>
      <c r="J273" s="1634"/>
      <c r="K273" s="1671">
        <f t="shared" si="22"/>
        <v>157.41666666666671</v>
      </c>
      <c r="L273" s="1638">
        <f>1</f>
        <v>1</v>
      </c>
      <c r="M273" s="1638">
        <v>0</v>
      </c>
      <c r="N273" s="1638">
        <v>0</v>
      </c>
      <c r="O273" s="1638">
        <v>0</v>
      </c>
      <c r="P273" s="1638">
        <v>0</v>
      </c>
      <c r="Q273" s="1638">
        <v>0</v>
      </c>
      <c r="R273" s="1638">
        <v>0</v>
      </c>
      <c r="S273" s="1638">
        <v>0</v>
      </c>
      <c r="T273" s="1638">
        <v>0</v>
      </c>
      <c r="U273" s="1638">
        <v>0</v>
      </c>
      <c r="V273" s="1638">
        <v>0</v>
      </c>
      <c r="W273" s="1638">
        <v>0</v>
      </c>
    </row>
    <row r="274" spans="1:23">
      <c r="A274" s="1686">
        <f t="shared" si="21"/>
        <v>270</v>
      </c>
      <c r="B274" s="1689"/>
      <c r="C274" s="1645" t="s">
        <v>1744</v>
      </c>
      <c r="D274" s="1645" t="s">
        <v>1745</v>
      </c>
      <c r="E274" s="1644" t="s">
        <v>835</v>
      </c>
      <c r="F274" s="1679" t="s">
        <v>2939</v>
      </c>
      <c r="G274" s="1683" t="s">
        <v>38</v>
      </c>
      <c r="H274" s="1633">
        <f t="shared" si="20"/>
        <v>1</v>
      </c>
      <c r="I274" s="1634">
        <f t="shared" si="20"/>
        <v>0</v>
      </c>
      <c r="J274" s="1634"/>
      <c r="K274" s="1671">
        <f t="shared" si="22"/>
        <v>157.41666666666671</v>
      </c>
      <c r="L274" s="1638">
        <f>1</f>
        <v>1</v>
      </c>
      <c r="M274" s="1638">
        <v>0</v>
      </c>
      <c r="N274" s="1638">
        <v>0</v>
      </c>
      <c r="O274" s="1638">
        <v>0</v>
      </c>
      <c r="P274" s="1638">
        <v>0</v>
      </c>
      <c r="Q274" s="1638">
        <v>0</v>
      </c>
      <c r="R274" s="1638">
        <v>0</v>
      </c>
      <c r="S274" s="1638">
        <v>0</v>
      </c>
      <c r="T274" s="1638">
        <v>0</v>
      </c>
      <c r="U274" s="1638">
        <v>0</v>
      </c>
      <c r="V274" s="1638">
        <v>0</v>
      </c>
      <c r="W274" s="1638">
        <v>0</v>
      </c>
    </row>
    <row r="275" spans="1:23">
      <c r="A275" s="1686">
        <f t="shared" si="21"/>
        <v>271</v>
      </c>
      <c r="B275" s="1689"/>
      <c r="C275" s="1644" t="s">
        <v>1466</v>
      </c>
      <c r="D275" s="1644" t="s">
        <v>1467</v>
      </c>
      <c r="E275" s="1644" t="s">
        <v>907</v>
      </c>
      <c r="F275" s="1679" t="s">
        <v>2939</v>
      </c>
      <c r="G275" s="1683" t="s">
        <v>38</v>
      </c>
      <c r="H275" s="1633">
        <f t="shared" si="20"/>
        <v>1</v>
      </c>
      <c r="I275" s="1634">
        <f t="shared" si="20"/>
        <v>0</v>
      </c>
      <c r="J275" s="1634"/>
      <c r="K275" s="1671">
        <f t="shared" si="22"/>
        <v>157.41666666666671</v>
      </c>
      <c r="L275" s="1638">
        <f>1</f>
        <v>1</v>
      </c>
      <c r="M275" s="1638">
        <v>0</v>
      </c>
      <c r="N275" s="1638">
        <v>0</v>
      </c>
      <c r="O275" s="1638">
        <v>0</v>
      </c>
      <c r="P275" s="1638">
        <v>0</v>
      </c>
      <c r="Q275" s="1638">
        <v>0</v>
      </c>
      <c r="R275" s="1638">
        <v>0</v>
      </c>
      <c r="S275" s="1638">
        <v>0</v>
      </c>
      <c r="T275" s="1638">
        <v>0</v>
      </c>
      <c r="U275" s="1638">
        <v>0</v>
      </c>
      <c r="V275" s="1638">
        <v>0</v>
      </c>
      <c r="W275" s="1638">
        <v>0</v>
      </c>
    </row>
    <row r="276" spans="1:23">
      <c r="A276" s="1686">
        <f t="shared" si="21"/>
        <v>272</v>
      </c>
      <c r="B276" s="1689"/>
      <c r="C276" s="1644" t="s">
        <v>397</v>
      </c>
      <c r="D276" s="1644" t="s">
        <v>1586</v>
      </c>
      <c r="E276" s="1644" t="s">
        <v>907</v>
      </c>
      <c r="F276" s="1679" t="s">
        <v>2939</v>
      </c>
      <c r="G276" s="1683" t="s">
        <v>38</v>
      </c>
      <c r="H276" s="1633">
        <f t="shared" si="20"/>
        <v>1</v>
      </c>
      <c r="I276" s="1634">
        <f t="shared" si="20"/>
        <v>0</v>
      </c>
      <c r="J276" s="1634"/>
      <c r="K276" s="1671">
        <f t="shared" si="22"/>
        <v>157.41666666666671</v>
      </c>
      <c r="L276" s="1638">
        <f>1</f>
        <v>1</v>
      </c>
      <c r="M276" s="1638">
        <v>0</v>
      </c>
      <c r="N276" s="1638">
        <v>0</v>
      </c>
      <c r="O276" s="1638">
        <v>0</v>
      </c>
      <c r="P276" s="1638">
        <v>0</v>
      </c>
      <c r="Q276" s="1638">
        <v>0</v>
      </c>
      <c r="R276" s="1638">
        <v>0</v>
      </c>
      <c r="S276" s="1638">
        <v>0</v>
      </c>
      <c r="T276" s="1638">
        <v>0</v>
      </c>
      <c r="U276" s="1638">
        <v>0</v>
      </c>
      <c r="V276" s="1638">
        <v>0</v>
      </c>
      <c r="W276" s="1638">
        <v>0</v>
      </c>
    </row>
    <row r="277" spans="1:23">
      <c r="A277" s="1686">
        <f t="shared" si="21"/>
        <v>273</v>
      </c>
      <c r="B277" s="1689"/>
      <c r="C277" s="1644" t="s">
        <v>215</v>
      </c>
      <c r="D277" s="1644" t="s">
        <v>111</v>
      </c>
      <c r="E277" s="1644" t="s">
        <v>907</v>
      </c>
      <c r="F277" s="1679" t="s">
        <v>2939</v>
      </c>
      <c r="G277" s="1683" t="s">
        <v>38</v>
      </c>
      <c r="H277" s="1633">
        <f t="shared" si="20"/>
        <v>1</v>
      </c>
      <c r="I277" s="1634">
        <f t="shared" si="20"/>
        <v>0</v>
      </c>
      <c r="J277" s="1634"/>
      <c r="K277" s="1671">
        <f t="shared" si="22"/>
        <v>157.41666666666671</v>
      </c>
      <c r="L277" s="1638">
        <v>1</v>
      </c>
      <c r="M277" s="1638">
        <v>0</v>
      </c>
      <c r="N277" s="1638">
        <v>0</v>
      </c>
      <c r="O277" s="1638">
        <v>0</v>
      </c>
      <c r="P277" s="1638">
        <v>0</v>
      </c>
      <c r="Q277" s="1638">
        <v>0</v>
      </c>
      <c r="R277" s="1638">
        <v>0</v>
      </c>
      <c r="S277" s="1638">
        <v>0</v>
      </c>
      <c r="T277" s="1638">
        <v>0</v>
      </c>
      <c r="U277" s="1638">
        <v>0</v>
      </c>
      <c r="V277" s="1638">
        <v>0</v>
      </c>
      <c r="W277" s="1638">
        <v>0</v>
      </c>
    </row>
    <row r="278" spans="1:23">
      <c r="A278" s="1686">
        <f t="shared" si="21"/>
        <v>274</v>
      </c>
      <c r="B278" s="1689"/>
      <c r="C278" s="1644" t="s">
        <v>694</v>
      </c>
      <c r="D278" s="1644" t="s">
        <v>950</v>
      </c>
      <c r="E278" s="1644" t="s">
        <v>907</v>
      </c>
      <c r="F278" s="1679" t="s">
        <v>2939</v>
      </c>
      <c r="G278" s="1683" t="s">
        <v>38</v>
      </c>
      <c r="H278" s="1633">
        <f t="shared" si="20"/>
        <v>1</v>
      </c>
      <c r="I278" s="1634">
        <f t="shared" si="20"/>
        <v>0</v>
      </c>
      <c r="J278" s="1634"/>
      <c r="K278" s="1671">
        <f t="shared" si="22"/>
        <v>157.41666666666671</v>
      </c>
      <c r="L278" s="1638">
        <f>1</f>
        <v>1</v>
      </c>
      <c r="M278" s="1638">
        <v>0</v>
      </c>
      <c r="N278" s="1638">
        <v>0</v>
      </c>
      <c r="O278" s="1638">
        <v>0</v>
      </c>
      <c r="P278" s="1638">
        <v>0</v>
      </c>
      <c r="Q278" s="1638">
        <v>0</v>
      </c>
      <c r="R278" s="1638">
        <v>0</v>
      </c>
      <c r="S278" s="1638">
        <v>0</v>
      </c>
      <c r="T278" s="1638">
        <v>0</v>
      </c>
      <c r="U278" s="1638">
        <v>0</v>
      </c>
      <c r="V278" s="1638">
        <v>0</v>
      </c>
      <c r="W278" s="1638">
        <v>0</v>
      </c>
    </row>
  </sheetData>
  <autoFilter ref="A4:W4" xr:uid="{00000000-0009-0000-0000-00001A000000}">
    <sortState xmlns:xlrd2="http://schemas.microsoft.com/office/spreadsheetml/2017/richdata2" ref="A5:W278">
      <sortCondition descending="1" ref="I4"/>
    </sortState>
  </autoFilter>
  <mergeCells count="8">
    <mergeCell ref="A1:W1"/>
    <mergeCell ref="A2:W2"/>
    <mergeCell ref="L3:M3"/>
    <mergeCell ref="N3:O3"/>
    <mergeCell ref="P3:Q3"/>
    <mergeCell ref="R3:S3"/>
    <mergeCell ref="T3:U3"/>
    <mergeCell ref="V3:W3"/>
  </mergeCells>
  <conditionalFormatting sqref="E3:G3 E279:G1048576 E5:G5 E6:E34 F6:G54 E236:E240 E55:G55 F117:G117 E202:G202 F226:G278 E250:E259">
    <cfRule type="containsText" dxfId="29" priority="7" operator="containsText" text="student">
      <formula>NOT(ISERROR(SEARCH("student",E3)))</formula>
    </cfRule>
  </conditionalFormatting>
  <conditionalFormatting sqref="E130:E140 F118:G148">
    <cfRule type="containsText" dxfId="28" priority="6" operator="containsText" text="student">
      <formula>NOT(ISERROR(SEARCH("student",E118)))</formula>
    </cfRule>
  </conditionalFormatting>
  <conditionalFormatting sqref="E149:G149 E150:E151 F150:G201 E176:E177">
    <cfRule type="containsText" dxfId="27" priority="5" operator="containsText" text="student">
      <formula>NOT(ISERROR(SEARCH("student",E149)))</formula>
    </cfRule>
  </conditionalFormatting>
  <conditionalFormatting sqref="E203:E210 F203:G225">
    <cfRule type="containsText" dxfId="26" priority="4" operator="containsText" text="student">
      <formula>NOT(ISERROR(SEARCH("student",E203)))</formula>
    </cfRule>
  </conditionalFormatting>
  <conditionalFormatting sqref="E56:E61 F56:G116 E63:E69 E71:E92">
    <cfRule type="containsText" dxfId="25" priority="3" operator="containsText" text="student">
      <formula>NOT(ISERROR(SEARCH("student",E56)))</formula>
    </cfRule>
  </conditionalFormatting>
  <conditionalFormatting sqref="F4:G4">
    <cfRule type="containsText" dxfId="24" priority="2" operator="containsText" text="student">
      <formula>NOT(ISERROR(SEARCH("student",F4)))</formula>
    </cfRule>
  </conditionalFormatting>
  <conditionalFormatting sqref="E4">
    <cfRule type="containsText" dxfId="23" priority="1" operator="containsText" text="student">
      <formula>NOT(ISERROR(SEARCH("student",E4)))</formula>
    </cfRule>
  </conditionalFormatting>
  <pageMargins left="0.17" right="0.17" top="0.45" bottom="0.33" header="0.3" footer="0.23"/>
  <pageSetup paperSize="9" scale="80" orientation="landscape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19"/>
  <dimension ref="A1:R65"/>
  <sheetViews>
    <sheetView zoomScale="85" zoomScaleNormal="85" workbookViewId="0">
      <selection sqref="A1:Q55"/>
    </sheetView>
  </sheetViews>
  <sheetFormatPr baseColWidth="10" defaultColWidth="8.83203125" defaultRowHeight="15"/>
  <cols>
    <col min="1" max="1" width="14.5" customWidth="1"/>
    <col min="2" max="2" width="16" customWidth="1"/>
    <col min="3" max="3" width="30.1640625" customWidth="1"/>
    <col min="4" max="5" width="10.1640625" customWidth="1"/>
    <col min="6" max="9" width="10.5" customWidth="1"/>
    <col min="10" max="12" width="10.6640625" customWidth="1"/>
    <col min="13" max="13" width="10.5" customWidth="1"/>
    <col min="14" max="14" width="10.1640625" customWidth="1"/>
    <col min="15" max="15" width="10.5" customWidth="1"/>
    <col min="16" max="16" width="10.1640625" customWidth="1"/>
    <col min="17" max="17" width="10.33203125" customWidth="1"/>
  </cols>
  <sheetData>
    <row r="1" spans="1:17" ht="21" customHeight="1">
      <c r="A1" s="1742" t="s">
        <v>49</v>
      </c>
      <c r="B1" s="1742"/>
      <c r="C1" s="1742"/>
      <c r="D1" s="1742"/>
      <c r="E1" s="1742"/>
      <c r="F1" s="1742"/>
      <c r="G1" s="1742"/>
      <c r="H1" s="1742"/>
      <c r="I1" s="1742"/>
      <c r="J1" s="1742"/>
      <c r="K1" s="1742"/>
      <c r="L1" s="1742"/>
      <c r="M1" s="1742"/>
      <c r="N1" s="1742"/>
      <c r="O1" s="1742"/>
      <c r="P1" s="1742"/>
      <c r="Q1" s="1742"/>
    </row>
    <row r="2" spans="1:17" ht="19">
      <c r="A2" s="1731" t="s">
        <v>2277</v>
      </c>
      <c r="B2" s="1732"/>
      <c r="C2" s="1732"/>
      <c r="D2" s="1732"/>
      <c r="E2" s="1732"/>
      <c r="F2" s="1732"/>
      <c r="G2" s="1732"/>
      <c r="H2" s="1732"/>
      <c r="I2" s="1732"/>
      <c r="J2" s="1732"/>
      <c r="K2" s="1732"/>
      <c r="L2" s="1732"/>
      <c r="M2" s="1732"/>
      <c r="N2" s="1732"/>
      <c r="O2" s="1732"/>
      <c r="P2" s="1732"/>
      <c r="Q2" s="1732"/>
    </row>
    <row r="3" spans="1:17" ht="18" customHeight="1">
      <c r="A3" s="1741" t="s">
        <v>1</v>
      </c>
      <c r="B3" s="1741" t="s">
        <v>2</v>
      </c>
      <c r="C3" s="1741" t="s">
        <v>861</v>
      </c>
      <c r="D3" s="1740" t="s">
        <v>853</v>
      </c>
      <c r="E3" s="1740"/>
      <c r="F3" s="1740" t="s">
        <v>1732</v>
      </c>
      <c r="G3" s="1740"/>
      <c r="H3" s="1740" t="s">
        <v>859</v>
      </c>
      <c r="I3" s="1740"/>
      <c r="J3" s="1746" t="s">
        <v>12</v>
      </c>
      <c r="K3" s="1740"/>
      <c r="L3" s="1740" t="s">
        <v>6</v>
      </c>
      <c r="M3" s="1740"/>
      <c r="N3" s="1740" t="s">
        <v>5</v>
      </c>
      <c r="O3" s="1740"/>
      <c r="P3" s="1740" t="s">
        <v>7</v>
      </c>
      <c r="Q3" s="1740"/>
    </row>
    <row r="4" spans="1:17">
      <c r="A4" s="1741"/>
      <c r="B4" s="1741"/>
      <c r="C4" s="1741"/>
      <c r="D4" s="13" t="s">
        <v>14</v>
      </c>
      <c r="E4" s="13" t="s">
        <v>15</v>
      </c>
      <c r="F4" s="13" t="s">
        <v>14</v>
      </c>
      <c r="G4" s="13" t="s">
        <v>15</v>
      </c>
      <c r="H4" s="13" t="s">
        <v>14</v>
      </c>
      <c r="I4" s="13" t="s">
        <v>15</v>
      </c>
      <c r="J4" s="62" t="s">
        <v>14</v>
      </c>
      <c r="K4" s="13" t="s">
        <v>15</v>
      </c>
      <c r="L4" s="13" t="s">
        <v>14</v>
      </c>
      <c r="M4" s="13" t="s">
        <v>15</v>
      </c>
      <c r="N4" s="13" t="s">
        <v>14</v>
      </c>
      <c r="O4" s="13" t="s">
        <v>15</v>
      </c>
      <c r="P4" s="13" t="s">
        <v>14</v>
      </c>
      <c r="Q4" s="13" t="s">
        <v>15</v>
      </c>
    </row>
    <row r="5" spans="1:17" s="110" customFormat="1">
      <c r="A5" s="1220" t="s">
        <v>1080</v>
      </c>
      <c r="B5" s="1208" t="s">
        <v>316</v>
      </c>
      <c r="C5" s="1208" t="s">
        <v>67</v>
      </c>
      <c r="D5" s="1216">
        <f t="shared" ref="D5:D38" si="0">F5+H5+J5+L5+N5+P5</f>
        <v>5</v>
      </c>
      <c r="E5" s="1216">
        <f t="shared" ref="E5:E38" si="1">G5+I5+K5+M5+O5+Q5</f>
        <v>2.333333333333333</v>
      </c>
      <c r="F5" s="1218">
        <f>1+1+1+1+1</f>
        <v>5</v>
      </c>
      <c r="G5" s="1210">
        <f>1+1/3+1/3+1/3+1/3</f>
        <v>2.333333333333333</v>
      </c>
      <c r="H5" s="1218">
        <v>0</v>
      </c>
      <c r="I5" s="1210">
        <v>0</v>
      </c>
      <c r="J5" s="1218">
        <v>0</v>
      </c>
      <c r="K5" s="1210">
        <v>0</v>
      </c>
      <c r="L5" s="1218">
        <v>0</v>
      </c>
      <c r="M5" s="1210">
        <v>0</v>
      </c>
      <c r="N5" s="1218">
        <v>0</v>
      </c>
      <c r="O5" s="1210">
        <v>0</v>
      </c>
      <c r="P5" s="1218">
        <v>0</v>
      </c>
      <c r="Q5" s="1236">
        <v>0</v>
      </c>
    </row>
    <row r="6" spans="1:17" s="110" customFormat="1">
      <c r="A6" s="1211" t="s">
        <v>207</v>
      </c>
      <c r="B6" s="1211" t="s">
        <v>208</v>
      </c>
      <c r="C6" s="1211" t="s">
        <v>67</v>
      </c>
      <c r="D6" s="1209">
        <f t="shared" si="0"/>
        <v>0</v>
      </c>
      <c r="E6" s="1209">
        <f t="shared" si="1"/>
        <v>0</v>
      </c>
      <c r="F6" s="1212">
        <v>0</v>
      </c>
      <c r="G6" s="1212">
        <v>0</v>
      </c>
      <c r="H6" s="1212">
        <v>0</v>
      </c>
      <c r="I6" s="1212">
        <v>0</v>
      </c>
      <c r="J6" s="1212">
        <v>0</v>
      </c>
      <c r="K6" s="1212">
        <v>0</v>
      </c>
      <c r="L6" s="1212">
        <v>0</v>
      </c>
      <c r="M6" s="1212">
        <v>0</v>
      </c>
      <c r="N6" s="1212">
        <v>0</v>
      </c>
      <c r="O6" s="1212">
        <v>0</v>
      </c>
      <c r="P6" s="1212">
        <v>0</v>
      </c>
      <c r="Q6" s="1237">
        <v>0</v>
      </c>
    </row>
    <row r="7" spans="1:17" s="112" customFormat="1">
      <c r="A7" s="1208" t="s">
        <v>833</v>
      </c>
      <c r="B7" s="1208" t="s">
        <v>119</v>
      </c>
      <c r="C7" s="1208" t="s">
        <v>67</v>
      </c>
      <c r="D7" s="1209">
        <f t="shared" si="0"/>
        <v>4</v>
      </c>
      <c r="E7" s="1209">
        <f t="shared" si="1"/>
        <v>2.8333333333333335</v>
      </c>
      <c r="F7" s="1210">
        <f>1+1+1+1</f>
        <v>4</v>
      </c>
      <c r="G7" s="1210">
        <f>1/2+1+1+1/3</f>
        <v>2.8333333333333335</v>
      </c>
      <c r="H7" s="1210">
        <v>0</v>
      </c>
      <c r="I7" s="1210">
        <v>0</v>
      </c>
      <c r="J7" s="1210">
        <v>0</v>
      </c>
      <c r="K7" s="1210">
        <v>0</v>
      </c>
      <c r="L7" s="1210">
        <v>0</v>
      </c>
      <c r="M7" s="1210">
        <v>0</v>
      </c>
      <c r="N7" s="1210">
        <v>0</v>
      </c>
      <c r="O7" s="1210">
        <v>0</v>
      </c>
      <c r="P7" s="1210">
        <v>0</v>
      </c>
      <c r="Q7" s="1238">
        <v>0</v>
      </c>
    </row>
    <row r="8" spans="1:17" s="112" customFormat="1">
      <c r="A8" s="1211" t="s">
        <v>341</v>
      </c>
      <c r="B8" s="1211" t="s">
        <v>342</v>
      </c>
      <c r="C8" s="1211" t="s">
        <v>67</v>
      </c>
      <c r="D8" s="1209">
        <f t="shared" si="0"/>
        <v>3</v>
      </c>
      <c r="E8" s="1209">
        <f t="shared" si="1"/>
        <v>2.3333333333333335</v>
      </c>
      <c r="F8" s="1212">
        <f>1+1+1</f>
        <v>3</v>
      </c>
      <c r="G8" s="1212">
        <f>1+1+1/3</f>
        <v>2.3333333333333335</v>
      </c>
      <c r="H8" s="1212">
        <v>0</v>
      </c>
      <c r="I8" s="1212">
        <v>0</v>
      </c>
      <c r="J8" s="1212">
        <v>0</v>
      </c>
      <c r="K8" s="1212">
        <v>0</v>
      </c>
      <c r="L8" s="1212">
        <v>0</v>
      </c>
      <c r="M8" s="1212">
        <v>0</v>
      </c>
      <c r="N8" s="1212">
        <v>0</v>
      </c>
      <c r="O8" s="1212">
        <v>0</v>
      </c>
      <c r="P8" s="1212">
        <v>0</v>
      </c>
      <c r="Q8" s="1237">
        <v>0</v>
      </c>
    </row>
    <row r="9" spans="1:17" s="112" customFormat="1">
      <c r="A9" s="1208" t="s">
        <v>184</v>
      </c>
      <c r="B9" s="1208" t="s">
        <v>185</v>
      </c>
      <c r="C9" s="1208" t="s">
        <v>1759</v>
      </c>
      <c r="D9" s="1209">
        <f t="shared" si="0"/>
        <v>2</v>
      </c>
      <c r="E9" s="1209">
        <f t="shared" si="1"/>
        <v>0.66666666666666663</v>
      </c>
      <c r="F9" s="1210">
        <f>1+1</f>
        <v>2</v>
      </c>
      <c r="G9" s="1210">
        <f>1/3+1/3</f>
        <v>0.66666666666666663</v>
      </c>
      <c r="H9" s="1210">
        <v>0</v>
      </c>
      <c r="I9" s="1210">
        <v>0</v>
      </c>
      <c r="J9" s="1210">
        <v>0</v>
      </c>
      <c r="K9" s="1210">
        <v>0</v>
      </c>
      <c r="L9" s="1210">
        <v>0</v>
      </c>
      <c r="M9" s="1210">
        <v>0</v>
      </c>
      <c r="N9" s="1210">
        <v>0</v>
      </c>
      <c r="O9" s="1210">
        <v>0</v>
      </c>
      <c r="P9" s="1210">
        <v>0</v>
      </c>
      <c r="Q9" s="1238">
        <v>0</v>
      </c>
    </row>
    <row r="10" spans="1:17" s="112" customFormat="1">
      <c r="A10" s="1211" t="s">
        <v>226</v>
      </c>
      <c r="B10" s="1211" t="s">
        <v>227</v>
      </c>
      <c r="C10" s="1211" t="s">
        <v>67</v>
      </c>
      <c r="D10" s="1209">
        <f t="shared" si="0"/>
        <v>5</v>
      </c>
      <c r="E10" s="1209">
        <f t="shared" si="1"/>
        <v>2.1666666666666665</v>
      </c>
      <c r="F10" s="1212">
        <f>1+1+(1+1)+1</f>
        <v>5</v>
      </c>
      <c r="G10" s="1212">
        <f>1/4+1/3+(1/4+1/3)+1</f>
        <v>2.1666666666666665</v>
      </c>
      <c r="H10" s="1212">
        <v>0</v>
      </c>
      <c r="I10" s="1212">
        <v>0</v>
      </c>
      <c r="J10" s="1212">
        <v>0</v>
      </c>
      <c r="K10" s="1212">
        <v>0</v>
      </c>
      <c r="L10" s="1212">
        <v>0</v>
      </c>
      <c r="M10" s="1212">
        <v>0</v>
      </c>
      <c r="N10" s="1212">
        <v>0</v>
      </c>
      <c r="O10" s="1212">
        <v>0</v>
      </c>
      <c r="P10" s="1212">
        <v>0</v>
      </c>
      <c r="Q10" s="1237">
        <v>0</v>
      </c>
    </row>
    <row r="11" spans="1:17" s="112" customFormat="1">
      <c r="A11" s="1208" t="s">
        <v>352</v>
      </c>
      <c r="B11" s="1208" t="s">
        <v>353</v>
      </c>
      <c r="C11" s="1208" t="s">
        <v>67</v>
      </c>
      <c r="D11" s="1209">
        <f t="shared" si="0"/>
        <v>4</v>
      </c>
      <c r="E11" s="1209">
        <f t="shared" si="1"/>
        <v>1.6666666666666665</v>
      </c>
      <c r="F11" s="1210">
        <f>1+1+1+1</f>
        <v>4</v>
      </c>
      <c r="G11" s="1210">
        <f>1/3+1/2+1/2+1/3</f>
        <v>1.6666666666666665</v>
      </c>
      <c r="H11" s="1210">
        <v>0</v>
      </c>
      <c r="I11" s="1210">
        <v>0</v>
      </c>
      <c r="J11" s="1210">
        <v>0</v>
      </c>
      <c r="K11" s="1210">
        <v>0</v>
      </c>
      <c r="L11" s="1210">
        <v>0</v>
      </c>
      <c r="M11" s="1210">
        <v>0</v>
      </c>
      <c r="N11" s="1210">
        <v>0</v>
      </c>
      <c r="O11" s="1210">
        <v>0</v>
      </c>
      <c r="P11" s="1210">
        <v>0</v>
      </c>
      <c r="Q11" s="1238">
        <v>0</v>
      </c>
    </row>
    <row r="12" spans="1:17" s="112" customFormat="1">
      <c r="A12" s="1211" t="s">
        <v>304</v>
      </c>
      <c r="B12" s="1211" t="s">
        <v>305</v>
      </c>
      <c r="C12" s="1211" t="s">
        <v>67</v>
      </c>
      <c r="D12" s="1209">
        <f t="shared" si="0"/>
        <v>2</v>
      </c>
      <c r="E12" s="1209">
        <f t="shared" si="1"/>
        <v>1.3333333333333333</v>
      </c>
      <c r="F12" s="1212">
        <f>1+1</f>
        <v>2</v>
      </c>
      <c r="G12" s="1212">
        <f>1/3+1</f>
        <v>1.3333333333333333</v>
      </c>
      <c r="H12" s="1212">
        <v>0</v>
      </c>
      <c r="I12" s="1212">
        <v>0</v>
      </c>
      <c r="J12" s="1212">
        <v>0</v>
      </c>
      <c r="K12" s="1212">
        <v>0</v>
      </c>
      <c r="L12" s="1212">
        <v>0</v>
      </c>
      <c r="M12" s="1212">
        <v>0</v>
      </c>
      <c r="N12" s="1212">
        <v>0</v>
      </c>
      <c r="O12" s="1212">
        <v>0</v>
      </c>
      <c r="P12" s="1212">
        <v>0</v>
      </c>
      <c r="Q12" s="1237">
        <v>0</v>
      </c>
    </row>
    <row r="13" spans="1:17">
      <c r="A13" s="1208" t="s">
        <v>262</v>
      </c>
      <c r="B13" s="1208" t="s">
        <v>263</v>
      </c>
      <c r="C13" s="1208" t="s">
        <v>67</v>
      </c>
      <c r="D13" s="1209">
        <f t="shared" si="0"/>
        <v>0</v>
      </c>
      <c r="E13" s="1209">
        <f t="shared" si="1"/>
        <v>0</v>
      </c>
      <c r="F13" s="1210">
        <v>0</v>
      </c>
      <c r="G13" s="1210">
        <v>0</v>
      </c>
      <c r="H13" s="1210">
        <v>0</v>
      </c>
      <c r="I13" s="1210">
        <v>0</v>
      </c>
      <c r="J13" s="1210">
        <v>0</v>
      </c>
      <c r="K13" s="1210">
        <v>0</v>
      </c>
      <c r="L13" s="1210">
        <v>0</v>
      </c>
      <c r="M13" s="1210">
        <v>0</v>
      </c>
      <c r="N13" s="1210">
        <v>0</v>
      </c>
      <c r="O13" s="1210">
        <v>0</v>
      </c>
      <c r="P13" s="1210">
        <v>0</v>
      </c>
      <c r="Q13" s="1238">
        <v>0</v>
      </c>
    </row>
    <row r="14" spans="1:17" s="111" customFormat="1">
      <c r="A14" s="1211" t="s">
        <v>674</v>
      </c>
      <c r="B14" s="1211" t="s">
        <v>675</v>
      </c>
      <c r="C14" s="1211" t="s">
        <v>291</v>
      </c>
      <c r="D14" s="1209">
        <f t="shared" si="0"/>
        <v>0</v>
      </c>
      <c r="E14" s="1209">
        <f t="shared" si="1"/>
        <v>0</v>
      </c>
      <c r="F14" s="1212">
        <v>0</v>
      </c>
      <c r="G14" s="1212">
        <v>0</v>
      </c>
      <c r="H14" s="1212">
        <v>0</v>
      </c>
      <c r="I14" s="1212">
        <v>0</v>
      </c>
      <c r="J14" s="1212">
        <v>0</v>
      </c>
      <c r="K14" s="1212">
        <v>0</v>
      </c>
      <c r="L14" s="1212">
        <v>0</v>
      </c>
      <c r="M14" s="1212">
        <v>0</v>
      </c>
      <c r="N14" s="1212">
        <v>0</v>
      </c>
      <c r="O14" s="1212">
        <v>0</v>
      </c>
      <c r="P14" s="1212">
        <v>0</v>
      </c>
      <c r="Q14" s="1237">
        <v>0</v>
      </c>
    </row>
    <row r="15" spans="1:17" s="112" customFormat="1">
      <c r="A15" s="1220" t="s">
        <v>255</v>
      </c>
      <c r="B15" s="1220" t="s">
        <v>256</v>
      </c>
      <c r="C15" s="1220" t="s">
        <v>2650</v>
      </c>
      <c r="D15" s="1216">
        <f t="shared" si="0"/>
        <v>0</v>
      </c>
      <c r="E15" s="1216">
        <f t="shared" si="1"/>
        <v>0</v>
      </c>
      <c r="F15" s="1218">
        <v>0</v>
      </c>
      <c r="G15" s="1218">
        <v>0</v>
      </c>
      <c r="H15" s="1218">
        <v>0</v>
      </c>
      <c r="I15" s="1218">
        <v>0</v>
      </c>
      <c r="J15" s="1218">
        <v>0</v>
      </c>
      <c r="K15" s="1218">
        <v>0</v>
      </c>
      <c r="L15" s="1218">
        <v>0</v>
      </c>
      <c r="M15" s="1218">
        <v>0</v>
      </c>
      <c r="N15" s="1218">
        <v>0</v>
      </c>
      <c r="O15" s="1218">
        <v>0</v>
      </c>
      <c r="P15" s="1218">
        <v>0</v>
      </c>
      <c r="Q15" s="1236">
        <v>0</v>
      </c>
    </row>
    <row r="16" spans="1:17" s="112" customFormat="1">
      <c r="A16" s="1211" t="s">
        <v>287</v>
      </c>
      <c r="B16" s="1211" t="s">
        <v>288</v>
      </c>
      <c r="C16" s="1211" t="s">
        <v>59</v>
      </c>
      <c r="D16" s="1209">
        <f t="shared" si="0"/>
        <v>3</v>
      </c>
      <c r="E16" s="1209">
        <f t="shared" si="1"/>
        <v>1.6666666666666665</v>
      </c>
      <c r="F16" s="1212">
        <f>1+1+1</f>
        <v>3</v>
      </c>
      <c r="G16" s="1212">
        <f>1/3+1/3+1</f>
        <v>1.6666666666666665</v>
      </c>
      <c r="H16" s="1212">
        <v>0</v>
      </c>
      <c r="I16" s="1212">
        <v>0</v>
      </c>
      <c r="J16" s="1212">
        <v>0</v>
      </c>
      <c r="K16" s="1212">
        <v>0</v>
      </c>
      <c r="L16" s="1212">
        <v>0</v>
      </c>
      <c r="M16" s="1212">
        <v>0</v>
      </c>
      <c r="N16" s="1212">
        <v>0</v>
      </c>
      <c r="O16" s="1212">
        <v>0</v>
      </c>
      <c r="P16" s="1212">
        <v>0</v>
      </c>
      <c r="Q16" s="1237">
        <v>0</v>
      </c>
    </row>
    <row r="17" spans="1:18">
      <c r="A17" s="1208" t="s">
        <v>209</v>
      </c>
      <c r="B17" s="1208" t="s">
        <v>210</v>
      </c>
      <c r="C17" s="1208" t="s">
        <v>2650</v>
      </c>
      <c r="D17" s="1209">
        <f t="shared" si="0"/>
        <v>0</v>
      </c>
      <c r="E17" s="1209">
        <f t="shared" si="1"/>
        <v>0</v>
      </c>
      <c r="F17" s="1210">
        <v>0</v>
      </c>
      <c r="G17" s="1210">
        <v>0</v>
      </c>
      <c r="H17" s="1210">
        <v>0</v>
      </c>
      <c r="I17" s="1210">
        <v>0</v>
      </c>
      <c r="J17" s="1210">
        <v>0</v>
      </c>
      <c r="K17" s="1210">
        <v>0</v>
      </c>
      <c r="L17" s="1210">
        <v>0</v>
      </c>
      <c r="M17" s="1210">
        <v>0</v>
      </c>
      <c r="N17" s="1210">
        <v>0</v>
      </c>
      <c r="O17" s="1210">
        <v>0</v>
      </c>
      <c r="P17" s="1210">
        <v>0</v>
      </c>
      <c r="Q17" s="1238">
        <v>0</v>
      </c>
    </row>
    <row r="18" spans="1:18">
      <c r="A18" s="1211" t="s">
        <v>110</v>
      </c>
      <c r="B18" s="1211" t="s">
        <v>74</v>
      </c>
      <c r="C18" s="1211" t="s">
        <v>59</v>
      </c>
      <c r="D18" s="1209">
        <f t="shared" si="0"/>
        <v>2</v>
      </c>
      <c r="E18" s="1209">
        <f t="shared" si="1"/>
        <v>0.66666666666666663</v>
      </c>
      <c r="F18" s="1212">
        <f>1+1</f>
        <v>2</v>
      </c>
      <c r="G18" s="1212">
        <f>1/3+1/3</f>
        <v>0.66666666666666663</v>
      </c>
      <c r="H18" s="1212">
        <v>0</v>
      </c>
      <c r="I18" s="1212">
        <v>0</v>
      </c>
      <c r="J18" s="1212">
        <v>0</v>
      </c>
      <c r="K18" s="1212">
        <v>0</v>
      </c>
      <c r="L18" s="1212">
        <v>0</v>
      </c>
      <c r="M18" s="1212">
        <v>0</v>
      </c>
      <c r="N18" s="1212">
        <v>0</v>
      </c>
      <c r="O18" s="1212">
        <v>0</v>
      </c>
      <c r="P18" s="1212">
        <v>0</v>
      </c>
      <c r="Q18" s="1237">
        <v>0</v>
      </c>
    </row>
    <row r="19" spans="1:18">
      <c r="A19" s="1220" t="s">
        <v>98</v>
      </c>
      <c r="B19" s="1220" t="s">
        <v>99</v>
      </c>
      <c r="C19" s="1220" t="s">
        <v>56</v>
      </c>
      <c r="D19" s="1216">
        <f t="shared" si="0"/>
        <v>3</v>
      </c>
      <c r="E19" s="1216">
        <f t="shared" si="1"/>
        <v>2.5</v>
      </c>
      <c r="F19" s="1218">
        <f>1+1+1</f>
        <v>3</v>
      </c>
      <c r="G19" s="1218">
        <f>1+1+1/2</f>
        <v>2.5</v>
      </c>
      <c r="H19" s="1218">
        <v>0</v>
      </c>
      <c r="I19" s="1218">
        <v>0</v>
      </c>
      <c r="J19" s="1218">
        <v>0</v>
      </c>
      <c r="K19" s="1218">
        <v>0</v>
      </c>
      <c r="L19" s="1218">
        <v>0</v>
      </c>
      <c r="M19" s="1218">
        <v>0</v>
      </c>
      <c r="N19" s="1218">
        <v>0</v>
      </c>
      <c r="O19" s="1218">
        <v>0</v>
      </c>
      <c r="P19" s="1218">
        <v>0</v>
      </c>
      <c r="Q19" s="1236">
        <v>0</v>
      </c>
    </row>
    <row r="20" spans="1:18" s="111" customFormat="1">
      <c r="A20" s="1215" t="s">
        <v>1011</v>
      </c>
      <c r="B20" s="1215" t="s">
        <v>1012</v>
      </c>
      <c r="C20" s="1215" t="s">
        <v>505</v>
      </c>
      <c r="D20" s="1216">
        <f t="shared" si="0"/>
        <v>0</v>
      </c>
      <c r="E20" s="1216">
        <f t="shared" si="1"/>
        <v>0</v>
      </c>
      <c r="F20" s="1222">
        <v>0</v>
      </c>
      <c r="G20" s="1222">
        <v>0</v>
      </c>
      <c r="H20" s="1222">
        <v>0</v>
      </c>
      <c r="I20" s="1222">
        <v>0</v>
      </c>
      <c r="J20" s="1222">
        <v>0</v>
      </c>
      <c r="K20" s="1222">
        <v>0</v>
      </c>
      <c r="L20" s="1222">
        <v>0</v>
      </c>
      <c r="M20" s="1222">
        <v>0</v>
      </c>
      <c r="N20" s="1222">
        <v>0</v>
      </c>
      <c r="O20" s="1222">
        <v>0</v>
      </c>
      <c r="P20" s="1222">
        <v>0</v>
      </c>
      <c r="Q20" s="1239">
        <v>0</v>
      </c>
    </row>
    <row r="21" spans="1:18">
      <c r="A21" s="1217" t="s">
        <v>182</v>
      </c>
      <c r="B21" s="1217" t="s">
        <v>138</v>
      </c>
      <c r="C21" s="1217" t="s">
        <v>183</v>
      </c>
      <c r="D21" s="1216">
        <f t="shared" si="0"/>
        <v>2</v>
      </c>
      <c r="E21" s="1216">
        <f t="shared" si="1"/>
        <v>1</v>
      </c>
      <c r="F21" s="1218">
        <f>1+1</f>
        <v>2</v>
      </c>
      <c r="G21" s="1218">
        <f>1/2+1/2</f>
        <v>1</v>
      </c>
      <c r="H21" s="1218">
        <v>0</v>
      </c>
      <c r="I21" s="1218">
        <v>0</v>
      </c>
      <c r="J21" s="1219">
        <v>0</v>
      </c>
      <c r="K21" s="1219">
        <v>0</v>
      </c>
      <c r="L21" s="1219">
        <v>0</v>
      </c>
      <c r="M21" s="1219">
        <v>0</v>
      </c>
      <c r="N21" s="1219">
        <v>0</v>
      </c>
      <c r="O21" s="1219">
        <v>0</v>
      </c>
      <c r="P21" s="1219">
        <v>0</v>
      </c>
      <c r="Q21" s="1240">
        <v>0</v>
      </c>
    </row>
    <row r="22" spans="1:18" s="112" customFormat="1">
      <c r="A22" s="1715" t="s">
        <v>921</v>
      </c>
      <c r="B22" s="1241" t="s">
        <v>903</v>
      </c>
      <c r="C22" s="1241" t="s">
        <v>157</v>
      </c>
      <c r="D22" s="1209">
        <f t="shared" si="0"/>
        <v>0</v>
      </c>
      <c r="E22" s="1209">
        <f t="shared" si="1"/>
        <v>0</v>
      </c>
      <c r="F22" s="1212">
        <v>0</v>
      </c>
      <c r="G22" s="1212">
        <v>0</v>
      </c>
      <c r="H22" s="1212">
        <v>0</v>
      </c>
      <c r="I22" s="1212">
        <v>0</v>
      </c>
      <c r="J22" s="1224">
        <v>0</v>
      </c>
      <c r="K22" s="1224">
        <v>0</v>
      </c>
      <c r="L22" s="1242">
        <v>0</v>
      </c>
      <c r="M22" s="1242">
        <v>0</v>
      </c>
      <c r="N22" s="1242">
        <v>0</v>
      </c>
      <c r="O22" s="1242">
        <v>0</v>
      </c>
      <c r="P22" s="1242">
        <v>0</v>
      </c>
      <c r="Q22" s="1225">
        <v>0</v>
      </c>
    </row>
    <row r="23" spans="1:18" s="1" customFormat="1">
      <c r="A23" s="1208" t="s">
        <v>855</v>
      </c>
      <c r="B23" s="1208" t="s">
        <v>164</v>
      </c>
      <c r="C23" s="1208" t="s">
        <v>157</v>
      </c>
      <c r="D23" s="1209">
        <f t="shared" si="0"/>
        <v>2</v>
      </c>
      <c r="E23" s="1209">
        <f t="shared" si="1"/>
        <v>0.66666666666666663</v>
      </c>
      <c r="F23" s="1210">
        <f>1+1</f>
        <v>2</v>
      </c>
      <c r="G23" s="1210">
        <f>1/3+1/3</f>
        <v>0.66666666666666663</v>
      </c>
      <c r="H23" s="1210">
        <v>0</v>
      </c>
      <c r="I23" s="1210">
        <v>0</v>
      </c>
      <c r="J23" s="1210">
        <v>0</v>
      </c>
      <c r="K23" s="1210">
        <v>0</v>
      </c>
      <c r="L23" s="1210">
        <v>0</v>
      </c>
      <c r="M23" s="1210">
        <v>0</v>
      </c>
      <c r="N23" s="1210">
        <v>0</v>
      </c>
      <c r="O23" s="1210">
        <v>0</v>
      </c>
      <c r="P23" s="1210">
        <v>0</v>
      </c>
      <c r="Q23" s="1238">
        <v>0</v>
      </c>
    </row>
    <row r="24" spans="1:18">
      <c r="A24" s="1211" t="s">
        <v>1040</v>
      </c>
      <c r="B24" s="1211" t="s">
        <v>1041</v>
      </c>
      <c r="C24" s="1211" t="s">
        <v>157</v>
      </c>
      <c r="D24" s="1209">
        <f t="shared" si="0"/>
        <v>1</v>
      </c>
      <c r="E24" s="1209">
        <f t="shared" si="1"/>
        <v>0.33333333333333331</v>
      </c>
      <c r="F24" s="1212">
        <f>1</f>
        <v>1</v>
      </c>
      <c r="G24" s="1212">
        <f>1/3</f>
        <v>0.33333333333333331</v>
      </c>
      <c r="H24" s="1212">
        <v>0</v>
      </c>
      <c r="I24" s="1212">
        <v>0</v>
      </c>
      <c r="J24" s="1212">
        <v>0</v>
      </c>
      <c r="K24" s="1212">
        <v>0</v>
      </c>
      <c r="L24" s="1212">
        <v>0</v>
      </c>
      <c r="M24" s="1212">
        <v>0</v>
      </c>
      <c r="N24" s="1212">
        <v>0</v>
      </c>
      <c r="O24" s="1212">
        <v>0</v>
      </c>
      <c r="P24" s="1212">
        <v>0</v>
      </c>
      <c r="Q24" s="1237">
        <v>0</v>
      </c>
    </row>
    <row r="25" spans="1:18" s="111" customFormat="1">
      <c r="A25" s="1223" t="s">
        <v>180</v>
      </c>
      <c r="B25" s="1223" t="s">
        <v>181</v>
      </c>
      <c r="C25" s="1208" t="s">
        <v>157</v>
      </c>
      <c r="D25" s="1209">
        <f t="shared" si="0"/>
        <v>3</v>
      </c>
      <c r="E25" s="1209">
        <f t="shared" si="1"/>
        <v>1</v>
      </c>
      <c r="F25" s="1210">
        <f>1+1+1</f>
        <v>3</v>
      </c>
      <c r="G25" s="1210">
        <f>1/3+1/3+1/3</f>
        <v>1</v>
      </c>
      <c r="H25" s="1210">
        <v>0</v>
      </c>
      <c r="I25" s="1210">
        <v>0</v>
      </c>
      <c r="J25" s="1210">
        <v>0</v>
      </c>
      <c r="K25" s="1210">
        <v>0</v>
      </c>
      <c r="L25" s="1210">
        <v>0</v>
      </c>
      <c r="M25" s="1210">
        <v>0</v>
      </c>
      <c r="N25" s="1210">
        <v>0</v>
      </c>
      <c r="O25" s="1210">
        <v>0</v>
      </c>
      <c r="P25" s="1210">
        <v>0</v>
      </c>
      <c r="Q25" s="1238">
        <v>0</v>
      </c>
    </row>
    <row r="26" spans="1:18">
      <c r="A26" s="1215" t="s">
        <v>1009</v>
      </c>
      <c r="B26" s="1215" t="s">
        <v>1010</v>
      </c>
      <c r="C26" s="1215" t="s">
        <v>368</v>
      </c>
      <c r="D26" s="1216">
        <f t="shared" si="0"/>
        <v>3</v>
      </c>
      <c r="E26" s="1216">
        <f t="shared" si="1"/>
        <v>3</v>
      </c>
      <c r="F26" s="1222">
        <f>1+1+1</f>
        <v>3</v>
      </c>
      <c r="G26" s="1222">
        <f>1+1+1</f>
        <v>3</v>
      </c>
      <c r="H26" s="1222">
        <v>0</v>
      </c>
      <c r="I26" s="1222">
        <v>0</v>
      </c>
      <c r="J26" s="1222">
        <v>0</v>
      </c>
      <c r="K26" s="1222">
        <v>0</v>
      </c>
      <c r="L26" s="1222">
        <v>0</v>
      </c>
      <c r="M26" s="1222">
        <v>0</v>
      </c>
      <c r="N26" s="1222">
        <v>0</v>
      </c>
      <c r="O26" s="1222">
        <v>0</v>
      </c>
      <c r="P26" s="1222">
        <v>0</v>
      </c>
      <c r="Q26" s="1239">
        <v>0</v>
      </c>
    </row>
    <row r="27" spans="1:18">
      <c r="A27" s="1208" t="s">
        <v>676</v>
      </c>
      <c r="B27" s="1208" t="s">
        <v>677</v>
      </c>
      <c r="C27" s="1208" t="s">
        <v>311</v>
      </c>
      <c r="D27" s="1209">
        <f t="shared" si="0"/>
        <v>0</v>
      </c>
      <c r="E27" s="1209">
        <f t="shared" si="1"/>
        <v>0</v>
      </c>
      <c r="F27" s="1210">
        <v>0</v>
      </c>
      <c r="G27" s="1210">
        <v>0</v>
      </c>
      <c r="H27" s="1210">
        <v>0</v>
      </c>
      <c r="I27" s="1210">
        <v>0</v>
      </c>
      <c r="J27" s="1210">
        <v>0</v>
      </c>
      <c r="K27" s="1210">
        <v>0</v>
      </c>
      <c r="L27" s="1210">
        <v>0</v>
      </c>
      <c r="M27" s="1210">
        <v>0</v>
      </c>
      <c r="N27" s="1210">
        <v>0</v>
      </c>
      <c r="O27" s="1210">
        <v>0</v>
      </c>
      <c r="P27" s="1210">
        <v>0</v>
      </c>
      <c r="Q27" s="1238">
        <v>0</v>
      </c>
    </row>
    <row r="28" spans="1:18" s="102" customFormat="1">
      <c r="A28" s="1215" t="s">
        <v>152</v>
      </c>
      <c r="B28" s="1215" t="s">
        <v>895</v>
      </c>
      <c r="C28" s="1215" t="s">
        <v>1718</v>
      </c>
      <c r="D28" s="1216">
        <f t="shared" si="0"/>
        <v>1</v>
      </c>
      <c r="E28" s="1216">
        <f t="shared" si="1"/>
        <v>0.25</v>
      </c>
      <c r="F28" s="1222">
        <f>1</f>
        <v>1</v>
      </c>
      <c r="G28" s="1222">
        <f>1/4</f>
        <v>0.25</v>
      </c>
      <c r="H28" s="1222">
        <v>0</v>
      </c>
      <c r="I28" s="1222">
        <v>0</v>
      </c>
      <c r="J28" s="1222">
        <v>0</v>
      </c>
      <c r="K28" s="1222">
        <v>0</v>
      </c>
      <c r="L28" s="1222">
        <v>0</v>
      </c>
      <c r="M28" s="1222">
        <v>0</v>
      </c>
      <c r="N28" s="1222">
        <v>0</v>
      </c>
      <c r="O28" s="1222">
        <v>0</v>
      </c>
      <c r="P28" s="1222">
        <v>0</v>
      </c>
      <c r="Q28" s="1239">
        <v>0</v>
      </c>
      <c r="R28" s="112"/>
    </row>
    <row r="29" spans="1:18">
      <c r="A29" s="1220" t="s">
        <v>911</v>
      </c>
      <c r="B29" s="1226" t="s">
        <v>902</v>
      </c>
      <c r="C29" s="1226" t="s">
        <v>912</v>
      </c>
      <c r="D29" s="1216">
        <f t="shared" si="0"/>
        <v>0</v>
      </c>
      <c r="E29" s="1216">
        <f t="shared" si="1"/>
        <v>0</v>
      </c>
      <c r="F29" s="1218">
        <v>0</v>
      </c>
      <c r="G29" s="1218">
        <v>0</v>
      </c>
      <c r="H29" s="1218">
        <v>0</v>
      </c>
      <c r="I29" s="1218">
        <v>0</v>
      </c>
      <c r="J29" s="1218">
        <v>0</v>
      </c>
      <c r="K29" s="1218">
        <v>0</v>
      </c>
      <c r="L29" s="1227">
        <v>0</v>
      </c>
      <c r="M29" s="1227">
        <v>0</v>
      </c>
      <c r="N29" s="1227">
        <v>0</v>
      </c>
      <c r="O29" s="1227">
        <v>0</v>
      </c>
      <c r="P29" s="1227">
        <v>0</v>
      </c>
      <c r="Q29" s="1221">
        <v>0</v>
      </c>
    </row>
    <row r="30" spans="1:18">
      <c r="A30" s="1477" t="s">
        <v>352</v>
      </c>
      <c r="B30" s="1477" t="s">
        <v>843</v>
      </c>
      <c r="C30" s="1477" t="s">
        <v>1081</v>
      </c>
      <c r="D30" s="1460">
        <f t="shared" si="0"/>
        <v>0</v>
      </c>
      <c r="E30" s="1460">
        <f t="shared" si="1"/>
        <v>0</v>
      </c>
      <c r="F30" s="1461">
        <v>0</v>
      </c>
      <c r="G30" s="1470">
        <v>0</v>
      </c>
      <c r="H30" s="1212">
        <v>0</v>
      </c>
      <c r="I30" s="1212">
        <v>0</v>
      </c>
      <c r="J30" s="1212">
        <v>0</v>
      </c>
      <c r="K30" s="1212">
        <v>0</v>
      </c>
      <c r="L30" s="1212">
        <v>0</v>
      </c>
      <c r="M30" s="1212">
        <v>0</v>
      </c>
      <c r="N30" s="1212">
        <v>0</v>
      </c>
      <c r="O30" s="1212">
        <v>0</v>
      </c>
      <c r="P30" s="1212">
        <v>0</v>
      </c>
      <c r="Q30" s="1237">
        <v>0</v>
      </c>
    </row>
    <row r="31" spans="1:18">
      <c r="A31" s="1478" t="s">
        <v>2057</v>
      </c>
      <c r="B31" s="1478" t="s">
        <v>2058</v>
      </c>
      <c r="C31" s="1479" t="s">
        <v>912</v>
      </c>
      <c r="D31" s="1456">
        <f t="shared" si="0"/>
        <v>1</v>
      </c>
      <c r="E31" s="1456">
        <f t="shared" si="1"/>
        <v>0.25</v>
      </c>
      <c r="F31" s="1457">
        <f>1</f>
        <v>1</v>
      </c>
      <c r="G31" s="1457">
        <f>1/4</f>
        <v>0.25</v>
      </c>
      <c r="H31" s="1210">
        <v>0</v>
      </c>
      <c r="I31" s="1210">
        <v>0</v>
      </c>
      <c r="J31" s="1210">
        <v>0</v>
      </c>
      <c r="K31" s="1210">
        <v>0</v>
      </c>
      <c r="L31" s="1210">
        <v>0</v>
      </c>
      <c r="M31" s="1210">
        <v>0</v>
      </c>
      <c r="N31" s="1210">
        <v>0</v>
      </c>
      <c r="O31" s="1210">
        <v>0</v>
      </c>
      <c r="P31" s="1210">
        <v>0</v>
      </c>
      <c r="Q31" s="1238">
        <v>0</v>
      </c>
    </row>
    <row r="32" spans="1:18">
      <c r="A32" s="1477" t="s">
        <v>74</v>
      </c>
      <c r="B32" s="1477" t="s">
        <v>960</v>
      </c>
      <c r="C32" s="1480" t="s">
        <v>1081</v>
      </c>
      <c r="D32" s="1209">
        <f t="shared" si="0"/>
        <v>1</v>
      </c>
      <c r="E32" s="1485">
        <f t="shared" si="1"/>
        <v>0.25</v>
      </c>
      <c r="F32" s="1484">
        <f>1</f>
        <v>1</v>
      </c>
      <c r="G32" s="1461">
        <f>1/4</f>
        <v>0.25</v>
      </c>
      <c r="H32" s="1461">
        <v>0</v>
      </c>
      <c r="I32" s="1461">
        <v>0</v>
      </c>
      <c r="J32" s="1461">
        <v>0</v>
      </c>
      <c r="K32" s="1461">
        <v>0</v>
      </c>
      <c r="L32" s="1461">
        <v>0</v>
      </c>
      <c r="M32" s="1470">
        <v>0</v>
      </c>
      <c r="N32" s="1481">
        <v>0</v>
      </c>
      <c r="O32" s="1212">
        <v>0</v>
      </c>
      <c r="P32" s="1212">
        <v>0</v>
      </c>
      <c r="Q32" s="1237">
        <v>0</v>
      </c>
    </row>
    <row r="33" spans="1:18">
      <c r="A33" s="1476" t="s">
        <v>2059</v>
      </c>
      <c r="B33" s="1476" t="s">
        <v>2060</v>
      </c>
      <c r="C33" s="1476" t="s">
        <v>910</v>
      </c>
      <c r="D33" s="1209">
        <f t="shared" si="0"/>
        <v>1</v>
      </c>
      <c r="E33" s="1209">
        <f t="shared" si="1"/>
        <v>0.25</v>
      </c>
      <c r="F33" s="1457">
        <f>1</f>
        <v>1</v>
      </c>
      <c r="G33" s="1457">
        <v>0.25</v>
      </c>
      <c r="H33" s="1457">
        <v>0</v>
      </c>
      <c r="I33" s="1457">
        <v>0</v>
      </c>
      <c r="J33" s="1457">
        <v>0</v>
      </c>
      <c r="K33" s="1457">
        <v>0</v>
      </c>
      <c r="L33" s="1457">
        <v>0</v>
      </c>
      <c r="M33" s="1457">
        <v>0</v>
      </c>
      <c r="N33" s="1210">
        <v>0</v>
      </c>
      <c r="O33" s="1210">
        <v>0</v>
      </c>
      <c r="P33" s="1210">
        <v>0</v>
      </c>
      <c r="Q33" s="1238">
        <v>0</v>
      </c>
    </row>
    <row r="34" spans="1:18">
      <c r="A34" s="1243" t="s">
        <v>111</v>
      </c>
      <c r="B34" s="1243" t="s">
        <v>112</v>
      </c>
      <c r="C34" s="1214" t="s">
        <v>846</v>
      </c>
      <c r="D34" s="1216">
        <f t="shared" si="0"/>
        <v>1</v>
      </c>
      <c r="E34" s="1216">
        <f t="shared" si="1"/>
        <v>0.33333333333333331</v>
      </c>
      <c r="F34" s="360">
        <f>1</f>
        <v>1</v>
      </c>
      <c r="G34" s="1222">
        <f>1/3</f>
        <v>0.33333333333333331</v>
      </c>
      <c r="H34" s="1222">
        <v>0</v>
      </c>
      <c r="I34" s="1222">
        <v>0</v>
      </c>
      <c r="J34" s="1222">
        <v>0</v>
      </c>
      <c r="K34" s="1222">
        <v>0</v>
      </c>
      <c r="L34" s="1222">
        <v>0</v>
      </c>
      <c r="M34" s="1222">
        <v>0</v>
      </c>
      <c r="N34" s="1222">
        <v>0</v>
      </c>
      <c r="O34" s="1222">
        <v>0</v>
      </c>
      <c r="P34" s="1222">
        <v>0</v>
      </c>
      <c r="Q34" s="1239">
        <v>0</v>
      </c>
    </row>
    <row r="35" spans="1:18">
      <c r="A35" s="1244" t="s">
        <v>955</v>
      </c>
      <c r="B35" s="1244" t="s">
        <v>956</v>
      </c>
      <c r="C35" s="1244" t="s">
        <v>231</v>
      </c>
      <c r="D35" s="1216">
        <f t="shared" si="0"/>
        <v>0</v>
      </c>
      <c r="E35" s="1216">
        <f t="shared" si="1"/>
        <v>0</v>
      </c>
      <c r="F35" s="552">
        <v>0</v>
      </c>
      <c r="G35" s="1218">
        <v>0</v>
      </c>
      <c r="H35" s="1218">
        <v>0</v>
      </c>
      <c r="I35" s="1218">
        <v>0</v>
      </c>
      <c r="J35" s="1218">
        <v>0</v>
      </c>
      <c r="K35" s="1218">
        <v>0</v>
      </c>
      <c r="L35" s="1218">
        <v>0</v>
      </c>
      <c r="M35" s="1218">
        <v>0</v>
      </c>
      <c r="N35" s="1218">
        <v>0</v>
      </c>
      <c r="O35" s="1218">
        <v>0</v>
      </c>
      <c r="P35" s="1218">
        <v>0</v>
      </c>
      <c r="Q35" s="1236">
        <v>0</v>
      </c>
      <c r="R35" s="1"/>
    </row>
    <row r="36" spans="1:18">
      <c r="A36" s="1459" t="s">
        <v>255</v>
      </c>
      <c r="B36" s="1459" t="s">
        <v>959</v>
      </c>
      <c r="C36" s="1459" t="s">
        <v>231</v>
      </c>
      <c r="D36" s="1460">
        <f t="shared" si="0"/>
        <v>1</v>
      </c>
      <c r="E36" s="1460">
        <f t="shared" si="1"/>
        <v>0</v>
      </c>
      <c r="F36" s="355">
        <f>1</f>
        <v>1</v>
      </c>
      <c r="G36" s="1461">
        <v>0</v>
      </c>
      <c r="H36" s="1461">
        <v>0</v>
      </c>
      <c r="I36" s="1461">
        <v>0</v>
      </c>
      <c r="J36" s="1461">
        <v>0</v>
      </c>
      <c r="K36" s="1461">
        <v>0</v>
      </c>
      <c r="L36" s="1461">
        <v>0</v>
      </c>
      <c r="M36" s="1461">
        <v>0</v>
      </c>
      <c r="N36" s="1461">
        <v>0</v>
      </c>
      <c r="O36" s="1461">
        <v>0</v>
      </c>
      <c r="P36" s="1461">
        <v>0</v>
      </c>
      <c r="Q36" s="1470">
        <v>0</v>
      </c>
    </row>
    <row r="37" spans="1:18">
      <c r="A37" s="1465" t="s">
        <v>962</v>
      </c>
      <c r="B37" s="1465" t="s">
        <v>963</v>
      </c>
      <c r="C37" s="1459" t="s">
        <v>231</v>
      </c>
      <c r="D37" s="1460">
        <f t="shared" si="0"/>
        <v>0</v>
      </c>
      <c r="E37" s="1460">
        <f t="shared" si="1"/>
        <v>0</v>
      </c>
      <c r="F37" s="355">
        <v>0</v>
      </c>
      <c r="G37" s="1466">
        <v>0</v>
      </c>
      <c r="H37" s="1466">
        <v>0</v>
      </c>
      <c r="I37" s="1466">
        <v>0</v>
      </c>
      <c r="J37" s="1466">
        <v>0</v>
      </c>
      <c r="K37" s="1466">
        <v>0</v>
      </c>
      <c r="L37" s="1466">
        <v>0</v>
      </c>
      <c r="M37" s="1466">
        <v>0</v>
      </c>
      <c r="N37" s="1466">
        <v>0</v>
      </c>
      <c r="O37" s="1466">
        <v>0</v>
      </c>
      <c r="P37" s="1466">
        <v>0</v>
      </c>
      <c r="Q37" s="1467">
        <v>0</v>
      </c>
    </row>
    <row r="38" spans="1:18" s="112" customFormat="1">
      <c r="A38" s="1462" t="s">
        <v>2181</v>
      </c>
      <c r="B38" s="1462" t="s">
        <v>204</v>
      </c>
      <c r="C38" s="1459" t="s">
        <v>231</v>
      </c>
      <c r="D38" s="1456">
        <f t="shared" si="0"/>
        <v>1</v>
      </c>
      <c r="E38" s="1456">
        <f t="shared" si="1"/>
        <v>0</v>
      </c>
      <c r="F38" s="268">
        <f>1</f>
        <v>1</v>
      </c>
      <c r="G38" s="1463">
        <v>0</v>
      </c>
      <c r="H38" s="1463">
        <v>0</v>
      </c>
      <c r="I38" s="1463">
        <v>0</v>
      </c>
      <c r="J38" s="1463">
        <v>0</v>
      </c>
      <c r="K38" s="1463">
        <v>0</v>
      </c>
      <c r="L38" s="1463">
        <v>0</v>
      </c>
      <c r="M38" s="1463">
        <v>0</v>
      </c>
      <c r="N38" s="1463">
        <v>0</v>
      </c>
      <c r="O38" s="1463">
        <v>0</v>
      </c>
      <c r="P38" s="1463">
        <v>0</v>
      </c>
      <c r="Q38" s="1464">
        <v>0</v>
      </c>
    </row>
    <row r="39" spans="1:18" s="111" customFormat="1">
      <c r="A39" s="1468" t="s">
        <v>1630</v>
      </c>
      <c r="B39" s="1468" t="s">
        <v>1798</v>
      </c>
      <c r="C39" s="1459" t="s">
        <v>231</v>
      </c>
      <c r="D39" s="1460">
        <f t="shared" ref="D39:D54" si="2">F39+H39+J39+L39+N39+P39</f>
        <v>1</v>
      </c>
      <c r="E39" s="1460">
        <v>0</v>
      </c>
      <c r="F39" s="355">
        <f>1</f>
        <v>1</v>
      </c>
      <c r="G39" s="1466">
        <v>0</v>
      </c>
      <c r="H39" s="1466">
        <v>0</v>
      </c>
      <c r="I39" s="1466">
        <v>0</v>
      </c>
      <c r="J39" s="1466">
        <v>0</v>
      </c>
      <c r="K39" s="1466">
        <v>0</v>
      </c>
      <c r="L39" s="1466">
        <v>0</v>
      </c>
      <c r="M39" s="1466">
        <v>0</v>
      </c>
      <c r="N39" s="1466">
        <v>0</v>
      </c>
      <c r="O39" s="1466">
        <v>0</v>
      </c>
      <c r="P39" s="1466">
        <v>0</v>
      </c>
      <c r="Q39" s="1467">
        <v>0</v>
      </c>
    </row>
    <row r="40" spans="1:18" s="1" customFormat="1">
      <c r="A40" s="1462" t="s">
        <v>958</v>
      </c>
      <c r="B40" s="1462" t="s">
        <v>957</v>
      </c>
      <c r="C40" s="1459" t="s">
        <v>231</v>
      </c>
      <c r="D40" s="1456">
        <f t="shared" si="2"/>
        <v>0</v>
      </c>
      <c r="E40" s="1456">
        <f t="shared" ref="E40:E54" si="3">G40+I40+K40+M40+O40+Q40</f>
        <v>0</v>
      </c>
      <c r="F40" s="107">
        <v>0</v>
      </c>
      <c r="G40" s="1463">
        <v>0</v>
      </c>
      <c r="H40" s="1463">
        <v>0</v>
      </c>
      <c r="I40" s="1463">
        <v>0</v>
      </c>
      <c r="J40" s="1463">
        <v>0</v>
      </c>
      <c r="K40" s="1463">
        <v>0</v>
      </c>
      <c r="L40" s="1463">
        <v>0</v>
      </c>
      <c r="M40" s="1463">
        <v>0</v>
      </c>
      <c r="N40" s="1463">
        <v>0</v>
      </c>
      <c r="O40" s="1463">
        <v>0</v>
      </c>
      <c r="P40" s="1463">
        <v>0</v>
      </c>
      <c r="Q40" s="1464">
        <v>0</v>
      </c>
    </row>
    <row r="41" spans="1:18" s="1" customFormat="1">
      <c r="A41" s="1213" t="s">
        <v>938</v>
      </c>
      <c r="B41" s="1213" t="s">
        <v>138</v>
      </c>
      <c r="C41" s="1459" t="s">
        <v>231</v>
      </c>
      <c r="D41" s="1209">
        <f t="shared" si="2"/>
        <v>0</v>
      </c>
      <c r="E41" s="1209">
        <f t="shared" si="3"/>
        <v>0</v>
      </c>
      <c r="F41" s="371">
        <v>0</v>
      </c>
      <c r="G41" s="1210">
        <v>0</v>
      </c>
      <c r="H41" s="1210">
        <v>0</v>
      </c>
      <c r="I41" s="1210">
        <v>0</v>
      </c>
      <c r="J41" s="1210">
        <v>0</v>
      </c>
      <c r="K41" s="1210">
        <v>0</v>
      </c>
      <c r="L41" s="1210">
        <v>0</v>
      </c>
      <c r="M41" s="1210">
        <v>0</v>
      </c>
      <c r="N41" s="1210">
        <v>0</v>
      </c>
      <c r="O41" s="1210">
        <v>0</v>
      </c>
      <c r="P41" s="1210">
        <v>0</v>
      </c>
      <c r="Q41" s="1238">
        <v>0</v>
      </c>
      <c r="R41"/>
    </row>
    <row r="42" spans="1:18">
      <c r="A42" s="1469" t="s">
        <v>1043</v>
      </c>
      <c r="B42" s="1469" t="s">
        <v>1042</v>
      </c>
      <c r="C42" s="1459" t="s">
        <v>231</v>
      </c>
      <c r="D42" s="1460">
        <f t="shared" si="2"/>
        <v>0</v>
      </c>
      <c r="E42" s="1460">
        <f t="shared" si="3"/>
        <v>0</v>
      </c>
      <c r="F42" s="355">
        <v>0</v>
      </c>
      <c r="G42" s="1461">
        <v>0</v>
      </c>
      <c r="H42" s="1461">
        <v>0</v>
      </c>
      <c r="I42" s="1461">
        <v>0</v>
      </c>
      <c r="J42" s="1461">
        <v>0</v>
      </c>
      <c r="K42" s="1461">
        <v>0</v>
      </c>
      <c r="L42" s="1461">
        <v>0</v>
      </c>
      <c r="M42" s="1461">
        <v>0</v>
      </c>
      <c r="N42" s="1461">
        <v>0</v>
      </c>
      <c r="O42" s="1461">
        <v>0</v>
      </c>
      <c r="P42" s="1461">
        <v>0</v>
      </c>
      <c r="Q42" s="1470">
        <v>0</v>
      </c>
      <c r="R42" s="1"/>
    </row>
    <row r="43" spans="1:18">
      <c r="A43" s="1455" t="s">
        <v>1029</v>
      </c>
      <c r="B43" s="1455" t="s">
        <v>1030</v>
      </c>
      <c r="C43" s="1459" t="s">
        <v>231</v>
      </c>
      <c r="D43" s="1456">
        <f t="shared" si="2"/>
        <v>1</v>
      </c>
      <c r="E43" s="1456">
        <f t="shared" si="3"/>
        <v>0</v>
      </c>
      <c r="F43" s="268">
        <f>1</f>
        <v>1</v>
      </c>
      <c r="G43" s="1457">
        <v>0</v>
      </c>
      <c r="H43" s="1457">
        <v>0</v>
      </c>
      <c r="I43" s="1457">
        <v>0</v>
      </c>
      <c r="J43" s="1457">
        <v>0</v>
      </c>
      <c r="K43" s="1457">
        <v>0</v>
      </c>
      <c r="L43" s="1457">
        <v>0</v>
      </c>
      <c r="M43" s="1457">
        <v>0</v>
      </c>
      <c r="N43" s="1457">
        <v>0</v>
      </c>
      <c r="O43" s="1457">
        <v>0</v>
      </c>
      <c r="P43" s="1457">
        <v>0</v>
      </c>
      <c r="Q43" s="1458">
        <v>0</v>
      </c>
      <c r="R43" s="1"/>
    </row>
    <row r="44" spans="1:18">
      <c r="A44" s="1459" t="s">
        <v>111</v>
      </c>
      <c r="B44" s="1459" t="s">
        <v>636</v>
      </c>
      <c r="C44" s="1459" t="s">
        <v>231</v>
      </c>
      <c r="D44" s="1460">
        <f t="shared" si="2"/>
        <v>0</v>
      </c>
      <c r="E44" s="1460">
        <f t="shared" si="3"/>
        <v>0</v>
      </c>
      <c r="F44" s="355">
        <v>0</v>
      </c>
      <c r="G44" s="1461">
        <v>0</v>
      </c>
      <c r="H44" s="1461">
        <v>0</v>
      </c>
      <c r="I44" s="1461">
        <v>0</v>
      </c>
      <c r="J44" s="1461">
        <v>0</v>
      </c>
      <c r="K44" s="1461">
        <v>0</v>
      </c>
      <c r="L44" s="1461">
        <v>0</v>
      </c>
      <c r="M44" s="1461">
        <v>0</v>
      </c>
      <c r="N44" s="1461">
        <v>0</v>
      </c>
      <c r="O44" s="1461">
        <v>0</v>
      </c>
      <c r="P44" s="1461">
        <v>0</v>
      </c>
      <c r="Q44" s="1470">
        <v>0</v>
      </c>
      <c r="R44" s="1"/>
    </row>
    <row r="45" spans="1:18">
      <c r="A45" s="1465" t="s">
        <v>2056</v>
      </c>
      <c r="B45" s="1465" t="s">
        <v>961</v>
      </c>
      <c r="C45" s="1459" t="s">
        <v>231</v>
      </c>
      <c r="D45" s="1460">
        <f t="shared" si="2"/>
        <v>1</v>
      </c>
      <c r="E45" s="1460">
        <f t="shared" si="3"/>
        <v>0</v>
      </c>
      <c r="F45" s="355">
        <f>1</f>
        <v>1</v>
      </c>
      <c r="G45" s="1466">
        <v>0</v>
      </c>
      <c r="H45" s="1466">
        <v>0</v>
      </c>
      <c r="I45" s="1466">
        <v>0</v>
      </c>
      <c r="J45" s="1466">
        <v>0</v>
      </c>
      <c r="K45" s="1466">
        <v>0</v>
      </c>
      <c r="L45" s="1466">
        <v>0</v>
      </c>
      <c r="M45" s="1466">
        <v>0</v>
      </c>
      <c r="N45" s="1466">
        <v>0</v>
      </c>
      <c r="O45" s="1466">
        <v>0</v>
      </c>
      <c r="P45" s="1466">
        <v>0</v>
      </c>
      <c r="Q45" s="1467">
        <v>0</v>
      </c>
      <c r="R45" s="1"/>
    </row>
    <row r="46" spans="1:18" s="111" customFormat="1">
      <c r="A46" s="1459" t="s">
        <v>1455</v>
      </c>
      <c r="B46" s="1459" t="s">
        <v>1761</v>
      </c>
      <c r="C46" s="1459" t="s">
        <v>231</v>
      </c>
      <c r="D46" s="1460">
        <f t="shared" si="2"/>
        <v>1</v>
      </c>
      <c r="E46" s="1460">
        <f t="shared" si="3"/>
        <v>0</v>
      </c>
      <c r="F46" s="355">
        <f>1</f>
        <v>1</v>
      </c>
      <c r="G46" s="1461">
        <v>0</v>
      </c>
      <c r="H46" s="1461">
        <v>0</v>
      </c>
      <c r="I46" s="1461">
        <v>0</v>
      </c>
      <c r="J46" s="1461">
        <v>0</v>
      </c>
      <c r="K46" s="1461">
        <v>0</v>
      </c>
      <c r="L46" s="1461">
        <v>0</v>
      </c>
      <c r="M46" s="1461">
        <v>0</v>
      </c>
      <c r="N46" s="1461">
        <v>0</v>
      </c>
      <c r="O46" s="1461">
        <v>0</v>
      </c>
      <c r="P46" s="1461">
        <v>0</v>
      </c>
      <c r="Q46" s="1470">
        <v>0</v>
      </c>
    </row>
    <row r="47" spans="1:18" s="111" customFormat="1">
      <c r="A47" s="1455" t="s">
        <v>953</v>
      </c>
      <c r="B47" s="1455" t="s">
        <v>954</v>
      </c>
      <c r="C47" s="1459" t="s">
        <v>231</v>
      </c>
      <c r="D47" s="1456">
        <f t="shared" si="2"/>
        <v>0</v>
      </c>
      <c r="E47" s="1456">
        <f t="shared" si="3"/>
        <v>0</v>
      </c>
      <c r="F47" s="107">
        <v>0</v>
      </c>
      <c r="G47" s="1457">
        <v>0</v>
      </c>
      <c r="H47" s="1457">
        <v>0</v>
      </c>
      <c r="I47" s="1457">
        <v>0</v>
      </c>
      <c r="J47" s="1457">
        <v>0</v>
      </c>
      <c r="K47" s="1457">
        <v>0</v>
      </c>
      <c r="L47" s="1457">
        <v>0</v>
      </c>
      <c r="M47" s="1457">
        <v>0</v>
      </c>
      <c r="N47" s="1457">
        <v>0</v>
      </c>
      <c r="O47" s="1457">
        <v>0</v>
      </c>
      <c r="P47" s="1457">
        <v>0</v>
      </c>
      <c r="Q47" s="1483">
        <v>0</v>
      </c>
    </row>
    <row r="48" spans="1:18" s="111" customFormat="1">
      <c r="A48" s="1459" t="s">
        <v>2035</v>
      </c>
      <c r="B48" s="1459" t="s">
        <v>2036</v>
      </c>
      <c r="C48" s="1459" t="s">
        <v>231</v>
      </c>
      <c r="D48" s="1460">
        <f t="shared" si="2"/>
        <v>1</v>
      </c>
      <c r="E48" s="1460">
        <f t="shared" si="3"/>
        <v>0</v>
      </c>
      <c r="F48" s="355">
        <f>1</f>
        <v>1</v>
      </c>
      <c r="G48" s="1461">
        <v>0</v>
      </c>
      <c r="H48" s="1461">
        <v>0</v>
      </c>
      <c r="I48" s="1461">
        <v>0</v>
      </c>
      <c r="J48" s="1461">
        <v>0</v>
      </c>
      <c r="K48" s="1461">
        <v>0</v>
      </c>
      <c r="L48" s="1461">
        <v>0</v>
      </c>
      <c r="M48" s="1461">
        <v>0</v>
      </c>
      <c r="N48" s="1461">
        <v>0</v>
      </c>
      <c r="O48" s="1461">
        <v>0</v>
      </c>
      <c r="P48" s="1461">
        <v>0</v>
      </c>
      <c r="Q48" s="1470">
        <v>0</v>
      </c>
    </row>
    <row r="49" spans="1:18" s="111" customFormat="1">
      <c r="A49" s="1455" t="s">
        <v>2534</v>
      </c>
      <c r="B49" s="1455" t="s">
        <v>2535</v>
      </c>
      <c r="C49" s="1455" t="s">
        <v>231</v>
      </c>
      <c r="D49" s="1456">
        <f t="shared" si="2"/>
        <v>1</v>
      </c>
      <c r="E49" s="1456">
        <f t="shared" si="3"/>
        <v>0</v>
      </c>
      <c r="F49" s="70">
        <f>1</f>
        <v>1</v>
      </c>
      <c r="G49" s="1457">
        <v>0</v>
      </c>
      <c r="H49" s="1457">
        <v>0</v>
      </c>
      <c r="I49" s="1457">
        <v>0</v>
      </c>
      <c r="J49" s="1457">
        <v>0</v>
      </c>
      <c r="K49" s="1457">
        <v>0</v>
      </c>
      <c r="L49" s="1457">
        <v>0</v>
      </c>
      <c r="M49" s="1457">
        <v>0</v>
      </c>
      <c r="N49" s="1457">
        <v>0</v>
      </c>
      <c r="O49" s="1457">
        <v>0</v>
      </c>
      <c r="P49" s="1457">
        <v>0</v>
      </c>
      <c r="Q49" s="1458">
        <v>0</v>
      </c>
    </row>
    <row r="50" spans="1:18" s="1" customFormat="1">
      <c r="A50" s="1214" t="s">
        <v>1632</v>
      </c>
      <c r="B50" s="1214" t="s">
        <v>478</v>
      </c>
      <c r="C50" s="1214" t="s">
        <v>835</v>
      </c>
      <c r="D50" s="1216">
        <f t="shared" si="2"/>
        <v>1</v>
      </c>
      <c r="E50" s="1216">
        <f t="shared" si="3"/>
        <v>0</v>
      </c>
      <c r="F50" s="107">
        <f>1</f>
        <v>1</v>
      </c>
      <c r="G50" s="1222">
        <v>0</v>
      </c>
      <c r="H50" s="1222">
        <v>0</v>
      </c>
      <c r="I50" s="1222">
        <v>0</v>
      </c>
      <c r="J50" s="1222">
        <v>0</v>
      </c>
      <c r="K50" s="1222">
        <v>0</v>
      </c>
      <c r="L50" s="1222">
        <v>0</v>
      </c>
      <c r="M50" s="1222">
        <v>0</v>
      </c>
      <c r="N50" s="1222">
        <v>0</v>
      </c>
      <c r="O50" s="1222">
        <v>0</v>
      </c>
      <c r="P50" s="1222">
        <v>0</v>
      </c>
      <c r="Q50" s="1239">
        <v>0</v>
      </c>
      <c r="R50"/>
    </row>
    <row r="51" spans="1:18">
      <c r="A51" s="1465" t="s">
        <v>836</v>
      </c>
      <c r="B51" s="1465" t="s">
        <v>837</v>
      </c>
      <c r="C51" s="1465" t="s">
        <v>835</v>
      </c>
      <c r="D51" s="1460">
        <f t="shared" si="2"/>
        <v>0</v>
      </c>
      <c r="E51" s="1460">
        <f t="shared" si="3"/>
        <v>0</v>
      </c>
      <c r="F51" s="355">
        <v>0</v>
      </c>
      <c r="G51" s="1466">
        <v>0</v>
      </c>
      <c r="H51" s="1466">
        <v>0</v>
      </c>
      <c r="I51" s="1466">
        <v>0</v>
      </c>
      <c r="J51" s="1466">
        <v>0</v>
      </c>
      <c r="K51" s="1466">
        <v>0</v>
      </c>
      <c r="L51" s="1466">
        <v>0</v>
      </c>
      <c r="M51" s="1466">
        <v>0</v>
      </c>
      <c r="N51" s="1466">
        <v>0</v>
      </c>
      <c r="O51" s="1466">
        <v>0</v>
      </c>
      <c r="P51" s="1466">
        <v>0</v>
      </c>
      <c r="Q51" s="1467">
        <v>0</v>
      </c>
      <c r="R51" s="1"/>
    </row>
    <row r="52" spans="1:18" s="112" customFormat="1">
      <c r="A52" s="1459" t="s">
        <v>1634</v>
      </c>
      <c r="B52" s="1459" t="s">
        <v>1796</v>
      </c>
      <c r="C52" s="1465" t="s">
        <v>835</v>
      </c>
      <c r="D52" s="1460">
        <f t="shared" si="2"/>
        <v>1</v>
      </c>
      <c r="E52" s="1460">
        <f t="shared" si="3"/>
        <v>0</v>
      </c>
      <c r="F52" s="355">
        <f>1</f>
        <v>1</v>
      </c>
      <c r="G52" s="1461">
        <v>0</v>
      </c>
      <c r="H52" s="1461">
        <v>0</v>
      </c>
      <c r="I52" s="1461">
        <v>0</v>
      </c>
      <c r="J52" s="1461">
        <v>0</v>
      </c>
      <c r="K52" s="1461">
        <v>0</v>
      </c>
      <c r="L52" s="1461">
        <v>0</v>
      </c>
      <c r="M52" s="1461">
        <v>0</v>
      </c>
      <c r="N52" s="1461">
        <v>0</v>
      </c>
      <c r="O52" s="1461">
        <v>0</v>
      </c>
      <c r="P52" s="1461">
        <v>0</v>
      </c>
      <c r="Q52" s="1470">
        <v>0</v>
      </c>
    </row>
    <row r="53" spans="1:18">
      <c r="A53" s="1465" t="s">
        <v>1633</v>
      </c>
      <c r="B53" s="1465" t="s">
        <v>468</v>
      </c>
      <c r="C53" s="1465" t="s">
        <v>835</v>
      </c>
      <c r="D53" s="1460">
        <f t="shared" si="2"/>
        <v>1</v>
      </c>
      <c r="E53" s="1460">
        <f t="shared" si="3"/>
        <v>0</v>
      </c>
      <c r="F53" s="355">
        <f>1</f>
        <v>1</v>
      </c>
      <c r="G53" s="1466">
        <v>0</v>
      </c>
      <c r="H53" s="1466">
        <v>0</v>
      </c>
      <c r="I53" s="1466">
        <v>0</v>
      </c>
      <c r="J53" s="1466">
        <v>0</v>
      </c>
      <c r="K53" s="1466">
        <v>0</v>
      </c>
      <c r="L53" s="1466">
        <v>0</v>
      </c>
      <c r="M53" s="1466">
        <v>0</v>
      </c>
      <c r="N53" s="1466">
        <v>0</v>
      </c>
      <c r="O53" s="1466">
        <v>0</v>
      </c>
      <c r="P53" s="1466">
        <v>0</v>
      </c>
      <c r="Q53" s="1466">
        <v>0</v>
      </c>
      <c r="R53" s="1623"/>
    </row>
    <row r="54" spans="1:18" ht="20.25" customHeight="1" thickBot="1">
      <c r="A54" s="1471" t="s">
        <v>1631</v>
      </c>
      <c r="B54" s="1471" t="s">
        <v>1797</v>
      </c>
      <c r="C54" s="1471" t="s">
        <v>835</v>
      </c>
      <c r="D54" s="1482">
        <f t="shared" si="2"/>
        <v>1</v>
      </c>
      <c r="E54" s="1472">
        <f t="shared" si="3"/>
        <v>0</v>
      </c>
      <c r="F54" s="589">
        <f>1</f>
        <v>1</v>
      </c>
      <c r="G54" s="1473">
        <v>0</v>
      </c>
      <c r="H54" s="1473">
        <v>0</v>
      </c>
      <c r="I54" s="1473">
        <v>0</v>
      </c>
      <c r="J54" s="1474">
        <v>0</v>
      </c>
      <c r="K54" s="1474">
        <v>0</v>
      </c>
      <c r="L54" s="1474">
        <v>0</v>
      </c>
      <c r="M54" s="1474">
        <v>0</v>
      </c>
      <c r="N54" s="1474">
        <v>0</v>
      </c>
      <c r="O54" s="1474">
        <v>0</v>
      </c>
      <c r="P54" s="1474">
        <v>0</v>
      </c>
      <c r="Q54" s="1475">
        <v>0</v>
      </c>
    </row>
    <row r="55" spans="1:18">
      <c r="A55" s="240" t="s">
        <v>20</v>
      </c>
      <c r="B55" s="241"/>
      <c r="C55" s="241"/>
      <c r="D55" s="244">
        <f>SUM(D5:D54)</f>
        <v>61</v>
      </c>
      <c r="E55" s="222">
        <f>SUM(E5:E54)</f>
        <v>25.499999999999996</v>
      </c>
      <c r="F55" s="244">
        <f t="shared" ref="F55:Q55" si="4">SUM(F5:F54)</f>
        <v>61</v>
      </c>
      <c r="G55" s="242">
        <f t="shared" si="4"/>
        <v>25.499999999999996</v>
      </c>
      <c r="H55" s="244">
        <f t="shared" si="4"/>
        <v>0</v>
      </c>
      <c r="I55" s="242">
        <f t="shared" si="4"/>
        <v>0</v>
      </c>
      <c r="J55" s="244">
        <f t="shared" si="4"/>
        <v>0</v>
      </c>
      <c r="K55" s="242">
        <f t="shared" si="4"/>
        <v>0</v>
      </c>
      <c r="L55" s="244">
        <f t="shared" si="4"/>
        <v>0</v>
      </c>
      <c r="M55" s="242">
        <f t="shared" si="4"/>
        <v>0</v>
      </c>
      <c r="N55" s="244">
        <f t="shared" si="4"/>
        <v>0</v>
      </c>
      <c r="O55" s="242">
        <f t="shared" si="4"/>
        <v>0</v>
      </c>
      <c r="P55" s="244">
        <f t="shared" si="4"/>
        <v>0</v>
      </c>
      <c r="Q55" s="243">
        <f t="shared" si="4"/>
        <v>0</v>
      </c>
    </row>
    <row r="56" spans="1:18">
      <c r="E56" s="1"/>
    </row>
    <row r="58" spans="1:18">
      <c r="B58" s="1"/>
      <c r="C58" s="1"/>
      <c r="F58" s="1"/>
      <c r="G58" s="1"/>
      <c r="H58" s="1"/>
      <c r="I58" s="1"/>
      <c r="J58" s="1"/>
      <c r="K58" s="1"/>
      <c r="L58" s="1"/>
      <c r="M58" s="1"/>
    </row>
    <row r="59" spans="1:18">
      <c r="B59" s="1"/>
      <c r="C59" s="1"/>
      <c r="F59" s="1"/>
      <c r="G59" s="1"/>
      <c r="H59" s="1"/>
      <c r="I59" s="1"/>
      <c r="J59" s="1"/>
      <c r="K59" s="1"/>
      <c r="L59" s="1"/>
      <c r="M59" s="1"/>
    </row>
    <row r="60" spans="1:18">
      <c r="A60" s="22"/>
      <c r="B60" s="22"/>
      <c r="C60" s="22"/>
      <c r="F60" s="22"/>
      <c r="G60" s="22"/>
      <c r="H60" s="22"/>
      <c r="I60" s="22"/>
      <c r="J60" s="22"/>
      <c r="K60" s="1"/>
      <c r="L60" s="1"/>
      <c r="M60" s="1"/>
    </row>
    <row r="61" spans="1:18">
      <c r="A61" s="1"/>
      <c r="B61" s="1"/>
      <c r="C61" s="1"/>
      <c r="F61" s="1"/>
      <c r="G61" s="1"/>
      <c r="H61" s="1"/>
      <c r="I61" s="1"/>
      <c r="J61" s="1"/>
      <c r="K61" s="1"/>
      <c r="L61" s="1"/>
      <c r="M61" s="1"/>
    </row>
    <row r="62" spans="1:18">
      <c r="B62" s="22"/>
      <c r="C62" s="22"/>
      <c r="F62" s="22"/>
      <c r="G62" s="22"/>
      <c r="H62" s="22"/>
      <c r="I62" s="22"/>
      <c r="J62" s="22"/>
      <c r="K62" s="1"/>
      <c r="L62" s="1"/>
    </row>
    <row r="63" spans="1:18">
      <c r="B63" s="1"/>
      <c r="C63" s="1"/>
      <c r="F63" s="1"/>
      <c r="G63" s="1"/>
      <c r="H63" s="1"/>
      <c r="I63" s="1"/>
      <c r="J63" s="1"/>
      <c r="K63" s="1"/>
      <c r="L63" s="1"/>
    </row>
    <row r="64" spans="1:18">
      <c r="B64" s="1"/>
      <c r="C64" s="1"/>
      <c r="F64" s="1"/>
      <c r="G64" s="1"/>
      <c r="H64" s="1"/>
      <c r="I64" s="1"/>
      <c r="J64" s="1"/>
      <c r="K64" s="1"/>
      <c r="L64" s="1"/>
    </row>
    <row r="65" spans="2:12">
      <c r="B65" s="1"/>
      <c r="C65" s="1"/>
      <c r="F65" s="1"/>
      <c r="G65" s="1"/>
      <c r="H65" s="1"/>
      <c r="I65" s="1"/>
      <c r="J65" s="1"/>
      <c r="K65" s="1"/>
      <c r="L65" s="1"/>
    </row>
  </sheetData>
  <sortState xmlns:xlrd2="http://schemas.microsoft.com/office/spreadsheetml/2017/richdata2" ref="A30:R33">
    <sortCondition ref="A29"/>
  </sortState>
  <mergeCells count="12">
    <mergeCell ref="A1:Q1"/>
    <mergeCell ref="A3:A4"/>
    <mergeCell ref="B3:B4"/>
    <mergeCell ref="C3:C4"/>
    <mergeCell ref="F3:G3"/>
    <mergeCell ref="J3:K3"/>
    <mergeCell ref="L3:M3"/>
    <mergeCell ref="N3:O3"/>
    <mergeCell ref="P3:Q3"/>
    <mergeCell ref="A2:Q2"/>
    <mergeCell ref="D3:E3"/>
    <mergeCell ref="H3:I3"/>
  </mergeCells>
  <phoneticPr fontId="67" type="noConversion"/>
  <conditionalFormatting sqref="C1:C34 C55:C1048576">
    <cfRule type="containsText" dxfId="22" priority="1" operator="containsText" text="student">
      <formula>NOT(ISERROR(SEARCH("student",C1)))</formula>
    </cfRule>
  </conditionalFormatting>
  <pageMargins left="0.17" right="0.17" top="0.45" bottom="0.33" header="0.3" footer="0.23"/>
  <pageSetup paperSize="9" scale="80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Sheet20"/>
  <dimension ref="A1:R76"/>
  <sheetViews>
    <sheetView zoomScale="85" zoomScaleNormal="85" workbookViewId="0">
      <selection sqref="A1:Q67"/>
    </sheetView>
  </sheetViews>
  <sheetFormatPr baseColWidth="10" defaultColWidth="8.83203125" defaultRowHeight="15"/>
  <cols>
    <col min="1" max="1" width="19.6640625" customWidth="1"/>
    <col min="2" max="2" width="18.33203125" customWidth="1"/>
    <col min="3" max="3" width="30.5" customWidth="1"/>
    <col min="4" max="17" width="10.6640625" customWidth="1"/>
    <col min="19" max="16384" width="8.83203125" style="37"/>
  </cols>
  <sheetData>
    <row r="1" spans="1:18" ht="21" customHeight="1">
      <c r="A1" s="1729" t="s">
        <v>50</v>
      </c>
      <c r="B1" s="1730"/>
      <c r="C1" s="1730"/>
      <c r="D1" s="1730"/>
      <c r="E1" s="1730"/>
      <c r="F1" s="1730"/>
      <c r="G1" s="1730"/>
      <c r="H1" s="1730"/>
      <c r="I1" s="1730"/>
      <c r="J1" s="1730"/>
      <c r="K1" s="1730"/>
      <c r="L1" s="1730"/>
      <c r="M1" s="1730"/>
      <c r="N1" s="1730"/>
      <c r="O1" s="1730"/>
      <c r="P1" s="1730"/>
      <c r="Q1" s="1730"/>
      <c r="R1" s="46"/>
    </row>
    <row r="2" spans="1:18" ht="19">
      <c r="A2" s="1731" t="s">
        <v>2277</v>
      </c>
      <c r="B2" s="1732"/>
      <c r="C2" s="1732"/>
      <c r="D2" s="1732"/>
      <c r="E2" s="1732"/>
      <c r="F2" s="1732"/>
      <c r="G2" s="1732"/>
      <c r="H2" s="1732"/>
      <c r="I2" s="1732"/>
      <c r="J2" s="1732"/>
      <c r="K2" s="1732"/>
      <c r="L2" s="1732"/>
      <c r="M2" s="1732"/>
      <c r="N2" s="1732"/>
      <c r="O2" s="1732"/>
      <c r="P2" s="1732"/>
      <c r="Q2" s="1732"/>
      <c r="R2" s="31"/>
    </row>
    <row r="3" spans="1:18" ht="18" customHeight="1">
      <c r="A3" s="1741" t="s">
        <v>1</v>
      </c>
      <c r="B3" s="1741" t="s">
        <v>2</v>
      </c>
      <c r="C3" s="1741" t="s">
        <v>861</v>
      </c>
      <c r="D3" s="1740" t="s">
        <v>853</v>
      </c>
      <c r="E3" s="1740"/>
      <c r="F3" s="1740" t="s">
        <v>1732</v>
      </c>
      <c r="G3" s="1740"/>
      <c r="H3" s="1740" t="s">
        <v>859</v>
      </c>
      <c r="I3" s="1740"/>
      <c r="J3" s="1740" t="s">
        <v>12</v>
      </c>
      <c r="K3" s="1740"/>
      <c r="L3" s="1740" t="s">
        <v>6</v>
      </c>
      <c r="M3" s="1740"/>
      <c r="N3" s="1740" t="s">
        <v>5</v>
      </c>
      <c r="O3" s="1740"/>
      <c r="P3" s="1740" t="s">
        <v>7</v>
      </c>
      <c r="Q3" s="1740"/>
    </row>
    <row r="4" spans="1:18">
      <c r="A4" s="1747"/>
      <c r="B4" s="1747"/>
      <c r="C4" s="1747"/>
      <c r="D4" s="16" t="s">
        <v>14</v>
      </c>
      <c r="E4" s="16" t="s">
        <v>15</v>
      </c>
      <c r="F4" s="16" t="s">
        <v>14</v>
      </c>
      <c r="G4" s="16" t="s">
        <v>15</v>
      </c>
      <c r="H4" s="16" t="s">
        <v>14</v>
      </c>
      <c r="I4" s="16" t="s">
        <v>15</v>
      </c>
      <c r="J4" s="16" t="s">
        <v>14</v>
      </c>
      <c r="K4" s="16" t="s">
        <v>15</v>
      </c>
      <c r="L4" s="16" t="s">
        <v>14</v>
      </c>
      <c r="M4" s="16" t="s">
        <v>15</v>
      </c>
      <c r="N4" s="16" t="s">
        <v>14</v>
      </c>
      <c r="O4" s="16" t="s">
        <v>15</v>
      </c>
      <c r="P4" s="16" t="s">
        <v>14</v>
      </c>
      <c r="Q4" s="16" t="s">
        <v>15</v>
      </c>
    </row>
    <row r="5" spans="1:18" s="100" customFormat="1">
      <c r="A5" s="1428" t="s">
        <v>241</v>
      </c>
      <c r="B5" s="1428" t="s">
        <v>242</v>
      </c>
      <c r="C5" s="1428" t="s">
        <v>67</v>
      </c>
      <c r="D5" s="1205">
        <f t="shared" ref="D5:D36" si="0">F5+H5+J5+L5+N5+P5</f>
        <v>7</v>
      </c>
      <c r="E5" s="1205">
        <f t="shared" ref="E5:E36" si="1">G5+I5+K5+M5+O5+Q5</f>
        <v>3.3333333333333335</v>
      </c>
      <c r="F5" s="1439">
        <f>1+1+(1)+1+1+1+1</f>
        <v>7</v>
      </c>
      <c r="G5" s="1439">
        <f>1/2+1/2+(1/2)+1/2+1/2+1/2+1/3</f>
        <v>3.3333333333333335</v>
      </c>
      <c r="H5" s="1439">
        <v>0</v>
      </c>
      <c r="I5" s="1439">
        <v>0</v>
      </c>
      <c r="J5" s="1439">
        <v>0</v>
      </c>
      <c r="K5" s="1439">
        <v>0</v>
      </c>
      <c r="L5" s="1439">
        <v>0</v>
      </c>
      <c r="M5" s="1439">
        <v>0</v>
      </c>
      <c r="N5" s="1439">
        <v>0</v>
      </c>
      <c r="O5" s="1439">
        <v>0</v>
      </c>
      <c r="P5" s="1439">
        <v>0</v>
      </c>
      <c r="Q5" s="1491">
        <v>0</v>
      </c>
      <c r="R5" s="111"/>
    </row>
    <row r="6" spans="1:18" s="123" customFormat="1">
      <c r="A6" s="1427" t="s">
        <v>146</v>
      </c>
      <c r="B6" s="1427" t="s">
        <v>147</v>
      </c>
      <c r="C6" s="1427" t="s">
        <v>67</v>
      </c>
      <c r="D6" s="1203">
        <f t="shared" si="0"/>
        <v>0</v>
      </c>
      <c r="E6" s="1203">
        <f t="shared" si="1"/>
        <v>0</v>
      </c>
      <c r="F6" s="1436">
        <v>0</v>
      </c>
      <c r="G6" s="1436">
        <v>0</v>
      </c>
      <c r="H6" s="1436">
        <v>0</v>
      </c>
      <c r="I6" s="1436">
        <v>0</v>
      </c>
      <c r="J6" s="1436">
        <v>0</v>
      </c>
      <c r="K6" s="1436">
        <v>0</v>
      </c>
      <c r="L6" s="1436">
        <v>0</v>
      </c>
      <c r="M6" s="1436">
        <v>0</v>
      </c>
      <c r="N6" s="1436">
        <v>0</v>
      </c>
      <c r="O6" s="1436">
        <v>0</v>
      </c>
      <c r="P6" s="1436">
        <v>0</v>
      </c>
      <c r="Q6" s="1492">
        <v>0</v>
      </c>
      <c r="R6" s="110"/>
    </row>
    <row r="7" spans="1:18" s="123" customFormat="1">
      <c r="A7" s="1427" t="s">
        <v>312</v>
      </c>
      <c r="B7" s="1427" t="s">
        <v>313</v>
      </c>
      <c r="C7" s="1427" t="s">
        <v>67</v>
      </c>
      <c r="D7" s="1203">
        <f t="shared" si="0"/>
        <v>4</v>
      </c>
      <c r="E7" s="1203">
        <f t="shared" si="1"/>
        <v>3</v>
      </c>
      <c r="F7" s="1436">
        <f>1+1+(1)</f>
        <v>3</v>
      </c>
      <c r="G7" s="1436">
        <f>1+1+(1/2)</f>
        <v>2.5</v>
      </c>
      <c r="H7" s="1436">
        <v>0</v>
      </c>
      <c r="I7" s="1436">
        <v>0</v>
      </c>
      <c r="J7" s="1436">
        <v>0</v>
      </c>
      <c r="K7" s="1436">
        <v>0</v>
      </c>
      <c r="L7" s="1436">
        <v>0</v>
      </c>
      <c r="M7" s="1436">
        <v>0</v>
      </c>
      <c r="N7" s="1436">
        <v>0</v>
      </c>
      <c r="O7" s="1436">
        <v>0</v>
      </c>
      <c r="P7" s="1436">
        <v>1</v>
      </c>
      <c r="Q7" s="1492">
        <f>1/2</f>
        <v>0.5</v>
      </c>
      <c r="R7" s="110"/>
    </row>
    <row r="8" spans="1:18" s="123" customFormat="1">
      <c r="A8" s="1427" t="s">
        <v>678</v>
      </c>
      <c r="B8" s="1427" t="s">
        <v>679</v>
      </c>
      <c r="C8" s="1427" t="s">
        <v>67</v>
      </c>
      <c r="D8" s="1203">
        <f t="shared" si="0"/>
        <v>4</v>
      </c>
      <c r="E8" s="1203">
        <f t="shared" si="1"/>
        <v>4</v>
      </c>
      <c r="F8" s="1436">
        <f>1</f>
        <v>1</v>
      </c>
      <c r="G8" s="1436">
        <f>1</f>
        <v>1</v>
      </c>
      <c r="H8" s="1436">
        <f>1+1</f>
        <v>2</v>
      </c>
      <c r="I8" s="1436">
        <f>1+1</f>
        <v>2</v>
      </c>
      <c r="J8" s="1436">
        <v>0</v>
      </c>
      <c r="K8" s="1436">
        <v>0</v>
      </c>
      <c r="L8" s="1436">
        <v>0</v>
      </c>
      <c r="M8" s="1436">
        <v>0</v>
      </c>
      <c r="N8" s="1436">
        <v>0</v>
      </c>
      <c r="O8" s="1436">
        <v>0</v>
      </c>
      <c r="P8" s="1436">
        <f>1</f>
        <v>1</v>
      </c>
      <c r="Q8" s="1492">
        <f>1</f>
        <v>1</v>
      </c>
      <c r="R8" s="110"/>
    </row>
    <row r="9" spans="1:18" s="123" customFormat="1">
      <c r="A9" s="1427" t="s">
        <v>90</v>
      </c>
      <c r="B9" s="1427" t="s">
        <v>1013</v>
      </c>
      <c r="C9" s="1427" t="s">
        <v>67</v>
      </c>
      <c r="D9" s="1203">
        <f t="shared" si="0"/>
        <v>1</v>
      </c>
      <c r="E9" s="1203">
        <f t="shared" si="1"/>
        <v>1</v>
      </c>
      <c r="F9" s="1436">
        <f>1</f>
        <v>1</v>
      </c>
      <c r="G9" s="1436">
        <f>1</f>
        <v>1</v>
      </c>
      <c r="H9" s="1436">
        <v>0</v>
      </c>
      <c r="I9" s="1436">
        <v>0</v>
      </c>
      <c r="J9" s="1436">
        <v>0</v>
      </c>
      <c r="K9" s="1436">
        <v>0</v>
      </c>
      <c r="L9" s="1436">
        <v>0</v>
      </c>
      <c r="M9" s="1436">
        <v>0</v>
      </c>
      <c r="N9" s="1436">
        <v>0</v>
      </c>
      <c r="O9" s="1436">
        <v>0</v>
      </c>
      <c r="P9" s="1436">
        <v>0</v>
      </c>
      <c r="Q9" s="1492">
        <v>0</v>
      </c>
      <c r="R9" s="110"/>
    </row>
    <row r="10" spans="1:18" s="102" customFormat="1">
      <c r="A10" s="1427" t="s">
        <v>327</v>
      </c>
      <c r="B10" s="1427" t="s">
        <v>328</v>
      </c>
      <c r="C10" s="1427" t="s">
        <v>1083</v>
      </c>
      <c r="D10" s="1203">
        <f t="shared" si="0"/>
        <v>0</v>
      </c>
      <c r="E10" s="1203">
        <f t="shared" si="1"/>
        <v>0</v>
      </c>
      <c r="F10" s="1436">
        <v>0</v>
      </c>
      <c r="G10" s="1436">
        <v>0</v>
      </c>
      <c r="H10" s="1436">
        <v>0</v>
      </c>
      <c r="I10" s="1436">
        <v>0</v>
      </c>
      <c r="J10" s="1436">
        <v>0</v>
      </c>
      <c r="K10" s="1436">
        <v>0</v>
      </c>
      <c r="L10" s="1436">
        <v>0</v>
      </c>
      <c r="M10" s="1436">
        <v>0</v>
      </c>
      <c r="N10" s="1436">
        <v>0</v>
      </c>
      <c r="O10" s="1436">
        <v>0</v>
      </c>
      <c r="P10" s="1436">
        <v>0</v>
      </c>
      <c r="Q10" s="1492">
        <v>0</v>
      </c>
      <c r="R10" s="112"/>
    </row>
    <row r="11" spans="1:18" s="102" customFormat="1">
      <c r="A11" s="1427" t="s">
        <v>230</v>
      </c>
      <c r="B11" s="1427" t="s">
        <v>100</v>
      </c>
      <c r="C11" s="1427" t="s">
        <v>67</v>
      </c>
      <c r="D11" s="1203">
        <f t="shared" si="0"/>
        <v>3</v>
      </c>
      <c r="E11" s="1203">
        <f t="shared" si="1"/>
        <v>2.5</v>
      </c>
      <c r="F11" s="1436">
        <f>1+1</f>
        <v>2</v>
      </c>
      <c r="G11" s="1436">
        <f>1+1</f>
        <v>2</v>
      </c>
      <c r="H11" s="1436">
        <v>0</v>
      </c>
      <c r="I11" s="1436">
        <v>0</v>
      </c>
      <c r="J11" s="1436">
        <v>0</v>
      </c>
      <c r="K11" s="1436">
        <v>0</v>
      </c>
      <c r="L11" s="1436">
        <v>0</v>
      </c>
      <c r="M11" s="1436">
        <v>0</v>
      </c>
      <c r="N11" s="1436">
        <v>0</v>
      </c>
      <c r="O11" s="1436">
        <v>0</v>
      </c>
      <c r="P11" s="1436">
        <f>1</f>
        <v>1</v>
      </c>
      <c r="Q11" s="1492">
        <f>1/2</f>
        <v>0.5</v>
      </c>
      <c r="R11" s="112"/>
    </row>
    <row r="12" spans="1:18" s="102" customFormat="1">
      <c r="A12" s="1427" t="s">
        <v>302</v>
      </c>
      <c r="B12" s="1427" t="s">
        <v>303</v>
      </c>
      <c r="C12" s="1427" t="s">
        <v>67</v>
      </c>
      <c r="D12" s="1203">
        <f t="shared" si="0"/>
        <v>0</v>
      </c>
      <c r="E12" s="1203">
        <f t="shared" si="1"/>
        <v>0</v>
      </c>
      <c r="F12" s="1436">
        <v>0</v>
      </c>
      <c r="G12" s="1436">
        <v>0</v>
      </c>
      <c r="H12" s="1436">
        <v>0</v>
      </c>
      <c r="I12" s="1436">
        <v>0</v>
      </c>
      <c r="J12" s="1436">
        <v>0</v>
      </c>
      <c r="K12" s="1436">
        <v>0</v>
      </c>
      <c r="L12" s="1436">
        <v>0</v>
      </c>
      <c r="M12" s="1436">
        <v>0</v>
      </c>
      <c r="N12" s="1436">
        <v>0</v>
      </c>
      <c r="O12" s="1436">
        <v>0</v>
      </c>
      <c r="P12" s="1436">
        <v>0</v>
      </c>
      <c r="Q12" s="1492">
        <v>0</v>
      </c>
      <c r="R12" s="112"/>
    </row>
    <row r="13" spans="1:18" s="102" customFormat="1">
      <c r="A13" s="1427" t="s">
        <v>86</v>
      </c>
      <c r="B13" s="1427" t="s">
        <v>87</v>
      </c>
      <c r="C13" s="1427" t="s">
        <v>67</v>
      </c>
      <c r="D13" s="1203">
        <f t="shared" si="0"/>
        <v>0</v>
      </c>
      <c r="E13" s="1203">
        <f t="shared" si="1"/>
        <v>0</v>
      </c>
      <c r="F13" s="1436">
        <v>0</v>
      </c>
      <c r="G13" s="1436">
        <v>0</v>
      </c>
      <c r="H13" s="1436">
        <v>0</v>
      </c>
      <c r="I13" s="1436">
        <v>0</v>
      </c>
      <c r="J13" s="1436">
        <v>0</v>
      </c>
      <c r="K13" s="1436">
        <v>0</v>
      </c>
      <c r="L13" s="1436">
        <v>0</v>
      </c>
      <c r="M13" s="1436">
        <v>0</v>
      </c>
      <c r="N13" s="1436">
        <v>0</v>
      </c>
      <c r="O13" s="1436">
        <v>0</v>
      </c>
      <c r="P13" s="1436">
        <v>0</v>
      </c>
      <c r="Q13" s="1492">
        <v>0</v>
      </c>
      <c r="R13" s="112"/>
    </row>
    <row r="14" spans="1:18" s="102" customFormat="1">
      <c r="A14" s="1486" t="s">
        <v>148</v>
      </c>
      <c r="B14" s="1434" t="s">
        <v>149</v>
      </c>
      <c r="C14" s="1434" t="s">
        <v>67</v>
      </c>
      <c r="D14" s="1203">
        <f t="shared" si="0"/>
        <v>0</v>
      </c>
      <c r="E14" s="1203">
        <f t="shared" si="1"/>
        <v>0</v>
      </c>
      <c r="F14" s="1436">
        <v>0</v>
      </c>
      <c r="G14" s="1436">
        <v>0</v>
      </c>
      <c r="H14" s="1436">
        <v>0</v>
      </c>
      <c r="I14" s="1436">
        <v>0</v>
      </c>
      <c r="J14" s="1436">
        <v>0</v>
      </c>
      <c r="K14" s="1436">
        <v>0</v>
      </c>
      <c r="L14" s="1436">
        <v>0</v>
      </c>
      <c r="M14" s="1436">
        <v>0</v>
      </c>
      <c r="N14" s="1436">
        <v>0</v>
      </c>
      <c r="O14" s="1436">
        <v>0</v>
      </c>
      <c r="P14" s="1436">
        <v>0</v>
      </c>
      <c r="Q14" s="1492">
        <v>0</v>
      </c>
      <c r="R14" s="112"/>
    </row>
    <row r="15" spans="1:18" s="102" customFormat="1">
      <c r="A15" s="1427" t="s">
        <v>136</v>
      </c>
      <c r="B15" s="1427" t="s">
        <v>137</v>
      </c>
      <c r="C15" s="1427" t="s">
        <v>67</v>
      </c>
      <c r="D15" s="1203">
        <f t="shared" si="0"/>
        <v>1</v>
      </c>
      <c r="E15" s="1203">
        <f t="shared" si="1"/>
        <v>1</v>
      </c>
      <c r="F15" s="1436">
        <v>0</v>
      </c>
      <c r="G15" s="1436">
        <v>0</v>
      </c>
      <c r="H15" s="1436">
        <v>0</v>
      </c>
      <c r="I15" s="1436">
        <v>0</v>
      </c>
      <c r="J15" s="1436">
        <v>0</v>
      </c>
      <c r="K15" s="1436">
        <v>0</v>
      </c>
      <c r="L15" s="1436">
        <v>0</v>
      </c>
      <c r="M15" s="1436">
        <v>0</v>
      </c>
      <c r="N15" s="1436">
        <v>0</v>
      </c>
      <c r="O15" s="1436">
        <v>0</v>
      </c>
      <c r="P15" s="1436">
        <f>1</f>
        <v>1</v>
      </c>
      <c r="Q15" s="1492">
        <f>1</f>
        <v>1</v>
      </c>
      <c r="R15" s="112"/>
    </row>
    <row r="16" spans="1:18" s="102" customFormat="1">
      <c r="A16" s="1486" t="s">
        <v>838</v>
      </c>
      <c r="B16" s="1434" t="s">
        <v>839</v>
      </c>
      <c r="C16" s="1434" t="s">
        <v>2647</v>
      </c>
      <c r="D16" s="1203">
        <f t="shared" si="0"/>
        <v>0</v>
      </c>
      <c r="E16" s="1203">
        <f t="shared" si="1"/>
        <v>0</v>
      </c>
      <c r="F16" s="1436">
        <v>0</v>
      </c>
      <c r="G16" s="1436">
        <v>0</v>
      </c>
      <c r="H16" s="1436">
        <v>0</v>
      </c>
      <c r="I16" s="1436">
        <v>0</v>
      </c>
      <c r="J16" s="1436">
        <v>0</v>
      </c>
      <c r="K16" s="1436">
        <v>0</v>
      </c>
      <c r="L16" s="1436">
        <v>0</v>
      </c>
      <c r="M16" s="1436">
        <v>0</v>
      </c>
      <c r="N16" s="1436">
        <v>0</v>
      </c>
      <c r="O16" s="1436">
        <v>0</v>
      </c>
      <c r="P16" s="1436">
        <v>0</v>
      </c>
      <c r="Q16" s="1492">
        <v>0</v>
      </c>
      <c r="R16" s="112"/>
    </row>
    <row r="17" spans="1:18" s="102" customFormat="1">
      <c r="A17" s="1427" t="s">
        <v>239</v>
      </c>
      <c r="B17" s="1427" t="s">
        <v>240</v>
      </c>
      <c r="C17" s="1427" t="s">
        <v>67</v>
      </c>
      <c r="D17" s="1235">
        <f t="shared" si="0"/>
        <v>8</v>
      </c>
      <c r="E17" s="1235">
        <f t="shared" si="1"/>
        <v>4.333333333333333</v>
      </c>
      <c r="F17" s="1436">
        <f>1+1+1+(1)+1+1+1+1</f>
        <v>8</v>
      </c>
      <c r="G17" s="1436">
        <f>1/2+1+1/2+(1/2)+1/2+1/2+1/2+1/3</f>
        <v>4.333333333333333</v>
      </c>
      <c r="H17" s="1436">
        <v>0</v>
      </c>
      <c r="I17" s="1436">
        <v>0</v>
      </c>
      <c r="J17" s="1436">
        <v>0</v>
      </c>
      <c r="K17" s="1436">
        <v>0</v>
      </c>
      <c r="L17" s="1436">
        <v>0</v>
      </c>
      <c r="M17" s="1436">
        <v>0</v>
      </c>
      <c r="N17" s="1436">
        <v>0</v>
      </c>
      <c r="O17" s="1436">
        <v>0</v>
      </c>
      <c r="P17" s="1436">
        <v>0</v>
      </c>
      <c r="Q17" s="1492">
        <v>0</v>
      </c>
      <c r="R17" s="112"/>
    </row>
    <row r="18" spans="1:18" s="145" customFormat="1">
      <c r="A18" s="1427" t="s">
        <v>389</v>
      </c>
      <c r="B18" s="1427" t="s">
        <v>101</v>
      </c>
      <c r="C18" s="1427" t="s">
        <v>1083</v>
      </c>
      <c r="D18" s="1203">
        <f t="shared" si="0"/>
        <v>0</v>
      </c>
      <c r="E18" s="1203">
        <f t="shared" si="1"/>
        <v>0</v>
      </c>
      <c r="F18" s="1436">
        <v>0</v>
      </c>
      <c r="G18" s="1436">
        <v>0</v>
      </c>
      <c r="H18" s="1436">
        <v>0</v>
      </c>
      <c r="I18" s="1436">
        <v>0</v>
      </c>
      <c r="J18" s="1436">
        <v>0</v>
      </c>
      <c r="K18" s="1436">
        <v>0</v>
      </c>
      <c r="L18" s="1436">
        <v>0</v>
      </c>
      <c r="M18" s="1436">
        <v>0</v>
      </c>
      <c r="N18" s="1436">
        <v>0</v>
      </c>
      <c r="O18" s="1436">
        <v>0</v>
      </c>
      <c r="P18" s="1436">
        <v>0</v>
      </c>
      <c r="Q18" s="1492">
        <v>0</v>
      </c>
      <c r="R18" s="111"/>
    </row>
    <row r="19" spans="1:18" s="102" customFormat="1">
      <c r="A19" s="1427" t="s">
        <v>681</v>
      </c>
      <c r="B19" s="1427" t="s">
        <v>682</v>
      </c>
      <c r="C19" s="1427" t="s">
        <v>291</v>
      </c>
      <c r="D19" s="1203">
        <f t="shared" si="0"/>
        <v>0</v>
      </c>
      <c r="E19" s="1203">
        <f t="shared" si="1"/>
        <v>0</v>
      </c>
      <c r="F19" s="1436">
        <v>0</v>
      </c>
      <c r="G19" s="1436">
        <v>0</v>
      </c>
      <c r="H19" s="1436">
        <v>0</v>
      </c>
      <c r="I19" s="1436">
        <v>0</v>
      </c>
      <c r="J19" s="1436">
        <v>0</v>
      </c>
      <c r="K19" s="1436">
        <v>0</v>
      </c>
      <c r="L19" s="1436">
        <v>0</v>
      </c>
      <c r="M19" s="1436">
        <v>0</v>
      </c>
      <c r="N19" s="1436">
        <v>0</v>
      </c>
      <c r="O19" s="1436">
        <v>0</v>
      </c>
      <c r="P19" s="1436">
        <v>0</v>
      </c>
      <c r="Q19" s="1492">
        <v>0</v>
      </c>
      <c r="R19" s="112"/>
    </row>
    <row r="20" spans="1:18" s="102" customFormat="1">
      <c r="A20" s="1427" t="s">
        <v>277</v>
      </c>
      <c r="B20" s="1427" t="s">
        <v>684</v>
      </c>
      <c r="C20" s="1427" t="s">
        <v>67</v>
      </c>
      <c r="D20" s="1203">
        <f t="shared" si="0"/>
        <v>1</v>
      </c>
      <c r="E20" s="1203">
        <f t="shared" si="1"/>
        <v>0.5</v>
      </c>
      <c r="F20" s="1436">
        <f>1</f>
        <v>1</v>
      </c>
      <c r="G20" s="1436">
        <f>1/2</f>
        <v>0.5</v>
      </c>
      <c r="H20" s="1436">
        <v>0</v>
      </c>
      <c r="I20" s="1436">
        <v>0</v>
      </c>
      <c r="J20" s="1436">
        <v>0</v>
      </c>
      <c r="K20" s="1436">
        <v>0</v>
      </c>
      <c r="L20" s="1436">
        <v>0</v>
      </c>
      <c r="M20" s="1436">
        <v>0</v>
      </c>
      <c r="N20" s="1436">
        <v>0</v>
      </c>
      <c r="O20" s="1436">
        <v>0</v>
      </c>
      <c r="P20" s="1436">
        <v>0</v>
      </c>
      <c r="Q20" s="1492">
        <v>0</v>
      </c>
      <c r="R20" s="112"/>
    </row>
    <row r="21" spans="1:18" s="102" customFormat="1">
      <c r="A21" s="1427" t="s">
        <v>680</v>
      </c>
      <c r="B21" s="1427" t="s">
        <v>145</v>
      </c>
      <c r="C21" s="1427" t="s">
        <v>67</v>
      </c>
      <c r="D21" s="1203">
        <f t="shared" si="0"/>
        <v>0</v>
      </c>
      <c r="E21" s="1203">
        <f t="shared" si="1"/>
        <v>0</v>
      </c>
      <c r="F21" s="1436">
        <v>0</v>
      </c>
      <c r="G21" s="1436">
        <v>0</v>
      </c>
      <c r="H21" s="1436">
        <v>0</v>
      </c>
      <c r="I21" s="1436">
        <v>0</v>
      </c>
      <c r="J21" s="1436">
        <v>0</v>
      </c>
      <c r="K21" s="1436">
        <v>0</v>
      </c>
      <c r="L21" s="1436">
        <v>0</v>
      </c>
      <c r="M21" s="1436">
        <v>0</v>
      </c>
      <c r="N21" s="1436">
        <v>0</v>
      </c>
      <c r="O21" s="1436">
        <v>0</v>
      </c>
      <c r="P21" s="1436">
        <v>0</v>
      </c>
      <c r="Q21" s="1492">
        <v>0</v>
      </c>
      <c r="R21" s="112"/>
    </row>
    <row r="22" spans="1:18" s="95" customFormat="1">
      <c r="A22" s="1427" t="s">
        <v>197</v>
      </c>
      <c r="B22" s="1427" t="s">
        <v>1082</v>
      </c>
      <c r="C22" s="1427" t="s">
        <v>67</v>
      </c>
      <c r="D22" s="1203">
        <f t="shared" si="0"/>
        <v>2</v>
      </c>
      <c r="E22" s="1203">
        <f t="shared" si="1"/>
        <v>2</v>
      </c>
      <c r="F22" s="1436">
        <v>0</v>
      </c>
      <c r="G22" s="1436">
        <v>0</v>
      </c>
      <c r="H22" s="1436">
        <v>0</v>
      </c>
      <c r="I22" s="1436">
        <v>0</v>
      </c>
      <c r="J22" s="1436">
        <v>0</v>
      </c>
      <c r="K22" s="1436">
        <v>0</v>
      </c>
      <c r="L22" s="1436">
        <v>0</v>
      </c>
      <c r="M22" s="1436">
        <v>0</v>
      </c>
      <c r="N22" s="1436">
        <v>0</v>
      </c>
      <c r="O22" s="1436">
        <v>0</v>
      </c>
      <c r="P22" s="1436">
        <f>1+1</f>
        <v>2</v>
      </c>
      <c r="Q22" s="1492">
        <f>1+1</f>
        <v>2</v>
      </c>
      <c r="R22" s="1"/>
    </row>
    <row r="23" spans="1:18" s="100" customFormat="1">
      <c r="A23" s="1427" t="s">
        <v>307</v>
      </c>
      <c r="B23" s="1427" t="s">
        <v>308</v>
      </c>
      <c r="C23" s="1427" t="s">
        <v>67</v>
      </c>
      <c r="D23" s="1203">
        <f t="shared" si="0"/>
        <v>1</v>
      </c>
      <c r="E23" s="1203">
        <f t="shared" si="1"/>
        <v>1</v>
      </c>
      <c r="F23" s="1436">
        <f>1</f>
        <v>1</v>
      </c>
      <c r="G23" s="1436">
        <f>1</f>
        <v>1</v>
      </c>
      <c r="H23" s="1436">
        <v>0</v>
      </c>
      <c r="I23" s="1436">
        <v>0</v>
      </c>
      <c r="J23" s="1436">
        <v>0</v>
      </c>
      <c r="K23" s="1436">
        <v>0</v>
      </c>
      <c r="L23" s="1436">
        <v>0</v>
      </c>
      <c r="M23" s="1436">
        <v>0</v>
      </c>
      <c r="N23" s="1436">
        <v>0</v>
      </c>
      <c r="O23" s="1436">
        <v>0</v>
      </c>
      <c r="P23" s="1436">
        <v>0</v>
      </c>
      <c r="Q23" s="1492">
        <v>0</v>
      </c>
      <c r="R23" s="111"/>
    </row>
    <row r="24" spans="1:18" s="102" customFormat="1">
      <c r="A24" s="1428" t="s">
        <v>131</v>
      </c>
      <c r="B24" s="1428" t="s">
        <v>689</v>
      </c>
      <c r="C24" s="1428" t="s">
        <v>59</v>
      </c>
      <c r="D24" s="1205">
        <f t="shared" si="0"/>
        <v>6</v>
      </c>
      <c r="E24" s="1205">
        <f t="shared" si="1"/>
        <v>5</v>
      </c>
      <c r="F24" s="1439">
        <f>1+1+1+(1)+1+1</f>
        <v>6</v>
      </c>
      <c r="G24" s="1439">
        <f>1+1+1/2+(1)+1/2+1</f>
        <v>5</v>
      </c>
      <c r="H24" s="1439">
        <v>0</v>
      </c>
      <c r="I24" s="1439">
        <v>0</v>
      </c>
      <c r="J24" s="1439">
        <v>0</v>
      </c>
      <c r="K24" s="1439">
        <v>0</v>
      </c>
      <c r="L24" s="1439">
        <v>0</v>
      </c>
      <c r="M24" s="1439">
        <v>0</v>
      </c>
      <c r="N24" s="1439">
        <v>0</v>
      </c>
      <c r="O24" s="1439">
        <v>0</v>
      </c>
      <c r="P24" s="1439">
        <v>0</v>
      </c>
      <c r="Q24" s="1491">
        <v>0</v>
      </c>
      <c r="R24" s="112"/>
    </row>
    <row r="25" spans="1:18" s="102" customFormat="1">
      <c r="A25" s="1427" t="s">
        <v>687</v>
      </c>
      <c r="B25" s="1427" t="s">
        <v>688</v>
      </c>
      <c r="C25" s="1427" t="s">
        <v>59</v>
      </c>
      <c r="D25" s="1203">
        <f t="shared" si="0"/>
        <v>0</v>
      </c>
      <c r="E25" s="1203">
        <f t="shared" si="1"/>
        <v>0</v>
      </c>
      <c r="F25" s="1436">
        <v>0</v>
      </c>
      <c r="G25" s="1436">
        <v>0</v>
      </c>
      <c r="H25" s="1436">
        <v>0</v>
      </c>
      <c r="I25" s="1436">
        <v>0</v>
      </c>
      <c r="J25" s="1436">
        <v>0</v>
      </c>
      <c r="K25" s="1436">
        <v>0</v>
      </c>
      <c r="L25" s="1436">
        <v>0</v>
      </c>
      <c r="M25" s="1436">
        <v>0</v>
      </c>
      <c r="N25" s="1436">
        <v>0</v>
      </c>
      <c r="O25" s="1436">
        <v>0</v>
      </c>
      <c r="P25" s="1436">
        <v>0</v>
      </c>
      <c r="Q25" s="1492">
        <v>0</v>
      </c>
      <c r="R25" s="112"/>
    </row>
    <row r="26" spans="1:18" s="102" customFormat="1">
      <c r="A26" s="1427" t="s">
        <v>685</v>
      </c>
      <c r="B26" s="1427" t="s">
        <v>686</v>
      </c>
      <c r="C26" s="1427" t="s">
        <v>59</v>
      </c>
      <c r="D26" s="1203">
        <f t="shared" si="0"/>
        <v>0</v>
      </c>
      <c r="E26" s="1203">
        <f t="shared" si="1"/>
        <v>0</v>
      </c>
      <c r="F26" s="1436">
        <v>0</v>
      </c>
      <c r="G26" s="1436">
        <v>0</v>
      </c>
      <c r="H26" s="1436">
        <v>0</v>
      </c>
      <c r="I26" s="1436">
        <v>0</v>
      </c>
      <c r="J26" s="1436">
        <v>0</v>
      </c>
      <c r="K26" s="1436">
        <v>0</v>
      </c>
      <c r="L26" s="1436">
        <v>0</v>
      </c>
      <c r="M26" s="1436">
        <v>0</v>
      </c>
      <c r="N26" s="1436">
        <v>0</v>
      </c>
      <c r="O26" s="1436">
        <v>0</v>
      </c>
      <c r="P26" s="1436">
        <v>0</v>
      </c>
      <c r="Q26" s="1492">
        <v>0</v>
      </c>
      <c r="R26" s="112"/>
    </row>
    <row r="27" spans="1:18" s="102" customFormat="1">
      <c r="A27" s="1427" t="s">
        <v>195</v>
      </c>
      <c r="B27" s="1427" t="s">
        <v>196</v>
      </c>
      <c r="C27" s="1427" t="s">
        <v>59</v>
      </c>
      <c r="D27" s="1203">
        <f t="shared" si="0"/>
        <v>1</v>
      </c>
      <c r="E27" s="1203">
        <f t="shared" si="1"/>
        <v>1</v>
      </c>
      <c r="F27" s="1436">
        <v>0</v>
      </c>
      <c r="G27" s="1436">
        <v>0</v>
      </c>
      <c r="H27" s="1436">
        <v>0</v>
      </c>
      <c r="I27" s="1436">
        <v>0</v>
      </c>
      <c r="J27" s="1436">
        <v>0</v>
      </c>
      <c r="K27" s="1436">
        <v>0</v>
      </c>
      <c r="L27" s="1436">
        <v>0</v>
      </c>
      <c r="M27" s="1436">
        <v>0</v>
      </c>
      <c r="N27" s="1436">
        <v>0</v>
      </c>
      <c r="O27" s="1436">
        <v>0</v>
      </c>
      <c r="P27" s="1436">
        <f>1</f>
        <v>1</v>
      </c>
      <c r="Q27" s="1492">
        <f>1</f>
        <v>1</v>
      </c>
      <c r="R27" s="112"/>
    </row>
    <row r="28" spans="1:18" s="100" customFormat="1">
      <c r="A28" s="1434" t="s">
        <v>840</v>
      </c>
      <c r="B28" s="1434" t="s">
        <v>856</v>
      </c>
      <c r="C28" s="1434" t="s">
        <v>2650</v>
      </c>
      <c r="D28" s="1203">
        <f t="shared" si="0"/>
        <v>0</v>
      </c>
      <c r="E28" s="1203">
        <f t="shared" si="1"/>
        <v>0</v>
      </c>
      <c r="F28" s="1436">
        <v>0</v>
      </c>
      <c r="G28" s="1436">
        <v>0</v>
      </c>
      <c r="H28" s="1436">
        <v>0</v>
      </c>
      <c r="I28" s="1436">
        <v>0</v>
      </c>
      <c r="J28" s="1436">
        <v>0</v>
      </c>
      <c r="K28" s="1436">
        <v>0</v>
      </c>
      <c r="L28" s="1436">
        <v>0</v>
      </c>
      <c r="M28" s="1436">
        <v>0</v>
      </c>
      <c r="N28" s="1436">
        <v>0</v>
      </c>
      <c r="O28" s="1436">
        <v>0</v>
      </c>
      <c r="P28" s="1436">
        <v>0</v>
      </c>
      <c r="Q28" s="1492">
        <v>0</v>
      </c>
      <c r="R28" s="111"/>
    </row>
    <row r="29" spans="1:18" s="95" customFormat="1">
      <c r="A29" s="1427" t="s">
        <v>683</v>
      </c>
      <c r="B29" s="1427" t="s">
        <v>1027</v>
      </c>
      <c r="C29" s="1427" t="s">
        <v>59</v>
      </c>
      <c r="D29" s="1203">
        <f t="shared" si="0"/>
        <v>1</v>
      </c>
      <c r="E29" s="1203">
        <f t="shared" si="1"/>
        <v>0.5</v>
      </c>
      <c r="F29" s="1436">
        <v>0</v>
      </c>
      <c r="G29" s="1436">
        <v>0</v>
      </c>
      <c r="H29" s="1436">
        <v>0</v>
      </c>
      <c r="I29" s="1436">
        <v>0</v>
      </c>
      <c r="J29" s="1436">
        <v>0</v>
      </c>
      <c r="K29" s="1436">
        <v>0</v>
      </c>
      <c r="L29" s="1436">
        <v>0</v>
      </c>
      <c r="M29" s="1436">
        <v>0</v>
      </c>
      <c r="N29" s="1436">
        <v>0</v>
      </c>
      <c r="O29" s="1436">
        <v>0</v>
      </c>
      <c r="P29" s="1436">
        <f>1</f>
        <v>1</v>
      </c>
      <c r="Q29" s="1492">
        <f>1/2</f>
        <v>0.5</v>
      </c>
      <c r="R29"/>
    </row>
    <row r="30" spans="1:18" s="102" customFormat="1">
      <c r="A30" s="1518" t="s">
        <v>841</v>
      </c>
      <c r="B30" s="1488" t="s">
        <v>842</v>
      </c>
      <c r="C30" s="1488" t="s">
        <v>1762</v>
      </c>
      <c r="D30" s="1205">
        <f t="shared" si="0"/>
        <v>0</v>
      </c>
      <c r="E30" s="1205">
        <f t="shared" si="1"/>
        <v>0</v>
      </c>
      <c r="F30" s="1439">
        <v>0</v>
      </c>
      <c r="G30" s="1439">
        <v>0</v>
      </c>
      <c r="H30" s="1439">
        <v>0</v>
      </c>
      <c r="I30" s="1439">
        <v>0</v>
      </c>
      <c r="J30" s="1439">
        <v>0</v>
      </c>
      <c r="K30" s="1439">
        <v>0</v>
      </c>
      <c r="L30" s="1439">
        <v>0</v>
      </c>
      <c r="M30" s="1439">
        <v>0</v>
      </c>
      <c r="N30" s="1439">
        <v>0</v>
      </c>
      <c r="O30" s="1439">
        <v>0</v>
      </c>
      <c r="P30" s="1439">
        <v>0</v>
      </c>
      <c r="Q30" s="1491">
        <v>0</v>
      </c>
      <c r="R30" s="112"/>
    </row>
    <row r="31" spans="1:18" s="100" customFormat="1">
      <c r="A31" s="1515" t="s">
        <v>350</v>
      </c>
      <c r="B31" s="1519" t="s">
        <v>351</v>
      </c>
      <c r="C31" s="1519" t="s">
        <v>1762</v>
      </c>
      <c r="D31" s="1203">
        <f t="shared" si="0"/>
        <v>0</v>
      </c>
      <c r="E31" s="1203">
        <f t="shared" si="1"/>
        <v>0</v>
      </c>
      <c r="F31" s="1443">
        <v>0</v>
      </c>
      <c r="G31" s="1443">
        <v>0</v>
      </c>
      <c r="H31" s="1443">
        <v>0</v>
      </c>
      <c r="I31" s="1443">
        <v>0</v>
      </c>
      <c r="J31" s="1443">
        <v>0</v>
      </c>
      <c r="K31" s="1443">
        <v>0</v>
      </c>
      <c r="L31" s="1443">
        <v>0</v>
      </c>
      <c r="M31" s="1443">
        <v>0</v>
      </c>
      <c r="N31" s="1443">
        <v>0</v>
      </c>
      <c r="O31" s="1443">
        <v>0</v>
      </c>
      <c r="P31" s="1443">
        <v>0</v>
      </c>
      <c r="Q31" s="1493">
        <v>0</v>
      </c>
      <c r="R31" s="111"/>
    </row>
    <row r="32" spans="1:18" s="102" customFormat="1">
      <c r="A32" s="1428" t="s">
        <v>691</v>
      </c>
      <c r="B32" s="1428" t="s">
        <v>692</v>
      </c>
      <c r="C32" s="1428" t="s">
        <v>183</v>
      </c>
      <c r="D32" s="1205">
        <f t="shared" si="0"/>
        <v>0</v>
      </c>
      <c r="E32" s="1205">
        <f t="shared" si="1"/>
        <v>0</v>
      </c>
      <c r="F32" s="1439">
        <v>0</v>
      </c>
      <c r="G32" s="1439">
        <v>0</v>
      </c>
      <c r="H32" s="1439">
        <v>0</v>
      </c>
      <c r="I32" s="1439">
        <v>0</v>
      </c>
      <c r="J32" s="1439">
        <v>0</v>
      </c>
      <c r="K32" s="1439">
        <v>0</v>
      </c>
      <c r="L32" s="1439">
        <v>0</v>
      </c>
      <c r="M32" s="1439">
        <v>0</v>
      </c>
      <c r="N32" s="1439">
        <v>0</v>
      </c>
      <c r="O32" s="1439">
        <v>0</v>
      </c>
      <c r="P32" s="1439">
        <v>0</v>
      </c>
      <c r="Q32" s="1491">
        <v>0</v>
      </c>
      <c r="R32" s="112"/>
    </row>
    <row r="33" spans="1:18" s="95" customFormat="1">
      <c r="A33" s="1427" t="s">
        <v>693</v>
      </c>
      <c r="B33" s="1427" t="s">
        <v>694</v>
      </c>
      <c r="C33" s="1427" t="s">
        <v>157</v>
      </c>
      <c r="D33" s="1203">
        <f t="shared" si="0"/>
        <v>1</v>
      </c>
      <c r="E33" s="1203">
        <f t="shared" si="1"/>
        <v>0.33333333333333331</v>
      </c>
      <c r="F33" s="1436">
        <f>1</f>
        <v>1</v>
      </c>
      <c r="G33" s="1436">
        <f>1/3</f>
        <v>0.33333333333333331</v>
      </c>
      <c r="H33" s="1436">
        <v>0</v>
      </c>
      <c r="I33" s="1436">
        <v>0</v>
      </c>
      <c r="J33" s="1436">
        <v>0</v>
      </c>
      <c r="K33" s="1436">
        <v>0</v>
      </c>
      <c r="L33" s="1436">
        <v>0</v>
      </c>
      <c r="M33" s="1436">
        <v>0</v>
      </c>
      <c r="N33" s="1436">
        <v>0</v>
      </c>
      <c r="O33" s="1436">
        <v>0</v>
      </c>
      <c r="P33" s="1436">
        <v>0</v>
      </c>
      <c r="Q33" s="1492">
        <v>0</v>
      </c>
      <c r="R33"/>
    </row>
    <row r="34" spans="1:18" s="256" customFormat="1">
      <c r="A34" s="1427" t="s">
        <v>695</v>
      </c>
      <c r="B34" s="1427" t="s">
        <v>696</v>
      </c>
      <c r="C34" s="1427" t="s">
        <v>157</v>
      </c>
      <c r="D34" s="1203">
        <f t="shared" si="0"/>
        <v>0</v>
      </c>
      <c r="E34" s="1203">
        <f t="shared" si="1"/>
        <v>0</v>
      </c>
      <c r="F34" s="1436">
        <v>0</v>
      </c>
      <c r="G34" s="1436">
        <v>0</v>
      </c>
      <c r="H34" s="1436">
        <v>0</v>
      </c>
      <c r="I34" s="1436">
        <v>0</v>
      </c>
      <c r="J34" s="1436">
        <v>0</v>
      </c>
      <c r="K34" s="1436">
        <v>0</v>
      </c>
      <c r="L34" s="1436">
        <v>0</v>
      </c>
      <c r="M34" s="1436">
        <v>0</v>
      </c>
      <c r="N34" s="1436">
        <v>0</v>
      </c>
      <c r="O34" s="1436">
        <v>0</v>
      </c>
      <c r="P34" s="1436">
        <v>0</v>
      </c>
      <c r="Q34" s="1492">
        <v>0</v>
      </c>
      <c r="R34"/>
    </row>
    <row r="35" spans="1:18" s="102" customFormat="1">
      <c r="A35" s="1428" t="s">
        <v>2662</v>
      </c>
      <c r="B35" s="1428" t="s">
        <v>636</v>
      </c>
      <c r="C35" s="1428" t="s">
        <v>368</v>
      </c>
      <c r="D35" s="1205">
        <f t="shared" si="0"/>
        <v>0</v>
      </c>
      <c r="E35" s="1205">
        <f t="shared" si="1"/>
        <v>0</v>
      </c>
      <c r="F35" s="1439">
        <v>0</v>
      </c>
      <c r="G35" s="1439">
        <v>0</v>
      </c>
      <c r="H35" s="1439">
        <v>0</v>
      </c>
      <c r="I35" s="1439">
        <v>0</v>
      </c>
      <c r="J35" s="1439">
        <v>0</v>
      </c>
      <c r="K35" s="1439">
        <v>0</v>
      </c>
      <c r="L35" s="1439">
        <v>0</v>
      </c>
      <c r="M35" s="1439">
        <v>0</v>
      </c>
      <c r="N35" s="1439">
        <v>0</v>
      </c>
      <c r="O35" s="1439">
        <v>0</v>
      </c>
      <c r="P35" s="1439">
        <v>0</v>
      </c>
      <c r="Q35" s="1491">
        <v>0</v>
      </c>
      <c r="R35" s="112"/>
    </row>
    <row r="36" spans="1:18" s="95" customFormat="1">
      <c r="A36" s="1429" t="s">
        <v>309</v>
      </c>
      <c r="B36" s="1429" t="s">
        <v>310</v>
      </c>
      <c r="C36" s="1429" t="s">
        <v>311</v>
      </c>
      <c r="D36" s="1205">
        <f t="shared" si="0"/>
        <v>2</v>
      </c>
      <c r="E36" s="1205">
        <f t="shared" si="1"/>
        <v>1</v>
      </c>
      <c r="F36" s="1439">
        <v>0</v>
      </c>
      <c r="G36" s="1439">
        <v>0</v>
      </c>
      <c r="H36" s="1439">
        <v>0</v>
      </c>
      <c r="I36" s="1439">
        <v>0</v>
      </c>
      <c r="J36" s="1439">
        <v>0</v>
      </c>
      <c r="K36" s="1439">
        <v>0</v>
      </c>
      <c r="L36" s="1439">
        <v>0</v>
      </c>
      <c r="M36" s="1439">
        <v>0</v>
      </c>
      <c r="N36" s="1439">
        <v>0</v>
      </c>
      <c r="O36" s="1439">
        <v>0</v>
      </c>
      <c r="P36" s="1439">
        <f>1+1</f>
        <v>2</v>
      </c>
      <c r="Q36" s="1491">
        <f>1/2+1/2</f>
        <v>1</v>
      </c>
      <c r="R36"/>
    </row>
    <row r="37" spans="1:18" s="256" customFormat="1">
      <c r="A37" s="1427" t="s">
        <v>690</v>
      </c>
      <c r="B37" s="1427" t="s">
        <v>181</v>
      </c>
      <c r="C37" s="1427" t="s">
        <v>311</v>
      </c>
      <c r="D37" s="1203">
        <f t="shared" ref="D37:D66" si="2">F37+H37+J37+L37+N37+P37</f>
        <v>0</v>
      </c>
      <c r="E37" s="1203">
        <f t="shared" ref="E37:E66" si="3">G37+I37+K37+M37+O37+Q37</f>
        <v>0</v>
      </c>
      <c r="F37" s="1436">
        <v>0</v>
      </c>
      <c r="G37" s="1436">
        <v>0</v>
      </c>
      <c r="H37" s="1436">
        <v>0</v>
      </c>
      <c r="I37" s="1436">
        <v>0</v>
      </c>
      <c r="J37" s="1436">
        <v>0</v>
      </c>
      <c r="K37" s="1436">
        <v>0</v>
      </c>
      <c r="L37" s="1436">
        <v>0</v>
      </c>
      <c r="M37" s="1436">
        <v>0</v>
      </c>
      <c r="N37" s="1436">
        <v>0</v>
      </c>
      <c r="O37" s="1436">
        <v>0</v>
      </c>
      <c r="P37" s="1436">
        <v>0</v>
      </c>
      <c r="Q37" s="1492">
        <v>0</v>
      </c>
      <c r="R37"/>
    </row>
    <row r="38" spans="1:18" s="256" customFormat="1">
      <c r="A38" s="1429" t="s">
        <v>1973</v>
      </c>
      <c r="B38" s="1429" t="s">
        <v>241</v>
      </c>
      <c r="C38" s="1429" t="s">
        <v>910</v>
      </c>
      <c r="D38" s="1205">
        <f t="shared" si="2"/>
        <v>1</v>
      </c>
      <c r="E38" s="1205">
        <f t="shared" si="3"/>
        <v>0.5</v>
      </c>
      <c r="F38" s="1439">
        <f>1</f>
        <v>1</v>
      </c>
      <c r="G38" s="1439">
        <f>1/2</f>
        <v>0.5</v>
      </c>
      <c r="H38" s="1439">
        <v>0</v>
      </c>
      <c r="I38" s="1439">
        <v>0</v>
      </c>
      <c r="J38" s="1439">
        <v>0</v>
      </c>
      <c r="K38" s="1439">
        <v>0</v>
      </c>
      <c r="L38" s="1439">
        <v>0</v>
      </c>
      <c r="M38" s="1439">
        <v>0</v>
      </c>
      <c r="N38" s="1439">
        <v>0</v>
      </c>
      <c r="O38" s="1439">
        <v>0</v>
      </c>
      <c r="P38" s="1439">
        <v>0</v>
      </c>
      <c r="Q38" s="1491">
        <v>0</v>
      </c>
      <c r="R38"/>
    </row>
    <row r="39" spans="1:18" s="100" customFormat="1">
      <c r="A39" s="1516" t="s">
        <v>885</v>
      </c>
      <c r="B39" s="1516" t="s">
        <v>886</v>
      </c>
      <c r="C39" s="1517" t="s">
        <v>846</v>
      </c>
      <c r="D39" s="1205">
        <f t="shared" si="2"/>
        <v>0</v>
      </c>
      <c r="E39" s="1205">
        <f t="shared" si="3"/>
        <v>0</v>
      </c>
      <c r="F39" s="1439">
        <v>0</v>
      </c>
      <c r="G39" s="1439">
        <v>0</v>
      </c>
      <c r="H39" s="1439">
        <v>0</v>
      </c>
      <c r="I39" s="1439">
        <v>0</v>
      </c>
      <c r="J39" s="1439">
        <v>0</v>
      </c>
      <c r="K39" s="1439">
        <v>0</v>
      </c>
      <c r="L39" s="1439">
        <v>0</v>
      </c>
      <c r="M39" s="1439">
        <v>0</v>
      </c>
      <c r="N39" s="1439">
        <v>0</v>
      </c>
      <c r="O39" s="1439">
        <v>0</v>
      </c>
      <c r="P39" s="1439">
        <v>0</v>
      </c>
      <c r="Q39" s="1491">
        <v>0</v>
      </c>
      <c r="R39" s="111"/>
    </row>
    <row r="40" spans="1:18" s="102" customFormat="1">
      <c r="A40" s="1515" t="s">
        <v>889</v>
      </c>
      <c r="B40" s="1515" t="s">
        <v>890</v>
      </c>
      <c r="C40" s="1515" t="s">
        <v>846</v>
      </c>
      <c r="D40" s="1203">
        <f t="shared" si="2"/>
        <v>0</v>
      </c>
      <c r="E40" s="1203">
        <f t="shared" si="3"/>
        <v>0</v>
      </c>
      <c r="F40" s="1436">
        <v>0</v>
      </c>
      <c r="G40" s="1436">
        <v>0</v>
      </c>
      <c r="H40" s="1436">
        <v>0</v>
      </c>
      <c r="I40" s="1436">
        <v>0</v>
      </c>
      <c r="J40" s="1436">
        <v>0</v>
      </c>
      <c r="K40" s="1436">
        <v>0</v>
      </c>
      <c r="L40" s="1436">
        <v>0</v>
      </c>
      <c r="M40" s="1436">
        <v>0</v>
      </c>
      <c r="N40" s="1436">
        <v>0</v>
      </c>
      <c r="O40" s="1436">
        <v>0</v>
      </c>
      <c r="P40" s="1436">
        <v>0</v>
      </c>
      <c r="Q40" s="1492">
        <v>0</v>
      </c>
      <c r="R40" s="112"/>
    </row>
    <row r="41" spans="1:18" s="95" customFormat="1">
      <c r="A41" s="1427" t="s">
        <v>918</v>
      </c>
      <c r="B41" s="1427" t="s">
        <v>871</v>
      </c>
      <c r="C41" s="1427" t="s">
        <v>846</v>
      </c>
      <c r="D41" s="1203">
        <f t="shared" si="2"/>
        <v>0</v>
      </c>
      <c r="E41" s="1203">
        <f t="shared" si="3"/>
        <v>0</v>
      </c>
      <c r="F41" s="1436">
        <v>0</v>
      </c>
      <c r="G41" s="1436">
        <v>0</v>
      </c>
      <c r="H41" s="1436">
        <v>0</v>
      </c>
      <c r="I41" s="1436">
        <v>0</v>
      </c>
      <c r="J41" s="1436">
        <v>0</v>
      </c>
      <c r="K41" s="1436">
        <v>0</v>
      </c>
      <c r="L41" s="1436">
        <v>0</v>
      </c>
      <c r="M41" s="1436">
        <v>0</v>
      </c>
      <c r="N41" s="1436">
        <v>0</v>
      </c>
      <c r="O41" s="1436">
        <v>0</v>
      </c>
      <c r="P41" s="1436">
        <v>0</v>
      </c>
      <c r="Q41" s="1492">
        <v>0</v>
      </c>
      <c r="R41"/>
    </row>
    <row r="42" spans="1:18" s="256" customFormat="1">
      <c r="A42" s="1434" t="s">
        <v>134</v>
      </c>
      <c r="B42" s="1434" t="s">
        <v>135</v>
      </c>
      <c r="C42" s="1433" t="s">
        <v>846</v>
      </c>
      <c r="D42" s="1203">
        <f t="shared" si="2"/>
        <v>0</v>
      </c>
      <c r="E42" s="1203">
        <f t="shared" si="3"/>
        <v>0</v>
      </c>
      <c r="F42" s="1436">
        <v>0</v>
      </c>
      <c r="G42" s="1436">
        <v>0</v>
      </c>
      <c r="H42" s="1436">
        <v>0</v>
      </c>
      <c r="I42" s="1436">
        <v>0</v>
      </c>
      <c r="J42" s="1436">
        <v>0</v>
      </c>
      <c r="K42" s="1436">
        <v>0</v>
      </c>
      <c r="L42" s="1436">
        <v>0</v>
      </c>
      <c r="M42" s="1436">
        <v>0</v>
      </c>
      <c r="N42" s="1436">
        <v>0</v>
      </c>
      <c r="O42" s="1436">
        <v>0</v>
      </c>
      <c r="P42" s="1436">
        <v>0</v>
      </c>
      <c r="Q42" s="1492">
        <v>0</v>
      </c>
      <c r="R42"/>
    </row>
    <row r="43" spans="1:18" s="256" customFormat="1">
      <c r="A43" s="1428" t="s">
        <v>1511</v>
      </c>
      <c r="B43" s="1509" t="s">
        <v>1512</v>
      </c>
      <c r="C43" s="1510" t="s">
        <v>231</v>
      </c>
      <c r="D43" s="1205">
        <f t="shared" si="2"/>
        <v>1</v>
      </c>
      <c r="E43" s="1205">
        <f t="shared" si="3"/>
        <v>0</v>
      </c>
      <c r="F43" s="1439">
        <f>1</f>
        <v>1</v>
      </c>
      <c r="G43" s="1439">
        <v>0</v>
      </c>
      <c r="H43" s="1439">
        <v>0</v>
      </c>
      <c r="I43" s="1439">
        <v>0</v>
      </c>
      <c r="J43" s="1439">
        <v>0</v>
      </c>
      <c r="K43" s="1439">
        <v>0</v>
      </c>
      <c r="L43" s="1439">
        <v>0</v>
      </c>
      <c r="M43" s="1439">
        <v>0</v>
      </c>
      <c r="N43" s="1439">
        <v>0</v>
      </c>
      <c r="O43" s="1439">
        <v>0</v>
      </c>
      <c r="P43" s="1439">
        <v>0</v>
      </c>
      <c r="Q43" s="1491">
        <v>0</v>
      </c>
      <c r="R43"/>
    </row>
    <row r="44" spans="1:18" s="256" customFormat="1">
      <c r="A44" s="1433" t="s">
        <v>2791</v>
      </c>
      <c r="B44" s="1496" t="s">
        <v>2792</v>
      </c>
      <c r="C44" s="1496" t="s">
        <v>868</v>
      </c>
      <c r="D44" s="1203">
        <f t="shared" si="2"/>
        <v>1</v>
      </c>
      <c r="E44" s="1203">
        <f t="shared" si="3"/>
        <v>0</v>
      </c>
      <c r="F44" s="1436">
        <v>0</v>
      </c>
      <c r="G44" s="1436">
        <v>0</v>
      </c>
      <c r="H44" s="1436">
        <v>0</v>
      </c>
      <c r="I44" s="1436">
        <v>0</v>
      </c>
      <c r="J44" s="1436">
        <v>0</v>
      </c>
      <c r="K44" s="1436">
        <v>0</v>
      </c>
      <c r="L44" s="1436">
        <v>0</v>
      </c>
      <c r="M44" s="1436">
        <v>0</v>
      </c>
      <c r="N44" s="1436">
        <v>0</v>
      </c>
      <c r="O44" s="1436">
        <v>0</v>
      </c>
      <c r="P44" s="1436">
        <v>1</v>
      </c>
      <c r="Q44" s="1492">
        <v>0</v>
      </c>
      <c r="R44" s="1"/>
    </row>
    <row r="45" spans="1:18" s="256" customFormat="1">
      <c r="A45" s="1434" t="s">
        <v>952</v>
      </c>
      <c r="B45" s="1512" t="s">
        <v>951</v>
      </c>
      <c r="C45" s="1505" t="s">
        <v>868</v>
      </c>
      <c r="D45" s="1203">
        <f t="shared" si="2"/>
        <v>1</v>
      </c>
      <c r="E45" s="1203">
        <f t="shared" si="3"/>
        <v>0</v>
      </c>
      <c r="F45" s="1436">
        <v>0</v>
      </c>
      <c r="G45" s="1436">
        <v>0</v>
      </c>
      <c r="H45" s="1436">
        <v>0</v>
      </c>
      <c r="I45" s="1436">
        <v>0</v>
      </c>
      <c r="J45" s="1436">
        <v>0</v>
      </c>
      <c r="K45" s="1436">
        <v>0</v>
      </c>
      <c r="L45" s="1436">
        <v>0</v>
      </c>
      <c r="M45" s="1436">
        <v>0</v>
      </c>
      <c r="N45" s="1436">
        <v>0</v>
      </c>
      <c r="O45" s="1436">
        <v>0</v>
      </c>
      <c r="P45" s="1436">
        <f>1</f>
        <v>1</v>
      </c>
      <c r="Q45" s="1492">
        <v>0</v>
      </c>
      <c r="R45"/>
    </row>
    <row r="46" spans="1:18" s="256" customFormat="1">
      <c r="A46" s="1427" t="s">
        <v>1619</v>
      </c>
      <c r="B46" s="1512" t="s">
        <v>131</v>
      </c>
      <c r="C46" s="1505" t="s">
        <v>231</v>
      </c>
      <c r="D46" s="1203">
        <f t="shared" si="2"/>
        <v>1</v>
      </c>
      <c r="E46" s="1203">
        <f t="shared" si="3"/>
        <v>0</v>
      </c>
      <c r="F46" s="1436">
        <v>0</v>
      </c>
      <c r="G46" s="1436">
        <v>0</v>
      </c>
      <c r="H46" s="1436">
        <v>0</v>
      </c>
      <c r="I46" s="1436">
        <v>0</v>
      </c>
      <c r="J46" s="1436">
        <v>0</v>
      </c>
      <c r="K46" s="1436">
        <v>0</v>
      </c>
      <c r="L46" s="1436">
        <v>0</v>
      </c>
      <c r="M46" s="1436">
        <v>0</v>
      </c>
      <c r="N46" s="1436">
        <v>0</v>
      </c>
      <c r="O46" s="1436">
        <v>0</v>
      </c>
      <c r="P46" s="1436">
        <f>1</f>
        <v>1</v>
      </c>
      <c r="Q46" s="1492">
        <v>0</v>
      </c>
      <c r="R46"/>
    </row>
    <row r="47" spans="1:18" s="145" customFormat="1">
      <c r="A47" s="1513" t="s">
        <v>2366</v>
      </c>
      <c r="B47" s="1511" t="s">
        <v>2365</v>
      </c>
      <c r="C47" s="1505" t="s">
        <v>231</v>
      </c>
      <c r="D47" s="1203">
        <f t="shared" si="2"/>
        <v>1</v>
      </c>
      <c r="E47" s="1203">
        <f t="shared" si="3"/>
        <v>0</v>
      </c>
      <c r="F47" s="1436">
        <f>1</f>
        <v>1</v>
      </c>
      <c r="G47" s="1436">
        <v>0</v>
      </c>
      <c r="H47" s="1436">
        <v>0</v>
      </c>
      <c r="I47" s="1436">
        <v>0</v>
      </c>
      <c r="J47" s="1436">
        <v>0</v>
      </c>
      <c r="K47" s="1436">
        <v>0</v>
      </c>
      <c r="L47" s="1436">
        <v>0</v>
      </c>
      <c r="M47" s="1436">
        <v>0</v>
      </c>
      <c r="N47" s="1436">
        <v>0</v>
      </c>
      <c r="O47" s="1436">
        <v>0</v>
      </c>
      <c r="P47" s="1436">
        <v>0</v>
      </c>
      <c r="Q47" s="1492">
        <v>0</v>
      </c>
      <c r="R47" s="111"/>
    </row>
    <row r="48" spans="1:18" s="256" customFormat="1">
      <c r="A48" s="1514" t="s">
        <v>1730</v>
      </c>
      <c r="B48" s="1503" t="s">
        <v>871</v>
      </c>
      <c r="C48" s="1505" t="s">
        <v>231</v>
      </c>
      <c r="D48" s="1203">
        <f t="shared" si="2"/>
        <v>1</v>
      </c>
      <c r="E48" s="1203">
        <f t="shared" si="3"/>
        <v>0</v>
      </c>
      <c r="F48" s="1443">
        <f>1</f>
        <v>1</v>
      </c>
      <c r="G48" s="1443">
        <v>0</v>
      </c>
      <c r="H48" s="1443">
        <v>0</v>
      </c>
      <c r="I48" s="1443">
        <v>0</v>
      </c>
      <c r="J48" s="1443">
        <v>0</v>
      </c>
      <c r="K48" s="1443">
        <v>0</v>
      </c>
      <c r="L48" s="1443">
        <v>0</v>
      </c>
      <c r="M48" s="1443">
        <v>0</v>
      </c>
      <c r="N48" s="1443">
        <v>0</v>
      </c>
      <c r="O48" s="1443">
        <v>0</v>
      </c>
      <c r="P48" s="1443">
        <v>0</v>
      </c>
      <c r="Q48" s="1493">
        <v>0</v>
      </c>
      <c r="R48"/>
    </row>
    <row r="49" spans="1:18" s="256" customFormat="1">
      <c r="A49" s="1503" t="s">
        <v>2225</v>
      </c>
      <c r="B49" s="1433" t="s">
        <v>2226</v>
      </c>
      <c r="C49" s="1505" t="s">
        <v>868</v>
      </c>
      <c r="D49" s="1203">
        <f t="shared" si="2"/>
        <v>1</v>
      </c>
      <c r="E49" s="1203">
        <f t="shared" si="3"/>
        <v>0</v>
      </c>
      <c r="F49" s="1436">
        <v>1</v>
      </c>
      <c r="G49" s="1436">
        <v>0</v>
      </c>
      <c r="H49" s="1436">
        <v>0</v>
      </c>
      <c r="I49" s="1436">
        <v>0</v>
      </c>
      <c r="J49" s="1436">
        <v>0</v>
      </c>
      <c r="K49" s="1436">
        <v>0</v>
      </c>
      <c r="L49" s="1436">
        <v>0</v>
      </c>
      <c r="M49" s="1436">
        <v>0</v>
      </c>
      <c r="N49" s="1436">
        <v>0</v>
      </c>
      <c r="O49" s="1436">
        <v>0</v>
      </c>
      <c r="P49" s="1436">
        <v>0</v>
      </c>
      <c r="Q49" s="1492">
        <v>0</v>
      </c>
      <c r="R49"/>
    </row>
    <row r="50" spans="1:18" s="95" customFormat="1">
      <c r="A50" s="1496" t="s">
        <v>1368</v>
      </c>
      <c r="B50" s="1503" t="s">
        <v>135</v>
      </c>
      <c r="C50" s="1496" t="s">
        <v>231</v>
      </c>
      <c r="D50" s="1203">
        <f t="shared" si="2"/>
        <v>1</v>
      </c>
      <c r="E50" s="1203">
        <f t="shared" si="3"/>
        <v>0</v>
      </c>
      <c r="F50" s="1436">
        <v>0</v>
      </c>
      <c r="G50" s="1436">
        <v>0</v>
      </c>
      <c r="H50" s="1436">
        <v>0</v>
      </c>
      <c r="I50" s="1436">
        <v>0</v>
      </c>
      <c r="J50" s="1436">
        <v>0</v>
      </c>
      <c r="K50" s="1436">
        <v>0</v>
      </c>
      <c r="L50" s="1436">
        <v>0</v>
      </c>
      <c r="M50" s="1436">
        <v>0</v>
      </c>
      <c r="N50" s="1436">
        <v>0</v>
      </c>
      <c r="O50" s="1436">
        <v>0</v>
      </c>
      <c r="P50" s="1436">
        <f>1</f>
        <v>1</v>
      </c>
      <c r="Q50" s="1492">
        <v>0</v>
      </c>
      <c r="R50" s="1"/>
    </row>
    <row r="51" spans="1:18" s="95" customFormat="1">
      <c r="A51" s="1433" t="s">
        <v>1620</v>
      </c>
      <c r="B51" s="1433" t="s">
        <v>1621</v>
      </c>
      <c r="C51" s="1433" t="s">
        <v>231</v>
      </c>
      <c r="D51" s="1203">
        <f t="shared" si="2"/>
        <v>1</v>
      </c>
      <c r="E51" s="1203">
        <f t="shared" si="3"/>
        <v>0</v>
      </c>
      <c r="F51" s="1436">
        <v>0</v>
      </c>
      <c r="G51" s="1436">
        <v>0</v>
      </c>
      <c r="H51" s="1436">
        <v>0</v>
      </c>
      <c r="I51" s="1436">
        <v>0</v>
      </c>
      <c r="J51" s="1436">
        <v>0</v>
      </c>
      <c r="K51" s="1436">
        <v>0</v>
      </c>
      <c r="L51" s="1436">
        <v>0</v>
      </c>
      <c r="M51" s="1436">
        <v>0</v>
      </c>
      <c r="N51" s="1436">
        <v>0</v>
      </c>
      <c r="O51" s="1436">
        <v>0</v>
      </c>
      <c r="P51" s="1436">
        <f>1</f>
        <v>1</v>
      </c>
      <c r="Q51" s="1492">
        <v>0</v>
      </c>
      <c r="R51"/>
    </row>
    <row r="52" spans="1:18" s="95" customFormat="1">
      <c r="A52" s="1432" t="s">
        <v>2557</v>
      </c>
      <c r="B52" s="1432" t="s">
        <v>208</v>
      </c>
      <c r="C52" s="1432" t="s">
        <v>835</v>
      </c>
      <c r="D52" s="1205">
        <f t="shared" si="2"/>
        <v>1</v>
      </c>
      <c r="E52" s="1205">
        <f t="shared" si="3"/>
        <v>0</v>
      </c>
      <c r="F52" s="1439">
        <v>0</v>
      </c>
      <c r="G52" s="1439">
        <v>0</v>
      </c>
      <c r="H52" s="1439">
        <f>1</f>
        <v>1</v>
      </c>
      <c r="I52" s="1439">
        <v>0</v>
      </c>
      <c r="J52" s="1439">
        <v>0</v>
      </c>
      <c r="K52" s="1439">
        <v>0</v>
      </c>
      <c r="L52" s="1439">
        <v>0</v>
      </c>
      <c r="M52" s="1439">
        <v>0</v>
      </c>
      <c r="N52" s="1439">
        <v>0</v>
      </c>
      <c r="O52" s="1439">
        <v>0</v>
      </c>
      <c r="P52" s="1439">
        <v>0</v>
      </c>
      <c r="Q52" s="1520">
        <v>0</v>
      </c>
      <c r="R52" s="1"/>
    </row>
    <row r="53" spans="1:18" s="95" customFormat="1">
      <c r="A53" s="1500" t="s">
        <v>1412</v>
      </c>
      <c r="B53" s="1501" t="s">
        <v>273</v>
      </c>
      <c r="C53" s="1501" t="s">
        <v>835</v>
      </c>
      <c r="D53" s="315">
        <f t="shared" si="2"/>
        <v>2</v>
      </c>
      <c r="E53" s="315">
        <f t="shared" si="3"/>
        <v>0</v>
      </c>
      <c r="F53" s="1502">
        <f>1</f>
        <v>1</v>
      </c>
      <c r="G53" s="1502">
        <v>0</v>
      </c>
      <c r="H53" s="1502">
        <v>0</v>
      </c>
      <c r="I53" s="1502">
        <v>0</v>
      </c>
      <c r="J53" s="1502">
        <v>0</v>
      </c>
      <c r="K53" s="1502">
        <v>0</v>
      </c>
      <c r="L53" s="1502">
        <v>0</v>
      </c>
      <c r="M53" s="1502">
        <v>0</v>
      </c>
      <c r="N53" s="1502">
        <v>0</v>
      </c>
      <c r="O53" s="1502">
        <v>0</v>
      </c>
      <c r="P53" s="1502">
        <f>1</f>
        <v>1</v>
      </c>
      <c r="Q53" s="1521">
        <v>0</v>
      </c>
      <c r="R53"/>
    </row>
    <row r="54" spans="1:18" s="95" customFormat="1">
      <c r="A54" s="1503" t="s">
        <v>90</v>
      </c>
      <c r="B54" s="1501" t="s">
        <v>1778</v>
      </c>
      <c r="C54" s="1505" t="s">
        <v>835</v>
      </c>
      <c r="D54" s="1497">
        <f t="shared" si="2"/>
        <v>1</v>
      </c>
      <c r="E54" s="1497">
        <f t="shared" si="3"/>
        <v>0</v>
      </c>
      <c r="F54" s="1498">
        <v>0</v>
      </c>
      <c r="G54" s="1498">
        <v>0</v>
      </c>
      <c r="H54" s="1498">
        <v>0</v>
      </c>
      <c r="I54" s="1498">
        <v>0</v>
      </c>
      <c r="J54" s="1498">
        <v>0</v>
      </c>
      <c r="K54" s="1498">
        <v>0</v>
      </c>
      <c r="L54" s="1498">
        <v>0</v>
      </c>
      <c r="M54" s="1498">
        <v>0</v>
      </c>
      <c r="N54" s="1498">
        <v>0</v>
      </c>
      <c r="O54" s="1498">
        <v>0</v>
      </c>
      <c r="P54" s="1498">
        <f>1</f>
        <v>1</v>
      </c>
      <c r="Q54" s="1522">
        <v>0</v>
      </c>
      <c r="R54"/>
    </row>
    <row r="55" spans="1:18" s="95" customFormat="1">
      <c r="A55" s="1496" t="s">
        <v>1410</v>
      </c>
      <c r="B55" s="1501" t="s">
        <v>1411</v>
      </c>
      <c r="C55" s="1505" t="s">
        <v>835</v>
      </c>
      <c r="D55" s="1203">
        <f t="shared" si="2"/>
        <v>2</v>
      </c>
      <c r="E55" s="1203">
        <f t="shared" si="3"/>
        <v>0</v>
      </c>
      <c r="F55" s="1436">
        <f>1</f>
        <v>1</v>
      </c>
      <c r="G55" s="1436">
        <v>0</v>
      </c>
      <c r="H55" s="1436">
        <v>0</v>
      </c>
      <c r="I55" s="1436">
        <v>0</v>
      </c>
      <c r="J55" s="1436">
        <v>0</v>
      </c>
      <c r="K55" s="1436">
        <v>0</v>
      </c>
      <c r="L55" s="1436">
        <v>0</v>
      </c>
      <c r="M55" s="1436">
        <v>0</v>
      </c>
      <c r="N55" s="1436">
        <v>0</v>
      </c>
      <c r="O55" s="1436">
        <v>0</v>
      </c>
      <c r="P55" s="1436">
        <f>1</f>
        <v>1</v>
      </c>
      <c r="Q55" s="1523">
        <v>0</v>
      </c>
      <c r="R55"/>
    </row>
    <row r="56" spans="1:18" s="95" customFormat="1">
      <c r="A56" s="1503" t="s">
        <v>2551</v>
      </c>
      <c r="B56" s="1496" t="s">
        <v>100</v>
      </c>
      <c r="C56" s="1496" t="s">
        <v>835</v>
      </c>
      <c r="D56" s="1203">
        <f t="shared" si="2"/>
        <v>1</v>
      </c>
      <c r="E56" s="1203">
        <f t="shared" si="3"/>
        <v>0</v>
      </c>
      <c r="F56" s="1436">
        <v>0</v>
      </c>
      <c r="G56" s="1436">
        <v>0</v>
      </c>
      <c r="H56" s="1436">
        <v>1</v>
      </c>
      <c r="I56" s="1436">
        <v>0</v>
      </c>
      <c r="J56" s="1436">
        <v>0</v>
      </c>
      <c r="K56" s="1436">
        <v>0</v>
      </c>
      <c r="L56" s="1436">
        <v>0</v>
      </c>
      <c r="M56" s="1436">
        <v>0</v>
      </c>
      <c r="N56" s="1436">
        <v>0</v>
      </c>
      <c r="O56" s="1436">
        <v>0</v>
      </c>
      <c r="P56" s="1436">
        <v>0</v>
      </c>
      <c r="Q56" s="1523">
        <v>0</v>
      </c>
      <c r="R56"/>
    </row>
    <row r="57" spans="1:18" s="95" customFormat="1">
      <c r="A57" s="1496" t="s">
        <v>2552</v>
      </c>
      <c r="B57" s="1500" t="s">
        <v>1745</v>
      </c>
      <c r="C57" s="1503" t="s">
        <v>835</v>
      </c>
      <c r="D57" s="1506">
        <f t="shared" si="2"/>
        <v>1</v>
      </c>
      <c r="E57" s="1203">
        <f t="shared" si="3"/>
        <v>0</v>
      </c>
      <c r="F57" s="1436">
        <v>0</v>
      </c>
      <c r="G57" s="1436">
        <v>0</v>
      </c>
      <c r="H57" s="1436">
        <f>1</f>
        <v>1</v>
      </c>
      <c r="I57" s="1436">
        <v>0</v>
      </c>
      <c r="J57" s="1436">
        <v>0</v>
      </c>
      <c r="K57" s="1436">
        <v>0</v>
      </c>
      <c r="L57" s="1436">
        <v>0</v>
      </c>
      <c r="M57" s="1436">
        <v>0</v>
      </c>
      <c r="N57" s="1436">
        <v>0</v>
      </c>
      <c r="O57" s="1436">
        <v>0</v>
      </c>
      <c r="P57" s="1436">
        <v>0</v>
      </c>
      <c r="Q57" s="1523">
        <v>0</v>
      </c>
      <c r="R57"/>
    </row>
    <row r="58" spans="1:18" s="95" customFormat="1">
      <c r="A58" s="1433" t="s">
        <v>2698</v>
      </c>
      <c r="B58" s="1500" t="s">
        <v>214</v>
      </c>
      <c r="C58" s="1503" t="s">
        <v>835</v>
      </c>
      <c r="D58" s="1506">
        <f t="shared" si="2"/>
        <v>1</v>
      </c>
      <c r="E58" s="1203">
        <f t="shared" si="3"/>
        <v>0</v>
      </c>
      <c r="F58" s="1436">
        <f>1</f>
        <v>1</v>
      </c>
      <c r="G58" s="1436">
        <v>0</v>
      </c>
      <c r="H58" s="1436">
        <v>0</v>
      </c>
      <c r="I58" s="1436">
        <v>0</v>
      </c>
      <c r="J58" s="1436">
        <v>0</v>
      </c>
      <c r="K58" s="1436">
        <v>0</v>
      </c>
      <c r="L58" s="1436">
        <v>0</v>
      </c>
      <c r="M58" s="1436">
        <v>0</v>
      </c>
      <c r="N58" s="1436">
        <v>0</v>
      </c>
      <c r="O58" s="1436">
        <v>0</v>
      </c>
      <c r="P58" s="1436">
        <v>0</v>
      </c>
      <c r="Q58" s="1523">
        <v>0</v>
      </c>
      <c r="R58"/>
    </row>
    <row r="59" spans="1:18" s="95" customFormat="1">
      <c r="A59" s="1504" t="s">
        <v>1776</v>
      </c>
      <c r="B59" s="1501" t="s">
        <v>1777</v>
      </c>
      <c r="C59" s="1503" t="s">
        <v>835</v>
      </c>
      <c r="D59" s="1506">
        <f t="shared" si="2"/>
        <v>1</v>
      </c>
      <c r="E59" s="1203">
        <f t="shared" si="3"/>
        <v>0</v>
      </c>
      <c r="F59" s="1436">
        <v>0</v>
      </c>
      <c r="G59" s="1436">
        <v>0</v>
      </c>
      <c r="H59" s="1436">
        <v>0</v>
      </c>
      <c r="I59" s="1436">
        <v>0</v>
      </c>
      <c r="J59" s="1436">
        <v>0</v>
      </c>
      <c r="K59" s="1436">
        <v>0</v>
      </c>
      <c r="L59" s="1436">
        <v>0</v>
      </c>
      <c r="M59" s="1436">
        <v>0</v>
      </c>
      <c r="N59" s="1436">
        <v>0</v>
      </c>
      <c r="O59" s="1436">
        <v>0</v>
      </c>
      <c r="P59" s="1436">
        <f>1</f>
        <v>1</v>
      </c>
      <c r="Q59" s="1521">
        <v>0</v>
      </c>
      <c r="R59"/>
    </row>
    <row r="60" spans="1:18" s="95" customFormat="1">
      <c r="A60" s="1433" t="s">
        <v>891</v>
      </c>
      <c r="B60" s="1500" t="s">
        <v>892</v>
      </c>
      <c r="C60" s="1503" t="s">
        <v>835</v>
      </c>
      <c r="D60" s="1506">
        <f t="shared" si="2"/>
        <v>0</v>
      </c>
      <c r="E60" s="1203">
        <f t="shared" si="3"/>
        <v>0</v>
      </c>
      <c r="F60" s="1436">
        <v>0</v>
      </c>
      <c r="G60" s="1436">
        <v>0</v>
      </c>
      <c r="H60" s="1436">
        <v>0</v>
      </c>
      <c r="I60" s="1436">
        <v>0</v>
      </c>
      <c r="J60" s="1436">
        <v>0</v>
      </c>
      <c r="K60" s="1436">
        <v>0</v>
      </c>
      <c r="L60" s="1436">
        <v>0</v>
      </c>
      <c r="M60" s="1436">
        <v>0</v>
      </c>
      <c r="N60" s="1436">
        <v>0</v>
      </c>
      <c r="O60" s="1436">
        <v>0</v>
      </c>
      <c r="P60" s="1436">
        <v>0</v>
      </c>
      <c r="Q60" s="1492">
        <v>0</v>
      </c>
      <c r="R60"/>
    </row>
    <row r="61" spans="1:18" s="95" customFormat="1">
      <c r="A61" s="1504" t="s">
        <v>2549</v>
      </c>
      <c r="B61" s="1501" t="s">
        <v>2550</v>
      </c>
      <c r="C61" s="1505" t="s">
        <v>835</v>
      </c>
      <c r="D61" s="1203">
        <f t="shared" si="2"/>
        <v>1</v>
      </c>
      <c r="E61" s="1203">
        <f t="shared" si="3"/>
        <v>0</v>
      </c>
      <c r="F61" s="1436">
        <v>0</v>
      </c>
      <c r="G61" s="1436">
        <v>0</v>
      </c>
      <c r="H61" s="1436">
        <f>1</f>
        <v>1</v>
      </c>
      <c r="I61" s="1436">
        <v>0</v>
      </c>
      <c r="J61" s="1436">
        <v>0</v>
      </c>
      <c r="K61" s="1436">
        <v>0</v>
      </c>
      <c r="L61" s="1436">
        <v>0</v>
      </c>
      <c r="M61" s="1436">
        <v>0</v>
      </c>
      <c r="N61" s="1436">
        <v>0</v>
      </c>
      <c r="O61" s="1436">
        <v>0</v>
      </c>
      <c r="P61" s="1436">
        <v>0</v>
      </c>
      <c r="Q61" s="1492">
        <v>0</v>
      </c>
      <c r="R61"/>
    </row>
    <row r="62" spans="1:18" s="145" customFormat="1">
      <c r="A62" s="1504" t="s">
        <v>2553</v>
      </c>
      <c r="B62" s="1501" t="s">
        <v>2554</v>
      </c>
      <c r="C62" s="1505" t="s">
        <v>835</v>
      </c>
      <c r="D62" s="1203">
        <f t="shared" si="2"/>
        <v>1</v>
      </c>
      <c r="E62" s="1203">
        <f t="shared" si="3"/>
        <v>0</v>
      </c>
      <c r="F62" s="1436">
        <v>0</v>
      </c>
      <c r="G62" s="1436">
        <v>0</v>
      </c>
      <c r="H62" s="1436">
        <f>1</f>
        <v>1</v>
      </c>
      <c r="I62" s="1436">
        <v>0</v>
      </c>
      <c r="J62" s="1436">
        <v>0</v>
      </c>
      <c r="K62" s="1436">
        <v>0</v>
      </c>
      <c r="L62" s="1436">
        <v>0</v>
      </c>
      <c r="M62" s="1436">
        <v>0</v>
      </c>
      <c r="N62" s="1436">
        <v>0</v>
      </c>
      <c r="O62" s="1436">
        <v>0</v>
      </c>
      <c r="P62" s="1436">
        <v>0</v>
      </c>
      <c r="Q62" s="1492">
        <v>0</v>
      </c>
      <c r="R62" s="111"/>
    </row>
    <row r="63" spans="1:18" s="145" customFormat="1">
      <c r="A63" s="1503" t="s">
        <v>2558</v>
      </c>
      <c r="B63" s="1496" t="s">
        <v>100</v>
      </c>
      <c r="C63" s="1496" t="s">
        <v>835</v>
      </c>
      <c r="D63" s="1203">
        <f t="shared" si="2"/>
        <v>1</v>
      </c>
      <c r="E63" s="1203">
        <f t="shared" si="3"/>
        <v>0</v>
      </c>
      <c r="F63" s="1436">
        <v>0</v>
      </c>
      <c r="G63" s="1436">
        <v>0</v>
      </c>
      <c r="H63" s="1436">
        <f>1</f>
        <v>1</v>
      </c>
      <c r="I63" s="1436">
        <v>0</v>
      </c>
      <c r="J63" s="1436">
        <v>0</v>
      </c>
      <c r="K63" s="1436">
        <v>0</v>
      </c>
      <c r="L63" s="1436">
        <v>0</v>
      </c>
      <c r="M63" s="1436">
        <v>0</v>
      </c>
      <c r="N63" s="1436">
        <v>0</v>
      </c>
      <c r="O63" s="1436">
        <v>0</v>
      </c>
      <c r="P63" s="1436">
        <v>0</v>
      </c>
      <c r="Q63" s="1492">
        <v>0</v>
      </c>
      <c r="R63" s="111"/>
    </row>
    <row r="64" spans="1:18" s="256" customFormat="1">
      <c r="A64" s="1433" t="s">
        <v>164</v>
      </c>
      <c r="B64" s="1433" t="s">
        <v>474</v>
      </c>
      <c r="C64" s="1505" t="s">
        <v>835</v>
      </c>
      <c r="D64" s="1203">
        <f t="shared" si="2"/>
        <v>1</v>
      </c>
      <c r="E64" s="1203">
        <f t="shared" si="3"/>
        <v>0</v>
      </c>
      <c r="F64" s="1436">
        <f>1</f>
        <v>1</v>
      </c>
      <c r="G64" s="1436">
        <v>0</v>
      </c>
      <c r="H64" s="1436">
        <v>0</v>
      </c>
      <c r="I64" s="1436">
        <v>0</v>
      </c>
      <c r="J64" s="1436">
        <v>0</v>
      </c>
      <c r="K64" s="1436">
        <v>0</v>
      </c>
      <c r="L64" s="1436">
        <v>0</v>
      </c>
      <c r="M64" s="1436">
        <v>0</v>
      </c>
      <c r="N64" s="1436">
        <v>0</v>
      </c>
      <c r="O64" s="1436">
        <v>0</v>
      </c>
      <c r="P64" s="1436">
        <v>0</v>
      </c>
      <c r="Q64" s="1492">
        <v>0</v>
      </c>
      <c r="R64"/>
    </row>
    <row r="65" spans="1:18" s="95" customFormat="1">
      <c r="A65" s="1503" t="s">
        <v>307</v>
      </c>
      <c r="B65" s="1501" t="s">
        <v>1035</v>
      </c>
      <c r="C65" s="1508" t="s">
        <v>835</v>
      </c>
      <c r="D65" s="1203">
        <f t="shared" si="2"/>
        <v>0</v>
      </c>
      <c r="E65" s="1203">
        <f t="shared" si="3"/>
        <v>0</v>
      </c>
      <c r="F65" s="1436">
        <v>0</v>
      </c>
      <c r="G65" s="1436">
        <v>0</v>
      </c>
      <c r="H65" s="1436">
        <v>0</v>
      </c>
      <c r="I65" s="1436">
        <v>0</v>
      </c>
      <c r="J65" s="1436">
        <v>0</v>
      </c>
      <c r="K65" s="1436">
        <v>0</v>
      </c>
      <c r="L65" s="1436">
        <v>0</v>
      </c>
      <c r="M65" s="1436">
        <v>0</v>
      </c>
      <c r="N65" s="1436">
        <v>0</v>
      </c>
      <c r="O65" s="1436">
        <v>0</v>
      </c>
      <c r="P65" s="1436">
        <v>0</v>
      </c>
      <c r="Q65" s="1492">
        <v>0</v>
      </c>
      <c r="R65" s="1"/>
    </row>
    <row r="66" spans="1:18" ht="16" thickBot="1">
      <c r="A66" s="1507" t="s">
        <v>1779</v>
      </c>
      <c r="B66" s="1507" t="s">
        <v>1780</v>
      </c>
      <c r="C66" s="1507" t="s">
        <v>835</v>
      </c>
      <c r="D66" s="1207">
        <f t="shared" si="2"/>
        <v>1</v>
      </c>
      <c r="E66" s="1207">
        <f t="shared" si="3"/>
        <v>0</v>
      </c>
      <c r="F66" s="671">
        <v>0</v>
      </c>
      <c r="G66" s="671">
        <v>0</v>
      </c>
      <c r="H66" s="671">
        <v>0</v>
      </c>
      <c r="I66" s="671">
        <v>0</v>
      </c>
      <c r="J66" s="671">
        <v>0</v>
      </c>
      <c r="K66" s="671">
        <v>0</v>
      </c>
      <c r="L66" s="671">
        <v>0</v>
      </c>
      <c r="M66" s="671">
        <v>0</v>
      </c>
      <c r="N66" s="671">
        <v>0</v>
      </c>
      <c r="O66" s="671">
        <v>0</v>
      </c>
      <c r="P66" s="671">
        <f>1</f>
        <v>1</v>
      </c>
      <c r="Q66" s="1494">
        <v>0</v>
      </c>
    </row>
    <row r="67" spans="1:18">
      <c r="A67" s="245" t="s">
        <v>20</v>
      </c>
      <c r="B67" s="246"/>
      <c r="C67" s="246"/>
      <c r="D67" s="248">
        <f>SUM(D5:D66)</f>
        <v>68</v>
      </c>
      <c r="E67" s="242">
        <f>SUM(E5:E66)</f>
        <v>31</v>
      </c>
      <c r="F67" s="248">
        <f t="shared" ref="F67:Q67" si="4">SUM(F5:F66)</f>
        <v>40</v>
      </c>
      <c r="G67" s="247">
        <f t="shared" si="4"/>
        <v>21.5</v>
      </c>
      <c r="H67" s="248">
        <f t="shared" si="4"/>
        <v>8</v>
      </c>
      <c r="I67" s="247">
        <f t="shared" si="4"/>
        <v>2</v>
      </c>
      <c r="J67" s="248">
        <f t="shared" si="4"/>
        <v>0</v>
      </c>
      <c r="K67" s="247">
        <f t="shared" si="4"/>
        <v>0</v>
      </c>
      <c r="L67" s="248">
        <f t="shared" si="4"/>
        <v>0</v>
      </c>
      <c r="M67" s="247">
        <f t="shared" si="4"/>
        <v>0</v>
      </c>
      <c r="N67" s="248">
        <f t="shared" si="4"/>
        <v>0</v>
      </c>
      <c r="O67" s="247">
        <f t="shared" si="4"/>
        <v>0</v>
      </c>
      <c r="P67" s="248">
        <f t="shared" si="4"/>
        <v>20</v>
      </c>
      <c r="Q67" s="343">
        <f t="shared" si="4"/>
        <v>7.5</v>
      </c>
    </row>
    <row r="68" spans="1:18">
      <c r="A68" s="22"/>
      <c r="B68" s="22"/>
      <c r="C68" s="22"/>
      <c r="F68" s="22"/>
      <c r="P68" s="249"/>
    </row>
    <row r="69" spans="1:18">
      <c r="A69" s="22"/>
      <c r="B69" s="22"/>
      <c r="C69" s="22"/>
      <c r="F69" s="22"/>
      <c r="G69" s="22"/>
      <c r="H69" s="22"/>
      <c r="I69" s="22"/>
      <c r="J69" s="1"/>
    </row>
    <row r="70" spans="1:18">
      <c r="A70" s="22"/>
      <c r="B70" s="22"/>
      <c r="C70" s="22"/>
      <c r="F70" s="22"/>
      <c r="G70" s="1"/>
      <c r="H70" s="1"/>
      <c r="I70" s="1"/>
      <c r="J70" s="1"/>
    </row>
    <row r="71" spans="1:18">
      <c r="A71" s="1"/>
      <c r="B71" s="22"/>
      <c r="C71" s="22"/>
      <c r="F71" s="22"/>
      <c r="G71" s="22"/>
      <c r="H71" s="22"/>
      <c r="I71" s="22"/>
      <c r="J71" s="1"/>
      <c r="K71" s="1"/>
    </row>
    <row r="72" spans="1:18">
      <c r="A72" s="22"/>
      <c r="B72" s="22"/>
      <c r="C72" s="22"/>
      <c r="F72" s="22"/>
      <c r="G72" s="22"/>
      <c r="H72" s="22"/>
      <c r="I72" s="22"/>
      <c r="J72" s="22"/>
      <c r="K72" s="1"/>
      <c r="L72" s="1"/>
    </row>
    <row r="73" spans="1:18">
      <c r="A73" s="1"/>
      <c r="B73" s="1"/>
      <c r="C73" s="1"/>
      <c r="F73" s="1"/>
      <c r="G73" s="1"/>
      <c r="H73" s="1"/>
      <c r="I73" s="1"/>
      <c r="J73" s="1"/>
      <c r="K73" s="1"/>
      <c r="L73" s="1"/>
    </row>
    <row r="74" spans="1:18">
      <c r="A74" s="1"/>
      <c r="B74" s="1"/>
      <c r="C74" s="22"/>
      <c r="F74" s="22"/>
      <c r="G74" s="22"/>
      <c r="H74" s="22"/>
      <c r="I74" s="22"/>
      <c r="J74" s="1"/>
      <c r="K74" s="1"/>
      <c r="L74" s="1"/>
    </row>
    <row r="75" spans="1:18">
      <c r="A75" s="1"/>
      <c r="C75" s="1"/>
      <c r="F75" s="1"/>
      <c r="G75" s="1"/>
      <c r="H75" s="1"/>
      <c r="I75" s="1"/>
      <c r="J75" s="1"/>
      <c r="K75" s="1"/>
    </row>
    <row r="76" spans="1:18">
      <c r="C76" s="1"/>
      <c r="F76" s="1"/>
      <c r="G76" s="1"/>
      <c r="H76" s="1"/>
      <c r="I76" s="1"/>
      <c r="J76" s="1"/>
      <c r="K76" s="1"/>
    </row>
  </sheetData>
  <sortState xmlns:xlrd2="http://schemas.microsoft.com/office/spreadsheetml/2017/richdata2" ref="A31:R31">
    <sortCondition ref="A30"/>
  </sortState>
  <mergeCells count="12">
    <mergeCell ref="A1:Q1"/>
    <mergeCell ref="A3:A4"/>
    <mergeCell ref="B3:B4"/>
    <mergeCell ref="C3:C4"/>
    <mergeCell ref="F3:G3"/>
    <mergeCell ref="J3:K3"/>
    <mergeCell ref="L3:M3"/>
    <mergeCell ref="N3:O3"/>
    <mergeCell ref="P3:Q3"/>
    <mergeCell ref="A2:Q2"/>
    <mergeCell ref="D3:E3"/>
    <mergeCell ref="H3:I3"/>
  </mergeCells>
  <phoneticPr fontId="67" type="noConversion"/>
  <conditionalFormatting sqref="C1:C42 C67:C1048576">
    <cfRule type="containsText" dxfId="21" priority="1" operator="containsText" text="student">
      <formula>NOT(ISERROR(SEARCH("student",C1)))</formula>
    </cfRule>
  </conditionalFormatting>
  <pageMargins left="0.36" right="0.18" top="0.32" bottom="0.32" header="0.17" footer="0.17"/>
  <pageSetup paperSize="9" scale="73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396"/>
  <sheetViews>
    <sheetView view="pageBreakPreview" topLeftCell="A13" zoomScale="60" zoomScaleNormal="85" workbookViewId="0">
      <selection activeCell="D13" sqref="D13"/>
    </sheetView>
  </sheetViews>
  <sheetFormatPr baseColWidth="10" defaultColWidth="8.83203125" defaultRowHeight="15"/>
  <cols>
    <col min="1" max="1" width="8.83203125" style="1"/>
    <col min="2" max="2" width="7.5" style="1" customWidth="1"/>
    <col min="3" max="3" width="15.83203125" style="1053" customWidth="1"/>
    <col min="4" max="4" width="18.5" style="1053" customWidth="1"/>
    <col min="5" max="5" width="30.5" style="1053" customWidth="1"/>
    <col min="6" max="6" width="35.6640625" style="1053" customWidth="1"/>
    <col min="7" max="20" width="10.6640625" customWidth="1"/>
    <col min="21" max="16384" width="8.83203125" style="37"/>
  </cols>
  <sheetData>
    <row r="1" spans="1:21">
      <c r="U1" s="38"/>
    </row>
    <row r="2" spans="1:21" ht="31">
      <c r="C2" s="1775" t="s">
        <v>2739</v>
      </c>
      <c r="D2" s="1775"/>
      <c r="E2" s="1775"/>
      <c r="F2" s="1775"/>
      <c r="G2" s="1775"/>
      <c r="H2" s="1775"/>
      <c r="I2" s="1775"/>
      <c r="J2" s="1775"/>
      <c r="K2" s="1775"/>
      <c r="L2" s="1775"/>
      <c r="M2" s="1775"/>
      <c r="N2" s="1775"/>
      <c r="O2" s="1775"/>
      <c r="P2" s="1775"/>
      <c r="Q2" s="1775"/>
      <c r="R2" s="1775"/>
      <c r="S2" s="1775"/>
      <c r="T2" s="1775"/>
      <c r="U2" s="38"/>
    </row>
    <row r="3" spans="1:21">
      <c r="C3" s="1776" t="s">
        <v>2277</v>
      </c>
      <c r="D3" s="1776"/>
      <c r="E3" s="1776"/>
      <c r="F3" s="1776"/>
      <c r="G3" s="1776"/>
      <c r="H3" s="1776"/>
      <c r="I3" s="1776"/>
      <c r="J3" s="1776"/>
      <c r="K3" s="1776"/>
      <c r="L3" s="1776"/>
      <c r="M3" s="1776"/>
      <c r="N3" s="1776"/>
      <c r="O3" s="1776"/>
      <c r="P3" s="1776"/>
      <c r="Q3" s="1776"/>
      <c r="R3" s="1776"/>
      <c r="S3" s="1776"/>
      <c r="T3" s="1776"/>
      <c r="U3" s="38"/>
    </row>
    <row r="4" spans="1:21" ht="18.75" customHeight="1">
      <c r="C4" s="1777"/>
      <c r="D4" s="1777"/>
      <c r="E4" s="1777"/>
      <c r="F4" s="1777"/>
      <c r="G4" s="1777"/>
      <c r="H4" s="1777"/>
      <c r="I4" s="1777"/>
      <c r="J4" s="1777"/>
      <c r="K4" s="1777"/>
      <c r="L4" s="1777"/>
      <c r="M4" s="1777"/>
      <c r="N4" s="1777"/>
      <c r="O4" s="1777"/>
      <c r="P4" s="1777"/>
      <c r="Q4" s="1777"/>
      <c r="R4" s="1777"/>
      <c r="S4" s="1777"/>
      <c r="T4" s="1777"/>
      <c r="U4" s="38"/>
    </row>
    <row r="5" spans="1:21" ht="18.75" customHeight="1">
      <c r="C5" s="1077" t="s">
        <v>2741</v>
      </c>
      <c r="D5" s="1076"/>
      <c r="E5" s="1076"/>
      <c r="F5" s="1076"/>
      <c r="G5" s="1076"/>
      <c r="H5" s="1076"/>
      <c r="I5" s="1076"/>
      <c r="J5" s="1076"/>
      <c r="K5" s="1076"/>
      <c r="L5" s="1076"/>
      <c r="M5" s="1076"/>
      <c r="N5" s="1076"/>
      <c r="O5" s="1076"/>
      <c r="P5" s="1076"/>
      <c r="Q5" s="1076"/>
      <c r="R5" s="1076"/>
      <c r="S5" s="1076"/>
      <c r="T5" s="1076"/>
      <c r="U5" s="38"/>
    </row>
    <row r="6" spans="1:21" ht="18" customHeight="1">
      <c r="C6" s="1046"/>
      <c r="D6" s="1046"/>
      <c r="E6" s="1046"/>
      <c r="F6" s="1046"/>
      <c r="G6" s="1044" t="s">
        <v>853</v>
      </c>
      <c r="H6" s="1045" t="s">
        <v>853</v>
      </c>
      <c r="I6" s="1048" t="s">
        <v>1039</v>
      </c>
      <c r="J6" s="1048" t="s">
        <v>1039</v>
      </c>
      <c r="K6" s="1049" t="s">
        <v>859</v>
      </c>
      <c r="L6" s="1049" t="s">
        <v>859</v>
      </c>
      <c r="M6" s="1047" t="s">
        <v>12</v>
      </c>
      <c r="N6" s="1047" t="s">
        <v>12</v>
      </c>
      <c r="O6" s="1050" t="s">
        <v>6</v>
      </c>
      <c r="P6" s="1050" t="s">
        <v>6</v>
      </c>
      <c r="Q6" s="1051" t="s">
        <v>5</v>
      </c>
      <c r="R6" s="1051" t="s">
        <v>5</v>
      </c>
      <c r="S6" s="1052" t="s">
        <v>7</v>
      </c>
      <c r="T6" s="1052" t="s">
        <v>7</v>
      </c>
      <c r="U6" s="38"/>
    </row>
    <row r="7" spans="1:21">
      <c r="A7" s="1092" t="s">
        <v>2742</v>
      </c>
      <c r="B7" s="1093" t="s">
        <v>2740</v>
      </c>
      <c r="C7" s="1080" t="s">
        <v>1</v>
      </c>
      <c r="D7" s="1054" t="s">
        <v>2</v>
      </c>
      <c r="E7" s="1054" t="s">
        <v>861</v>
      </c>
      <c r="F7" s="1054" t="s">
        <v>2738</v>
      </c>
      <c r="G7" s="1055" t="s">
        <v>14</v>
      </c>
      <c r="H7" s="1056" t="s">
        <v>15</v>
      </c>
      <c r="I7" s="1057" t="s">
        <v>14</v>
      </c>
      <c r="J7" s="1057" t="s">
        <v>15</v>
      </c>
      <c r="K7" s="1058" t="s">
        <v>14</v>
      </c>
      <c r="L7" s="1058" t="s">
        <v>15</v>
      </c>
      <c r="M7" s="1059" t="s">
        <v>14</v>
      </c>
      <c r="N7" s="1059" t="s">
        <v>15</v>
      </c>
      <c r="O7" s="1060" t="s">
        <v>14</v>
      </c>
      <c r="P7" s="1060" t="s">
        <v>15</v>
      </c>
      <c r="Q7" s="1061" t="s">
        <v>14</v>
      </c>
      <c r="R7" s="1061" t="s">
        <v>15</v>
      </c>
      <c r="S7" s="1062" t="s">
        <v>14</v>
      </c>
      <c r="T7" s="1062" t="s">
        <v>15</v>
      </c>
      <c r="U7" s="38"/>
    </row>
    <row r="8" spans="1:21" s="100" customFormat="1">
      <c r="A8" s="1092">
        <v>1</v>
      </c>
      <c r="B8" s="1094">
        <v>1</v>
      </c>
      <c r="C8" s="1081" t="s">
        <v>82</v>
      </c>
      <c r="D8" s="1063" t="s">
        <v>83</v>
      </c>
      <c r="E8" s="1063" t="s">
        <v>56</v>
      </c>
      <c r="F8" s="1063" t="s">
        <v>2723</v>
      </c>
      <c r="G8" s="1068">
        <f t="shared" ref="G8:G71" si="0">I8+K8+M8+O8+Q8+S8</f>
        <v>10</v>
      </c>
      <c r="H8" s="1078">
        <f t="shared" ref="H8:H71" si="1">J8+L8+N8+P8+R8+T8</f>
        <v>10</v>
      </c>
      <c r="I8" s="1066">
        <f>1+1+1+1+1+1</f>
        <v>6</v>
      </c>
      <c r="J8" s="1066">
        <f>1+1+1+1+1+1</f>
        <v>6</v>
      </c>
      <c r="K8" s="1066">
        <f>1+1</f>
        <v>2</v>
      </c>
      <c r="L8" s="1066">
        <f>1+1</f>
        <v>2</v>
      </c>
      <c r="M8" s="1066">
        <v>0</v>
      </c>
      <c r="N8" s="1066">
        <v>0</v>
      </c>
      <c r="O8" s="1066">
        <v>0</v>
      </c>
      <c r="P8" s="1066">
        <v>0</v>
      </c>
      <c r="Q8" s="1066">
        <v>0</v>
      </c>
      <c r="R8" s="1066">
        <v>0</v>
      </c>
      <c r="S8" s="1066">
        <f>1+1</f>
        <v>2</v>
      </c>
      <c r="T8" s="1066">
        <f>1+1</f>
        <v>2</v>
      </c>
      <c r="U8" s="99"/>
    </row>
    <row r="9" spans="1:21" s="100" customFormat="1">
      <c r="A9" s="1095">
        <f>A8+1</f>
        <v>2</v>
      </c>
      <c r="B9" s="1094">
        <f>B8+1</f>
        <v>2</v>
      </c>
      <c r="C9" s="1081" t="s">
        <v>131</v>
      </c>
      <c r="D9" s="1063" t="s">
        <v>689</v>
      </c>
      <c r="E9" s="1063" t="s">
        <v>59</v>
      </c>
      <c r="F9" s="1063" t="s">
        <v>2728</v>
      </c>
      <c r="G9" s="1068">
        <f t="shared" si="0"/>
        <v>6</v>
      </c>
      <c r="H9" s="1078">
        <f t="shared" si="1"/>
        <v>5</v>
      </c>
      <c r="I9" s="1066">
        <f>1+1+1+(1)+1+1</f>
        <v>6</v>
      </c>
      <c r="J9" s="1066">
        <f>1+1+1/2+(1)+1/2+1</f>
        <v>5</v>
      </c>
      <c r="K9" s="1066">
        <v>0</v>
      </c>
      <c r="L9" s="1066">
        <v>0</v>
      </c>
      <c r="M9" s="1066">
        <v>0</v>
      </c>
      <c r="N9" s="1066">
        <v>0</v>
      </c>
      <c r="O9" s="1066">
        <v>0</v>
      </c>
      <c r="P9" s="1066">
        <v>0</v>
      </c>
      <c r="Q9" s="1066">
        <v>0</v>
      </c>
      <c r="R9" s="1066">
        <v>0</v>
      </c>
      <c r="S9" s="1066">
        <v>0</v>
      </c>
      <c r="T9" s="1066">
        <v>0</v>
      </c>
      <c r="U9" s="99"/>
    </row>
    <row r="10" spans="1:21" s="118" customFormat="1">
      <c r="A10" s="1095">
        <f t="shared" ref="A10:A73" si="2">A9+1</f>
        <v>3</v>
      </c>
      <c r="B10" s="1094">
        <v>2</v>
      </c>
      <c r="C10" s="1082" t="s">
        <v>900</v>
      </c>
      <c r="D10" s="1074" t="s">
        <v>901</v>
      </c>
      <c r="E10" s="1074" t="s">
        <v>936</v>
      </c>
      <c r="F10" s="1063" t="s">
        <v>2729</v>
      </c>
      <c r="G10" s="1068">
        <f t="shared" si="0"/>
        <v>5</v>
      </c>
      <c r="H10" s="1078">
        <f t="shared" si="1"/>
        <v>5</v>
      </c>
      <c r="I10" s="1065">
        <f>1+1+1+1+1</f>
        <v>5</v>
      </c>
      <c r="J10" s="1065">
        <f>1+1+1+1+1</f>
        <v>5</v>
      </c>
      <c r="K10" s="1065">
        <v>0</v>
      </c>
      <c r="L10" s="1065">
        <v>0</v>
      </c>
      <c r="M10" s="1065">
        <v>0</v>
      </c>
      <c r="N10" s="1065">
        <v>0</v>
      </c>
      <c r="O10" s="1065">
        <v>0</v>
      </c>
      <c r="P10" s="1065">
        <v>0</v>
      </c>
      <c r="Q10" s="1065">
        <v>0</v>
      </c>
      <c r="R10" s="1065">
        <v>0</v>
      </c>
      <c r="S10" s="1065">
        <v>0</v>
      </c>
      <c r="T10" s="1065">
        <v>0</v>
      </c>
      <c r="U10" s="94"/>
    </row>
    <row r="11" spans="1:21" s="41" customFormat="1">
      <c r="A11" s="1095">
        <f t="shared" si="2"/>
        <v>4</v>
      </c>
      <c r="B11" s="1094">
        <v>2</v>
      </c>
      <c r="C11" s="1081" t="s">
        <v>186</v>
      </c>
      <c r="D11" s="1063" t="s">
        <v>187</v>
      </c>
      <c r="E11" s="1063" t="s">
        <v>67</v>
      </c>
      <c r="F11" s="1063" t="s">
        <v>2732</v>
      </c>
      <c r="G11" s="1068">
        <f t="shared" si="0"/>
        <v>5</v>
      </c>
      <c r="H11" s="1078">
        <f t="shared" si="1"/>
        <v>5</v>
      </c>
      <c r="I11" s="1066">
        <f>1+1+1+1+(1)</f>
        <v>5</v>
      </c>
      <c r="J11" s="1066">
        <f>1+1+1+1+(1)</f>
        <v>5</v>
      </c>
      <c r="K11" s="1066">
        <v>0</v>
      </c>
      <c r="L11" s="1066">
        <v>0</v>
      </c>
      <c r="M11" s="1066">
        <v>0</v>
      </c>
      <c r="N11" s="1066">
        <v>0</v>
      </c>
      <c r="O11" s="1066">
        <v>0</v>
      </c>
      <c r="P11" s="1066">
        <v>0</v>
      </c>
      <c r="Q11" s="1066">
        <v>0</v>
      </c>
      <c r="R11" s="1066">
        <v>0</v>
      </c>
      <c r="S11" s="1066">
        <v>0</v>
      </c>
      <c r="T11" s="1066">
        <v>0</v>
      </c>
      <c r="U11" s="38"/>
    </row>
    <row r="12" spans="1:21" s="41" customFormat="1">
      <c r="A12" s="1095">
        <f t="shared" si="2"/>
        <v>5</v>
      </c>
      <c r="B12" s="1094">
        <v>5</v>
      </c>
      <c r="C12" s="1081" t="s">
        <v>81</v>
      </c>
      <c r="D12" s="1063" t="s">
        <v>378</v>
      </c>
      <c r="E12" s="1063" t="s">
        <v>59</v>
      </c>
      <c r="F12" s="1063" t="s">
        <v>2723</v>
      </c>
      <c r="G12" s="1068">
        <f t="shared" si="0"/>
        <v>5</v>
      </c>
      <c r="H12" s="1078">
        <f t="shared" si="1"/>
        <v>4.5</v>
      </c>
      <c r="I12" s="1072">
        <f>1+1+1</f>
        <v>3</v>
      </c>
      <c r="J12" s="1072">
        <f>1+1+1</f>
        <v>3</v>
      </c>
      <c r="K12" s="1066">
        <f>1</f>
        <v>1</v>
      </c>
      <c r="L12" s="1066">
        <f>1/2</f>
        <v>0.5</v>
      </c>
      <c r="M12" s="1066">
        <v>0</v>
      </c>
      <c r="N12" s="1066">
        <v>0</v>
      </c>
      <c r="O12" s="1066">
        <v>0</v>
      </c>
      <c r="P12" s="1066">
        <v>0</v>
      </c>
      <c r="Q12" s="1066">
        <v>0</v>
      </c>
      <c r="R12" s="1066">
        <v>0</v>
      </c>
      <c r="S12" s="1066">
        <f>1</f>
        <v>1</v>
      </c>
      <c r="T12" s="1066">
        <f>1</f>
        <v>1</v>
      </c>
      <c r="U12" s="38"/>
    </row>
    <row r="13" spans="1:21" s="41" customFormat="1">
      <c r="A13" s="1095">
        <f t="shared" si="2"/>
        <v>6</v>
      </c>
      <c r="B13" s="1094">
        <v>5</v>
      </c>
      <c r="C13" s="1081" t="s">
        <v>158</v>
      </c>
      <c r="D13" s="1063" t="s">
        <v>159</v>
      </c>
      <c r="E13" s="1063" t="s">
        <v>56</v>
      </c>
      <c r="F13" s="1063" t="s">
        <v>2732</v>
      </c>
      <c r="G13" s="1068">
        <f t="shared" si="0"/>
        <v>6</v>
      </c>
      <c r="H13" s="1078">
        <f t="shared" si="1"/>
        <v>4.5</v>
      </c>
      <c r="I13" s="1066">
        <f>1+1+1+1+1+1</f>
        <v>6</v>
      </c>
      <c r="J13" s="1066">
        <f>1+1/2+1+1/2+1+1/2</f>
        <v>4.5</v>
      </c>
      <c r="K13" s="1066">
        <v>0</v>
      </c>
      <c r="L13" s="1066">
        <v>0</v>
      </c>
      <c r="M13" s="1066">
        <v>0</v>
      </c>
      <c r="N13" s="1066">
        <v>0</v>
      </c>
      <c r="O13" s="1066">
        <v>0</v>
      </c>
      <c r="P13" s="1066">
        <v>0</v>
      </c>
      <c r="Q13" s="1066">
        <v>0</v>
      </c>
      <c r="R13" s="1066">
        <v>0</v>
      </c>
      <c r="S13" s="1066">
        <v>0</v>
      </c>
      <c r="T13" s="1066">
        <v>0</v>
      </c>
      <c r="U13" s="38"/>
    </row>
    <row r="14" spans="1:21" s="41" customFormat="1">
      <c r="A14" s="1095">
        <f t="shared" si="2"/>
        <v>7</v>
      </c>
      <c r="B14" s="1094">
        <v>7</v>
      </c>
      <c r="C14" s="1083" t="s">
        <v>103</v>
      </c>
      <c r="D14" s="1067" t="s">
        <v>104</v>
      </c>
      <c r="E14" s="1067" t="s">
        <v>67</v>
      </c>
      <c r="F14" s="1067" t="s">
        <v>2734</v>
      </c>
      <c r="G14" s="1068">
        <f t="shared" si="0"/>
        <v>6</v>
      </c>
      <c r="H14" s="1078">
        <f t="shared" si="1"/>
        <v>4.3333333333333339</v>
      </c>
      <c r="I14" s="1065">
        <v>0</v>
      </c>
      <c r="J14" s="1065">
        <v>0</v>
      </c>
      <c r="K14" s="1066">
        <f>1+1+1+1</f>
        <v>4</v>
      </c>
      <c r="L14" s="1066">
        <f>1/2+1+1+1/3</f>
        <v>2.8333333333333335</v>
      </c>
      <c r="M14" s="1065">
        <v>0</v>
      </c>
      <c r="N14" s="1065">
        <v>0</v>
      </c>
      <c r="O14" s="1065">
        <v>0</v>
      </c>
      <c r="P14" s="1065">
        <v>0</v>
      </c>
      <c r="Q14" s="1065">
        <v>0</v>
      </c>
      <c r="R14" s="1065">
        <v>0</v>
      </c>
      <c r="S14" s="1065">
        <f>1+1</f>
        <v>2</v>
      </c>
      <c r="T14" s="1065">
        <f>1+1/2</f>
        <v>1.5</v>
      </c>
      <c r="U14" s="38"/>
    </row>
    <row r="15" spans="1:21" s="41" customFormat="1">
      <c r="A15" s="1095">
        <f t="shared" si="2"/>
        <v>8</v>
      </c>
      <c r="B15" s="1094">
        <v>7</v>
      </c>
      <c r="C15" s="1081" t="s">
        <v>1048</v>
      </c>
      <c r="D15" s="1063" t="s">
        <v>497</v>
      </c>
      <c r="E15" s="1063" t="s">
        <v>67</v>
      </c>
      <c r="F15" s="1063" t="s">
        <v>2719</v>
      </c>
      <c r="G15" s="1068">
        <f t="shared" si="0"/>
        <v>5</v>
      </c>
      <c r="H15" s="1078">
        <f t="shared" si="1"/>
        <v>4.333333333333333</v>
      </c>
      <c r="I15" s="1066">
        <f>1+1+1+1+1</f>
        <v>5</v>
      </c>
      <c r="J15" s="1066">
        <f>1/3+1+1+1+1</f>
        <v>4.333333333333333</v>
      </c>
      <c r="K15" s="1066">
        <v>0</v>
      </c>
      <c r="L15" s="1066">
        <v>0</v>
      </c>
      <c r="M15" s="1066">
        <v>0</v>
      </c>
      <c r="N15" s="1066">
        <v>0</v>
      </c>
      <c r="O15" s="1066">
        <v>0</v>
      </c>
      <c r="P15" s="1066">
        <v>0</v>
      </c>
      <c r="Q15" s="1066">
        <v>0</v>
      </c>
      <c r="R15" s="1066">
        <v>0</v>
      </c>
      <c r="S15" s="1066">
        <v>0</v>
      </c>
      <c r="T15" s="1066">
        <v>0</v>
      </c>
      <c r="U15" s="38"/>
    </row>
    <row r="16" spans="1:21" s="123" customFormat="1">
      <c r="A16" s="1095">
        <f t="shared" si="2"/>
        <v>9</v>
      </c>
      <c r="B16" s="1094">
        <v>9</v>
      </c>
      <c r="C16" s="1081" t="s">
        <v>161</v>
      </c>
      <c r="D16" s="1063" t="s">
        <v>162</v>
      </c>
      <c r="E16" s="1063" t="s">
        <v>67</v>
      </c>
      <c r="F16" s="1063" t="s">
        <v>2725</v>
      </c>
      <c r="G16" s="1068">
        <f t="shared" si="0"/>
        <v>4</v>
      </c>
      <c r="H16" s="1078">
        <f t="shared" si="1"/>
        <v>4</v>
      </c>
      <c r="I16" s="1066">
        <f>1+1+1</f>
        <v>3</v>
      </c>
      <c r="J16" s="1066">
        <f>1+1+1</f>
        <v>3</v>
      </c>
      <c r="K16" s="1066">
        <v>0</v>
      </c>
      <c r="L16" s="1066">
        <v>0</v>
      </c>
      <c r="M16" s="1066">
        <v>0</v>
      </c>
      <c r="N16" s="1066">
        <v>0</v>
      </c>
      <c r="O16" s="1066">
        <v>0</v>
      </c>
      <c r="P16" s="1066">
        <v>0</v>
      </c>
      <c r="Q16" s="1066">
        <v>0</v>
      </c>
      <c r="R16" s="1066">
        <v>0</v>
      </c>
      <c r="S16" s="1066">
        <f>1</f>
        <v>1</v>
      </c>
      <c r="T16" s="1066">
        <f>1</f>
        <v>1</v>
      </c>
      <c r="U16" s="101"/>
    </row>
    <row r="17" spans="1:21">
      <c r="A17" s="1095">
        <f t="shared" si="2"/>
        <v>10</v>
      </c>
      <c r="B17" s="1094">
        <v>9</v>
      </c>
      <c r="C17" s="1081" t="s">
        <v>163</v>
      </c>
      <c r="D17" s="1063" t="s">
        <v>164</v>
      </c>
      <c r="E17" s="1063" t="s">
        <v>67</v>
      </c>
      <c r="F17" s="1063" t="s">
        <v>2732</v>
      </c>
      <c r="G17" s="1068">
        <f t="shared" si="0"/>
        <v>6</v>
      </c>
      <c r="H17" s="1078">
        <f t="shared" si="1"/>
        <v>4</v>
      </c>
      <c r="I17" s="1066">
        <f>1+1+1+1+1+1</f>
        <v>6</v>
      </c>
      <c r="J17" s="1066">
        <f>1/2+1+1/2+1+1/2+1/2</f>
        <v>4</v>
      </c>
      <c r="K17" s="1066">
        <v>0</v>
      </c>
      <c r="L17" s="1066">
        <v>0</v>
      </c>
      <c r="M17" s="1066">
        <v>0</v>
      </c>
      <c r="N17" s="1066">
        <v>0</v>
      </c>
      <c r="O17" s="1066">
        <v>0</v>
      </c>
      <c r="P17" s="1066">
        <v>0</v>
      </c>
      <c r="Q17" s="1066">
        <v>0</v>
      </c>
      <c r="R17" s="1066">
        <v>0</v>
      </c>
      <c r="S17" s="1066">
        <v>0</v>
      </c>
      <c r="T17" s="1066">
        <v>0</v>
      </c>
      <c r="U17" s="38"/>
    </row>
    <row r="18" spans="1:21" s="100" customFormat="1">
      <c r="A18" s="1095">
        <f t="shared" si="2"/>
        <v>11</v>
      </c>
      <c r="B18" s="1094">
        <v>9</v>
      </c>
      <c r="C18" s="1081" t="s">
        <v>271</v>
      </c>
      <c r="D18" s="1063" t="s">
        <v>272</v>
      </c>
      <c r="E18" s="1063" t="s">
        <v>56</v>
      </c>
      <c r="F18" s="1063" t="s">
        <v>2732</v>
      </c>
      <c r="G18" s="1068">
        <f t="shared" si="0"/>
        <v>4</v>
      </c>
      <c r="H18" s="1078">
        <f t="shared" si="1"/>
        <v>4</v>
      </c>
      <c r="I18" s="1066">
        <f>1+1+1</f>
        <v>3</v>
      </c>
      <c r="J18" s="1066">
        <f>1+1+1</f>
        <v>3</v>
      </c>
      <c r="K18" s="1066">
        <v>0</v>
      </c>
      <c r="L18" s="1066">
        <v>0</v>
      </c>
      <c r="M18" s="1066">
        <v>0</v>
      </c>
      <c r="N18" s="1066">
        <v>0</v>
      </c>
      <c r="O18" s="1066">
        <v>0</v>
      </c>
      <c r="P18" s="1066">
        <v>0</v>
      </c>
      <c r="Q18" s="1066">
        <v>0</v>
      </c>
      <c r="R18" s="1066">
        <v>0</v>
      </c>
      <c r="S18" s="1066">
        <f>1</f>
        <v>1</v>
      </c>
      <c r="T18" s="1066">
        <f>1</f>
        <v>1</v>
      </c>
      <c r="U18" s="99"/>
    </row>
    <row r="19" spans="1:21" s="95" customFormat="1">
      <c r="A19" s="1095">
        <f t="shared" si="2"/>
        <v>12</v>
      </c>
      <c r="B19" s="1094">
        <v>9</v>
      </c>
      <c r="C19" s="1084" t="s">
        <v>314</v>
      </c>
      <c r="D19" s="1073" t="s">
        <v>315</v>
      </c>
      <c r="E19" s="1073" t="s">
        <v>1759</v>
      </c>
      <c r="F19" s="1073" t="s">
        <v>2735</v>
      </c>
      <c r="G19" s="1068">
        <f t="shared" si="0"/>
        <v>4</v>
      </c>
      <c r="H19" s="1078">
        <f t="shared" si="1"/>
        <v>4</v>
      </c>
      <c r="I19" s="1066">
        <v>0</v>
      </c>
      <c r="J19" s="1066">
        <v>0</v>
      </c>
      <c r="K19" s="1066">
        <f>1+1+1+1</f>
        <v>4</v>
      </c>
      <c r="L19" s="1066">
        <f>1+1+1+1</f>
        <v>4</v>
      </c>
      <c r="M19" s="1066">
        <v>0</v>
      </c>
      <c r="N19" s="1066">
        <v>0</v>
      </c>
      <c r="O19" s="1066">
        <v>0</v>
      </c>
      <c r="P19" s="1066">
        <v>0</v>
      </c>
      <c r="Q19" s="1066">
        <v>0</v>
      </c>
      <c r="R19" s="1066">
        <v>0</v>
      </c>
      <c r="S19" s="1065">
        <v>0</v>
      </c>
      <c r="T19" s="1065">
        <v>0</v>
      </c>
      <c r="U19" s="94"/>
    </row>
    <row r="20" spans="1:21" s="100" customFormat="1">
      <c r="A20" s="1095">
        <f t="shared" si="2"/>
        <v>13</v>
      </c>
      <c r="B20" s="1094">
        <v>13</v>
      </c>
      <c r="C20" s="1081" t="s">
        <v>239</v>
      </c>
      <c r="D20" s="1063" t="s">
        <v>240</v>
      </c>
      <c r="E20" s="1063" t="s">
        <v>67</v>
      </c>
      <c r="F20" s="1063" t="s">
        <v>2728</v>
      </c>
      <c r="G20" s="1068">
        <f t="shared" si="0"/>
        <v>8</v>
      </c>
      <c r="H20" s="1078">
        <f t="shared" si="1"/>
        <v>3.8095238095238098</v>
      </c>
      <c r="I20" s="1066">
        <f>1+1+1+(1)+1+1+1+1</f>
        <v>8</v>
      </c>
      <c r="J20" s="1066">
        <f>1/2+1+1/2+(1/2)+1/3+1/3+1/2+1/7</f>
        <v>3.8095238095238098</v>
      </c>
      <c r="K20" s="1066">
        <v>0</v>
      </c>
      <c r="L20" s="1066">
        <v>0</v>
      </c>
      <c r="M20" s="1066">
        <v>0</v>
      </c>
      <c r="N20" s="1066">
        <v>0</v>
      </c>
      <c r="O20" s="1066">
        <v>0</v>
      </c>
      <c r="P20" s="1066">
        <v>0</v>
      </c>
      <c r="Q20" s="1066">
        <v>0</v>
      </c>
      <c r="R20" s="1066">
        <v>0</v>
      </c>
      <c r="S20" s="1066">
        <v>0</v>
      </c>
      <c r="T20" s="1066">
        <v>0</v>
      </c>
      <c r="U20" s="99"/>
    </row>
    <row r="21" spans="1:21" s="102" customFormat="1">
      <c r="A21" s="1095">
        <f t="shared" si="2"/>
        <v>14</v>
      </c>
      <c r="B21" s="1094">
        <f>B20+1</f>
        <v>14</v>
      </c>
      <c r="C21" s="1081" t="s">
        <v>266</v>
      </c>
      <c r="D21" s="1063" t="s">
        <v>267</v>
      </c>
      <c r="E21" s="1063" t="s">
        <v>56</v>
      </c>
      <c r="F21" s="1063" t="s">
        <v>2730</v>
      </c>
      <c r="G21" s="1068">
        <f t="shared" si="0"/>
        <v>5</v>
      </c>
      <c r="H21" s="1078">
        <f t="shared" si="1"/>
        <v>3.5</v>
      </c>
      <c r="I21" s="1066">
        <f>1+1+1+1+1</f>
        <v>5</v>
      </c>
      <c r="J21" s="1066">
        <f>1/3+1+1/6+1+1</f>
        <v>3.5</v>
      </c>
      <c r="K21" s="1066">
        <v>0</v>
      </c>
      <c r="L21" s="1066">
        <v>0</v>
      </c>
      <c r="M21" s="1066">
        <v>0</v>
      </c>
      <c r="N21" s="1065">
        <v>0</v>
      </c>
      <c r="O21" s="1065">
        <v>0</v>
      </c>
      <c r="P21" s="1065">
        <v>0</v>
      </c>
      <c r="Q21" s="1065">
        <v>0</v>
      </c>
      <c r="R21" s="1065">
        <v>0</v>
      </c>
      <c r="S21" s="1065">
        <v>0</v>
      </c>
      <c r="T21" s="1065">
        <v>0</v>
      </c>
      <c r="U21" s="101"/>
    </row>
    <row r="22" spans="1:21" s="102" customFormat="1">
      <c r="A22" s="1095">
        <f t="shared" si="2"/>
        <v>15</v>
      </c>
      <c r="B22" s="1094">
        <f t="shared" ref="B22:B72" si="3">B21+1</f>
        <v>15</v>
      </c>
      <c r="C22" s="1084" t="s">
        <v>221</v>
      </c>
      <c r="D22" s="1073" t="s">
        <v>131</v>
      </c>
      <c r="E22" s="1073" t="s">
        <v>56</v>
      </c>
      <c r="F22" s="1073" t="s">
        <v>2735</v>
      </c>
      <c r="G22" s="1068">
        <f t="shared" si="0"/>
        <v>4</v>
      </c>
      <c r="H22" s="1078">
        <f t="shared" si="1"/>
        <v>3.333333333333333</v>
      </c>
      <c r="I22" s="1066">
        <v>0</v>
      </c>
      <c r="J22" s="1066">
        <v>0</v>
      </c>
      <c r="K22" s="1066">
        <f>1+1+1</f>
        <v>3</v>
      </c>
      <c r="L22" s="1066">
        <f>1+1/3+1</f>
        <v>2.333333333333333</v>
      </c>
      <c r="M22" s="1066">
        <v>0</v>
      </c>
      <c r="N22" s="1066">
        <v>0</v>
      </c>
      <c r="O22" s="1066">
        <v>0</v>
      </c>
      <c r="P22" s="1066">
        <v>0</v>
      </c>
      <c r="Q22" s="1066">
        <v>0</v>
      </c>
      <c r="R22" s="1066">
        <v>0</v>
      </c>
      <c r="S22" s="1066">
        <f>1</f>
        <v>1</v>
      </c>
      <c r="T22" s="1066">
        <f>1</f>
        <v>1</v>
      </c>
      <c r="U22" s="101"/>
    </row>
    <row r="23" spans="1:21" s="95" customFormat="1">
      <c r="A23" s="1095">
        <f t="shared" si="2"/>
        <v>16</v>
      </c>
      <c r="B23" s="1094">
        <f t="shared" si="3"/>
        <v>16</v>
      </c>
      <c r="C23" s="1081" t="s">
        <v>595</v>
      </c>
      <c r="D23" s="1063" t="s">
        <v>295</v>
      </c>
      <c r="E23" s="1063" t="s">
        <v>59</v>
      </c>
      <c r="F23" s="1063" t="s">
        <v>2723</v>
      </c>
      <c r="G23" s="1068">
        <f t="shared" si="0"/>
        <v>3</v>
      </c>
      <c r="H23" s="1078">
        <f t="shared" si="1"/>
        <v>3</v>
      </c>
      <c r="I23" s="1066">
        <f>1+1+1</f>
        <v>3</v>
      </c>
      <c r="J23" s="1066">
        <f>1+1+1</f>
        <v>3</v>
      </c>
      <c r="K23" s="1066">
        <v>0</v>
      </c>
      <c r="L23" s="1066">
        <v>0</v>
      </c>
      <c r="M23" s="1066">
        <v>0</v>
      </c>
      <c r="N23" s="1066">
        <v>0</v>
      </c>
      <c r="O23" s="1066">
        <v>0</v>
      </c>
      <c r="P23" s="1066">
        <v>0</v>
      </c>
      <c r="Q23" s="1066">
        <v>0</v>
      </c>
      <c r="R23" s="1066">
        <v>0</v>
      </c>
      <c r="S23" s="1066">
        <v>0</v>
      </c>
      <c r="T23" s="1066">
        <v>0</v>
      </c>
      <c r="U23" s="94"/>
    </row>
    <row r="24" spans="1:21" s="102" customFormat="1">
      <c r="A24" s="1095">
        <f t="shared" si="2"/>
        <v>17</v>
      </c>
      <c r="B24" s="1094">
        <v>16</v>
      </c>
      <c r="C24" s="1081" t="s">
        <v>1025</v>
      </c>
      <c r="D24" s="1063" t="s">
        <v>1026</v>
      </c>
      <c r="E24" s="1063" t="s">
        <v>59</v>
      </c>
      <c r="F24" s="1063" t="s">
        <v>2732</v>
      </c>
      <c r="G24" s="1068">
        <f t="shared" si="0"/>
        <v>3</v>
      </c>
      <c r="H24" s="1078">
        <f t="shared" si="1"/>
        <v>3</v>
      </c>
      <c r="I24" s="1066">
        <f>1+1</f>
        <v>2</v>
      </c>
      <c r="J24" s="1066">
        <f>1+1</f>
        <v>2</v>
      </c>
      <c r="K24" s="1066">
        <f>1</f>
        <v>1</v>
      </c>
      <c r="L24" s="1066">
        <f>1</f>
        <v>1</v>
      </c>
      <c r="M24" s="1066">
        <v>0</v>
      </c>
      <c r="N24" s="1066">
        <v>0</v>
      </c>
      <c r="O24" s="1066">
        <v>0</v>
      </c>
      <c r="P24" s="1066">
        <v>0</v>
      </c>
      <c r="Q24" s="1066">
        <v>0</v>
      </c>
      <c r="R24" s="1066">
        <v>0</v>
      </c>
      <c r="S24" s="1066">
        <v>0</v>
      </c>
      <c r="T24" s="1066">
        <v>0</v>
      </c>
      <c r="U24" s="101"/>
    </row>
    <row r="25" spans="1:21" s="102" customFormat="1">
      <c r="A25" s="1095">
        <f t="shared" si="2"/>
        <v>18</v>
      </c>
      <c r="B25" s="1094">
        <v>16</v>
      </c>
      <c r="C25" s="1081" t="s">
        <v>744</v>
      </c>
      <c r="D25" s="1063" t="s">
        <v>745</v>
      </c>
      <c r="E25" s="1063" t="s">
        <v>56</v>
      </c>
      <c r="F25" s="1063" t="s">
        <v>2732</v>
      </c>
      <c r="G25" s="1064">
        <f t="shared" si="0"/>
        <v>3</v>
      </c>
      <c r="H25" s="1079">
        <f t="shared" si="1"/>
        <v>3</v>
      </c>
      <c r="I25" s="1066">
        <f>1+1+1</f>
        <v>3</v>
      </c>
      <c r="J25" s="1066">
        <f>1+1+1</f>
        <v>3</v>
      </c>
      <c r="K25" s="1066">
        <v>0</v>
      </c>
      <c r="L25" s="1066">
        <v>0</v>
      </c>
      <c r="M25" s="1066">
        <v>0</v>
      </c>
      <c r="N25" s="1066">
        <v>0</v>
      </c>
      <c r="O25" s="1066">
        <v>0</v>
      </c>
      <c r="P25" s="1066">
        <v>0</v>
      </c>
      <c r="Q25" s="1066">
        <v>0</v>
      </c>
      <c r="R25" s="1066">
        <v>0</v>
      </c>
      <c r="S25" s="1066">
        <v>0</v>
      </c>
      <c r="T25" s="1066">
        <v>0</v>
      </c>
      <c r="U25" s="101"/>
    </row>
    <row r="26" spans="1:21" s="102" customFormat="1">
      <c r="A26" s="1095">
        <f t="shared" si="2"/>
        <v>19</v>
      </c>
      <c r="B26" s="1094">
        <v>16</v>
      </c>
      <c r="C26" s="1084" t="s">
        <v>1022</v>
      </c>
      <c r="D26" s="1073" t="s">
        <v>1023</v>
      </c>
      <c r="E26" s="1073" t="s">
        <v>59</v>
      </c>
      <c r="F26" s="1073" t="s">
        <v>2736</v>
      </c>
      <c r="G26" s="1068">
        <f t="shared" si="0"/>
        <v>3</v>
      </c>
      <c r="H26" s="1078">
        <f t="shared" si="1"/>
        <v>3</v>
      </c>
      <c r="I26" s="1065">
        <f>1</f>
        <v>1</v>
      </c>
      <c r="J26" s="1065">
        <f>1</f>
        <v>1</v>
      </c>
      <c r="K26" s="1066">
        <f>1</f>
        <v>1</v>
      </c>
      <c r="L26" s="1066">
        <f>1</f>
        <v>1</v>
      </c>
      <c r="M26" s="1065">
        <v>0</v>
      </c>
      <c r="N26" s="1065">
        <v>0</v>
      </c>
      <c r="O26" s="1065">
        <v>0</v>
      </c>
      <c r="P26" s="1065">
        <v>0</v>
      </c>
      <c r="Q26" s="1065">
        <v>0</v>
      </c>
      <c r="R26" s="1065">
        <v>0</v>
      </c>
      <c r="S26" s="1065">
        <f>1</f>
        <v>1</v>
      </c>
      <c r="T26" s="1065">
        <f>1</f>
        <v>1</v>
      </c>
      <c r="U26" s="101"/>
    </row>
    <row r="27" spans="1:21" s="102" customFormat="1">
      <c r="A27" s="1095">
        <f t="shared" si="2"/>
        <v>20</v>
      </c>
      <c r="B27" s="1094">
        <v>16</v>
      </c>
      <c r="C27" s="1084" t="s">
        <v>2625</v>
      </c>
      <c r="D27" s="1073" t="s">
        <v>2624</v>
      </c>
      <c r="E27" s="1073" t="s">
        <v>67</v>
      </c>
      <c r="F27" s="1063" t="s">
        <v>2737</v>
      </c>
      <c r="G27" s="1068">
        <f t="shared" si="0"/>
        <v>3</v>
      </c>
      <c r="H27" s="1078">
        <f t="shared" si="1"/>
        <v>3</v>
      </c>
      <c r="I27" s="1066">
        <v>0</v>
      </c>
      <c r="J27" s="1066">
        <v>0</v>
      </c>
      <c r="K27" s="1066">
        <f>1+1+1</f>
        <v>3</v>
      </c>
      <c r="L27" s="1066">
        <f>1+1+1</f>
        <v>3</v>
      </c>
      <c r="M27" s="1066">
        <v>0</v>
      </c>
      <c r="N27" s="1065">
        <v>0</v>
      </c>
      <c r="O27" s="1065">
        <v>0</v>
      </c>
      <c r="P27" s="1065">
        <v>0</v>
      </c>
      <c r="Q27" s="1065">
        <v>0</v>
      </c>
      <c r="R27" s="1065">
        <v>0</v>
      </c>
      <c r="S27" s="1065">
        <v>0</v>
      </c>
      <c r="T27" s="1065">
        <v>0</v>
      </c>
      <c r="U27" s="101"/>
    </row>
    <row r="28" spans="1:21" s="102" customFormat="1">
      <c r="A28" s="1095">
        <f t="shared" si="2"/>
        <v>21</v>
      </c>
      <c r="B28" s="1094">
        <v>16</v>
      </c>
      <c r="C28" s="1084" t="s">
        <v>150</v>
      </c>
      <c r="D28" s="1073" t="s">
        <v>151</v>
      </c>
      <c r="E28" s="1073" t="s">
        <v>67</v>
      </c>
      <c r="F28" s="1063" t="s">
        <v>2737</v>
      </c>
      <c r="G28" s="1068">
        <f t="shared" si="0"/>
        <v>3</v>
      </c>
      <c r="H28" s="1078">
        <f t="shared" si="1"/>
        <v>3</v>
      </c>
      <c r="I28" s="1066">
        <f>1</f>
        <v>1</v>
      </c>
      <c r="J28" s="1066">
        <f>1</f>
        <v>1</v>
      </c>
      <c r="K28" s="1066">
        <f>1+1</f>
        <v>2</v>
      </c>
      <c r="L28" s="1066">
        <f>1+1</f>
        <v>2</v>
      </c>
      <c r="M28" s="1066">
        <v>0</v>
      </c>
      <c r="N28" s="1065">
        <v>0</v>
      </c>
      <c r="O28" s="1065">
        <v>0</v>
      </c>
      <c r="P28" s="1065">
        <v>0</v>
      </c>
      <c r="Q28" s="1065">
        <v>0</v>
      </c>
      <c r="R28" s="1065">
        <v>0</v>
      </c>
      <c r="S28" s="1065">
        <v>0</v>
      </c>
      <c r="T28" s="1065">
        <v>0</v>
      </c>
      <c r="U28" s="101"/>
    </row>
    <row r="29" spans="1:21" s="102" customFormat="1">
      <c r="A29" s="1095">
        <f t="shared" si="2"/>
        <v>22</v>
      </c>
      <c r="B29" s="1094">
        <v>22</v>
      </c>
      <c r="C29" s="1081" t="s">
        <v>241</v>
      </c>
      <c r="D29" s="1063" t="s">
        <v>242</v>
      </c>
      <c r="E29" s="1063" t="s">
        <v>67</v>
      </c>
      <c r="F29" s="1063" t="s">
        <v>2728</v>
      </c>
      <c r="G29" s="1064">
        <f t="shared" si="0"/>
        <v>7</v>
      </c>
      <c r="H29" s="1079">
        <f t="shared" si="1"/>
        <v>2.8095238095238093</v>
      </c>
      <c r="I29" s="1066">
        <f>1+1+(1)+1+1+1+1</f>
        <v>7</v>
      </c>
      <c r="J29" s="1066">
        <f>1/2+1/2+(1/2)+1/3+1/3+1/2+1/7</f>
        <v>2.8095238095238093</v>
      </c>
      <c r="K29" s="1066">
        <v>0</v>
      </c>
      <c r="L29" s="1066">
        <v>0</v>
      </c>
      <c r="M29" s="1066">
        <v>0</v>
      </c>
      <c r="N29" s="1066">
        <v>0</v>
      </c>
      <c r="O29" s="1066">
        <v>0</v>
      </c>
      <c r="P29" s="1066">
        <v>0</v>
      </c>
      <c r="Q29" s="1066">
        <v>0</v>
      </c>
      <c r="R29" s="1066">
        <v>0</v>
      </c>
      <c r="S29" s="1066">
        <v>0</v>
      </c>
      <c r="T29" s="1066">
        <v>0</v>
      </c>
      <c r="U29" s="101"/>
    </row>
    <row r="30" spans="1:21" s="102" customFormat="1">
      <c r="A30" s="1095">
        <f t="shared" si="2"/>
        <v>23</v>
      </c>
      <c r="B30" s="1094">
        <f t="shared" si="3"/>
        <v>23</v>
      </c>
      <c r="C30" s="1083" t="s">
        <v>279</v>
      </c>
      <c r="D30" s="1067" t="s">
        <v>280</v>
      </c>
      <c r="E30" s="1067" t="s">
        <v>59</v>
      </c>
      <c r="F30" s="1067" t="s">
        <v>2734</v>
      </c>
      <c r="G30" s="1068">
        <f t="shared" si="0"/>
        <v>4</v>
      </c>
      <c r="H30" s="1078">
        <f t="shared" si="1"/>
        <v>2.6666666666666665</v>
      </c>
      <c r="I30" s="1065">
        <v>0</v>
      </c>
      <c r="J30" s="1065">
        <v>0</v>
      </c>
      <c r="K30" s="1065">
        <f>1+1+1+1</f>
        <v>4</v>
      </c>
      <c r="L30" s="1065">
        <f>1+1/3+1/3+1</f>
        <v>2.6666666666666665</v>
      </c>
      <c r="M30" s="1065">
        <v>0</v>
      </c>
      <c r="N30" s="1065">
        <v>0</v>
      </c>
      <c r="O30" s="1065">
        <v>0</v>
      </c>
      <c r="P30" s="1065">
        <v>0</v>
      </c>
      <c r="Q30" s="1065">
        <v>0</v>
      </c>
      <c r="R30" s="1065">
        <v>0</v>
      </c>
      <c r="S30" s="1065">
        <v>0</v>
      </c>
      <c r="T30" s="1065">
        <v>0</v>
      </c>
      <c r="U30" s="101"/>
    </row>
    <row r="31" spans="1:21" s="102" customFormat="1">
      <c r="A31" s="1095">
        <f t="shared" si="2"/>
        <v>24</v>
      </c>
      <c r="B31" s="1094">
        <f t="shared" si="3"/>
        <v>24</v>
      </c>
      <c r="C31" s="1081" t="s">
        <v>190</v>
      </c>
      <c r="D31" s="1063" t="s">
        <v>191</v>
      </c>
      <c r="E31" s="1063" t="s">
        <v>67</v>
      </c>
      <c r="F31" s="1063" t="s">
        <v>2730</v>
      </c>
      <c r="G31" s="1064">
        <f t="shared" si="0"/>
        <v>8</v>
      </c>
      <c r="H31" s="1079">
        <f t="shared" si="1"/>
        <v>2.583333333333333</v>
      </c>
      <c r="I31" s="1066">
        <f>1+1+1+1+1</f>
        <v>5</v>
      </c>
      <c r="J31" s="1066">
        <f>1/3+1/3+1/3+1/6+1/3</f>
        <v>1.5</v>
      </c>
      <c r="K31" s="1066">
        <v>0</v>
      </c>
      <c r="L31" s="1066">
        <v>0</v>
      </c>
      <c r="M31" s="1066">
        <v>0</v>
      </c>
      <c r="N31" s="1065">
        <v>0</v>
      </c>
      <c r="O31" s="1065">
        <v>0</v>
      </c>
      <c r="P31" s="1065">
        <v>0</v>
      </c>
      <c r="Q31" s="1065">
        <v>0</v>
      </c>
      <c r="R31" s="1065">
        <v>0</v>
      </c>
      <c r="S31" s="1065">
        <f>1+1+1</f>
        <v>3</v>
      </c>
      <c r="T31" s="1065">
        <f>1/3+1/2+1/4</f>
        <v>1.0833333333333333</v>
      </c>
      <c r="U31" s="101"/>
    </row>
    <row r="32" spans="1:21" s="102" customFormat="1">
      <c r="A32" s="1095">
        <f t="shared" si="2"/>
        <v>25</v>
      </c>
      <c r="B32" s="1094">
        <f t="shared" si="3"/>
        <v>25</v>
      </c>
      <c r="C32" s="1081" t="s">
        <v>339</v>
      </c>
      <c r="D32" s="1063" t="s">
        <v>340</v>
      </c>
      <c r="E32" s="1063" t="s">
        <v>67</v>
      </c>
      <c r="F32" s="1063" t="s">
        <v>2725</v>
      </c>
      <c r="G32" s="1064">
        <f t="shared" si="0"/>
        <v>5</v>
      </c>
      <c r="H32" s="1079">
        <f t="shared" si="1"/>
        <v>2.5333333333333332</v>
      </c>
      <c r="I32" s="1066">
        <f>1+1+1+1</f>
        <v>4</v>
      </c>
      <c r="J32" s="1066">
        <f>1/2+1/3+1/5+1</f>
        <v>2.0333333333333332</v>
      </c>
      <c r="K32" s="1066">
        <v>0</v>
      </c>
      <c r="L32" s="1066">
        <v>0</v>
      </c>
      <c r="M32" s="1066">
        <v>0</v>
      </c>
      <c r="N32" s="1066">
        <v>0</v>
      </c>
      <c r="O32" s="1066">
        <v>0</v>
      </c>
      <c r="P32" s="1066">
        <v>0</v>
      </c>
      <c r="Q32" s="1066">
        <v>0</v>
      </c>
      <c r="R32" s="1066">
        <v>0</v>
      </c>
      <c r="S32" s="1066">
        <f>1</f>
        <v>1</v>
      </c>
      <c r="T32" s="1066">
        <f>1/2</f>
        <v>0.5</v>
      </c>
      <c r="U32" s="101"/>
    </row>
    <row r="33" spans="1:21" s="102" customFormat="1">
      <c r="A33" s="1095">
        <f t="shared" si="2"/>
        <v>26</v>
      </c>
      <c r="B33" s="1094">
        <v>25</v>
      </c>
      <c r="C33" s="1081" t="s">
        <v>678</v>
      </c>
      <c r="D33" s="1063" t="s">
        <v>679</v>
      </c>
      <c r="E33" s="1063" t="s">
        <v>67</v>
      </c>
      <c r="F33" s="1063" t="s">
        <v>2728</v>
      </c>
      <c r="G33" s="1064">
        <f t="shared" si="0"/>
        <v>4</v>
      </c>
      <c r="H33" s="1079">
        <f t="shared" si="1"/>
        <v>2.5333333333333332</v>
      </c>
      <c r="I33" s="1066">
        <f>1</f>
        <v>1</v>
      </c>
      <c r="J33" s="1066">
        <f>1</f>
        <v>1</v>
      </c>
      <c r="K33" s="1066">
        <f>1+1</f>
        <v>2</v>
      </c>
      <c r="L33" s="1066">
        <f>1/5+1/3</f>
        <v>0.53333333333333333</v>
      </c>
      <c r="M33" s="1066">
        <v>0</v>
      </c>
      <c r="N33" s="1066">
        <v>0</v>
      </c>
      <c r="O33" s="1066">
        <v>0</v>
      </c>
      <c r="P33" s="1066">
        <v>0</v>
      </c>
      <c r="Q33" s="1066">
        <v>0</v>
      </c>
      <c r="R33" s="1066">
        <v>0</v>
      </c>
      <c r="S33" s="1066">
        <f>1</f>
        <v>1</v>
      </c>
      <c r="T33" s="1066">
        <f>1</f>
        <v>1</v>
      </c>
      <c r="U33" s="101"/>
    </row>
    <row r="34" spans="1:21" s="102" customFormat="1">
      <c r="A34" s="1095">
        <f t="shared" si="2"/>
        <v>27</v>
      </c>
      <c r="B34" s="1094">
        <v>27</v>
      </c>
      <c r="C34" s="1081" t="s">
        <v>237</v>
      </c>
      <c r="D34" s="1063" t="s">
        <v>238</v>
      </c>
      <c r="E34" s="1063" t="s">
        <v>59</v>
      </c>
      <c r="F34" s="1063" t="s">
        <v>2730</v>
      </c>
      <c r="G34" s="1064">
        <f t="shared" si="0"/>
        <v>4</v>
      </c>
      <c r="H34" s="1079">
        <f t="shared" si="1"/>
        <v>2.5</v>
      </c>
      <c r="I34" s="1066">
        <f>1+1+1</f>
        <v>3</v>
      </c>
      <c r="J34" s="1066">
        <f>1+1+1/3</f>
        <v>2.3333333333333335</v>
      </c>
      <c r="K34" s="1066">
        <v>0</v>
      </c>
      <c r="L34" s="1066">
        <v>0</v>
      </c>
      <c r="M34" s="1066">
        <v>0</v>
      </c>
      <c r="N34" s="1065">
        <v>0</v>
      </c>
      <c r="O34" s="1065">
        <v>0</v>
      </c>
      <c r="P34" s="1065">
        <v>0</v>
      </c>
      <c r="Q34" s="1065">
        <v>0</v>
      </c>
      <c r="R34" s="1065">
        <v>0</v>
      </c>
      <c r="S34" s="1065">
        <v>1</v>
      </c>
      <c r="T34" s="1065">
        <f>1/6</f>
        <v>0.16666666666666666</v>
      </c>
      <c r="U34" s="101"/>
    </row>
    <row r="35" spans="1:21" s="95" customFormat="1">
      <c r="A35" s="1095">
        <f t="shared" si="2"/>
        <v>28</v>
      </c>
      <c r="B35" s="1094">
        <v>27</v>
      </c>
      <c r="C35" s="1083" t="s">
        <v>109</v>
      </c>
      <c r="D35" s="1067" t="s">
        <v>282</v>
      </c>
      <c r="E35" s="1067" t="s">
        <v>56</v>
      </c>
      <c r="F35" s="1067" t="s">
        <v>2734</v>
      </c>
      <c r="G35" s="1068">
        <f t="shared" si="0"/>
        <v>3</v>
      </c>
      <c r="H35" s="1078">
        <f t="shared" si="1"/>
        <v>2.5</v>
      </c>
      <c r="I35" s="1065">
        <f>1+1</f>
        <v>2</v>
      </c>
      <c r="J35" s="1065">
        <f>1+1</f>
        <v>2</v>
      </c>
      <c r="K35" s="1065">
        <f>1</f>
        <v>1</v>
      </c>
      <c r="L35" s="1065">
        <f>1/2</f>
        <v>0.5</v>
      </c>
      <c r="M35" s="1065">
        <v>0</v>
      </c>
      <c r="N35" s="1065">
        <v>0</v>
      </c>
      <c r="O35" s="1065">
        <v>0</v>
      </c>
      <c r="P35" s="1065">
        <v>0</v>
      </c>
      <c r="Q35" s="1065">
        <v>0</v>
      </c>
      <c r="R35" s="1065">
        <v>0</v>
      </c>
      <c r="S35" s="1065">
        <v>0</v>
      </c>
      <c r="T35" s="1065">
        <v>0</v>
      </c>
      <c r="U35" s="94"/>
    </row>
    <row r="36" spans="1:21">
      <c r="A36" s="1095">
        <f t="shared" si="2"/>
        <v>29</v>
      </c>
      <c r="B36" s="1094">
        <v>27</v>
      </c>
      <c r="C36" s="1084" t="s">
        <v>806</v>
      </c>
      <c r="D36" s="1073" t="s">
        <v>807</v>
      </c>
      <c r="E36" s="1073" t="s">
        <v>59</v>
      </c>
      <c r="F36" s="1073" t="s">
        <v>2736</v>
      </c>
      <c r="G36" s="1064">
        <f t="shared" si="0"/>
        <v>3</v>
      </c>
      <c r="H36" s="1079">
        <f t="shared" si="1"/>
        <v>2.5</v>
      </c>
      <c r="I36" s="1065">
        <v>0</v>
      </c>
      <c r="J36" s="1065">
        <v>0</v>
      </c>
      <c r="K36" s="1066">
        <f>1+1</f>
        <v>2</v>
      </c>
      <c r="L36" s="1066">
        <f>1+1</f>
        <v>2</v>
      </c>
      <c r="M36" s="1065">
        <v>0</v>
      </c>
      <c r="N36" s="1065">
        <v>0</v>
      </c>
      <c r="O36" s="1065">
        <v>0</v>
      </c>
      <c r="P36" s="1065">
        <v>0</v>
      </c>
      <c r="Q36" s="1065">
        <v>0</v>
      </c>
      <c r="R36" s="1065">
        <v>0</v>
      </c>
      <c r="S36" s="1065">
        <f>1</f>
        <v>1</v>
      </c>
      <c r="T36" s="1065">
        <f>1/2</f>
        <v>0.5</v>
      </c>
      <c r="U36" s="38"/>
    </row>
    <row r="37" spans="1:21">
      <c r="A37" s="1095">
        <f t="shared" si="2"/>
        <v>30</v>
      </c>
      <c r="B37" s="1094">
        <v>27</v>
      </c>
      <c r="C37" s="1084" t="s">
        <v>90</v>
      </c>
      <c r="D37" s="1073" t="s">
        <v>91</v>
      </c>
      <c r="E37" s="1073" t="s">
        <v>59</v>
      </c>
      <c r="F37" s="1063" t="s">
        <v>2737</v>
      </c>
      <c r="G37" s="1068">
        <f t="shared" si="0"/>
        <v>3</v>
      </c>
      <c r="H37" s="1078">
        <f t="shared" si="1"/>
        <v>2.5</v>
      </c>
      <c r="I37" s="1066">
        <f>1</f>
        <v>1</v>
      </c>
      <c r="J37" s="1066">
        <f>1/2</f>
        <v>0.5</v>
      </c>
      <c r="K37" s="1066">
        <f>1+1</f>
        <v>2</v>
      </c>
      <c r="L37" s="1066">
        <f>1+1</f>
        <v>2</v>
      </c>
      <c r="M37" s="1066">
        <v>0</v>
      </c>
      <c r="N37" s="1065">
        <v>0</v>
      </c>
      <c r="O37" s="1065">
        <v>0</v>
      </c>
      <c r="P37" s="1065">
        <v>0</v>
      </c>
      <c r="Q37" s="1065">
        <v>0</v>
      </c>
      <c r="R37" s="1065">
        <v>0</v>
      </c>
      <c r="S37" s="1065">
        <v>0</v>
      </c>
      <c r="T37" s="1065">
        <v>0</v>
      </c>
      <c r="U37" s="38"/>
    </row>
    <row r="38" spans="1:21">
      <c r="A38" s="1095">
        <f t="shared" si="2"/>
        <v>31</v>
      </c>
      <c r="B38" s="1094">
        <v>31</v>
      </c>
      <c r="C38" s="1081" t="s">
        <v>833</v>
      </c>
      <c r="D38" s="1063" t="s">
        <v>119</v>
      </c>
      <c r="E38" s="1063" t="s">
        <v>67</v>
      </c>
      <c r="F38" s="1063" t="s">
        <v>2727</v>
      </c>
      <c r="G38" s="1064">
        <f t="shared" si="0"/>
        <v>3</v>
      </c>
      <c r="H38" s="1079">
        <f t="shared" si="1"/>
        <v>2.333333333333333</v>
      </c>
      <c r="I38" s="1066">
        <f>1+1+1</f>
        <v>3</v>
      </c>
      <c r="J38" s="1066">
        <f>1/3+1+1</f>
        <v>2.333333333333333</v>
      </c>
      <c r="K38" s="1066">
        <v>0</v>
      </c>
      <c r="L38" s="1066">
        <v>0</v>
      </c>
      <c r="M38" s="1066">
        <v>0</v>
      </c>
      <c r="N38" s="1066">
        <v>0</v>
      </c>
      <c r="O38" s="1066">
        <v>0</v>
      </c>
      <c r="P38" s="1066">
        <v>0</v>
      </c>
      <c r="Q38" s="1066">
        <v>0</v>
      </c>
      <c r="R38" s="1066">
        <v>0</v>
      </c>
      <c r="S38" s="1066">
        <v>0</v>
      </c>
      <c r="T38" s="1066">
        <v>0</v>
      </c>
      <c r="U38" s="38"/>
    </row>
    <row r="39" spans="1:21">
      <c r="A39" s="1095">
        <f t="shared" si="2"/>
        <v>32</v>
      </c>
      <c r="B39" s="1094">
        <f t="shared" si="3"/>
        <v>32</v>
      </c>
      <c r="C39" s="1081" t="s">
        <v>211</v>
      </c>
      <c r="D39" s="1063" t="s">
        <v>212</v>
      </c>
      <c r="E39" s="1063" t="s">
        <v>67</v>
      </c>
      <c r="F39" s="1063" t="s">
        <v>2729</v>
      </c>
      <c r="G39" s="1064">
        <f t="shared" si="0"/>
        <v>4</v>
      </c>
      <c r="H39" s="1079">
        <f t="shared" si="1"/>
        <v>2.1666666666666665</v>
      </c>
      <c r="I39" s="1065">
        <f>1+1</f>
        <v>2</v>
      </c>
      <c r="J39" s="1065">
        <f>1+1/2</f>
        <v>1.5</v>
      </c>
      <c r="K39" s="1065">
        <v>0</v>
      </c>
      <c r="L39" s="1065">
        <v>0</v>
      </c>
      <c r="M39" s="1065">
        <v>0</v>
      </c>
      <c r="N39" s="1065">
        <v>0</v>
      </c>
      <c r="O39" s="1065">
        <v>0</v>
      </c>
      <c r="P39" s="1065">
        <v>0</v>
      </c>
      <c r="Q39" s="1065">
        <v>0</v>
      </c>
      <c r="R39" s="1065">
        <v>0</v>
      </c>
      <c r="S39" s="1065">
        <f>1+1</f>
        <v>2</v>
      </c>
      <c r="T39" s="1065">
        <f>1/2+1/6</f>
        <v>0.66666666666666663</v>
      </c>
      <c r="U39" s="38"/>
    </row>
    <row r="40" spans="1:21">
      <c r="A40" s="1095">
        <f t="shared" si="2"/>
        <v>33</v>
      </c>
      <c r="B40" s="1094">
        <f t="shared" si="3"/>
        <v>33</v>
      </c>
      <c r="C40" s="1081" t="s">
        <v>98</v>
      </c>
      <c r="D40" s="1063" t="s">
        <v>99</v>
      </c>
      <c r="E40" s="1063" t="s">
        <v>56</v>
      </c>
      <c r="F40" s="1063" t="s">
        <v>2727</v>
      </c>
      <c r="G40" s="1064">
        <f t="shared" si="0"/>
        <v>3</v>
      </c>
      <c r="H40" s="1079">
        <f t="shared" si="1"/>
        <v>2.1428571428571428</v>
      </c>
      <c r="I40" s="1066">
        <f>1+1+1</f>
        <v>3</v>
      </c>
      <c r="J40" s="1066">
        <f>1+1+1/7</f>
        <v>2.1428571428571428</v>
      </c>
      <c r="K40" s="1066">
        <v>0</v>
      </c>
      <c r="L40" s="1066">
        <v>0</v>
      </c>
      <c r="M40" s="1066">
        <v>0</v>
      </c>
      <c r="N40" s="1066">
        <v>0</v>
      </c>
      <c r="O40" s="1066">
        <v>0</v>
      </c>
      <c r="P40" s="1066">
        <v>0</v>
      </c>
      <c r="Q40" s="1066">
        <v>0</v>
      </c>
      <c r="R40" s="1066">
        <v>0</v>
      </c>
      <c r="S40" s="1066">
        <v>0</v>
      </c>
      <c r="T40" s="1066">
        <v>0</v>
      </c>
      <c r="U40" s="38"/>
    </row>
    <row r="41" spans="1:21">
      <c r="A41" s="1095">
        <f t="shared" si="2"/>
        <v>34</v>
      </c>
      <c r="B41" s="1094">
        <f t="shared" si="3"/>
        <v>34</v>
      </c>
      <c r="C41" s="1081" t="s">
        <v>602</v>
      </c>
      <c r="D41" s="1063" t="s">
        <v>1056</v>
      </c>
      <c r="E41" s="1063" t="s">
        <v>59</v>
      </c>
      <c r="F41" s="1063" t="s">
        <v>2719</v>
      </c>
      <c r="G41" s="1064">
        <f t="shared" si="0"/>
        <v>4</v>
      </c>
      <c r="H41" s="1079">
        <f t="shared" si="1"/>
        <v>2.083333333333333</v>
      </c>
      <c r="I41" s="1066">
        <f>1+1+1</f>
        <v>3</v>
      </c>
      <c r="J41" s="1066">
        <f>1+1/4+1/3</f>
        <v>1.5833333333333333</v>
      </c>
      <c r="K41" s="1066">
        <v>0</v>
      </c>
      <c r="L41" s="1066">
        <v>0</v>
      </c>
      <c r="M41" s="1066">
        <v>0</v>
      </c>
      <c r="N41" s="1066">
        <v>0</v>
      </c>
      <c r="O41" s="1066">
        <v>0</v>
      </c>
      <c r="P41" s="1066">
        <v>0</v>
      </c>
      <c r="Q41" s="1066">
        <v>0</v>
      </c>
      <c r="R41" s="1066">
        <v>0</v>
      </c>
      <c r="S41" s="1066">
        <f>1</f>
        <v>1</v>
      </c>
      <c r="T41" s="1066">
        <f>1/2</f>
        <v>0.5</v>
      </c>
      <c r="U41" s="38"/>
    </row>
    <row r="42" spans="1:21">
      <c r="A42" s="1095">
        <f t="shared" si="2"/>
        <v>35</v>
      </c>
      <c r="B42" s="1094">
        <f t="shared" si="3"/>
        <v>35</v>
      </c>
      <c r="C42" s="1081" t="s">
        <v>1046</v>
      </c>
      <c r="D42" s="1063" t="s">
        <v>1047</v>
      </c>
      <c r="E42" s="1063" t="s">
        <v>67</v>
      </c>
      <c r="F42" s="1063" t="s">
        <v>2719</v>
      </c>
      <c r="G42" s="1064">
        <f t="shared" si="0"/>
        <v>2</v>
      </c>
      <c r="H42" s="1079">
        <f t="shared" si="1"/>
        <v>2</v>
      </c>
      <c r="I42" s="1066">
        <f>1+1</f>
        <v>2</v>
      </c>
      <c r="J42" s="1065">
        <f>1+1</f>
        <v>2</v>
      </c>
      <c r="K42" s="1066">
        <v>0</v>
      </c>
      <c r="L42" s="1065">
        <v>0</v>
      </c>
      <c r="M42" s="1065">
        <v>0</v>
      </c>
      <c r="N42" s="1065">
        <v>0</v>
      </c>
      <c r="O42" s="1065">
        <v>0</v>
      </c>
      <c r="P42" s="1065">
        <v>0</v>
      </c>
      <c r="Q42" s="1065">
        <v>0</v>
      </c>
      <c r="R42" s="1065">
        <v>0</v>
      </c>
      <c r="S42" s="1065">
        <v>0</v>
      </c>
      <c r="T42" s="1065">
        <v>0</v>
      </c>
      <c r="U42" s="38"/>
    </row>
    <row r="43" spans="1:21">
      <c r="A43" s="1095">
        <f t="shared" si="2"/>
        <v>36</v>
      </c>
      <c r="B43" s="1094">
        <v>35</v>
      </c>
      <c r="C43" s="1081" t="s">
        <v>501</v>
      </c>
      <c r="D43" s="1063" t="s">
        <v>393</v>
      </c>
      <c r="E43" s="1063" t="s">
        <v>67</v>
      </c>
      <c r="F43" s="1063" t="s">
        <v>2719</v>
      </c>
      <c r="G43" s="1064">
        <f t="shared" si="0"/>
        <v>3</v>
      </c>
      <c r="H43" s="1079">
        <f t="shared" si="1"/>
        <v>2</v>
      </c>
      <c r="I43" s="1066">
        <f>1+1</f>
        <v>2</v>
      </c>
      <c r="J43" s="1066">
        <f>1+1/2</f>
        <v>1.5</v>
      </c>
      <c r="K43" s="1066">
        <v>0</v>
      </c>
      <c r="L43" s="1066">
        <v>0</v>
      </c>
      <c r="M43" s="1066">
        <v>0</v>
      </c>
      <c r="N43" s="1066">
        <v>0</v>
      </c>
      <c r="O43" s="1066">
        <v>0</v>
      </c>
      <c r="P43" s="1066">
        <v>0</v>
      </c>
      <c r="Q43" s="1066">
        <v>0</v>
      </c>
      <c r="R43" s="1066">
        <v>0</v>
      </c>
      <c r="S43" s="1066">
        <f>1</f>
        <v>1</v>
      </c>
      <c r="T43" s="1066">
        <f>1/2</f>
        <v>0.5</v>
      </c>
      <c r="U43" s="38"/>
    </row>
    <row r="44" spans="1:21">
      <c r="A44" s="1095">
        <f t="shared" si="2"/>
        <v>37</v>
      </c>
      <c r="B44" s="1094">
        <v>35</v>
      </c>
      <c r="C44" s="1081" t="s">
        <v>981</v>
      </c>
      <c r="D44" s="1063" t="s">
        <v>982</v>
      </c>
      <c r="E44" s="1063" t="s">
        <v>67</v>
      </c>
      <c r="F44" s="1063" t="s">
        <v>2720</v>
      </c>
      <c r="G44" s="1064">
        <f t="shared" si="0"/>
        <v>2</v>
      </c>
      <c r="H44" s="1079">
        <f t="shared" si="1"/>
        <v>2</v>
      </c>
      <c r="I44" s="1065">
        <v>0</v>
      </c>
      <c r="J44" s="1065">
        <v>0</v>
      </c>
      <c r="K44" s="1065">
        <f>1+1</f>
        <v>2</v>
      </c>
      <c r="L44" s="1065">
        <f>1+1</f>
        <v>2</v>
      </c>
      <c r="M44" s="1065">
        <v>0</v>
      </c>
      <c r="N44" s="1065">
        <v>0</v>
      </c>
      <c r="O44" s="1065">
        <v>0</v>
      </c>
      <c r="P44" s="1065">
        <v>0</v>
      </c>
      <c r="Q44" s="1065">
        <v>0</v>
      </c>
      <c r="R44" s="1065">
        <v>0</v>
      </c>
      <c r="S44" s="1065">
        <v>0</v>
      </c>
      <c r="T44" s="1065">
        <v>0</v>
      </c>
      <c r="U44" s="38"/>
    </row>
    <row r="45" spans="1:21">
      <c r="A45" s="1095">
        <f t="shared" si="2"/>
        <v>38</v>
      </c>
      <c r="B45" s="1094">
        <v>35</v>
      </c>
      <c r="C45" s="1085" t="s">
        <v>96</v>
      </c>
      <c r="D45" s="1071" t="s">
        <v>97</v>
      </c>
      <c r="E45" s="1063" t="s">
        <v>59</v>
      </c>
      <c r="F45" s="1063" t="s">
        <v>2721</v>
      </c>
      <c r="G45" s="1064">
        <f t="shared" si="0"/>
        <v>2</v>
      </c>
      <c r="H45" s="1079">
        <f t="shared" si="1"/>
        <v>2</v>
      </c>
      <c r="I45" s="1065">
        <v>0</v>
      </c>
      <c r="J45" s="1065">
        <v>0</v>
      </c>
      <c r="K45" s="1066">
        <f>1+1</f>
        <v>2</v>
      </c>
      <c r="L45" s="1066">
        <f>1+1</f>
        <v>2</v>
      </c>
      <c r="M45" s="1065">
        <v>0</v>
      </c>
      <c r="N45" s="1065">
        <v>0</v>
      </c>
      <c r="O45" s="1065">
        <v>0</v>
      </c>
      <c r="P45" s="1065">
        <v>0</v>
      </c>
      <c r="Q45" s="1065">
        <v>0</v>
      </c>
      <c r="R45" s="1065">
        <v>0</v>
      </c>
      <c r="S45" s="1065">
        <v>0</v>
      </c>
      <c r="T45" s="1065">
        <v>0</v>
      </c>
      <c r="U45" s="38"/>
    </row>
    <row r="46" spans="1:21">
      <c r="A46" s="1095">
        <f t="shared" si="2"/>
        <v>39</v>
      </c>
      <c r="B46" s="1094">
        <v>35</v>
      </c>
      <c r="C46" s="1081" t="s">
        <v>567</v>
      </c>
      <c r="D46" s="1063" t="s">
        <v>73</v>
      </c>
      <c r="E46" s="1063" t="s">
        <v>67</v>
      </c>
      <c r="F46" s="1063" t="s">
        <v>2722</v>
      </c>
      <c r="G46" s="1064">
        <f t="shared" si="0"/>
        <v>2</v>
      </c>
      <c r="H46" s="1079">
        <f t="shared" si="1"/>
        <v>2</v>
      </c>
      <c r="I46" s="1065">
        <v>0</v>
      </c>
      <c r="J46" s="1065">
        <v>0</v>
      </c>
      <c r="K46" s="1065">
        <f>1</f>
        <v>1</v>
      </c>
      <c r="L46" s="1065">
        <f>1</f>
        <v>1</v>
      </c>
      <c r="M46" s="1065">
        <v>0</v>
      </c>
      <c r="N46" s="1065">
        <v>0</v>
      </c>
      <c r="O46" s="1065">
        <v>0</v>
      </c>
      <c r="P46" s="1065">
        <v>0</v>
      </c>
      <c r="Q46" s="1065">
        <v>0</v>
      </c>
      <c r="R46" s="1065">
        <v>0</v>
      </c>
      <c r="S46" s="1065">
        <f>1</f>
        <v>1</v>
      </c>
      <c r="T46" s="1065">
        <f>1</f>
        <v>1</v>
      </c>
      <c r="U46" s="38"/>
    </row>
    <row r="47" spans="1:21">
      <c r="A47" s="1095">
        <f t="shared" si="2"/>
        <v>40</v>
      </c>
      <c r="B47" s="1094">
        <v>35</v>
      </c>
      <c r="C47" s="1081" t="s">
        <v>594</v>
      </c>
      <c r="D47" s="1063" t="s">
        <v>499</v>
      </c>
      <c r="E47" s="1063" t="s">
        <v>59</v>
      </c>
      <c r="F47" s="1063" t="s">
        <v>2723</v>
      </c>
      <c r="G47" s="1068">
        <f t="shared" si="0"/>
        <v>2</v>
      </c>
      <c r="H47" s="1078">
        <f t="shared" si="1"/>
        <v>2</v>
      </c>
      <c r="I47" s="1066">
        <f>1+1</f>
        <v>2</v>
      </c>
      <c r="J47" s="1066">
        <f>1+1</f>
        <v>2</v>
      </c>
      <c r="K47" s="1066">
        <v>0</v>
      </c>
      <c r="L47" s="1066">
        <v>0</v>
      </c>
      <c r="M47" s="1066">
        <v>0</v>
      </c>
      <c r="N47" s="1066">
        <v>0</v>
      </c>
      <c r="O47" s="1066">
        <v>0</v>
      </c>
      <c r="P47" s="1066">
        <v>0</v>
      </c>
      <c r="Q47" s="1066">
        <v>0</v>
      </c>
      <c r="R47" s="1066">
        <v>0</v>
      </c>
      <c r="S47" s="1066">
        <v>0</v>
      </c>
      <c r="T47" s="1066">
        <v>0</v>
      </c>
      <c r="U47" s="38"/>
    </row>
    <row r="48" spans="1:21">
      <c r="A48" s="1095">
        <f t="shared" si="2"/>
        <v>41</v>
      </c>
      <c r="B48" s="1094">
        <v>35</v>
      </c>
      <c r="C48" s="1081" t="s">
        <v>319</v>
      </c>
      <c r="D48" s="1063" t="s">
        <v>320</v>
      </c>
      <c r="E48" s="1063" t="s">
        <v>56</v>
      </c>
      <c r="F48" s="1063" t="s">
        <v>2723</v>
      </c>
      <c r="G48" s="1068">
        <f t="shared" si="0"/>
        <v>2</v>
      </c>
      <c r="H48" s="1078">
        <f t="shared" si="1"/>
        <v>2</v>
      </c>
      <c r="I48" s="1066">
        <f>1+1</f>
        <v>2</v>
      </c>
      <c r="J48" s="1066">
        <f>1+1</f>
        <v>2</v>
      </c>
      <c r="K48" s="1066">
        <v>0</v>
      </c>
      <c r="L48" s="1066">
        <v>0</v>
      </c>
      <c r="M48" s="1066">
        <v>0</v>
      </c>
      <c r="N48" s="1066">
        <v>0</v>
      </c>
      <c r="O48" s="1066">
        <v>0</v>
      </c>
      <c r="P48" s="1066">
        <v>0</v>
      </c>
      <c r="Q48" s="1066">
        <v>0</v>
      </c>
      <c r="R48" s="1066">
        <v>0</v>
      </c>
      <c r="S48" s="1066">
        <v>0</v>
      </c>
      <c r="T48" s="1066">
        <v>0</v>
      </c>
      <c r="U48" s="38"/>
    </row>
    <row r="49" spans="1:21">
      <c r="A49" s="1095">
        <f t="shared" si="2"/>
        <v>42</v>
      </c>
      <c r="B49" s="1094">
        <v>35</v>
      </c>
      <c r="C49" s="1081" t="s">
        <v>226</v>
      </c>
      <c r="D49" s="1063" t="s">
        <v>227</v>
      </c>
      <c r="E49" s="1063" t="s">
        <v>67</v>
      </c>
      <c r="F49" s="1063" t="s">
        <v>2727</v>
      </c>
      <c r="G49" s="1064">
        <f t="shared" si="0"/>
        <v>5</v>
      </c>
      <c r="H49" s="1079">
        <f t="shared" si="1"/>
        <v>2</v>
      </c>
      <c r="I49" s="1066">
        <f>1+1+(1+1)+1</f>
        <v>5</v>
      </c>
      <c r="J49" s="1066">
        <f>1/4+1/3+(1/6+1/4)+1</f>
        <v>2</v>
      </c>
      <c r="K49" s="1066">
        <v>0</v>
      </c>
      <c r="L49" s="1066">
        <v>0</v>
      </c>
      <c r="M49" s="1066">
        <v>0</v>
      </c>
      <c r="N49" s="1066">
        <v>0</v>
      </c>
      <c r="O49" s="1066">
        <v>0</v>
      </c>
      <c r="P49" s="1066">
        <v>0</v>
      </c>
      <c r="Q49" s="1066">
        <v>0</v>
      </c>
      <c r="R49" s="1066">
        <v>0</v>
      </c>
      <c r="S49" s="1066">
        <v>0</v>
      </c>
      <c r="T49" s="1066">
        <v>0</v>
      </c>
      <c r="U49" s="38"/>
    </row>
    <row r="50" spans="1:21">
      <c r="A50" s="1095">
        <f t="shared" si="2"/>
        <v>43</v>
      </c>
      <c r="B50" s="1094">
        <v>35</v>
      </c>
      <c r="C50" s="1081" t="s">
        <v>349</v>
      </c>
      <c r="D50" s="1063" t="s">
        <v>214</v>
      </c>
      <c r="E50" s="1063" t="s">
        <v>67</v>
      </c>
      <c r="F50" s="1063" t="s">
        <v>2730</v>
      </c>
      <c r="G50" s="1064">
        <f t="shared" si="0"/>
        <v>4</v>
      </c>
      <c r="H50" s="1079">
        <f t="shared" si="1"/>
        <v>2</v>
      </c>
      <c r="I50" s="1066">
        <f>1+1+1</f>
        <v>3</v>
      </c>
      <c r="J50" s="1066">
        <f>1+1/2+1/4</f>
        <v>1.75</v>
      </c>
      <c r="K50" s="1066">
        <v>0</v>
      </c>
      <c r="L50" s="1066">
        <v>0</v>
      </c>
      <c r="M50" s="1066">
        <v>0</v>
      </c>
      <c r="N50" s="1065">
        <v>0</v>
      </c>
      <c r="O50" s="1065">
        <v>0</v>
      </c>
      <c r="P50" s="1065">
        <v>0</v>
      </c>
      <c r="Q50" s="1065">
        <v>0</v>
      </c>
      <c r="R50" s="1065">
        <v>0</v>
      </c>
      <c r="S50" s="1065">
        <f>1</f>
        <v>1</v>
      </c>
      <c r="T50" s="1065">
        <f>1/4</f>
        <v>0.25</v>
      </c>
      <c r="U50" s="38"/>
    </row>
    <row r="51" spans="1:21">
      <c r="A51" s="1095">
        <f t="shared" si="2"/>
        <v>44</v>
      </c>
      <c r="B51" s="1094">
        <v>35</v>
      </c>
      <c r="C51" s="1081" t="s">
        <v>249</v>
      </c>
      <c r="D51" s="1063" t="s">
        <v>250</v>
      </c>
      <c r="E51" s="1063" t="s">
        <v>67</v>
      </c>
      <c r="F51" s="1063" t="s">
        <v>2732</v>
      </c>
      <c r="G51" s="1064">
        <f t="shared" si="0"/>
        <v>2</v>
      </c>
      <c r="H51" s="1079">
        <f t="shared" si="1"/>
        <v>2</v>
      </c>
      <c r="I51" s="1066">
        <f>1+1</f>
        <v>2</v>
      </c>
      <c r="J51" s="1066">
        <f>1+1</f>
        <v>2</v>
      </c>
      <c r="K51" s="1066">
        <v>0</v>
      </c>
      <c r="L51" s="1066">
        <v>0</v>
      </c>
      <c r="M51" s="1066">
        <v>0</v>
      </c>
      <c r="N51" s="1066">
        <v>0</v>
      </c>
      <c r="O51" s="1066">
        <v>0</v>
      </c>
      <c r="P51" s="1066">
        <v>0</v>
      </c>
      <c r="Q51" s="1066">
        <v>0</v>
      </c>
      <c r="R51" s="1066">
        <v>0</v>
      </c>
      <c r="S51" s="1066">
        <v>0</v>
      </c>
      <c r="T51" s="1066">
        <v>0</v>
      </c>
      <c r="U51" s="38"/>
    </row>
    <row r="52" spans="1:21">
      <c r="A52" s="1095">
        <f t="shared" si="2"/>
        <v>45</v>
      </c>
      <c r="B52" s="1094">
        <v>35</v>
      </c>
      <c r="C52" s="1084" t="s">
        <v>758</v>
      </c>
      <c r="D52" s="1073" t="s">
        <v>759</v>
      </c>
      <c r="E52" s="1073" t="s">
        <v>2650</v>
      </c>
      <c r="F52" s="1067" t="s">
        <v>2733</v>
      </c>
      <c r="G52" s="1064">
        <f t="shared" si="0"/>
        <v>2</v>
      </c>
      <c r="H52" s="1079">
        <f t="shared" si="1"/>
        <v>2</v>
      </c>
      <c r="I52" s="1066">
        <v>0</v>
      </c>
      <c r="J52" s="1066">
        <v>0</v>
      </c>
      <c r="K52" s="1066">
        <f>1+1</f>
        <v>2</v>
      </c>
      <c r="L52" s="1066">
        <f>1+1</f>
        <v>2</v>
      </c>
      <c r="M52" s="1066">
        <v>0</v>
      </c>
      <c r="N52" s="1066">
        <v>0</v>
      </c>
      <c r="O52" s="1066">
        <v>0</v>
      </c>
      <c r="P52" s="1066">
        <v>0</v>
      </c>
      <c r="Q52" s="1066">
        <v>0</v>
      </c>
      <c r="R52" s="1066">
        <v>0</v>
      </c>
      <c r="S52" s="1066">
        <v>0</v>
      </c>
      <c r="T52" s="1066">
        <v>0</v>
      </c>
      <c r="U52" s="38"/>
    </row>
    <row r="53" spans="1:21">
      <c r="A53" s="1095">
        <f t="shared" si="2"/>
        <v>46</v>
      </c>
      <c r="B53" s="1094">
        <v>35</v>
      </c>
      <c r="C53" s="1084" t="s">
        <v>70</v>
      </c>
      <c r="D53" s="1073" t="s">
        <v>69</v>
      </c>
      <c r="E53" s="1073" t="s">
        <v>59</v>
      </c>
      <c r="F53" s="1073" t="s">
        <v>2736</v>
      </c>
      <c r="G53" s="1064">
        <f t="shared" si="0"/>
        <v>2</v>
      </c>
      <c r="H53" s="1079">
        <f t="shared" si="1"/>
        <v>2</v>
      </c>
      <c r="I53" s="1065">
        <v>0</v>
      </c>
      <c r="J53" s="1065">
        <v>0</v>
      </c>
      <c r="K53" s="1066">
        <f>1+1</f>
        <v>2</v>
      </c>
      <c r="L53" s="1066">
        <f>1+1</f>
        <v>2</v>
      </c>
      <c r="M53" s="1065">
        <v>0</v>
      </c>
      <c r="N53" s="1065">
        <v>0</v>
      </c>
      <c r="O53" s="1065">
        <v>0</v>
      </c>
      <c r="P53" s="1065">
        <v>0</v>
      </c>
      <c r="Q53" s="1065">
        <v>0</v>
      </c>
      <c r="R53" s="1065">
        <v>0</v>
      </c>
      <c r="S53" s="1065">
        <v>0</v>
      </c>
      <c r="T53" s="1065">
        <v>0</v>
      </c>
      <c r="U53" s="38"/>
    </row>
    <row r="54" spans="1:21">
      <c r="A54" s="1095">
        <f t="shared" si="2"/>
        <v>47</v>
      </c>
      <c r="B54" s="1094">
        <v>35</v>
      </c>
      <c r="C54" s="1084" t="s">
        <v>801</v>
      </c>
      <c r="D54" s="1073" t="s">
        <v>802</v>
      </c>
      <c r="E54" s="1073" t="s">
        <v>59</v>
      </c>
      <c r="F54" s="1073" t="s">
        <v>2736</v>
      </c>
      <c r="G54" s="1064">
        <f t="shared" si="0"/>
        <v>3</v>
      </c>
      <c r="H54" s="1079">
        <f t="shared" si="1"/>
        <v>2</v>
      </c>
      <c r="I54" s="1065">
        <v>0</v>
      </c>
      <c r="J54" s="1065">
        <v>0</v>
      </c>
      <c r="K54" s="1066">
        <f>1</f>
        <v>1</v>
      </c>
      <c r="L54" s="1066">
        <f>1</f>
        <v>1</v>
      </c>
      <c r="M54" s="1065">
        <v>0</v>
      </c>
      <c r="N54" s="1065">
        <v>0</v>
      </c>
      <c r="O54" s="1065">
        <v>0</v>
      </c>
      <c r="P54" s="1065">
        <v>0</v>
      </c>
      <c r="Q54" s="1065">
        <v>0</v>
      </c>
      <c r="R54" s="1065">
        <v>0</v>
      </c>
      <c r="S54" s="1065">
        <f>1+1</f>
        <v>2</v>
      </c>
      <c r="T54" s="1065">
        <f>1/2+1/2</f>
        <v>1</v>
      </c>
      <c r="U54" s="38"/>
    </row>
    <row r="55" spans="1:21">
      <c r="A55" s="1095">
        <f t="shared" si="2"/>
        <v>48</v>
      </c>
      <c r="B55" s="1094">
        <v>35</v>
      </c>
      <c r="C55" s="1084" t="s">
        <v>171</v>
      </c>
      <c r="D55" s="1073" t="s">
        <v>172</v>
      </c>
      <c r="E55" s="1073" t="s">
        <v>67</v>
      </c>
      <c r="F55" s="1063" t="s">
        <v>2737</v>
      </c>
      <c r="G55" s="1064">
        <f t="shared" si="0"/>
        <v>2</v>
      </c>
      <c r="H55" s="1079">
        <f t="shared" si="1"/>
        <v>2</v>
      </c>
      <c r="I55" s="1065">
        <v>0</v>
      </c>
      <c r="J55" s="1065">
        <v>0</v>
      </c>
      <c r="K55" s="1065">
        <f>1</f>
        <v>1</v>
      </c>
      <c r="L55" s="1065">
        <f>1</f>
        <v>1</v>
      </c>
      <c r="M55" s="1065">
        <v>0</v>
      </c>
      <c r="N55" s="1065">
        <v>0</v>
      </c>
      <c r="O55" s="1065">
        <v>0</v>
      </c>
      <c r="P55" s="1065">
        <v>0</v>
      </c>
      <c r="Q55" s="1065">
        <v>0</v>
      </c>
      <c r="R55" s="1065">
        <v>0</v>
      </c>
      <c r="S55" s="1065">
        <v>1</v>
      </c>
      <c r="T55" s="1065">
        <v>1</v>
      </c>
      <c r="U55" s="38"/>
    </row>
    <row r="56" spans="1:21">
      <c r="A56" s="1095">
        <f t="shared" si="2"/>
        <v>49</v>
      </c>
      <c r="B56" s="1094">
        <v>49</v>
      </c>
      <c r="C56" s="1081" t="s">
        <v>224</v>
      </c>
      <c r="D56" s="1063" t="s">
        <v>225</v>
      </c>
      <c r="E56" s="1063" t="s">
        <v>67</v>
      </c>
      <c r="F56" s="1063" t="s">
        <v>2732</v>
      </c>
      <c r="G56" s="1064">
        <f t="shared" si="0"/>
        <v>4</v>
      </c>
      <c r="H56" s="1079">
        <f t="shared" si="1"/>
        <v>1.9583333333333333</v>
      </c>
      <c r="I56" s="1066">
        <f>1+1+1</f>
        <v>3</v>
      </c>
      <c r="J56" s="1066">
        <f>1/8+1/3+1/2</f>
        <v>0.95833333333333326</v>
      </c>
      <c r="K56" s="1066">
        <v>0</v>
      </c>
      <c r="L56" s="1066">
        <v>0</v>
      </c>
      <c r="M56" s="1066">
        <v>0</v>
      </c>
      <c r="N56" s="1066">
        <v>0</v>
      </c>
      <c r="O56" s="1066">
        <v>0</v>
      </c>
      <c r="P56" s="1066">
        <v>0</v>
      </c>
      <c r="Q56" s="1066">
        <v>0</v>
      </c>
      <c r="R56" s="1066">
        <v>0</v>
      </c>
      <c r="S56" s="1066">
        <f>1</f>
        <v>1</v>
      </c>
      <c r="T56" s="1066">
        <f>1</f>
        <v>1</v>
      </c>
      <c r="U56" s="38"/>
    </row>
    <row r="57" spans="1:21">
      <c r="A57" s="1095">
        <f t="shared" si="2"/>
        <v>50</v>
      </c>
      <c r="B57" s="1094">
        <f t="shared" si="3"/>
        <v>50</v>
      </c>
      <c r="C57" s="1081" t="s">
        <v>728</v>
      </c>
      <c r="D57" s="1063" t="s">
        <v>729</v>
      </c>
      <c r="E57" s="1063" t="s">
        <v>59</v>
      </c>
      <c r="F57" s="1063" t="s">
        <v>2731</v>
      </c>
      <c r="G57" s="1064">
        <f t="shared" si="0"/>
        <v>3</v>
      </c>
      <c r="H57" s="1079">
        <f t="shared" si="1"/>
        <v>1.8333333333333333</v>
      </c>
      <c r="I57" s="1066">
        <f>1+1</f>
        <v>2</v>
      </c>
      <c r="J57" s="1066">
        <f>1/3+1/2</f>
        <v>0.83333333333333326</v>
      </c>
      <c r="K57" s="1065">
        <f>1</f>
        <v>1</v>
      </c>
      <c r="L57" s="1065">
        <f>1</f>
        <v>1</v>
      </c>
      <c r="M57" s="1065">
        <v>0</v>
      </c>
      <c r="N57" s="1065">
        <v>0</v>
      </c>
      <c r="O57" s="1065">
        <v>0</v>
      </c>
      <c r="P57" s="1065">
        <v>0</v>
      </c>
      <c r="Q57" s="1065">
        <v>0</v>
      </c>
      <c r="R57" s="1065">
        <v>0</v>
      </c>
      <c r="S57" s="1065">
        <v>0</v>
      </c>
      <c r="T57" s="1065">
        <v>0</v>
      </c>
      <c r="U57" s="38"/>
    </row>
    <row r="58" spans="1:21">
      <c r="A58" s="1095">
        <f t="shared" si="2"/>
        <v>51</v>
      </c>
      <c r="B58" s="1094">
        <v>50</v>
      </c>
      <c r="C58" s="1084" t="s">
        <v>803</v>
      </c>
      <c r="D58" s="1073" t="s">
        <v>804</v>
      </c>
      <c r="E58" s="1073" t="s">
        <v>59</v>
      </c>
      <c r="F58" s="1073" t="s">
        <v>2736</v>
      </c>
      <c r="G58" s="1064">
        <f t="shared" si="0"/>
        <v>3</v>
      </c>
      <c r="H58" s="1079">
        <f t="shared" si="1"/>
        <v>1.8333333333333333</v>
      </c>
      <c r="I58" s="1065">
        <f>1</f>
        <v>1</v>
      </c>
      <c r="J58" s="1065">
        <f>1/3</f>
        <v>0.33333333333333331</v>
      </c>
      <c r="K58" s="1066">
        <f>1</f>
        <v>1</v>
      </c>
      <c r="L58" s="1066">
        <f>1</f>
        <v>1</v>
      </c>
      <c r="M58" s="1065">
        <v>0</v>
      </c>
      <c r="N58" s="1065">
        <v>0</v>
      </c>
      <c r="O58" s="1065">
        <v>0</v>
      </c>
      <c r="P58" s="1065">
        <v>0</v>
      </c>
      <c r="Q58" s="1065">
        <v>0</v>
      </c>
      <c r="R58" s="1065">
        <v>0</v>
      </c>
      <c r="S58" s="1065">
        <f>1</f>
        <v>1</v>
      </c>
      <c r="T58" s="1065">
        <f>1/2</f>
        <v>0.5</v>
      </c>
      <c r="U58" s="38"/>
    </row>
    <row r="59" spans="1:21">
      <c r="A59" s="1095">
        <f t="shared" si="2"/>
        <v>52</v>
      </c>
      <c r="B59" s="1094">
        <v>50</v>
      </c>
      <c r="C59" s="1084" t="s">
        <v>361</v>
      </c>
      <c r="D59" s="1073" t="s">
        <v>362</v>
      </c>
      <c r="E59" s="1073" t="s">
        <v>56</v>
      </c>
      <c r="F59" s="1063" t="s">
        <v>2737</v>
      </c>
      <c r="G59" s="1064">
        <f t="shared" si="0"/>
        <v>3</v>
      </c>
      <c r="H59" s="1079">
        <f t="shared" si="1"/>
        <v>1.8333333333333333</v>
      </c>
      <c r="I59" s="1066">
        <v>0</v>
      </c>
      <c r="J59" s="1066">
        <v>0</v>
      </c>
      <c r="K59" s="1066">
        <f>1+1+1</f>
        <v>3</v>
      </c>
      <c r="L59" s="1066">
        <f>1/2+1+1/3</f>
        <v>1.8333333333333333</v>
      </c>
      <c r="M59" s="1066">
        <v>0</v>
      </c>
      <c r="N59" s="1065">
        <v>0</v>
      </c>
      <c r="O59" s="1065">
        <v>0</v>
      </c>
      <c r="P59" s="1065">
        <v>0</v>
      </c>
      <c r="Q59" s="1065">
        <v>0</v>
      </c>
      <c r="R59" s="1065">
        <v>0</v>
      </c>
      <c r="S59" s="1065">
        <v>0</v>
      </c>
      <c r="T59" s="1065">
        <v>0</v>
      </c>
      <c r="U59" s="38"/>
    </row>
    <row r="60" spans="1:21">
      <c r="A60" s="1095">
        <f t="shared" si="2"/>
        <v>53</v>
      </c>
      <c r="B60" s="1094">
        <f t="shared" si="3"/>
        <v>51</v>
      </c>
      <c r="C60" s="1081" t="s">
        <v>312</v>
      </c>
      <c r="D60" s="1063" t="s">
        <v>313</v>
      </c>
      <c r="E60" s="1063" t="s">
        <v>67</v>
      </c>
      <c r="F60" s="1063" t="s">
        <v>2728</v>
      </c>
      <c r="G60" s="1064">
        <f t="shared" si="0"/>
        <v>4</v>
      </c>
      <c r="H60" s="1079">
        <f t="shared" si="1"/>
        <v>1.75</v>
      </c>
      <c r="I60" s="1066">
        <f>1+1+(1)</f>
        <v>3</v>
      </c>
      <c r="J60" s="1066">
        <f>1/2+1/2+(1/2)</f>
        <v>1.5</v>
      </c>
      <c r="K60" s="1066">
        <v>0</v>
      </c>
      <c r="L60" s="1066">
        <v>0</v>
      </c>
      <c r="M60" s="1066">
        <v>0</v>
      </c>
      <c r="N60" s="1066">
        <v>0</v>
      </c>
      <c r="O60" s="1066">
        <v>0</v>
      </c>
      <c r="P60" s="1066">
        <v>0</v>
      </c>
      <c r="Q60" s="1066">
        <v>0</v>
      </c>
      <c r="R60" s="1066">
        <v>0</v>
      </c>
      <c r="S60" s="1066">
        <v>1</v>
      </c>
      <c r="T60" s="1066">
        <f>1/4</f>
        <v>0.25</v>
      </c>
      <c r="U60" s="38"/>
    </row>
    <row r="61" spans="1:21">
      <c r="A61" s="1095">
        <f t="shared" si="2"/>
        <v>54</v>
      </c>
      <c r="B61" s="1094">
        <f t="shared" si="3"/>
        <v>52</v>
      </c>
      <c r="C61" s="1081" t="s">
        <v>287</v>
      </c>
      <c r="D61" s="1063" t="s">
        <v>288</v>
      </c>
      <c r="E61" s="1063" t="s">
        <v>59</v>
      </c>
      <c r="F61" s="1063" t="s">
        <v>2727</v>
      </c>
      <c r="G61" s="1064">
        <f t="shared" si="0"/>
        <v>3</v>
      </c>
      <c r="H61" s="1079">
        <f t="shared" si="1"/>
        <v>1.6666666666666665</v>
      </c>
      <c r="I61" s="1066">
        <f>1+1+1</f>
        <v>3</v>
      </c>
      <c r="J61" s="1066">
        <f>1/3+1/3+1</f>
        <v>1.6666666666666665</v>
      </c>
      <c r="K61" s="1066">
        <v>0</v>
      </c>
      <c r="L61" s="1066">
        <v>0</v>
      </c>
      <c r="M61" s="1066">
        <v>0</v>
      </c>
      <c r="N61" s="1066">
        <v>0</v>
      </c>
      <c r="O61" s="1066">
        <v>0</v>
      </c>
      <c r="P61" s="1066">
        <v>0</v>
      </c>
      <c r="Q61" s="1066">
        <v>0</v>
      </c>
      <c r="R61" s="1066">
        <v>0</v>
      </c>
      <c r="S61" s="1066">
        <v>0</v>
      </c>
      <c r="T61" s="1066">
        <v>0</v>
      </c>
      <c r="U61" s="38"/>
    </row>
    <row r="62" spans="1:21">
      <c r="A62" s="1095">
        <f t="shared" si="2"/>
        <v>55</v>
      </c>
      <c r="B62" s="1094">
        <f t="shared" si="3"/>
        <v>53</v>
      </c>
      <c r="C62" s="1081" t="s">
        <v>1049</v>
      </c>
      <c r="D62" s="1063" t="s">
        <v>1050</v>
      </c>
      <c r="E62" s="1063" t="s">
        <v>67</v>
      </c>
      <c r="F62" s="1063" t="s">
        <v>2719</v>
      </c>
      <c r="G62" s="1064">
        <f t="shared" si="0"/>
        <v>3</v>
      </c>
      <c r="H62" s="1079">
        <f t="shared" si="1"/>
        <v>1.5833333333333333</v>
      </c>
      <c r="I62" s="1066">
        <f>1+1+1</f>
        <v>3</v>
      </c>
      <c r="J62" s="1066">
        <f>1+1/3+1/4</f>
        <v>1.5833333333333333</v>
      </c>
      <c r="K62" s="1066">
        <v>0</v>
      </c>
      <c r="L62" s="1066">
        <v>0</v>
      </c>
      <c r="M62" s="1066">
        <v>0</v>
      </c>
      <c r="N62" s="1066">
        <v>0</v>
      </c>
      <c r="O62" s="1066">
        <v>0</v>
      </c>
      <c r="P62" s="1066">
        <v>0</v>
      </c>
      <c r="Q62" s="1066">
        <v>0</v>
      </c>
      <c r="R62" s="1066">
        <v>0</v>
      </c>
      <c r="S62" s="1066">
        <v>0</v>
      </c>
      <c r="T62" s="1066">
        <v>0</v>
      </c>
      <c r="U62" s="38"/>
    </row>
    <row r="63" spans="1:21">
      <c r="A63" s="1095">
        <f t="shared" si="2"/>
        <v>56</v>
      </c>
      <c r="B63" s="1094">
        <v>53</v>
      </c>
      <c r="C63" s="1081" t="s">
        <v>273</v>
      </c>
      <c r="D63" s="1063" t="s">
        <v>274</v>
      </c>
      <c r="E63" s="1063" t="s">
        <v>59</v>
      </c>
      <c r="F63" s="1063" t="s">
        <v>2730</v>
      </c>
      <c r="G63" s="1064">
        <f t="shared" si="0"/>
        <v>5</v>
      </c>
      <c r="H63" s="1079">
        <f t="shared" si="1"/>
        <v>1.5833333333333333</v>
      </c>
      <c r="I63" s="1066">
        <f>1+1+1</f>
        <v>3</v>
      </c>
      <c r="J63" s="1066">
        <f>1/3+1/3+1/3</f>
        <v>1</v>
      </c>
      <c r="K63" s="1066">
        <v>0</v>
      </c>
      <c r="L63" s="1066">
        <v>0</v>
      </c>
      <c r="M63" s="1066">
        <v>0</v>
      </c>
      <c r="N63" s="1065">
        <v>0</v>
      </c>
      <c r="O63" s="1065">
        <v>0</v>
      </c>
      <c r="P63" s="1065">
        <v>0</v>
      </c>
      <c r="Q63" s="1065">
        <v>0</v>
      </c>
      <c r="R63" s="1065">
        <v>0</v>
      </c>
      <c r="S63" s="1065">
        <f>1+1</f>
        <v>2</v>
      </c>
      <c r="T63" s="1065">
        <f>1/3+1/4</f>
        <v>0.58333333333333326</v>
      </c>
      <c r="U63" s="38"/>
    </row>
    <row r="64" spans="1:21">
      <c r="A64" s="1095">
        <f t="shared" si="2"/>
        <v>57</v>
      </c>
      <c r="B64" s="1094">
        <f t="shared" si="3"/>
        <v>54</v>
      </c>
      <c r="C64" s="1081" t="s">
        <v>167</v>
      </c>
      <c r="D64" s="1063" t="s">
        <v>638</v>
      </c>
      <c r="E64" s="1063" t="s">
        <v>394</v>
      </c>
      <c r="F64" s="1063" t="s">
        <v>2719</v>
      </c>
      <c r="G64" s="1064">
        <f t="shared" si="0"/>
        <v>4</v>
      </c>
      <c r="H64" s="1079">
        <f t="shared" si="1"/>
        <v>1.5333333333333332</v>
      </c>
      <c r="I64" s="1066">
        <f>1+1+1</f>
        <v>3</v>
      </c>
      <c r="J64" s="1066">
        <f>1/3+1/2+1/2</f>
        <v>1.3333333333333333</v>
      </c>
      <c r="K64" s="1066">
        <v>0</v>
      </c>
      <c r="L64" s="1066">
        <v>0</v>
      </c>
      <c r="M64" s="1066">
        <v>0</v>
      </c>
      <c r="N64" s="1066">
        <v>0</v>
      </c>
      <c r="O64" s="1066">
        <v>0</v>
      </c>
      <c r="P64" s="1066">
        <v>0</v>
      </c>
      <c r="Q64" s="1066">
        <v>0</v>
      </c>
      <c r="R64" s="1066">
        <v>0</v>
      </c>
      <c r="S64" s="1066">
        <f>1</f>
        <v>1</v>
      </c>
      <c r="T64" s="1066">
        <f>1/5</f>
        <v>0.2</v>
      </c>
      <c r="U64" s="38"/>
    </row>
    <row r="65" spans="1:21">
      <c r="A65" s="1095">
        <f t="shared" si="2"/>
        <v>58</v>
      </c>
      <c r="B65" s="1094">
        <f t="shared" si="3"/>
        <v>55</v>
      </c>
      <c r="C65" s="1081" t="s">
        <v>741</v>
      </c>
      <c r="D65" s="1063" t="s">
        <v>386</v>
      </c>
      <c r="E65" s="1063" t="s">
        <v>1762</v>
      </c>
      <c r="F65" s="1063" t="s">
        <v>2732</v>
      </c>
      <c r="G65" s="1064">
        <f t="shared" si="0"/>
        <v>2</v>
      </c>
      <c r="H65" s="1079">
        <f t="shared" si="1"/>
        <v>1.5</v>
      </c>
      <c r="I65" s="1066">
        <f>1+1</f>
        <v>2</v>
      </c>
      <c r="J65" s="1066">
        <f>1+1/2</f>
        <v>1.5</v>
      </c>
      <c r="K65" s="1066">
        <v>0</v>
      </c>
      <c r="L65" s="1066">
        <v>0</v>
      </c>
      <c r="M65" s="1066">
        <v>0</v>
      </c>
      <c r="N65" s="1066">
        <v>0</v>
      </c>
      <c r="O65" s="1066">
        <v>0</v>
      </c>
      <c r="P65" s="1066">
        <v>0</v>
      </c>
      <c r="Q65" s="1066">
        <v>0</v>
      </c>
      <c r="R65" s="1066">
        <v>0</v>
      </c>
      <c r="S65" s="1066">
        <v>0</v>
      </c>
      <c r="T65" s="1066">
        <v>0</v>
      </c>
      <c r="U65" s="38"/>
    </row>
    <row r="66" spans="1:21">
      <c r="A66" s="1095">
        <f t="shared" si="2"/>
        <v>59</v>
      </c>
      <c r="B66" s="1094">
        <v>55</v>
      </c>
      <c r="C66" s="1084" t="s">
        <v>761</v>
      </c>
      <c r="D66" s="1073" t="s">
        <v>762</v>
      </c>
      <c r="E66" s="1073" t="s">
        <v>59</v>
      </c>
      <c r="F66" s="1067" t="s">
        <v>2733</v>
      </c>
      <c r="G66" s="1064">
        <f t="shared" si="0"/>
        <v>2</v>
      </c>
      <c r="H66" s="1079">
        <f t="shared" si="1"/>
        <v>1.5</v>
      </c>
      <c r="I66" s="1066">
        <v>0</v>
      </c>
      <c r="J66" s="1066">
        <v>0</v>
      </c>
      <c r="K66" s="1066">
        <f>1+1</f>
        <v>2</v>
      </c>
      <c r="L66" s="1066">
        <f>1/2+1</f>
        <v>1.5</v>
      </c>
      <c r="M66" s="1066">
        <v>0</v>
      </c>
      <c r="N66" s="1066">
        <v>0</v>
      </c>
      <c r="O66" s="1066">
        <v>0</v>
      </c>
      <c r="P66" s="1066">
        <v>0</v>
      </c>
      <c r="Q66" s="1066">
        <v>0</v>
      </c>
      <c r="R66" s="1066">
        <v>0</v>
      </c>
      <c r="S66" s="1066">
        <v>0</v>
      </c>
      <c r="T66" s="1066">
        <v>0</v>
      </c>
      <c r="U66" s="38"/>
    </row>
    <row r="67" spans="1:21">
      <c r="A67" s="1095">
        <f t="shared" si="2"/>
        <v>60</v>
      </c>
      <c r="B67" s="1094">
        <f t="shared" si="3"/>
        <v>56</v>
      </c>
      <c r="C67" s="1084" t="s">
        <v>792</v>
      </c>
      <c r="D67" s="1073" t="s">
        <v>793</v>
      </c>
      <c r="E67" s="1073" t="s">
        <v>59</v>
      </c>
      <c r="F67" s="1073" t="s">
        <v>2735</v>
      </c>
      <c r="G67" s="1064">
        <f t="shared" si="0"/>
        <v>2</v>
      </c>
      <c r="H67" s="1079">
        <f t="shared" si="1"/>
        <v>1.5</v>
      </c>
      <c r="I67" s="1066">
        <v>0</v>
      </c>
      <c r="J67" s="1066">
        <v>0</v>
      </c>
      <c r="K67" s="1066">
        <f>1</f>
        <v>1</v>
      </c>
      <c r="L67" s="1066">
        <f>1/2</f>
        <v>0.5</v>
      </c>
      <c r="M67" s="1066">
        <v>0</v>
      </c>
      <c r="N67" s="1066">
        <v>0</v>
      </c>
      <c r="O67" s="1066">
        <v>0</v>
      </c>
      <c r="P67" s="1066">
        <v>0</v>
      </c>
      <c r="Q67" s="1066">
        <v>0</v>
      </c>
      <c r="R67" s="1066">
        <v>0</v>
      </c>
      <c r="S67" s="1066">
        <f>1</f>
        <v>1</v>
      </c>
      <c r="T67" s="1066">
        <f>1</f>
        <v>1</v>
      </c>
      <c r="U67" s="38"/>
    </row>
    <row r="68" spans="1:21">
      <c r="A68" s="1095">
        <f t="shared" si="2"/>
        <v>61</v>
      </c>
      <c r="B68" s="1094">
        <v>55</v>
      </c>
      <c r="C68" s="1084" t="s">
        <v>791</v>
      </c>
      <c r="D68" s="1073" t="s">
        <v>89</v>
      </c>
      <c r="E68" s="1073" t="s">
        <v>56</v>
      </c>
      <c r="F68" s="1073" t="s">
        <v>2735</v>
      </c>
      <c r="G68" s="1064">
        <f t="shared" si="0"/>
        <v>2</v>
      </c>
      <c r="H68" s="1079">
        <f t="shared" si="1"/>
        <v>1.5</v>
      </c>
      <c r="I68" s="1066">
        <v>0</v>
      </c>
      <c r="J68" s="1066">
        <v>0</v>
      </c>
      <c r="K68" s="1066">
        <f>1+1</f>
        <v>2</v>
      </c>
      <c r="L68" s="1066">
        <f>1+1/2</f>
        <v>1.5</v>
      </c>
      <c r="M68" s="1066">
        <v>0</v>
      </c>
      <c r="N68" s="1066">
        <v>0</v>
      </c>
      <c r="O68" s="1066">
        <v>0</v>
      </c>
      <c r="P68" s="1066">
        <v>0</v>
      </c>
      <c r="Q68" s="1066">
        <v>0</v>
      </c>
      <c r="R68" s="1066">
        <v>0</v>
      </c>
      <c r="S68" s="1066">
        <v>0</v>
      </c>
      <c r="T68" s="1066">
        <v>0</v>
      </c>
      <c r="U68" s="38"/>
    </row>
    <row r="69" spans="1:21">
      <c r="A69" s="1095">
        <f t="shared" si="2"/>
        <v>62</v>
      </c>
      <c r="B69" s="1094">
        <v>55</v>
      </c>
      <c r="C69" s="1084" t="s">
        <v>371</v>
      </c>
      <c r="D69" s="1073" t="s">
        <v>372</v>
      </c>
      <c r="E69" s="1073" t="s">
        <v>67</v>
      </c>
      <c r="F69" s="1073" t="s">
        <v>2736</v>
      </c>
      <c r="G69" s="1064">
        <f t="shared" si="0"/>
        <v>2</v>
      </c>
      <c r="H69" s="1079">
        <f t="shared" si="1"/>
        <v>1.5</v>
      </c>
      <c r="I69" s="1065">
        <f>1</f>
        <v>1</v>
      </c>
      <c r="J69" s="1065">
        <f>1</f>
        <v>1</v>
      </c>
      <c r="K69" s="1065">
        <f>1</f>
        <v>1</v>
      </c>
      <c r="L69" s="1065">
        <f>1/2</f>
        <v>0.5</v>
      </c>
      <c r="M69" s="1065">
        <v>0</v>
      </c>
      <c r="N69" s="1065">
        <v>0</v>
      </c>
      <c r="O69" s="1065">
        <v>0</v>
      </c>
      <c r="P69" s="1065">
        <v>0</v>
      </c>
      <c r="Q69" s="1065">
        <v>0</v>
      </c>
      <c r="R69" s="1065">
        <v>0</v>
      </c>
      <c r="S69" s="1065">
        <v>0</v>
      </c>
      <c r="T69" s="1065">
        <v>0</v>
      </c>
      <c r="U69" s="38"/>
    </row>
    <row r="70" spans="1:21">
      <c r="A70" s="1095">
        <f t="shared" si="2"/>
        <v>63</v>
      </c>
      <c r="B70" s="1094">
        <f t="shared" si="3"/>
        <v>56</v>
      </c>
      <c r="C70" s="1081" t="s">
        <v>1080</v>
      </c>
      <c r="D70" s="1063" t="s">
        <v>316</v>
      </c>
      <c r="E70" s="1063" t="s">
        <v>67</v>
      </c>
      <c r="F70" s="1063" t="s">
        <v>2727</v>
      </c>
      <c r="G70" s="1064">
        <f t="shared" si="0"/>
        <v>3</v>
      </c>
      <c r="H70" s="1079">
        <f t="shared" si="1"/>
        <v>1.45</v>
      </c>
      <c r="I70" s="1066">
        <f>1+1+1</f>
        <v>3</v>
      </c>
      <c r="J70" s="1066">
        <f>1+1/5+1/4</f>
        <v>1.45</v>
      </c>
      <c r="K70" s="1066">
        <v>0</v>
      </c>
      <c r="L70" s="1066">
        <v>0</v>
      </c>
      <c r="M70" s="1066">
        <v>0</v>
      </c>
      <c r="N70" s="1066">
        <v>0</v>
      </c>
      <c r="O70" s="1066">
        <v>0</v>
      </c>
      <c r="P70" s="1066">
        <v>0</v>
      </c>
      <c r="Q70" s="1066">
        <v>0</v>
      </c>
      <c r="R70" s="1066">
        <v>0</v>
      </c>
      <c r="S70" s="1066">
        <v>0</v>
      </c>
      <c r="T70" s="1066">
        <v>0</v>
      </c>
      <c r="U70" s="38"/>
    </row>
    <row r="71" spans="1:21">
      <c r="A71" s="1095">
        <f t="shared" si="2"/>
        <v>64</v>
      </c>
      <c r="B71" s="1094">
        <f t="shared" si="3"/>
        <v>57</v>
      </c>
      <c r="C71" s="1081" t="s">
        <v>500</v>
      </c>
      <c r="D71" s="1063" t="s">
        <v>100</v>
      </c>
      <c r="E71" s="1063" t="s">
        <v>67</v>
      </c>
      <c r="F71" s="1063" t="s">
        <v>2719</v>
      </c>
      <c r="G71" s="1064">
        <f t="shared" si="0"/>
        <v>3</v>
      </c>
      <c r="H71" s="1079">
        <f t="shared" si="1"/>
        <v>1.4166666666666667</v>
      </c>
      <c r="I71" s="1066">
        <f>1+1+1</f>
        <v>3</v>
      </c>
      <c r="J71" s="1066">
        <f>1/4+1+1/6</f>
        <v>1.4166666666666667</v>
      </c>
      <c r="K71" s="1066">
        <v>0</v>
      </c>
      <c r="L71" s="1066">
        <v>0</v>
      </c>
      <c r="M71" s="1066">
        <v>0</v>
      </c>
      <c r="N71" s="1066">
        <v>0</v>
      </c>
      <c r="O71" s="1066">
        <v>0</v>
      </c>
      <c r="P71" s="1066">
        <v>0</v>
      </c>
      <c r="Q71" s="1066">
        <v>0</v>
      </c>
      <c r="R71" s="1066">
        <v>0</v>
      </c>
      <c r="S71" s="1066">
        <v>0</v>
      </c>
      <c r="T71" s="1066">
        <v>0</v>
      </c>
      <c r="U71" s="38"/>
    </row>
    <row r="72" spans="1:21">
      <c r="A72" s="1095">
        <f t="shared" si="2"/>
        <v>65</v>
      </c>
      <c r="B72" s="1094">
        <f t="shared" si="3"/>
        <v>58</v>
      </c>
      <c r="C72" s="1081" t="s">
        <v>192</v>
      </c>
      <c r="D72" s="1063" t="s">
        <v>164</v>
      </c>
      <c r="E72" s="1063" t="s">
        <v>67</v>
      </c>
      <c r="F72" s="1063" t="s">
        <v>2730</v>
      </c>
      <c r="G72" s="1064">
        <f t="shared" ref="G72:G135" si="4">I72+K72+M72+O72+Q72+S72</f>
        <v>2</v>
      </c>
      <c r="H72" s="1079">
        <f t="shared" ref="H72:H135" si="5">J72+L72+N72+P72+R72+T72</f>
        <v>1.3333333333333333</v>
      </c>
      <c r="I72" s="1066">
        <f>1+1</f>
        <v>2</v>
      </c>
      <c r="J72" s="1066">
        <f>1+1/3</f>
        <v>1.3333333333333333</v>
      </c>
      <c r="K72" s="1066">
        <v>0</v>
      </c>
      <c r="L72" s="1066">
        <v>0</v>
      </c>
      <c r="M72" s="1066">
        <v>0</v>
      </c>
      <c r="N72" s="1065">
        <v>0</v>
      </c>
      <c r="O72" s="1065">
        <v>0</v>
      </c>
      <c r="P72" s="1065">
        <v>0</v>
      </c>
      <c r="Q72" s="1065">
        <v>0</v>
      </c>
      <c r="R72" s="1065">
        <v>0</v>
      </c>
      <c r="S72" s="1065">
        <v>0</v>
      </c>
      <c r="T72" s="1065">
        <v>0</v>
      </c>
      <c r="U72" s="38"/>
    </row>
    <row r="73" spans="1:21">
      <c r="A73" s="1095">
        <f t="shared" si="2"/>
        <v>66</v>
      </c>
      <c r="B73" s="1094">
        <v>58</v>
      </c>
      <c r="C73" s="1081" t="s">
        <v>201</v>
      </c>
      <c r="D73" s="1063" t="s">
        <v>202</v>
      </c>
      <c r="E73" s="1063" t="s">
        <v>67</v>
      </c>
      <c r="F73" s="1063" t="s">
        <v>2731</v>
      </c>
      <c r="G73" s="1064">
        <f t="shared" si="4"/>
        <v>4</v>
      </c>
      <c r="H73" s="1079">
        <f t="shared" si="5"/>
        <v>1.3333333333333333</v>
      </c>
      <c r="I73" s="1066">
        <f>1+1+1+1</f>
        <v>4</v>
      </c>
      <c r="J73" s="1066">
        <f>1/3+1/3+1/3+1/3</f>
        <v>1.3333333333333333</v>
      </c>
      <c r="K73" s="1065">
        <v>0</v>
      </c>
      <c r="L73" s="1065">
        <v>0</v>
      </c>
      <c r="M73" s="1065">
        <v>0</v>
      </c>
      <c r="N73" s="1065">
        <v>0</v>
      </c>
      <c r="O73" s="1065">
        <v>0</v>
      </c>
      <c r="P73" s="1065">
        <v>0</v>
      </c>
      <c r="Q73" s="1065">
        <v>0</v>
      </c>
      <c r="R73" s="1065">
        <v>0</v>
      </c>
      <c r="S73" s="1065">
        <v>0</v>
      </c>
      <c r="T73" s="1065">
        <v>0</v>
      </c>
      <c r="U73" s="38"/>
    </row>
    <row r="74" spans="1:21">
      <c r="A74" s="1095">
        <f t="shared" ref="A74:A137" si="6">A73+1</f>
        <v>67</v>
      </c>
      <c r="B74" s="1094">
        <v>58</v>
      </c>
      <c r="C74" s="1081" t="s">
        <v>364</v>
      </c>
      <c r="D74" s="1063" t="s">
        <v>365</v>
      </c>
      <c r="E74" s="1063" t="s">
        <v>59</v>
      </c>
      <c r="F74" s="1063" t="s">
        <v>2732</v>
      </c>
      <c r="G74" s="1068">
        <f t="shared" si="4"/>
        <v>2</v>
      </c>
      <c r="H74" s="1078">
        <f t="shared" si="5"/>
        <v>1.3333333333333333</v>
      </c>
      <c r="I74" s="1066">
        <f>1+1</f>
        <v>2</v>
      </c>
      <c r="J74" s="1066">
        <f>1+1/3</f>
        <v>1.3333333333333333</v>
      </c>
      <c r="K74" s="1066">
        <v>0</v>
      </c>
      <c r="L74" s="1066">
        <v>0</v>
      </c>
      <c r="M74" s="1066">
        <v>0</v>
      </c>
      <c r="N74" s="1066">
        <v>0</v>
      </c>
      <c r="O74" s="1066">
        <v>0</v>
      </c>
      <c r="P74" s="1066">
        <v>0</v>
      </c>
      <c r="Q74" s="1066">
        <v>0</v>
      </c>
      <c r="R74" s="1066">
        <v>0</v>
      </c>
      <c r="S74" s="1066">
        <v>0</v>
      </c>
      <c r="T74" s="1066">
        <v>0</v>
      </c>
      <c r="U74" s="38"/>
    </row>
    <row r="75" spans="1:21">
      <c r="A75" s="1095">
        <f t="shared" si="6"/>
        <v>68</v>
      </c>
      <c r="B75" s="1094">
        <v>58</v>
      </c>
      <c r="C75" s="1084" t="s">
        <v>84</v>
      </c>
      <c r="D75" s="1073" t="s">
        <v>85</v>
      </c>
      <c r="E75" s="1073" t="s">
        <v>67</v>
      </c>
      <c r="F75" s="1073" t="s">
        <v>2736</v>
      </c>
      <c r="G75" s="1064">
        <f t="shared" si="4"/>
        <v>2</v>
      </c>
      <c r="H75" s="1079">
        <f t="shared" si="5"/>
        <v>1.3333333333333333</v>
      </c>
      <c r="I75" s="1065">
        <v>0</v>
      </c>
      <c r="J75" s="1065">
        <v>0</v>
      </c>
      <c r="K75" s="1065">
        <f>1+1</f>
        <v>2</v>
      </c>
      <c r="L75" s="1065">
        <f>1+1/3</f>
        <v>1.3333333333333333</v>
      </c>
      <c r="M75" s="1065">
        <v>0</v>
      </c>
      <c r="N75" s="1065">
        <v>0</v>
      </c>
      <c r="O75" s="1065">
        <v>0</v>
      </c>
      <c r="P75" s="1065">
        <v>0</v>
      </c>
      <c r="Q75" s="1065">
        <v>0</v>
      </c>
      <c r="R75" s="1065">
        <v>0</v>
      </c>
      <c r="S75" s="1065">
        <v>0</v>
      </c>
      <c r="T75" s="1065">
        <v>0</v>
      </c>
      <c r="U75" s="38"/>
    </row>
    <row r="76" spans="1:21">
      <c r="A76" s="1095">
        <f t="shared" si="6"/>
        <v>69</v>
      </c>
      <c r="B76" s="1094">
        <v>58</v>
      </c>
      <c r="C76" s="1084" t="s">
        <v>143</v>
      </c>
      <c r="D76" s="1073" t="s">
        <v>175</v>
      </c>
      <c r="E76" s="1073" t="s">
        <v>394</v>
      </c>
      <c r="F76" s="1063" t="s">
        <v>2737</v>
      </c>
      <c r="G76" s="1064">
        <f t="shared" si="4"/>
        <v>3</v>
      </c>
      <c r="H76" s="1079">
        <f t="shared" si="5"/>
        <v>1.3333333333333333</v>
      </c>
      <c r="I76" s="1065">
        <v>0</v>
      </c>
      <c r="J76" s="1065">
        <v>0</v>
      </c>
      <c r="K76" s="1065">
        <f>1+1</f>
        <v>2</v>
      </c>
      <c r="L76" s="1065">
        <f>1/2+1/3</f>
        <v>0.83333333333333326</v>
      </c>
      <c r="M76" s="1065">
        <v>0</v>
      </c>
      <c r="N76" s="1065">
        <v>0</v>
      </c>
      <c r="O76" s="1065">
        <v>0</v>
      </c>
      <c r="P76" s="1065">
        <v>0</v>
      </c>
      <c r="Q76" s="1065">
        <v>0</v>
      </c>
      <c r="R76" s="1065">
        <v>0</v>
      </c>
      <c r="S76" s="1065">
        <f>1</f>
        <v>1</v>
      </c>
      <c r="T76" s="1065">
        <f>1/2</f>
        <v>0.5</v>
      </c>
      <c r="U76" s="38"/>
    </row>
    <row r="77" spans="1:21">
      <c r="A77" s="1095">
        <f t="shared" si="6"/>
        <v>70</v>
      </c>
      <c r="B77" s="1094">
        <v>70</v>
      </c>
      <c r="C77" s="1081" t="s">
        <v>304</v>
      </c>
      <c r="D77" s="1063" t="s">
        <v>305</v>
      </c>
      <c r="E77" s="1063" t="s">
        <v>67</v>
      </c>
      <c r="F77" s="1063" t="s">
        <v>2727</v>
      </c>
      <c r="G77" s="1064">
        <f t="shared" si="4"/>
        <v>2</v>
      </c>
      <c r="H77" s="1079">
        <f t="shared" si="5"/>
        <v>1.25</v>
      </c>
      <c r="I77" s="1066">
        <f>1+1</f>
        <v>2</v>
      </c>
      <c r="J77" s="1066">
        <f>1/4+1</f>
        <v>1.25</v>
      </c>
      <c r="K77" s="1066">
        <v>0</v>
      </c>
      <c r="L77" s="1066">
        <v>0</v>
      </c>
      <c r="M77" s="1066">
        <v>0</v>
      </c>
      <c r="N77" s="1066">
        <v>0</v>
      </c>
      <c r="O77" s="1066">
        <v>0</v>
      </c>
      <c r="P77" s="1066">
        <v>0</v>
      </c>
      <c r="Q77" s="1066">
        <v>0</v>
      </c>
      <c r="R77" s="1066">
        <v>0</v>
      </c>
      <c r="S77" s="1066">
        <v>0</v>
      </c>
      <c r="T77" s="1066">
        <v>0</v>
      </c>
      <c r="U77" s="38"/>
    </row>
    <row r="78" spans="1:21">
      <c r="A78" s="1095">
        <f t="shared" si="6"/>
        <v>71</v>
      </c>
      <c r="B78" s="1094">
        <v>70</v>
      </c>
      <c r="C78" s="1081" t="s">
        <v>230</v>
      </c>
      <c r="D78" s="1063" t="s">
        <v>100</v>
      </c>
      <c r="E78" s="1063" t="s">
        <v>67</v>
      </c>
      <c r="F78" s="1063" t="s">
        <v>2728</v>
      </c>
      <c r="G78" s="1064">
        <f t="shared" si="4"/>
        <v>2</v>
      </c>
      <c r="H78" s="1079">
        <f t="shared" si="5"/>
        <v>1.25</v>
      </c>
      <c r="I78" s="1066">
        <f>1</f>
        <v>1</v>
      </c>
      <c r="J78" s="1066">
        <f>1</f>
        <v>1</v>
      </c>
      <c r="K78" s="1066">
        <v>0</v>
      </c>
      <c r="L78" s="1066">
        <v>0</v>
      </c>
      <c r="M78" s="1066">
        <v>0</v>
      </c>
      <c r="N78" s="1066">
        <v>0</v>
      </c>
      <c r="O78" s="1066">
        <v>0</v>
      </c>
      <c r="P78" s="1066">
        <v>0</v>
      </c>
      <c r="Q78" s="1066">
        <v>0</v>
      </c>
      <c r="R78" s="1066">
        <v>0</v>
      </c>
      <c r="S78" s="1066">
        <f>1</f>
        <v>1</v>
      </c>
      <c r="T78" s="1066">
        <f>1/4</f>
        <v>0.25</v>
      </c>
      <c r="U78" s="38"/>
    </row>
    <row r="79" spans="1:21">
      <c r="A79" s="1095">
        <f t="shared" si="6"/>
        <v>72</v>
      </c>
      <c r="B79" s="1094">
        <v>72</v>
      </c>
      <c r="C79" s="1081" t="s">
        <v>268</v>
      </c>
      <c r="D79" s="1063" t="s">
        <v>100</v>
      </c>
      <c r="E79" s="1063" t="s">
        <v>59</v>
      </c>
      <c r="F79" s="1063" t="s">
        <v>2732</v>
      </c>
      <c r="G79" s="1068">
        <f t="shared" si="4"/>
        <v>3</v>
      </c>
      <c r="H79" s="1078">
        <f t="shared" si="5"/>
        <v>1.1666666666666665</v>
      </c>
      <c r="I79" s="1066">
        <f>1+1+1</f>
        <v>3</v>
      </c>
      <c r="J79" s="1066">
        <f>1/3+1/3+1/2</f>
        <v>1.1666666666666665</v>
      </c>
      <c r="K79" s="1066">
        <v>0</v>
      </c>
      <c r="L79" s="1066">
        <v>0</v>
      </c>
      <c r="M79" s="1066">
        <v>0</v>
      </c>
      <c r="N79" s="1066">
        <v>0</v>
      </c>
      <c r="O79" s="1066">
        <v>0</v>
      </c>
      <c r="P79" s="1066">
        <v>0</v>
      </c>
      <c r="Q79" s="1066">
        <v>0</v>
      </c>
      <c r="R79" s="1066">
        <v>0</v>
      </c>
      <c r="S79" s="1066">
        <v>0</v>
      </c>
      <c r="T79" s="1066">
        <v>0</v>
      </c>
      <c r="U79" s="38"/>
    </row>
    <row r="80" spans="1:21">
      <c r="A80" s="1095">
        <f t="shared" si="6"/>
        <v>73</v>
      </c>
      <c r="B80" s="1094">
        <f t="shared" ref="B80:B81" si="7">B79+1</f>
        <v>73</v>
      </c>
      <c r="C80" s="1081" t="s">
        <v>352</v>
      </c>
      <c r="D80" s="1063" t="s">
        <v>353</v>
      </c>
      <c r="E80" s="1063" t="s">
        <v>67</v>
      </c>
      <c r="F80" s="1063" t="s">
        <v>2727</v>
      </c>
      <c r="G80" s="1064">
        <f t="shared" si="4"/>
        <v>4</v>
      </c>
      <c r="H80" s="1079">
        <f t="shared" si="5"/>
        <v>1.1166666666666667</v>
      </c>
      <c r="I80" s="1066">
        <f>1+1+1+1</f>
        <v>4</v>
      </c>
      <c r="J80" s="1066">
        <f>1/5+1/3+1/3+1/4</f>
        <v>1.1166666666666667</v>
      </c>
      <c r="K80" s="1066">
        <v>0</v>
      </c>
      <c r="L80" s="1066">
        <v>0</v>
      </c>
      <c r="M80" s="1066">
        <v>0</v>
      </c>
      <c r="N80" s="1066">
        <v>0</v>
      </c>
      <c r="O80" s="1066">
        <v>0</v>
      </c>
      <c r="P80" s="1066">
        <v>0</v>
      </c>
      <c r="Q80" s="1066">
        <v>0</v>
      </c>
      <c r="R80" s="1066">
        <v>0</v>
      </c>
      <c r="S80" s="1066">
        <v>0</v>
      </c>
      <c r="T80" s="1066">
        <v>0</v>
      </c>
      <c r="U80" s="38"/>
    </row>
    <row r="81" spans="1:21">
      <c r="A81" s="1095">
        <f t="shared" si="6"/>
        <v>74</v>
      </c>
      <c r="B81" s="1094">
        <f t="shared" si="7"/>
        <v>74</v>
      </c>
      <c r="C81" s="1086" t="s">
        <v>480</v>
      </c>
      <c r="D81" s="1067" t="s">
        <v>481</v>
      </c>
      <c r="E81" s="1067" t="s">
        <v>67</v>
      </c>
      <c r="F81" s="1063" t="s">
        <v>2718</v>
      </c>
      <c r="G81" s="1064">
        <f t="shared" si="4"/>
        <v>1</v>
      </c>
      <c r="H81" s="1079">
        <f t="shared" si="5"/>
        <v>1</v>
      </c>
      <c r="I81" s="1065">
        <v>0</v>
      </c>
      <c r="J81" s="1065">
        <v>0</v>
      </c>
      <c r="K81" s="1065">
        <v>0</v>
      </c>
      <c r="L81" s="1065">
        <v>0</v>
      </c>
      <c r="M81" s="1065">
        <v>0</v>
      </c>
      <c r="N81" s="1065">
        <v>0</v>
      </c>
      <c r="O81" s="1065">
        <v>0</v>
      </c>
      <c r="P81" s="1065">
        <v>0</v>
      </c>
      <c r="Q81" s="1065">
        <f>1</f>
        <v>1</v>
      </c>
      <c r="R81" s="1065">
        <f>1</f>
        <v>1</v>
      </c>
      <c r="S81" s="1065">
        <v>0</v>
      </c>
      <c r="T81" s="1065">
        <v>0</v>
      </c>
      <c r="U81" s="38"/>
    </row>
    <row r="82" spans="1:21">
      <c r="A82" s="1095">
        <f t="shared" si="6"/>
        <v>75</v>
      </c>
      <c r="B82" s="1094">
        <v>74</v>
      </c>
      <c r="C82" s="1086" t="s">
        <v>478</v>
      </c>
      <c r="D82" s="1067" t="s">
        <v>479</v>
      </c>
      <c r="E82" s="1067" t="s">
        <v>67</v>
      </c>
      <c r="F82" s="1063" t="s">
        <v>2718</v>
      </c>
      <c r="G82" s="1064">
        <f t="shared" si="4"/>
        <v>1</v>
      </c>
      <c r="H82" s="1079">
        <f t="shared" si="5"/>
        <v>1</v>
      </c>
      <c r="I82" s="1065">
        <v>0</v>
      </c>
      <c r="J82" s="1065">
        <v>0</v>
      </c>
      <c r="K82" s="1065">
        <v>0</v>
      </c>
      <c r="L82" s="1065">
        <v>0</v>
      </c>
      <c r="M82" s="1065">
        <v>0</v>
      </c>
      <c r="N82" s="1065">
        <v>0</v>
      </c>
      <c r="O82" s="1065">
        <v>0</v>
      </c>
      <c r="P82" s="1065">
        <v>0</v>
      </c>
      <c r="Q82" s="1065">
        <v>0</v>
      </c>
      <c r="R82" s="1065">
        <v>0</v>
      </c>
      <c r="S82" s="1065">
        <f>1</f>
        <v>1</v>
      </c>
      <c r="T82" s="1065">
        <f>1</f>
        <v>1</v>
      </c>
      <c r="U82" s="38"/>
    </row>
    <row r="83" spans="1:21">
      <c r="A83" s="1095">
        <f t="shared" si="6"/>
        <v>76</v>
      </c>
      <c r="B83" s="1094">
        <v>74</v>
      </c>
      <c r="C83" s="1086" t="s">
        <v>483</v>
      </c>
      <c r="D83" s="1067" t="s">
        <v>484</v>
      </c>
      <c r="E83" s="1067" t="s">
        <v>59</v>
      </c>
      <c r="F83" s="1063" t="s">
        <v>2718</v>
      </c>
      <c r="G83" s="1064">
        <f t="shared" si="4"/>
        <v>1</v>
      </c>
      <c r="H83" s="1079">
        <f t="shared" si="5"/>
        <v>1</v>
      </c>
      <c r="I83" s="1065">
        <v>0</v>
      </c>
      <c r="J83" s="1065">
        <v>0</v>
      </c>
      <c r="K83" s="1065">
        <f>1</f>
        <v>1</v>
      </c>
      <c r="L83" s="1065">
        <f>1</f>
        <v>1</v>
      </c>
      <c r="M83" s="1065">
        <v>0</v>
      </c>
      <c r="N83" s="1065">
        <v>0</v>
      </c>
      <c r="O83" s="1065">
        <v>0</v>
      </c>
      <c r="P83" s="1065">
        <v>0</v>
      </c>
      <c r="Q83" s="1065">
        <v>0</v>
      </c>
      <c r="R83" s="1065">
        <v>0</v>
      </c>
      <c r="S83" s="1065">
        <v>0</v>
      </c>
      <c r="T83" s="1065">
        <v>0</v>
      </c>
      <c r="U83" s="38"/>
    </row>
    <row r="84" spans="1:21">
      <c r="A84" s="1095">
        <f t="shared" si="6"/>
        <v>77</v>
      </c>
      <c r="B84" s="1094">
        <v>74</v>
      </c>
      <c r="C84" s="1081" t="s">
        <v>278</v>
      </c>
      <c r="D84" s="1063" t="s">
        <v>1054</v>
      </c>
      <c r="E84" s="1063" t="s">
        <v>59</v>
      </c>
      <c r="F84" s="1063" t="s">
        <v>2719</v>
      </c>
      <c r="G84" s="1064">
        <f t="shared" si="4"/>
        <v>1</v>
      </c>
      <c r="H84" s="1079">
        <f t="shared" si="5"/>
        <v>1</v>
      </c>
      <c r="I84" s="1066">
        <f>1</f>
        <v>1</v>
      </c>
      <c r="J84" s="1066">
        <f>1</f>
        <v>1</v>
      </c>
      <c r="K84" s="1066">
        <v>0</v>
      </c>
      <c r="L84" s="1066">
        <v>0</v>
      </c>
      <c r="M84" s="1066">
        <v>0</v>
      </c>
      <c r="N84" s="1066">
        <v>0</v>
      </c>
      <c r="O84" s="1066">
        <v>0</v>
      </c>
      <c r="P84" s="1066">
        <v>0</v>
      </c>
      <c r="Q84" s="1066">
        <v>0</v>
      </c>
      <c r="R84" s="1066">
        <v>0</v>
      </c>
      <c r="S84" s="1066">
        <v>0</v>
      </c>
      <c r="T84" s="1066">
        <v>0</v>
      </c>
      <c r="U84" s="38"/>
    </row>
    <row r="85" spans="1:21">
      <c r="A85" s="1095">
        <f t="shared" si="6"/>
        <v>78</v>
      </c>
      <c r="B85" s="1094">
        <v>74</v>
      </c>
      <c r="C85" s="1081" t="s">
        <v>1079</v>
      </c>
      <c r="D85" s="1063" t="s">
        <v>1057</v>
      </c>
      <c r="E85" s="1063" t="s">
        <v>56</v>
      </c>
      <c r="F85" s="1063" t="s">
        <v>2719</v>
      </c>
      <c r="G85" s="1064">
        <f t="shared" si="4"/>
        <v>1</v>
      </c>
      <c r="H85" s="1079">
        <f t="shared" si="5"/>
        <v>1</v>
      </c>
      <c r="I85" s="1066">
        <v>0</v>
      </c>
      <c r="J85" s="1066">
        <v>0</v>
      </c>
      <c r="K85" s="1066">
        <v>0</v>
      </c>
      <c r="L85" s="1066">
        <v>0</v>
      </c>
      <c r="M85" s="1066">
        <v>0</v>
      </c>
      <c r="N85" s="1066">
        <v>0</v>
      </c>
      <c r="O85" s="1066">
        <v>1</v>
      </c>
      <c r="P85" s="1066">
        <v>1</v>
      </c>
      <c r="Q85" s="1066">
        <v>0</v>
      </c>
      <c r="R85" s="1066">
        <v>0</v>
      </c>
      <c r="S85" s="1066">
        <v>0</v>
      </c>
      <c r="T85" s="1066">
        <v>0</v>
      </c>
      <c r="U85" s="38"/>
    </row>
    <row r="86" spans="1:21">
      <c r="A86" s="1095">
        <f t="shared" si="6"/>
        <v>79</v>
      </c>
      <c r="B86" s="1094">
        <v>74</v>
      </c>
      <c r="C86" s="1081" t="s">
        <v>138</v>
      </c>
      <c r="D86" s="1063" t="s">
        <v>515</v>
      </c>
      <c r="E86" s="1063" t="s">
        <v>67</v>
      </c>
      <c r="F86" s="1063" t="s">
        <v>2720</v>
      </c>
      <c r="G86" s="1064">
        <f t="shared" si="4"/>
        <v>1</v>
      </c>
      <c r="H86" s="1079">
        <f t="shared" si="5"/>
        <v>1</v>
      </c>
      <c r="I86" s="1066">
        <f>1</f>
        <v>1</v>
      </c>
      <c r="J86" s="1066">
        <f>1</f>
        <v>1</v>
      </c>
      <c r="K86" s="1065">
        <v>0</v>
      </c>
      <c r="L86" s="1065">
        <v>0</v>
      </c>
      <c r="M86" s="1065">
        <v>0</v>
      </c>
      <c r="N86" s="1065">
        <v>0</v>
      </c>
      <c r="O86" s="1065">
        <v>0</v>
      </c>
      <c r="P86" s="1065">
        <v>0</v>
      </c>
      <c r="Q86" s="1065">
        <v>0</v>
      </c>
      <c r="R86" s="1065">
        <v>0</v>
      </c>
      <c r="S86" s="1065">
        <v>0</v>
      </c>
      <c r="T86" s="1065">
        <v>0</v>
      </c>
      <c r="U86" s="38"/>
    </row>
    <row r="87" spans="1:21">
      <c r="A87" s="1095">
        <f t="shared" si="6"/>
        <v>80</v>
      </c>
      <c r="B87" s="1094">
        <v>74</v>
      </c>
      <c r="C87" s="1081" t="s">
        <v>979</v>
      </c>
      <c r="D87" s="1063" t="s">
        <v>980</v>
      </c>
      <c r="E87" s="1063" t="s">
        <v>67</v>
      </c>
      <c r="F87" s="1063" t="s">
        <v>2720</v>
      </c>
      <c r="G87" s="1064">
        <f t="shared" si="4"/>
        <v>1</v>
      </c>
      <c r="H87" s="1079">
        <f t="shared" si="5"/>
        <v>1</v>
      </c>
      <c r="I87" s="1065">
        <v>0</v>
      </c>
      <c r="J87" s="1065">
        <v>0</v>
      </c>
      <c r="K87" s="1065">
        <v>1</v>
      </c>
      <c r="L87" s="1065">
        <v>1</v>
      </c>
      <c r="M87" s="1065">
        <v>0</v>
      </c>
      <c r="N87" s="1065">
        <v>0</v>
      </c>
      <c r="O87" s="1065">
        <v>0</v>
      </c>
      <c r="P87" s="1065">
        <v>0</v>
      </c>
      <c r="Q87" s="1065">
        <v>0</v>
      </c>
      <c r="R87" s="1065">
        <v>0</v>
      </c>
      <c r="S87" s="1065">
        <v>0</v>
      </c>
      <c r="T87" s="1065">
        <v>0</v>
      </c>
      <c r="U87" s="38"/>
    </row>
    <row r="88" spans="1:21">
      <c r="A88" s="1095">
        <f t="shared" si="6"/>
        <v>81</v>
      </c>
      <c r="B88" s="1094">
        <v>74</v>
      </c>
      <c r="C88" s="1087" t="s">
        <v>916</v>
      </c>
      <c r="D88" s="1069" t="s">
        <v>99</v>
      </c>
      <c r="E88" s="1063" t="s">
        <v>2650</v>
      </c>
      <c r="F88" s="1063" t="s">
        <v>2720</v>
      </c>
      <c r="G88" s="1064">
        <f t="shared" si="4"/>
        <v>1</v>
      </c>
      <c r="H88" s="1079">
        <f t="shared" si="5"/>
        <v>1</v>
      </c>
      <c r="I88" s="1065">
        <v>0</v>
      </c>
      <c r="J88" s="1065">
        <v>0</v>
      </c>
      <c r="K88" s="1065">
        <v>0</v>
      </c>
      <c r="L88" s="1065">
        <v>0</v>
      </c>
      <c r="M88" s="1065">
        <v>0</v>
      </c>
      <c r="N88" s="1065">
        <v>0</v>
      </c>
      <c r="O88" s="1065">
        <v>0</v>
      </c>
      <c r="P88" s="1065">
        <v>0</v>
      </c>
      <c r="Q88" s="1065">
        <v>0</v>
      </c>
      <c r="R88" s="1065">
        <v>0</v>
      </c>
      <c r="S88" s="1065">
        <f>1</f>
        <v>1</v>
      </c>
      <c r="T88" s="1065">
        <f>1</f>
        <v>1</v>
      </c>
      <c r="U88" s="38"/>
    </row>
    <row r="89" spans="1:21">
      <c r="A89" s="1095">
        <f t="shared" si="6"/>
        <v>82</v>
      </c>
      <c r="B89" s="1094">
        <v>74</v>
      </c>
      <c r="C89" s="1081" t="s">
        <v>985</v>
      </c>
      <c r="D89" s="1063" t="s">
        <v>986</v>
      </c>
      <c r="E89" s="1063" t="s">
        <v>56</v>
      </c>
      <c r="F89" s="1063" t="s">
        <v>2720</v>
      </c>
      <c r="G89" s="1064">
        <f t="shared" si="4"/>
        <v>1</v>
      </c>
      <c r="H89" s="1079">
        <f t="shared" si="5"/>
        <v>1</v>
      </c>
      <c r="I89" s="1065">
        <v>0</v>
      </c>
      <c r="J89" s="1065">
        <v>0</v>
      </c>
      <c r="K89" s="1065">
        <v>0</v>
      </c>
      <c r="L89" s="1065">
        <v>0</v>
      </c>
      <c r="M89" s="1065">
        <v>0</v>
      </c>
      <c r="N89" s="1065">
        <v>0</v>
      </c>
      <c r="O89" s="1065">
        <v>0</v>
      </c>
      <c r="P89" s="1065">
        <v>0</v>
      </c>
      <c r="Q89" s="1065">
        <v>0</v>
      </c>
      <c r="R89" s="1065">
        <v>0</v>
      </c>
      <c r="S89" s="1065">
        <f>1</f>
        <v>1</v>
      </c>
      <c r="T89" s="1065">
        <f>1</f>
        <v>1</v>
      </c>
      <c r="U89" s="38"/>
    </row>
    <row r="90" spans="1:21">
      <c r="A90" s="1095">
        <f t="shared" si="6"/>
        <v>83</v>
      </c>
      <c r="B90" s="1094">
        <v>74</v>
      </c>
      <c r="C90" s="1085" t="s">
        <v>556</v>
      </c>
      <c r="D90" s="1071" t="s">
        <v>557</v>
      </c>
      <c r="E90" s="1071" t="s">
        <v>2650</v>
      </c>
      <c r="F90" s="1063" t="s">
        <v>2721</v>
      </c>
      <c r="G90" s="1064">
        <f t="shared" si="4"/>
        <v>1</v>
      </c>
      <c r="H90" s="1079">
        <f t="shared" si="5"/>
        <v>1</v>
      </c>
      <c r="I90" s="1066">
        <v>0</v>
      </c>
      <c r="J90" s="1066">
        <v>0</v>
      </c>
      <c r="K90" s="1066">
        <v>1</v>
      </c>
      <c r="L90" s="1066">
        <v>1</v>
      </c>
      <c r="M90" s="1066">
        <v>0</v>
      </c>
      <c r="N90" s="1066">
        <v>0</v>
      </c>
      <c r="O90" s="1066">
        <v>0</v>
      </c>
      <c r="P90" s="1065">
        <v>0</v>
      </c>
      <c r="Q90" s="1065">
        <v>0</v>
      </c>
      <c r="R90" s="1065">
        <v>0</v>
      </c>
      <c r="S90" s="1065">
        <v>0</v>
      </c>
      <c r="T90" s="1065">
        <v>0</v>
      </c>
      <c r="U90" s="38"/>
    </row>
    <row r="91" spans="1:21">
      <c r="A91" s="1095">
        <f t="shared" si="6"/>
        <v>84</v>
      </c>
      <c r="B91" s="1094">
        <v>74</v>
      </c>
      <c r="C91" s="1085" t="s">
        <v>1940</v>
      </c>
      <c r="D91" s="1071" t="s">
        <v>1941</v>
      </c>
      <c r="E91" s="1071" t="s">
        <v>56</v>
      </c>
      <c r="F91" s="1063" t="s">
        <v>2721</v>
      </c>
      <c r="G91" s="1064">
        <f t="shared" si="4"/>
        <v>1</v>
      </c>
      <c r="H91" s="1079">
        <f t="shared" si="5"/>
        <v>1</v>
      </c>
      <c r="I91" s="1065">
        <v>0</v>
      </c>
      <c r="J91" s="1065">
        <v>0</v>
      </c>
      <c r="K91" s="1066">
        <v>1</v>
      </c>
      <c r="L91" s="1066">
        <v>1</v>
      </c>
      <c r="M91" s="1065">
        <v>0</v>
      </c>
      <c r="N91" s="1065">
        <v>0</v>
      </c>
      <c r="O91" s="1065">
        <v>0</v>
      </c>
      <c r="P91" s="1065">
        <v>0</v>
      </c>
      <c r="Q91" s="1065">
        <v>0</v>
      </c>
      <c r="R91" s="1065">
        <v>0</v>
      </c>
      <c r="S91" s="1065">
        <v>0</v>
      </c>
      <c r="T91" s="1065">
        <v>0</v>
      </c>
      <c r="U91" s="38"/>
    </row>
    <row r="92" spans="1:21">
      <c r="A92" s="1095">
        <f t="shared" si="6"/>
        <v>85</v>
      </c>
      <c r="B92" s="1094">
        <v>74</v>
      </c>
      <c r="C92" s="1085" t="s">
        <v>2636</v>
      </c>
      <c r="D92" s="1071" t="s">
        <v>2637</v>
      </c>
      <c r="E92" s="1071" t="s">
        <v>56</v>
      </c>
      <c r="F92" s="1063" t="s">
        <v>2721</v>
      </c>
      <c r="G92" s="1064">
        <f t="shared" si="4"/>
        <v>1</v>
      </c>
      <c r="H92" s="1079">
        <f t="shared" si="5"/>
        <v>1</v>
      </c>
      <c r="I92" s="1065">
        <v>0</v>
      </c>
      <c r="J92" s="1065">
        <v>0</v>
      </c>
      <c r="K92" s="1065">
        <v>0</v>
      </c>
      <c r="L92" s="1065">
        <v>0</v>
      </c>
      <c r="M92" s="1065">
        <v>0</v>
      </c>
      <c r="N92" s="1065">
        <v>0</v>
      </c>
      <c r="O92" s="1065">
        <v>0</v>
      </c>
      <c r="P92" s="1065">
        <v>0</v>
      </c>
      <c r="Q92" s="1065">
        <v>0</v>
      </c>
      <c r="R92" s="1065">
        <v>0</v>
      </c>
      <c r="S92" s="1065">
        <f>1</f>
        <v>1</v>
      </c>
      <c r="T92" s="1065">
        <f>1</f>
        <v>1</v>
      </c>
      <c r="U92" s="38"/>
    </row>
    <row r="93" spans="1:21">
      <c r="A93" s="1095">
        <f t="shared" si="6"/>
        <v>86</v>
      </c>
      <c r="B93" s="1094">
        <v>74</v>
      </c>
      <c r="C93" s="1081" t="s">
        <v>580</v>
      </c>
      <c r="D93" s="1063" t="s">
        <v>581</v>
      </c>
      <c r="E93" s="1063" t="s">
        <v>56</v>
      </c>
      <c r="F93" s="1063" t="s">
        <v>2722</v>
      </c>
      <c r="G93" s="1064">
        <f t="shared" si="4"/>
        <v>1</v>
      </c>
      <c r="H93" s="1079">
        <f t="shared" si="5"/>
        <v>1</v>
      </c>
      <c r="I93" s="1065">
        <v>0</v>
      </c>
      <c r="J93" s="1065">
        <v>0</v>
      </c>
      <c r="K93" s="1065">
        <v>0</v>
      </c>
      <c r="L93" s="1065">
        <v>0</v>
      </c>
      <c r="M93" s="1065">
        <v>0</v>
      </c>
      <c r="N93" s="1065">
        <v>0</v>
      </c>
      <c r="O93" s="1065">
        <v>0</v>
      </c>
      <c r="P93" s="1065">
        <v>0</v>
      </c>
      <c r="Q93" s="1065">
        <v>0</v>
      </c>
      <c r="R93" s="1065">
        <v>0</v>
      </c>
      <c r="S93" s="1065">
        <f>1</f>
        <v>1</v>
      </c>
      <c r="T93" s="1065">
        <f>1</f>
        <v>1</v>
      </c>
      <c r="U93" s="38"/>
    </row>
    <row r="94" spans="1:21">
      <c r="A94" s="1095">
        <f t="shared" si="6"/>
        <v>87</v>
      </c>
      <c r="B94" s="1094">
        <v>74</v>
      </c>
      <c r="C94" s="1081" t="s">
        <v>578</v>
      </c>
      <c r="D94" s="1063" t="s">
        <v>579</v>
      </c>
      <c r="E94" s="1063" t="s">
        <v>56</v>
      </c>
      <c r="F94" s="1063" t="s">
        <v>2722</v>
      </c>
      <c r="G94" s="1064">
        <f t="shared" si="4"/>
        <v>1</v>
      </c>
      <c r="H94" s="1079">
        <f t="shared" si="5"/>
        <v>1</v>
      </c>
      <c r="I94" s="1065">
        <v>0</v>
      </c>
      <c r="J94" s="1065">
        <v>0</v>
      </c>
      <c r="K94" s="1065">
        <v>0</v>
      </c>
      <c r="L94" s="1065">
        <v>0</v>
      </c>
      <c r="M94" s="1066">
        <f>1</f>
        <v>1</v>
      </c>
      <c r="N94" s="1066">
        <f>1</f>
        <v>1</v>
      </c>
      <c r="O94" s="1065">
        <v>0</v>
      </c>
      <c r="P94" s="1065">
        <v>0</v>
      </c>
      <c r="Q94" s="1065">
        <v>0</v>
      </c>
      <c r="R94" s="1065">
        <v>0</v>
      </c>
      <c r="S94" s="1065">
        <v>0</v>
      </c>
      <c r="T94" s="1065">
        <v>0</v>
      </c>
      <c r="U94" s="38"/>
    </row>
    <row r="95" spans="1:21">
      <c r="A95" s="1095">
        <f t="shared" si="6"/>
        <v>88</v>
      </c>
      <c r="B95" s="1094">
        <v>74</v>
      </c>
      <c r="C95" s="1081" t="s">
        <v>65</v>
      </c>
      <c r="D95" s="1063" t="s">
        <v>66</v>
      </c>
      <c r="E95" s="1063" t="s">
        <v>67</v>
      </c>
      <c r="F95" s="1063" t="s">
        <v>2723</v>
      </c>
      <c r="G95" s="1064">
        <f t="shared" si="4"/>
        <v>1</v>
      </c>
      <c r="H95" s="1079">
        <f t="shared" si="5"/>
        <v>1</v>
      </c>
      <c r="I95" s="1066">
        <f>1</f>
        <v>1</v>
      </c>
      <c r="J95" s="1066">
        <f>1</f>
        <v>1</v>
      </c>
      <c r="K95" s="1066">
        <v>0</v>
      </c>
      <c r="L95" s="1066">
        <v>0</v>
      </c>
      <c r="M95" s="1066">
        <v>0</v>
      </c>
      <c r="N95" s="1066">
        <v>0</v>
      </c>
      <c r="O95" s="1066">
        <v>0</v>
      </c>
      <c r="P95" s="1066">
        <v>0</v>
      </c>
      <c r="Q95" s="1066">
        <v>0</v>
      </c>
      <c r="R95" s="1066">
        <v>0</v>
      </c>
      <c r="S95" s="1066">
        <v>0</v>
      </c>
      <c r="T95" s="1066">
        <v>0</v>
      </c>
      <c r="U95" s="38"/>
    </row>
    <row r="96" spans="1:21">
      <c r="A96" s="1095">
        <f t="shared" si="6"/>
        <v>89</v>
      </c>
      <c r="B96" s="1094">
        <v>74</v>
      </c>
      <c r="C96" s="1081" t="s">
        <v>122</v>
      </c>
      <c r="D96" s="1063" t="s">
        <v>123</v>
      </c>
      <c r="E96" s="1063" t="s">
        <v>67</v>
      </c>
      <c r="F96" s="1063" t="s">
        <v>2723</v>
      </c>
      <c r="G96" s="1064">
        <f t="shared" si="4"/>
        <v>1</v>
      </c>
      <c r="H96" s="1079">
        <f t="shared" si="5"/>
        <v>1</v>
      </c>
      <c r="I96" s="1066">
        <v>0</v>
      </c>
      <c r="J96" s="1066">
        <v>0</v>
      </c>
      <c r="K96" s="1066">
        <v>0</v>
      </c>
      <c r="L96" s="1066">
        <v>0</v>
      </c>
      <c r="M96" s="1066">
        <v>0</v>
      </c>
      <c r="N96" s="1066">
        <v>0</v>
      </c>
      <c r="O96" s="1066">
        <v>0</v>
      </c>
      <c r="P96" s="1066">
        <v>0</v>
      </c>
      <c r="Q96" s="1066">
        <v>0</v>
      </c>
      <c r="R96" s="1066">
        <v>0</v>
      </c>
      <c r="S96" s="1066">
        <f>1</f>
        <v>1</v>
      </c>
      <c r="T96" s="1066">
        <f>1</f>
        <v>1</v>
      </c>
      <c r="U96" s="38"/>
    </row>
    <row r="97" spans="1:21">
      <c r="A97" s="1095">
        <f t="shared" si="6"/>
        <v>90</v>
      </c>
      <c r="B97" s="1094">
        <v>74</v>
      </c>
      <c r="C97" s="1081" t="s">
        <v>243</v>
      </c>
      <c r="D97" s="1063" t="s">
        <v>244</v>
      </c>
      <c r="E97" s="1063" t="s">
        <v>67</v>
      </c>
      <c r="F97" s="1063" t="s">
        <v>2723</v>
      </c>
      <c r="G97" s="1064">
        <f t="shared" si="4"/>
        <v>2</v>
      </c>
      <c r="H97" s="1079">
        <f t="shared" si="5"/>
        <v>1</v>
      </c>
      <c r="I97" s="1066">
        <f>1</f>
        <v>1</v>
      </c>
      <c r="J97" s="1066">
        <f>1/2</f>
        <v>0.5</v>
      </c>
      <c r="K97" s="1066">
        <v>0</v>
      </c>
      <c r="L97" s="1066">
        <v>0</v>
      </c>
      <c r="M97" s="1066">
        <v>0</v>
      </c>
      <c r="N97" s="1066">
        <v>0</v>
      </c>
      <c r="O97" s="1066">
        <v>0</v>
      </c>
      <c r="P97" s="1066">
        <v>0</v>
      </c>
      <c r="Q97" s="1066">
        <v>0</v>
      </c>
      <c r="R97" s="1066">
        <v>0</v>
      </c>
      <c r="S97" s="1066">
        <f>1</f>
        <v>1</v>
      </c>
      <c r="T97" s="1066">
        <f>1/2</f>
        <v>0.5</v>
      </c>
      <c r="U97" s="38"/>
    </row>
    <row r="98" spans="1:21">
      <c r="A98" s="1095">
        <f t="shared" si="6"/>
        <v>91</v>
      </c>
      <c r="B98" s="1094">
        <v>74</v>
      </c>
      <c r="C98" s="1081" t="s">
        <v>377</v>
      </c>
      <c r="D98" s="1063" t="s">
        <v>378</v>
      </c>
      <c r="E98" s="1063" t="s">
        <v>67</v>
      </c>
      <c r="F98" s="1063" t="s">
        <v>2723</v>
      </c>
      <c r="G98" s="1064">
        <f t="shared" si="4"/>
        <v>1</v>
      </c>
      <c r="H98" s="1079">
        <f t="shared" si="5"/>
        <v>1</v>
      </c>
      <c r="I98" s="1066">
        <f>1</f>
        <v>1</v>
      </c>
      <c r="J98" s="1066">
        <f>1</f>
        <v>1</v>
      </c>
      <c r="K98" s="1066">
        <v>0</v>
      </c>
      <c r="L98" s="1066">
        <v>0</v>
      </c>
      <c r="M98" s="1066">
        <v>0</v>
      </c>
      <c r="N98" s="1066">
        <v>0</v>
      </c>
      <c r="O98" s="1066">
        <v>0</v>
      </c>
      <c r="P98" s="1066">
        <v>0</v>
      </c>
      <c r="Q98" s="1066">
        <v>0</v>
      </c>
      <c r="R98" s="1066">
        <v>0</v>
      </c>
      <c r="S98" s="1066">
        <v>0</v>
      </c>
      <c r="T98" s="1066">
        <v>0</v>
      </c>
      <c r="U98" s="38"/>
    </row>
    <row r="99" spans="1:21">
      <c r="A99" s="1095">
        <f t="shared" si="6"/>
        <v>92</v>
      </c>
      <c r="B99" s="1094">
        <v>74</v>
      </c>
      <c r="C99" s="1081" t="s">
        <v>589</v>
      </c>
      <c r="D99" s="1063" t="s">
        <v>590</v>
      </c>
      <c r="E99" s="1063" t="s">
        <v>67</v>
      </c>
      <c r="F99" s="1063" t="s">
        <v>2723</v>
      </c>
      <c r="G99" s="1064">
        <f t="shared" si="4"/>
        <v>1</v>
      </c>
      <c r="H99" s="1079">
        <f t="shared" si="5"/>
        <v>1</v>
      </c>
      <c r="I99" s="1066">
        <f>1</f>
        <v>1</v>
      </c>
      <c r="J99" s="1066">
        <f>1</f>
        <v>1</v>
      </c>
      <c r="K99" s="1066">
        <v>0</v>
      </c>
      <c r="L99" s="1066">
        <v>0</v>
      </c>
      <c r="M99" s="1066">
        <v>0</v>
      </c>
      <c r="N99" s="1066">
        <v>0</v>
      </c>
      <c r="O99" s="1066">
        <v>0</v>
      </c>
      <c r="P99" s="1066">
        <v>0</v>
      </c>
      <c r="Q99" s="1066">
        <v>0</v>
      </c>
      <c r="R99" s="1066">
        <v>0</v>
      </c>
      <c r="S99" s="1066">
        <v>0</v>
      </c>
      <c r="T99" s="1066">
        <v>0</v>
      </c>
      <c r="U99" s="38"/>
    </row>
    <row r="100" spans="1:21">
      <c r="A100" s="1095">
        <f t="shared" si="6"/>
        <v>93</v>
      </c>
      <c r="B100" s="1094">
        <v>74</v>
      </c>
      <c r="C100" s="1081" t="s">
        <v>290</v>
      </c>
      <c r="D100" s="1063" t="s">
        <v>583</v>
      </c>
      <c r="E100" s="1063" t="s">
        <v>67</v>
      </c>
      <c r="F100" s="1063" t="s">
        <v>2723</v>
      </c>
      <c r="G100" s="1064">
        <f t="shared" si="4"/>
        <v>2</v>
      </c>
      <c r="H100" s="1079">
        <f t="shared" si="5"/>
        <v>1</v>
      </c>
      <c r="I100" s="1066">
        <f>1</f>
        <v>1</v>
      </c>
      <c r="J100" s="1066">
        <f>1/2</f>
        <v>0.5</v>
      </c>
      <c r="K100" s="1066">
        <v>0</v>
      </c>
      <c r="L100" s="1066">
        <v>0</v>
      </c>
      <c r="M100" s="1066">
        <v>0</v>
      </c>
      <c r="N100" s="1066">
        <v>0</v>
      </c>
      <c r="O100" s="1066">
        <v>0</v>
      </c>
      <c r="P100" s="1066">
        <v>0</v>
      </c>
      <c r="Q100" s="1066">
        <v>0</v>
      </c>
      <c r="R100" s="1066">
        <v>0</v>
      </c>
      <c r="S100" s="1066">
        <f>1</f>
        <v>1</v>
      </c>
      <c r="T100" s="1066">
        <f>1/2</f>
        <v>0.5</v>
      </c>
      <c r="U100" s="38"/>
    </row>
    <row r="101" spans="1:21">
      <c r="A101" s="1095">
        <f t="shared" si="6"/>
        <v>94</v>
      </c>
      <c r="B101" s="1094">
        <v>74</v>
      </c>
      <c r="C101" s="1081" t="s">
        <v>598</v>
      </c>
      <c r="D101" s="1063" t="s">
        <v>599</v>
      </c>
      <c r="E101" s="1063" t="s">
        <v>59</v>
      </c>
      <c r="F101" s="1063" t="s">
        <v>2723</v>
      </c>
      <c r="G101" s="1068">
        <f t="shared" si="4"/>
        <v>1</v>
      </c>
      <c r="H101" s="1078">
        <f t="shared" si="5"/>
        <v>1</v>
      </c>
      <c r="I101" s="1066">
        <v>0</v>
      </c>
      <c r="J101" s="1066">
        <v>0</v>
      </c>
      <c r="K101" s="1066">
        <v>0</v>
      </c>
      <c r="L101" s="1066">
        <v>0</v>
      </c>
      <c r="M101" s="1066">
        <v>0</v>
      </c>
      <c r="N101" s="1066">
        <v>0</v>
      </c>
      <c r="O101" s="1066">
        <v>0</v>
      </c>
      <c r="P101" s="1066">
        <v>0</v>
      </c>
      <c r="Q101" s="1066">
        <v>0</v>
      </c>
      <c r="R101" s="1066">
        <v>0</v>
      </c>
      <c r="S101" s="1066">
        <f>1</f>
        <v>1</v>
      </c>
      <c r="T101" s="1066">
        <f>1</f>
        <v>1</v>
      </c>
      <c r="U101" s="38"/>
    </row>
    <row r="102" spans="1:21">
      <c r="A102" s="1095">
        <f t="shared" si="6"/>
        <v>95</v>
      </c>
      <c r="B102" s="1094">
        <v>74</v>
      </c>
      <c r="C102" s="1081" t="s">
        <v>257</v>
      </c>
      <c r="D102" s="1063" t="s">
        <v>258</v>
      </c>
      <c r="E102" s="1063" t="s">
        <v>59</v>
      </c>
      <c r="F102" s="1063" t="s">
        <v>2723</v>
      </c>
      <c r="G102" s="1068">
        <f t="shared" si="4"/>
        <v>1</v>
      </c>
      <c r="H102" s="1078">
        <f t="shared" si="5"/>
        <v>1</v>
      </c>
      <c r="I102" s="1066">
        <v>0</v>
      </c>
      <c r="J102" s="1066">
        <v>0</v>
      </c>
      <c r="K102" s="1066">
        <f>1</f>
        <v>1</v>
      </c>
      <c r="L102" s="1066">
        <f>1</f>
        <v>1</v>
      </c>
      <c r="M102" s="1066">
        <v>0</v>
      </c>
      <c r="N102" s="1066">
        <v>0</v>
      </c>
      <c r="O102" s="1066">
        <v>0</v>
      </c>
      <c r="P102" s="1066">
        <v>0</v>
      </c>
      <c r="Q102" s="1066">
        <v>0</v>
      </c>
      <c r="R102" s="1066">
        <v>0</v>
      </c>
      <c r="S102" s="1066">
        <v>0</v>
      </c>
      <c r="T102" s="1066">
        <v>0</v>
      </c>
      <c r="U102" s="38"/>
    </row>
    <row r="103" spans="1:21">
      <c r="A103" s="1095">
        <f t="shared" si="6"/>
        <v>96</v>
      </c>
      <c r="B103" s="1094">
        <v>74</v>
      </c>
      <c r="C103" s="1081" t="s">
        <v>178</v>
      </c>
      <c r="D103" s="1063" t="s">
        <v>179</v>
      </c>
      <c r="E103" s="1063" t="s">
        <v>59</v>
      </c>
      <c r="F103" s="1063" t="s">
        <v>2723</v>
      </c>
      <c r="G103" s="1068">
        <f t="shared" si="4"/>
        <v>1</v>
      </c>
      <c r="H103" s="1078">
        <f t="shared" si="5"/>
        <v>1</v>
      </c>
      <c r="I103" s="1066">
        <f>1</f>
        <v>1</v>
      </c>
      <c r="J103" s="1066">
        <f>1</f>
        <v>1</v>
      </c>
      <c r="K103" s="1066">
        <v>0</v>
      </c>
      <c r="L103" s="1066">
        <v>0</v>
      </c>
      <c r="M103" s="1066">
        <v>0</v>
      </c>
      <c r="N103" s="1066">
        <v>0</v>
      </c>
      <c r="O103" s="1066">
        <v>0</v>
      </c>
      <c r="P103" s="1066">
        <v>0</v>
      </c>
      <c r="Q103" s="1066">
        <v>0</v>
      </c>
      <c r="R103" s="1066">
        <v>0</v>
      </c>
      <c r="S103" s="1066">
        <v>0</v>
      </c>
      <c r="T103" s="1066">
        <v>0</v>
      </c>
      <c r="U103" s="38"/>
    </row>
    <row r="104" spans="1:21">
      <c r="A104" s="1095">
        <f t="shared" si="6"/>
        <v>97</v>
      </c>
      <c r="B104" s="1094">
        <v>74</v>
      </c>
      <c r="C104" s="1081" t="s">
        <v>600</v>
      </c>
      <c r="D104" s="1063" t="s">
        <v>506</v>
      </c>
      <c r="E104" s="1063" t="s">
        <v>59</v>
      </c>
      <c r="F104" s="1063" t="s">
        <v>2723</v>
      </c>
      <c r="G104" s="1068">
        <f t="shared" si="4"/>
        <v>1</v>
      </c>
      <c r="H104" s="1078">
        <f t="shared" si="5"/>
        <v>1</v>
      </c>
      <c r="I104" s="1066">
        <f>1</f>
        <v>1</v>
      </c>
      <c r="J104" s="1066">
        <f>1</f>
        <v>1</v>
      </c>
      <c r="K104" s="1066">
        <v>0</v>
      </c>
      <c r="L104" s="1066">
        <v>0</v>
      </c>
      <c r="M104" s="1066">
        <v>0</v>
      </c>
      <c r="N104" s="1066">
        <v>0</v>
      </c>
      <c r="O104" s="1066">
        <v>0</v>
      </c>
      <c r="P104" s="1066">
        <v>0</v>
      </c>
      <c r="Q104" s="1066">
        <v>0</v>
      </c>
      <c r="R104" s="1066">
        <v>0</v>
      </c>
      <c r="S104" s="1066">
        <v>0</v>
      </c>
      <c r="T104" s="1066">
        <v>0</v>
      </c>
      <c r="U104" s="38"/>
    </row>
    <row r="105" spans="1:21">
      <c r="A105" s="1095">
        <f t="shared" si="6"/>
        <v>98</v>
      </c>
      <c r="B105" s="1094">
        <v>74</v>
      </c>
      <c r="C105" s="1081" t="s">
        <v>626</v>
      </c>
      <c r="D105" s="1063" t="s">
        <v>145</v>
      </c>
      <c r="E105" s="1063" t="s">
        <v>59</v>
      </c>
      <c r="F105" s="1063" t="s">
        <v>2725</v>
      </c>
      <c r="G105" s="1064">
        <f t="shared" si="4"/>
        <v>1</v>
      </c>
      <c r="H105" s="1079">
        <f t="shared" si="5"/>
        <v>1</v>
      </c>
      <c r="I105" s="1066">
        <f>1</f>
        <v>1</v>
      </c>
      <c r="J105" s="1066">
        <f>1</f>
        <v>1</v>
      </c>
      <c r="K105" s="1066">
        <v>0</v>
      </c>
      <c r="L105" s="1066">
        <v>0</v>
      </c>
      <c r="M105" s="1066">
        <v>0</v>
      </c>
      <c r="N105" s="1066">
        <v>0</v>
      </c>
      <c r="O105" s="1066">
        <v>0</v>
      </c>
      <c r="P105" s="1066">
        <v>0</v>
      </c>
      <c r="Q105" s="1066">
        <v>0</v>
      </c>
      <c r="R105" s="1066">
        <v>0</v>
      </c>
      <c r="S105" s="1066">
        <v>0</v>
      </c>
      <c r="T105" s="1066">
        <v>0</v>
      </c>
      <c r="U105" s="38"/>
    </row>
    <row r="106" spans="1:21">
      <c r="A106" s="1095">
        <f t="shared" si="6"/>
        <v>99</v>
      </c>
      <c r="B106" s="1094">
        <v>74</v>
      </c>
      <c r="C106" s="1081" t="s">
        <v>624</v>
      </c>
      <c r="D106" s="1063" t="s">
        <v>481</v>
      </c>
      <c r="E106" s="1063" t="s">
        <v>59</v>
      </c>
      <c r="F106" s="1063" t="s">
        <v>2725</v>
      </c>
      <c r="G106" s="1064">
        <f t="shared" si="4"/>
        <v>1</v>
      </c>
      <c r="H106" s="1079">
        <f t="shared" si="5"/>
        <v>1</v>
      </c>
      <c r="I106" s="1066">
        <f>1</f>
        <v>1</v>
      </c>
      <c r="J106" s="1066">
        <f>1</f>
        <v>1</v>
      </c>
      <c r="K106" s="1066">
        <v>0</v>
      </c>
      <c r="L106" s="1066">
        <v>0</v>
      </c>
      <c r="M106" s="1066">
        <v>0</v>
      </c>
      <c r="N106" s="1066">
        <v>0</v>
      </c>
      <c r="O106" s="1066">
        <v>0</v>
      </c>
      <c r="P106" s="1066">
        <v>0</v>
      </c>
      <c r="Q106" s="1066">
        <v>0</v>
      </c>
      <c r="R106" s="1066">
        <v>0</v>
      </c>
      <c r="S106" s="1066">
        <v>0</v>
      </c>
      <c r="T106" s="1066">
        <v>0</v>
      </c>
      <c r="U106" s="38"/>
    </row>
    <row r="107" spans="1:21">
      <c r="A107" s="1095">
        <f t="shared" si="6"/>
        <v>100</v>
      </c>
      <c r="B107" s="1094">
        <v>74</v>
      </c>
      <c r="C107" s="1081" t="s">
        <v>222</v>
      </c>
      <c r="D107" s="1063" t="s">
        <v>223</v>
      </c>
      <c r="E107" s="1063" t="s">
        <v>56</v>
      </c>
      <c r="F107" s="1063" t="s">
        <v>2725</v>
      </c>
      <c r="G107" s="1064">
        <f t="shared" si="4"/>
        <v>1</v>
      </c>
      <c r="H107" s="1079">
        <f t="shared" si="5"/>
        <v>1</v>
      </c>
      <c r="I107" s="1066">
        <f>1</f>
        <v>1</v>
      </c>
      <c r="J107" s="1066">
        <f>1</f>
        <v>1</v>
      </c>
      <c r="K107" s="1066">
        <v>0</v>
      </c>
      <c r="L107" s="1066">
        <v>0</v>
      </c>
      <c r="M107" s="1066">
        <v>0</v>
      </c>
      <c r="N107" s="1066">
        <v>0</v>
      </c>
      <c r="O107" s="1066">
        <v>0</v>
      </c>
      <c r="P107" s="1066">
        <v>0</v>
      </c>
      <c r="Q107" s="1066">
        <v>0</v>
      </c>
      <c r="R107" s="1066">
        <v>0</v>
      </c>
      <c r="S107" s="1066">
        <v>0</v>
      </c>
      <c r="T107" s="1066">
        <v>0</v>
      </c>
      <c r="U107" s="38"/>
    </row>
    <row r="108" spans="1:21">
      <c r="A108" s="1095">
        <f t="shared" si="6"/>
        <v>101</v>
      </c>
      <c r="B108" s="1094">
        <v>74</v>
      </c>
      <c r="C108" s="1081" t="s">
        <v>629</v>
      </c>
      <c r="D108" s="1063" t="s">
        <v>630</v>
      </c>
      <c r="E108" s="1063" t="s">
        <v>56</v>
      </c>
      <c r="F108" s="1063" t="s">
        <v>2725</v>
      </c>
      <c r="G108" s="1064">
        <f t="shared" si="4"/>
        <v>1</v>
      </c>
      <c r="H108" s="1079">
        <f t="shared" si="5"/>
        <v>1</v>
      </c>
      <c r="I108" s="1066">
        <f>1</f>
        <v>1</v>
      </c>
      <c r="J108" s="1066">
        <f>1</f>
        <v>1</v>
      </c>
      <c r="K108" s="1066">
        <v>0</v>
      </c>
      <c r="L108" s="1066">
        <v>0</v>
      </c>
      <c r="M108" s="1066">
        <v>0</v>
      </c>
      <c r="N108" s="1066">
        <v>0</v>
      </c>
      <c r="O108" s="1066">
        <v>0</v>
      </c>
      <c r="P108" s="1066">
        <v>0</v>
      </c>
      <c r="Q108" s="1066">
        <v>0</v>
      </c>
      <c r="R108" s="1066">
        <v>0</v>
      </c>
      <c r="S108" s="1066">
        <v>0</v>
      </c>
      <c r="T108" s="1066">
        <v>0</v>
      </c>
      <c r="U108" s="38"/>
    </row>
    <row r="109" spans="1:21">
      <c r="A109" s="1095">
        <f t="shared" si="6"/>
        <v>102</v>
      </c>
      <c r="B109" s="1094">
        <v>74</v>
      </c>
      <c r="C109" s="1081" t="s">
        <v>341</v>
      </c>
      <c r="D109" s="1063" t="s">
        <v>342</v>
      </c>
      <c r="E109" s="1063" t="s">
        <v>67</v>
      </c>
      <c r="F109" s="1063" t="s">
        <v>2727</v>
      </c>
      <c r="G109" s="1064">
        <f t="shared" si="4"/>
        <v>1</v>
      </c>
      <c r="H109" s="1079">
        <f t="shared" si="5"/>
        <v>1</v>
      </c>
      <c r="I109" s="1066">
        <f>1</f>
        <v>1</v>
      </c>
      <c r="J109" s="1066">
        <f>1</f>
        <v>1</v>
      </c>
      <c r="K109" s="1066">
        <v>0</v>
      </c>
      <c r="L109" s="1066">
        <v>0</v>
      </c>
      <c r="M109" s="1066">
        <v>0</v>
      </c>
      <c r="N109" s="1066">
        <v>0</v>
      </c>
      <c r="O109" s="1066">
        <v>0</v>
      </c>
      <c r="P109" s="1066">
        <v>0</v>
      </c>
      <c r="Q109" s="1066">
        <v>0</v>
      </c>
      <c r="R109" s="1066">
        <v>0</v>
      </c>
      <c r="S109" s="1066">
        <v>0</v>
      </c>
      <c r="T109" s="1066">
        <v>0</v>
      </c>
      <c r="U109" s="38"/>
    </row>
    <row r="110" spans="1:21">
      <c r="A110" s="1095">
        <f t="shared" si="6"/>
        <v>103</v>
      </c>
      <c r="B110" s="1094">
        <v>74</v>
      </c>
      <c r="C110" s="1081" t="s">
        <v>90</v>
      </c>
      <c r="D110" s="1063" t="s">
        <v>1013</v>
      </c>
      <c r="E110" s="1063" t="s">
        <v>67</v>
      </c>
      <c r="F110" s="1063" t="s">
        <v>2728</v>
      </c>
      <c r="G110" s="1064">
        <f t="shared" si="4"/>
        <v>1</v>
      </c>
      <c r="H110" s="1079">
        <f t="shared" si="5"/>
        <v>1</v>
      </c>
      <c r="I110" s="1066">
        <f>1</f>
        <v>1</v>
      </c>
      <c r="J110" s="1066">
        <f>1</f>
        <v>1</v>
      </c>
      <c r="K110" s="1066">
        <v>0</v>
      </c>
      <c r="L110" s="1066">
        <v>0</v>
      </c>
      <c r="M110" s="1066">
        <v>0</v>
      </c>
      <c r="N110" s="1066">
        <v>0</v>
      </c>
      <c r="O110" s="1066">
        <v>0</v>
      </c>
      <c r="P110" s="1066">
        <v>0</v>
      </c>
      <c r="Q110" s="1066">
        <v>0</v>
      </c>
      <c r="R110" s="1066">
        <v>0</v>
      </c>
      <c r="S110" s="1066">
        <v>0</v>
      </c>
      <c r="T110" s="1066">
        <v>0</v>
      </c>
      <c r="U110" s="38"/>
    </row>
    <row r="111" spans="1:21">
      <c r="A111" s="1095">
        <f t="shared" si="6"/>
        <v>104</v>
      </c>
      <c r="B111" s="1094">
        <v>74</v>
      </c>
      <c r="C111" s="1081" t="s">
        <v>307</v>
      </c>
      <c r="D111" s="1063" t="s">
        <v>308</v>
      </c>
      <c r="E111" s="1063" t="s">
        <v>67</v>
      </c>
      <c r="F111" s="1063" t="s">
        <v>2728</v>
      </c>
      <c r="G111" s="1064">
        <f t="shared" si="4"/>
        <v>1</v>
      </c>
      <c r="H111" s="1079">
        <f t="shared" si="5"/>
        <v>1</v>
      </c>
      <c r="I111" s="1066">
        <f>1</f>
        <v>1</v>
      </c>
      <c r="J111" s="1066">
        <f>1</f>
        <v>1</v>
      </c>
      <c r="K111" s="1066">
        <v>0</v>
      </c>
      <c r="L111" s="1066">
        <v>0</v>
      </c>
      <c r="M111" s="1066">
        <v>0</v>
      </c>
      <c r="N111" s="1066">
        <v>0</v>
      </c>
      <c r="O111" s="1066">
        <v>0</v>
      </c>
      <c r="P111" s="1066">
        <v>0</v>
      </c>
      <c r="Q111" s="1066">
        <v>0</v>
      </c>
      <c r="R111" s="1066">
        <v>0</v>
      </c>
      <c r="S111" s="1066">
        <v>0</v>
      </c>
      <c r="T111" s="1066">
        <v>0</v>
      </c>
      <c r="U111" s="38"/>
    </row>
    <row r="112" spans="1:21">
      <c r="A112" s="1095">
        <f t="shared" si="6"/>
        <v>105</v>
      </c>
      <c r="B112" s="1094">
        <v>74</v>
      </c>
      <c r="C112" s="1081" t="s">
        <v>705</v>
      </c>
      <c r="D112" s="1063" t="s">
        <v>706</v>
      </c>
      <c r="E112" s="1063" t="s">
        <v>56</v>
      </c>
      <c r="F112" s="1063" t="s">
        <v>2729</v>
      </c>
      <c r="G112" s="1064">
        <f t="shared" si="4"/>
        <v>1</v>
      </c>
      <c r="H112" s="1079">
        <f t="shared" si="5"/>
        <v>1</v>
      </c>
      <c r="I112" s="1065">
        <f>1</f>
        <v>1</v>
      </c>
      <c r="J112" s="1065">
        <f>1</f>
        <v>1</v>
      </c>
      <c r="K112" s="1065">
        <v>0</v>
      </c>
      <c r="L112" s="1065">
        <v>0</v>
      </c>
      <c r="M112" s="1065">
        <v>0</v>
      </c>
      <c r="N112" s="1065">
        <v>0</v>
      </c>
      <c r="O112" s="1065">
        <v>0</v>
      </c>
      <c r="P112" s="1065">
        <v>0</v>
      </c>
      <c r="Q112" s="1065">
        <v>0</v>
      </c>
      <c r="R112" s="1065">
        <v>0</v>
      </c>
      <c r="S112" s="1065">
        <v>0</v>
      </c>
      <c r="T112" s="1065">
        <v>0</v>
      </c>
      <c r="U112" s="38"/>
    </row>
    <row r="113" spans="1:21">
      <c r="A113" s="1095">
        <f t="shared" si="6"/>
        <v>106</v>
      </c>
      <c r="B113" s="1094">
        <v>74</v>
      </c>
      <c r="C113" s="1088" t="s">
        <v>138</v>
      </c>
      <c r="D113" s="1075" t="s">
        <v>1018</v>
      </c>
      <c r="E113" s="1075" t="s">
        <v>67</v>
      </c>
      <c r="F113" s="1063" t="s">
        <v>2731</v>
      </c>
      <c r="G113" s="1064">
        <f t="shared" si="4"/>
        <v>1</v>
      </c>
      <c r="H113" s="1079">
        <f t="shared" si="5"/>
        <v>1</v>
      </c>
      <c r="I113" s="1065">
        <v>0</v>
      </c>
      <c r="J113" s="1065">
        <v>0</v>
      </c>
      <c r="K113" s="1065">
        <v>0</v>
      </c>
      <c r="L113" s="1065">
        <v>0</v>
      </c>
      <c r="M113" s="1065">
        <v>0</v>
      </c>
      <c r="N113" s="1065">
        <v>0</v>
      </c>
      <c r="O113" s="1065">
        <v>0</v>
      </c>
      <c r="P113" s="1065">
        <v>0</v>
      </c>
      <c r="Q113" s="1065">
        <v>0</v>
      </c>
      <c r="R113" s="1065">
        <v>0</v>
      </c>
      <c r="S113" s="1066">
        <f>1</f>
        <v>1</v>
      </c>
      <c r="T113" s="1066">
        <f>1</f>
        <v>1</v>
      </c>
      <c r="U113" s="38"/>
    </row>
    <row r="114" spans="1:21">
      <c r="A114" s="1095">
        <f t="shared" si="6"/>
        <v>107</v>
      </c>
      <c r="B114" s="1094">
        <v>74</v>
      </c>
      <c r="C114" s="1081" t="s">
        <v>1913</v>
      </c>
      <c r="D114" s="1063" t="s">
        <v>1914</v>
      </c>
      <c r="E114" s="1063" t="s">
        <v>59</v>
      </c>
      <c r="F114" s="1063" t="s">
        <v>2731</v>
      </c>
      <c r="G114" s="1064">
        <f t="shared" si="4"/>
        <v>1</v>
      </c>
      <c r="H114" s="1079">
        <f t="shared" si="5"/>
        <v>1</v>
      </c>
      <c r="I114" s="1066">
        <f>1</f>
        <v>1</v>
      </c>
      <c r="J114" s="1066">
        <f>1</f>
        <v>1</v>
      </c>
      <c r="K114" s="1065">
        <v>0</v>
      </c>
      <c r="L114" s="1065">
        <v>0</v>
      </c>
      <c r="M114" s="1065">
        <v>0</v>
      </c>
      <c r="N114" s="1065">
        <v>0</v>
      </c>
      <c r="O114" s="1065">
        <v>0</v>
      </c>
      <c r="P114" s="1065">
        <v>0</v>
      </c>
      <c r="Q114" s="1065">
        <v>0</v>
      </c>
      <c r="R114" s="1065">
        <v>0</v>
      </c>
      <c r="S114" s="1065">
        <v>0</v>
      </c>
      <c r="T114" s="1065">
        <v>0</v>
      </c>
      <c r="U114" s="38"/>
    </row>
    <row r="115" spans="1:21">
      <c r="A115" s="1095">
        <f t="shared" si="6"/>
        <v>108</v>
      </c>
      <c r="B115" s="1094">
        <v>74</v>
      </c>
      <c r="C115" s="1081" t="s">
        <v>188</v>
      </c>
      <c r="D115" s="1063" t="s">
        <v>189</v>
      </c>
      <c r="E115" s="1063" t="s">
        <v>56</v>
      </c>
      <c r="F115" s="1063" t="s">
        <v>2731</v>
      </c>
      <c r="G115" s="1064">
        <f t="shared" si="4"/>
        <v>1</v>
      </c>
      <c r="H115" s="1079">
        <f t="shared" si="5"/>
        <v>1</v>
      </c>
      <c r="I115" s="1072">
        <f>1</f>
        <v>1</v>
      </c>
      <c r="J115" s="1072">
        <f>1</f>
        <v>1</v>
      </c>
      <c r="K115" s="1065">
        <v>0</v>
      </c>
      <c r="L115" s="1065">
        <v>0</v>
      </c>
      <c r="M115" s="1065">
        <v>0</v>
      </c>
      <c r="N115" s="1065">
        <v>0</v>
      </c>
      <c r="O115" s="1065">
        <v>0</v>
      </c>
      <c r="P115" s="1065">
        <v>0</v>
      </c>
      <c r="Q115" s="1065">
        <v>0</v>
      </c>
      <c r="R115" s="1065">
        <v>0</v>
      </c>
      <c r="S115" s="1065">
        <v>0</v>
      </c>
      <c r="T115" s="1065">
        <v>0</v>
      </c>
      <c r="U115" s="38"/>
    </row>
    <row r="116" spans="1:21">
      <c r="A116" s="1095">
        <f t="shared" si="6"/>
        <v>109</v>
      </c>
      <c r="B116" s="1094">
        <v>74</v>
      </c>
      <c r="C116" s="1081" t="s">
        <v>205</v>
      </c>
      <c r="D116" s="1063" t="s">
        <v>206</v>
      </c>
      <c r="E116" s="1063" t="s">
        <v>56</v>
      </c>
      <c r="F116" s="1063" t="s">
        <v>2731</v>
      </c>
      <c r="G116" s="1064">
        <f t="shared" si="4"/>
        <v>3</v>
      </c>
      <c r="H116" s="1079">
        <f t="shared" si="5"/>
        <v>1</v>
      </c>
      <c r="I116" s="1066">
        <f>1+1+1</f>
        <v>3</v>
      </c>
      <c r="J116" s="1066">
        <f>1/3+1/3+1/3</f>
        <v>1</v>
      </c>
      <c r="K116" s="1065">
        <v>0</v>
      </c>
      <c r="L116" s="1065">
        <v>0</v>
      </c>
      <c r="M116" s="1065">
        <v>0</v>
      </c>
      <c r="N116" s="1065">
        <v>0</v>
      </c>
      <c r="O116" s="1065">
        <v>0</v>
      </c>
      <c r="P116" s="1065">
        <v>0</v>
      </c>
      <c r="Q116" s="1065">
        <v>0</v>
      </c>
      <c r="R116" s="1065">
        <v>0</v>
      </c>
      <c r="S116" s="1065">
        <v>0</v>
      </c>
      <c r="T116" s="1065">
        <v>0</v>
      </c>
      <c r="U116" s="38"/>
    </row>
    <row r="117" spans="1:21">
      <c r="A117" s="1095">
        <f t="shared" si="6"/>
        <v>110</v>
      </c>
      <c r="B117" s="1094">
        <v>74</v>
      </c>
      <c r="C117" s="1081" t="s">
        <v>1243</v>
      </c>
      <c r="D117" s="1063" t="s">
        <v>433</v>
      </c>
      <c r="E117" s="1063" t="s">
        <v>1244</v>
      </c>
      <c r="F117" s="1063" t="s">
        <v>2732</v>
      </c>
      <c r="G117" s="1068">
        <f t="shared" si="4"/>
        <v>1</v>
      </c>
      <c r="H117" s="1078">
        <f t="shared" si="5"/>
        <v>1</v>
      </c>
      <c r="I117" s="1066">
        <f>1</f>
        <v>1</v>
      </c>
      <c r="J117" s="1066">
        <f>1</f>
        <v>1</v>
      </c>
      <c r="K117" s="1066">
        <v>0</v>
      </c>
      <c r="L117" s="1066">
        <v>0</v>
      </c>
      <c r="M117" s="1066">
        <v>0</v>
      </c>
      <c r="N117" s="1066">
        <v>0</v>
      </c>
      <c r="O117" s="1066">
        <v>0</v>
      </c>
      <c r="P117" s="1066">
        <v>0</v>
      </c>
      <c r="Q117" s="1066">
        <v>0</v>
      </c>
      <c r="R117" s="1066">
        <v>0</v>
      </c>
      <c r="S117" s="1066">
        <v>0</v>
      </c>
      <c r="T117" s="1066">
        <v>0</v>
      </c>
      <c r="U117" s="38"/>
    </row>
    <row r="118" spans="1:21">
      <c r="A118" s="1095">
        <f t="shared" si="6"/>
        <v>111</v>
      </c>
      <c r="B118" s="1094">
        <v>74</v>
      </c>
      <c r="C118" s="1084" t="s">
        <v>232</v>
      </c>
      <c r="D118" s="1073" t="s">
        <v>233</v>
      </c>
      <c r="E118" s="1073" t="s">
        <v>59</v>
      </c>
      <c r="F118" s="1067" t="s">
        <v>2733</v>
      </c>
      <c r="G118" s="1064">
        <f t="shared" si="4"/>
        <v>1</v>
      </c>
      <c r="H118" s="1079">
        <f t="shared" si="5"/>
        <v>1</v>
      </c>
      <c r="I118" s="1066">
        <v>0</v>
      </c>
      <c r="J118" s="1066">
        <v>0</v>
      </c>
      <c r="K118" s="1066">
        <v>0</v>
      </c>
      <c r="L118" s="1066">
        <v>0</v>
      </c>
      <c r="M118" s="1066">
        <v>0</v>
      </c>
      <c r="N118" s="1066">
        <v>0</v>
      </c>
      <c r="O118" s="1066">
        <v>0</v>
      </c>
      <c r="P118" s="1066">
        <v>0</v>
      </c>
      <c r="Q118" s="1066">
        <v>0</v>
      </c>
      <c r="R118" s="1066">
        <v>0</v>
      </c>
      <c r="S118" s="1066">
        <f>1</f>
        <v>1</v>
      </c>
      <c r="T118" s="1066">
        <f>1</f>
        <v>1</v>
      </c>
      <c r="U118" s="38"/>
    </row>
    <row r="119" spans="1:21">
      <c r="A119" s="1095">
        <f t="shared" si="6"/>
        <v>112</v>
      </c>
      <c r="B119" s="1094">
        <v>74</v>
      </c>
      <c r="C119" s="1084" t="s">
        <v>756</v>
      </c>
      <c r="D119" s="1073" t="s">
        <v>757</v>
      </c>
      <c r="E119" s="1073" t="s">
        <v>59</v>
      </c>
      <c r="F119" s="1067" t="s">
        <v>2733</v>
      </c>
      <c r="G119" s="1064">
        <f t="shared" si="4"/>
        <v>1</v>
      </c>
      <c r="H119" s="1079">
        <f t="shared" si="5"/>
        <v>1</v>
      </c>
      <c r="I119" s="1066">
        <v>0</v>
      </c>
      <c r="J119" s="1066">
        <v>0</v>
      </c>
      <c r="K119" s="1066">
        <f>1</f>
        <v>1</v>
      </c>
      <c r="L119" s="1066">
        <f>1</f>
        <v>1</v>
      </c>
      <c r="M119" s="1066">
        <v>0</v>
      </c>
      <c r="N119" s="1066">
        <v>0</v>
      </c>
      <c r="O119" s="1066">
        <v>0</v>
      </c>
      <c r="P119" s="1066">
        <v>0</v>
      </c>
      <c r="Q119" s="1066">
        <v>0</v>
      </c>
      <c r="R119" s="1066">
        <v>0</v>
      </c>
      <c r="S119" s="1066">
        <v>0</v>
      </c>
      <c r="T119" s="1066">
        <v>0</v>
      </c>
      <c r="U119" s="38"/>
    </row>
    <row r="120" spans="1:21">
      <c r="A120" s="1095">
        <f t="shared" si="6"/>
        <v>113</v>
      </c>
      <c r="B120" s="1094">
        <v>74</v>
      </c>
      <c r="C120" s="1083" t="s">
        <v>379</v>
      </c>
      <c r="D120" s="1067" t="s">
        <v>380</v>
      </c>
      <c r="E120" s="1067" t="s">
        <v>1083</v>
      </c>
      <c r="F120" s="1067" t="s">
        <v>2734</v>
      </c>
      <c r="G120" s="1068">
        <f t="shared" si="4"/>
        <v>1</v>
      </c>
      <c r="H120" s="1078">
        <f t="shared" si="5"/>
        <v>1</v>
      </c>
      <c r="I120" s="1065">
        <v>0</v>
      </c>
      <c r="J120" s="1065">
        <v>0</v>
      </c>
      <c r="K120" s="1065">
        <f>1</f>
        <v>1</v>
      </c>
      <c r="L120" s="1065">
        <f>1</f>
        <v>1</v>
      </c>
      <c r="M120" s="1065">
        <v>0</v>
      </c>
      <c r="N120" s="1065">
        <v>0</v>
      </c>
      <c r="O120" s="1065">
        <v>0</v>
      </c>
      <c r="P120" s="1065">
        <v>0</v>
      </c>
      <c r="Q120" s="1065">
        <v>0</v>
      </c>
      <c r="R120" s="1065">
        <v>0</v>
      </c>
      <c r="S120" s="1065">
        <v>0</v>
      </c>
      <c r="T120" s="1065">
        <v>0</v>
      </c>
      <c r="U120" s="38"/>
    </row>
    <row r="121" spans="1:21">
      <c r="A121" s="1095">
        <f t="shared" si="6"/>
        <v>114</v>
      </c>
      <c r="B121" s="1094">
        <v>74</v>
      </c>
      <c r="C121" s="1083" t="s">
        <v>251</v>
      </c>
      <c r="D121" s="1067" t="s">
        <v>252</v>
      </c>
      <c r="E121" s="1067" t="s">
        <v>67</v>
      </c>
      <c r="F121" s="1067" t="s">
        <v>2734</v>
      </c>
      <c r="G121" s="1068">
        <f t="shared" si="4"/>
        <v>1</v>
      </c>
      <c r="H121" s="1078">
        <f t="shared" si="5"/>
        <v>1</v>
      </c>
      <c r="I121" s="1065">
        <v>0</v>
      </c>
      <c r="J121" s="1065">
        <v>0</v>
      </c>
      <c r="K121" s="1065">
        <f>1</f>
        <v>1</v>
      </c>
      <c r="L121" s="1065">
        <f>1</f>
        <v>1</v>
      </c>
      <c r="M121" s="1065">
        <v>0</v>
      </c>
      <c r="N121" s="1065">
        <v>0</v>
      </c>
      <c r="O121" s="1065">
        <v>0</v>
      </c>
      <c r="P121" s="1065">
        <v>0</v>
      </c>
      <c r="Q121" s="1065">
        <v>0</v>
      </c>
      <c r="R121" s="1065">
        <v>0</v>
      </c>
      <c r="S121" s="1065">
        <v>0</v>
      </c>
      <c r="T121" s="1065">
        <v>0</v>
      </c>
      <c r="U121" s="38"/>
    </row>
    <row r="122" spans="1:21">
      <c r="A122" s="1095">
        <f t="shared" si="6"/>
        <v>115</v>
      </c>
      <c r="B122" s="1094">
        <v>74</v>
      </c>
      <c r="C122" s="1083" t="s">
        <v>854</v>
      </c>
      <c r="D122" s="1067" t="s">
        <v>774</v>
      </c>
      <c r="E122" s="1067" t="s">
        <v>59</v>
      </c>
      <c r="F122" s="1067" t="s">
        <v>2734</v>
      </c>
      <c r="G122" s="1068">
        <f t="shared" si="4"/>
        <v>1</v>
      </c>
      <c r="H122" s="1078">
        <f t="shared" si="5"/>
        <v>1</v>
      </c>
      <c r="I122" s="1065">
        <v>0</v>
      </c>
      <c r="J122" s="1065">
        <v>0</v>
      </c>
      <c r="K122" s="1065">
        <f>1</f>
        <v>1</v>
      </c>
      <c r="L122" s="1065">
        <f>1</f>
        <v>1</v>
      </c>
      <c r="M122" s="1065">
        <v>0</v>
      </c>
      <c r="N122" s="1065">
        <v>0</v>
      </c>
      <c r="O122" s="1065">
        <v>0</v>
      </c>
      <c r="P122" s="1065">
        <v>0</v>
      </c>
      <c r="Q122" s="1065">
        <v>0</v>
      </c>
      <c r="R122" s="1065">
        <v>0</v>
      </c>
      <c r="S122" s="1065">
        <v>0</v>
      </c>
      <c r="T122" s="1065">
        <v>0</v>
      </c>
      <c r="U122" s="38"/>
    </row>
    <row r="123" spans="1:21">
      <c r="A123" s="1095">
        <f t="shared" si="6"/>
        <v>116</v>
      </c>
      <c r="B123" s="1094">
        <v>74</v>
      </c>
      <c r="C123" s="1083" t="s">
        <v>300</v>
      </c>
      <c r="D123" s="1067" t="s">
        <v>301</v>
      </c>
      <c r="E123" s="1067" t="s">
        <v>56</v>
      </c>
      <c r="F123" s="1067" t="s">
        <v>2734</v>
      </c>
      <c r="G123" s="1068">
        <f t="shared" si="4"/>
        <v>1</v>
      </c>
      <c r="H123" s="1078">
        <f t="shared" si="5"/>
        <v>1</v>
      </c>
      <c r="I123" s="1065">
        <f>1</f>
        <v>1</v>
      </c>
      <c r="J123" s="1065">
        <f>1</f>
        <v>1</v>
      </c>
      <c r="K123" s="1065">
        <v>0</v>
      </c>
      <c r="L123" s="1065">
        <v>0</v>
      </c>
      <c r="M123" s="1065">
        <v>0</v>
      </c>
      <c r="N123" s="1065">
        <v>0</v>
      </c>
      <c r="O123" s="1065">
        <v>0</v>
      </c>
      <c r="P123" s="1065">
        <v>0</v>
      </c>
      <c r="Q123" s="1065">
        <v>0</v>
      </c>
      <c r="R123" s="1065">
        <v>0</v>
      </c>
      <c r="S123" s="1065">
        <v>0</v>
      </c>
      <c r="T123" s="1065">
        <v>0</v>
      </c>
      <c r="U123" s="38"/>
    </row>
    <row r="124" spans="1:21">
      <c r="A124" s="1095">
        <f t="shared" si="6"/>
        <v>117</v>
      </c>
      <c r="B124" s="1094">
        <v>74</v>
      </c>
      <c r="C124" s="1083" t="s">
        <v>253</v>
      </c>
      <c r="D124" s="1067" t="s">
        <v>254</v>
      </c>
      <c r="E124" s="1067" t="s">
        <v>56</v>
      </c>
      <c r="F124" s="1067" t="s">
        <v>2734</v>
      </c>
      <c r="G124" s="1064">
        <f t="shared" si="4"/>
        <v>1</v>
      </c>
      <c r="H124" s="1079">
        <f t="shared" si="5"/>
        <v>1</v>
      </c>
      <c r="I124" s="1065">
        <v>0</v>
      </c>
      <c r="J124" s="1065">
        <v>0</v>
      </c>
      <c r="K124" s="1065">
        <f>1</f>
        <v>1</v>
      </c>
      <c r="L124" s="1065">
        <f>1</f>
        <v>1</v>
      </c>
      <c r="M124" s="1065">
        <v>0</v>
      </c>
      <c r="N124" s="1065">
        <v>0</v>
      </c>
      <c r="O124" s="1065">
        <v>0</v>
      </c>
      <c r="P124" s="1065">
        <v>0</v>
      </c>
      <c r="Q124" s="1065">
        <v>0</v>
      </c>
      <c r="R124" s="1065">
        <v>0</v>
      </c>
      <c r="S124" s="1065">
        <v>0</v>
      </c>
      <c r="T124" s="1065">
        <v>0</v>
      </c>
      <c r="U124" s="38"/>
    </row>
    <row r="125" spans="1:21">
      <c r="A125" s="1095">
        <f t="shared" si="6"/>
        <v>118</v>
      </c>
      <c r="B125" s="1094">
        <v>74</v>
      </c>
      <c r="C125" s="1084" t="s">
        <v>787</v>
      </c>
      <c r="D125" s="1073" t="s">
        <v>788</v>
      </c>
      <c r="E125" s="1073" t="s">
        <v>67</v>
      </c>
      <c r="F125" s="1073" t="s">
        <v>2735</v>
      </c>
      <c r="G125" s="1064">
        <f t="shared" si="4"/>
        <v>1</v>
      </c>
      <c r="H125" s="1079">
        <f t="shared" si="5"/>
        <v>1</v>
      </c>
      <c r="I125" s="1066">
        <v>0</v>
      </c>
      <c r="J125" s="1066">
        <v>0</v>
      </c>
      <c r="K125" s="1066">
        <f>1</f>
        <v>1</v>
      </c>
      <c r="L125" s="1066">
        <f>1</f>
        <v>1</v>
      </c>
      <c r="M125" s="1066">
        <v>0</v>
      </c>
      <c r="N125" s="1066">
        <v>0</v>
      </c>
      <c r="O125" s="1066">
        <v>0</v>
      </c>
      <c r="P125" s="1066">
        <v>0</v>
      </c>
      <c r="Q125" s="1066">
        <v>0</v>
      </c>
      <c r="R125" s="1066">
        <v>0</v>
      </c>
      <c r="S125" s="1065">
        <v>0</v>
      </c>
      <c r="T125" s="1065">
        <v>0</v>
      </c>
      <c r="U125" s="38"/>
    </row>
    <row r="126" spans="1:21">
      <c r="A126" s="1095">
        <f t="shared" si="6"/>
        <v>119</v>
      </c>
      <c r="B126" s="1094">
        <v>74</v>
      </c>
      <c r="C126" s="1084" t="s">
        <v>88</v>
      </c>
      <c r="D126" s="1073" t="s">
        <v>89</v>
      </c>
      <c r="E126" s="1073" t="s">
        <v>67</v>
      </c>
      <c r="F126" s="1073" t="s">
        <v>2736</v>
      </c>
      <c r="G126" s="1064">
        <f t="shared" si="4"/>
        <v>1</v>
      </c>
      <c r="H126" s="1079">
        <f t="shared" si="5"/>
        <v>1</v>
      </c>
      <c r="I126" s="1065">
        <v>0</v>
      </c>
      <c r="J126" s="1065">
        <v>0</v>
      </c>
      <c r="K126" s="1066">
        <f>1</f>
        <v>1</v>
      </c>
      <c r="L126" s="1066">
        <f>1</f>
        <v>1</v>
      </c>
      <c r="M126" s="1065">
        <v>0</v>
      </c>
      <c r="N126" s="1065">
        <v>0</v>
      </c>
      <c r="O126" s="1065">
        <v>0</v>
      </c>
      <c r="P126" s="1065">
        <v>0</v>
      </c>
      <c r="Q126" s="1065">
        <v>0</v>
      </c>
      <c r="R126" s="1065">
        <v>0</v>
      </c>
      <c r="S126" s="1065">
        <v>0</v>
      </c>
      <c r="T126" s="1065">
        <v>0</v>
      </c>
      <c r="U126" s="38"/>
    </row>
    <row r="127" spans="1:21">
      <c r="A127" s="1095">
        <f t="shared" si="6"/>
        <v>120</v>
      </c>
      <c r="B127" s="1094">
        <v>74</v>
      </c>
      <c r="C127" s="1084" t="s">
        <v>827</v>
      </c>
      <c r="D127" s="1073" t="s">
        <v>828</v>
      </c>
      <c r="E127" s="1073" t="s">
        <v>56</v>
      </c>
      <c r="F127" s="1063" t="s">
        <v>2737</v>
      </c>
      <c r="G127" s="1064">
        <f t="shared" si="4"/>
        <v>1</v>
      </c>
      <c r="H127" s="1079">
        <f t="shared" si="5"/>
        <v>1</v>
      </c>
      <c r="I127" s="1066">
        <f>1</f>
        <v>1</v>
      </c>
      <c r="J127" s="1066">
        <f>1</f>
        <v>1</v>
      </c>
      <c r="K127" s="1066">
        <v>0</v>
      </c>
      <c r="L127" s="1066">
        <v>0</v>
      </c>
      <c r="M127" s="1066">
        <v>0</v>
      </c>
      <c r="N127" s="1065">
        <v>0</v>
      </c>
      <c r="O127" s="1065">
        <v>0</v>
      </c>
      <c r="P127" s="1065">
        <v>0</v>
      </c>
      <c r="Q127" s="1065">
        <v>0</v>
      </c>
      <c r="R127" s="1065">
        <v>0</v>
      </c>
      <c r="S127" s="1065">
        <v>0</v>
      </c>
      <c r="T127" s="1065">
        <v>0</v>
      </c>
      <c r="U127" s="38"/>
    </row>
    <row r="128" spans="1:21">
      <c r="A128" s="1095">
        <f t="shared" si="6"/>
        <v>121</v>
      </c>
      <c r="B128" s="1096"/>
      <c r="C128" s="1081" t="s">
        <v>622</v>
      </c>
      <c r="D128" s="1063" t="s">
        <v>623</v>
      </c>
      <c r="E128" s="1063" t="s">
        <v>67</v>
      </c>
      <c r="F128" s="1063" t="s">
        <v>2725</v>
      </c>
      <c r="G128" s="1064">
        <f t="shared" si="4"/>
        <v>2</v>
      </c>
      <c r="H128" s="1079">
        <f t="shared" si="5"/>
        <v>0.83333333333333326</v>
      </c>
      <c r="I128" s="1066">
        <f>1+1</f>
        <v>2</v>
      </c>
      <c r="J128" s="1066">
        <f>1/2+1/3</f>
        <v>0.83333333333333326</v>
      </c>
      <c r="K128" s="1066">
        <v>0</v>
      </c>
      <c r="L128" s="1066">
        <v>0</v>
      </c>
      <c r="M128" s="1066">
        <v>0</v>
      </c>
      <c r="N128" s="1066">
        <v>0</v>
      </c>
      <c r="O128" s="1066">
        <v>0</v>
      </c>
      <c r="P128" s="1066">
        <v>0</v>
      </c>
      <c r="Q128" s="1066">
        <v>0</v>
      </c>
      <c r="R128" s="1066">
        <v>0</v>
      </c>
      <c r="S128" s="1066">
        <v>0</v>
      </c>
      <c r="T128" s="1066">
        <v>0</v>
      </c>
      <c r="U128" s="38"/>
    </row>
    <row r="129" spans="1:21">
      <c r="A129" s="1095">
        <f t="shared" si="6"/>
        <v>122</v>
      </c>
      <c r="B129" s="1096"/>
      <c r="C129" s="1081" t="s">
        <v>139</v>
      </c>
      <c r="D129" s="1063" t="s">
        <v>275</v>
      </c>
      <c r="E129" s="1063" t="s">
        <v>59</v>
      </c>
      <c r="F129" s="1063" t="s">
        <v>2732</v>
      </c>
      <c r="G129" s="1068">
        <f t="shared" si="4"/>
        <v>2</v>
      </c>
      <c r="H129" s="1078">
        <f t="shared" si="5"/>
        <v>0.83333333333333326</v>
      </c>
      <c r="I129" s="1066">
        <f>1+1</f>
        <v>2</v>
      </c>
      <c r="J129" s="1066">
        <f>1/3+1/2</f>
        <v>0.83333333333333326</v>
      </c>
      <c r="K129" s="1066">
        <v>0</v>
      </c>
      <c r="L129" s="1066">
        <v>0</v>
      </c>
      <c r="M129" s="1066">
        <v>0</v>
      </c>
      <c r="N129" s="1066">
        <v>0</v>
      </c>
      <c r="O129" s="1066">
        <v>0</v>
      </c>
      <c r="P129" s="1066">
        <v>0</v>
      </c>
      <c r="Q129" s="1066">
        <v>0</v>
      </c>
      <c r="R129" s="1066">
        <v>0</v>
      </c>
      <c r="S129" s="1066">
        <v>0</v>
      </c>
      <c r="T129" s="1066">
        <v>0</v>
      </c>
      <c r="U129" s="38"/>
    </row>
    <row r="130" spans="1:21">
      <c r="A130" s="1095">
        <f t="shared" si="6"/>
        <v>123</v>
      </c>
      <c r="B130" s="1096"/>
      <c r="C130" s="1084" t="s">
        <v>133</v>
      </c>
      <c r="D130" s="1073" t="s">
        <v>132</v>
      </c>
      <c r="E130" s="1073" t="s">
        <v>59</v>
      </c>
      <c r="F130" s="1067" t="s">
        <v>2733</v>
      </c>
      <c r="G130" s="1064">
        <f t="shared" si="4"/>
        <v>2</v>
      </c>
      <c r="H130" s="1079">
        <f t="shared" si="5"/>
        <v>0.83333333333333326</v>
      </c>
      <c r="I130" s="1066">
        <v>0</v>
      </c>
      <c r="J130" s="1066">
        <v>0</v>
      </c>
      <c r="K130" s="1066">
        <f>1+1</f>
        <v>2</v>
      </c>
      <c r="L130" s="1066">
        <f>1/2+1/3</f>
        <v>0.83333333333333326</v>
      </c>
      <c r="M130" s="1066">
        <v>0</v>
      </c>
      <c r="N130" s="1066">
        <v>0</v>
      </c>
      <c r="O130" s="1066">
        <v>0</v>
      </c>
      <c r="P130" s="1066">
        <v>0</v>
      </c>
      <c r="Q130" s="1066">
        <v>0</v>
      </c>
      <c r="R130" s="1066">
        <v>0</v>
      </c>
      <c r="S130" s="1066">
        <v>0</v>
      </c>
      <c r="T130" s="1066">
        <v>0</v>
      </c>
      <c r="U130" s="38"/>
    </row>
    <row r="131" spans="1:21">
      <c r="A131" s="1095">
        <f t="shared" si="6"/>
        <v>124</v>
      </c>
      <c r="B131" s="1096"/>
      <c r="C131" s="1081" t="s">
        <v>247</v>
      </c>
      <c r="D131" s="1063" t="s">
        <v>248</v>
      </c>
      <c r="E131" s="1063" t="s">
        <v>56</v>
      </c>
      <c r="F131" s="1063" t="s">
        <v>2730</v>
      </c>
      <c r="G131" s="1064">
        <f t="shared" si="4"/>
        <v>3</v>
      </c>
      <c r="H131" s="1079">
        <f t="shared" si="5"/>
        <v>0.79166666666666663</v>
      </c>
      <c r="I131" s="1066">
        <f>1+1+1</f>
        <v>3</v>
      </c>
      <c r="J131" s="1066">
        <f>1/8+1/3+1/3</f>
        <v>0.79166666666666663</v>
      </c>
      <c r="K131" s="1066">
        <v>0</v>
      </c>
      <c r="L131" s="1066">
        <v>0</v>
      </c>
      <c r="M131" s="1066">
        <v>0</v>
      </c>
      <c r="N131" s="1065">
        <v>0</v>
      </c>
      <c r="O131" s="1065">
        <v>0</v>
      </c>
      <c r="P131" s="1065">
        <v>0</v>
      </c>
      <c r="Q131" s="1065">
        <v>0</v>
      </c>
      <c r="R131" s="1065">
        <v>0</v>
      </c>
      <c r="S131" s="1065">
        <v>0</v>
      </c>
      <c r="T131" s="1065">
        <v>0</v>
      </c>
      <c r="U131" s="38"/>
    </row>
    <row r="132" spans="1:21">
      <c r="A132" s="1095">
        <f t="shared" si="6"/>
        <v>125</v>
      </c>
      <c r="B132" s="1096"/>
      <c r="C132" s="1081" t="s">
        <v>718</v>
      </c>
      <c r="D132" s="1063" t="s">
        <v>494</v>
      </c>
      <c r="E132" s="1063" t="s">
        <v>56</v>
      </c>
      <c r="F132" s="1063" t="s">
        <v>2730</v>
      </c>
      <c r="G132" s="1064">
        <f t="shared" si="4"/>
        <v>2</v>
      </c>
      <c r="H132" s="1079">
        <f t="shared" si="5"/>
        <v>0.75</v>
      </c>
      <c r="I132" s="1066">
        <f>1+1</f>
        <v>2</v>
      </c>
      <c r="J132" s="1066">
        <f>1/2+1/4</f>
        <v>0.75</v>
      </c>
      <c r="K132" s="1066">
        <v>0</v>
      </c>
      <c r="L132" s="1066">
        <v>0</v>
      </c>
      <c r="M132" s="1066">
        <v>0</v>
      </c>
      <c r="N132" s="1065">
        <v>0</v>
      </c>
      <c r="O132" s="1065">
        <v>0</v>
      </c>
      <c r="P132" s="1065">
        <v>0</v>
      </c>
      <c r="Q132" s="1065">
        <v>0</v>
      </c>
      <c r="R132" s="1065">
        <v>0</v>
      </c>
      <c r="S132" s="1065">
        <v>0</v>
      </c>
      <c r="T132" s="1065">
        <v>0</v>
      </c>
      <c r="U132" s="38"/>
    </row>
    <row r="133" spans="1:21">
      <c r="A133" s="1095">
        <f t="shared" si="6"/>
        <v>126</v>
      </c>
      <c r="B133" s="1096"/>
      <c r="C133" s="1081" t="s">
        <v>213</v>
      </c>
      <c r="D133" s="1063" t="s">
        <v>214</v>
      </c>
      <c r="E133" s="1063" t="s">
        <v>67</v>
      </c>
      <c r="F133" s="1063" t="s">
        <v>2730</v>
      </c>
      <c r="G133" s="1064">
        <f t="shared" si="4"/>
        <v>3</v>
      </c>
      <c r="H133" s="1079">
        <f t="shared" si="5"/>
        <v>0.74999999999999989</v>
      </c>
      <c r="I133" s="1066">
        <f>1+1</f>
        <v>2</v>
      </c>
      <c r="J133" s="1066">
        <f>1/3+1/4</f>
        <v>0.58333333333333326</v>
      </c>
      <c r="K133" s="1066">
        <v>0</v>
      </c>
      <c r="L133" s="1066">
        <v>0</v>
      </c>
      <c r="M133" s="1066">
        <v>0</v>
      </c>
      <c r="N133" s="1065">
        <v>0</v>
      </c>
      <c r="O133" s="1065">
        <v>0</v>
      </c>
      <c r="P133" s="1065">
        <v>0</v>
      </c>
      <c r="Q133" s="1065">
        <v>0</v>
      </c>
      <c r="R133" s="1065">
        <v>0</v>
      </c>
      <c r="S133" s="1065">
        <f>1</f>
        <v>1</v>
      </c>
      <c r="T133" s="1065">
        <f>1/6</f>
        <v>0.16666666666666666</v>
      </c>
      <c r="U133" s="38"/>
    </row>
    <row r="134" spans="1:21">
      <c r="A134" s="1095">
        <f t="shared" si="6"/>
        <v>127</v>
      </c>
      <c r="B134" s="1096"/>
      <c r="C134" s="1081" t="s">
        <v>184</v>
      </c>
      <c r="D134" s="1063" t="s">
        <v>185</v>
      </c>
      <c r="E134" s="1063" t="s">
        <v>1759</v>
      </c>
      <c r="F134" s="1063" t="s">
        <v>2727</v>
      </c>
      <c r="G134" s="1064">
        <f t="shared" si="4"/>
        <v>2</v>
      </c>
      <c r="H134" s="1079">
        <f t="shared" si="5"/>
        <v>0.66666666666666663</v>
      </c>
      <c r="I134" s="1066">
        <f>1+1</f>
        <v>2</v>
      </c>
      <c r="J134" s="1066">
        <f>1/3+1/3</f>
        <v>0.66666666666666663</v>
      </c>
      <c r="K134" s="1066">
        <v>0</v>
      </c>
      <c r="L134" s="1066">
        <v>0</v>
      </c>
      <c r="M134" s="1066">
        <v>0</v>
      </c>
      <c r="N134" s="1066">
        <v>0</v>
      </c>
      <c r="O134" s="1066">
        <v>0</v>
      </c>
      <c r="P134" s="1066">
        <v>0</v>
      </c>
      <c r="Q134" s="1066">
        <v>0</v>
      </c>
      <c r="R134" s="1066">
        <v>0</v>
      </c>
      <c r="S134" s="1066">
        <v>0</v>
      </c>
      <c r="T134" s="1066">
        <v>0</v>
      </c>
      <c r="U134" s="38"/>
    </row>
    <row r="135" spans="1:21">
      <c r="A135" s="1095">
        <f t="shared" si="6"/>
        <v>128</v>
      </c>
      <c r="B135" s="1096"/>
      <c r="C135" s="1085" t="s">
        <v>387</v>
      </c>
      <c r="D135" s="1063" t="s">
        <v>388</v>
      </c>
      <c r="E135" s="1063" t="s">
        <v>67</v>
      </c>
      <c r="F135" s="1063" t="s">
        <v>2729</v>
      </c>
      <c r="G135" s="1064">
        <f t="shared" si="4"/>
        <v>3</v>
      </c>
      <c r="H135" s="1079">
        <f t="shared" si="5"/>
        <v>0.66666666666666663</v>
      </c>
      <c r="I135" s="1065">
        <f>1</f>
        <v>1</v>
      </c>
      <c r="J135" s="1065">
        <f>1/3</f>
        <v>0.33333333333333331</v>
      </c>
      <c r="K135" s="1065">
        <v>0</v>
      </c>
      <c r="L135" s="1065">
        <v>0</v>
      </c>
      <c r="M135" s="1065">
        <v>0</v>
      </c>
      <c r="N135" s="1065">
        <v>0</v>
      </c>
      <c r="O135" s="1065">
        <v>0</v>
      </c>
      <c r="P135" s="1065">
        <v>0</v>
      </c>
      <c r="Q135" s="1065">
        <v>0</v>
      </c>
      <c r="R135" s="1065">
        <v>0</v>
      </c>
      <c r="S135" s="1065">
        <f>1+1</f>
        <v>2</v>
      </c>
      <c r="T135" s="1065">
        <f>1/6+1/6</f>
        <v>0.33333333333333331</v>
      </c>
      <c r="U135" s="38"/>
    </row>
    <row r="136" spans="1:21">
      <c r="A136" s="1095">
        <f t="shared" si="6"/>
        <v>129</v>
      </c>
      <c r="B136" s="1096"/>
      <c r="C136" s="1081" t="s">
        <v>203</v>
      </c>
      <c r="D136" s="1063" t="s">
        <v>204</v>
      </c>
      <c r="E136" s="1063" t="s">
        <v>1021</v>
      </c>
      <c r="F136" s="1063" t="s">
        <v>2731</v>
      </c>
      <c r="G136" s="1064">
        <f t="shared" ref="G136:G199" si="8">I136+K136+M136+O136+Q136+S136</f>
        <v>2</v>
      </c>
      <c r="H136" s="1079">
        <f t="shared" ref="H136:H199" si="9">J136+L136+N136+P136+R136+T136</f>
        <v>0.66666666666666663</v>
      </c>
      <c r="I136" s="1066">
        <f>1+1</f>
        <v>2</v>
      </c>
      <c r="J136" s="1066">
        <f>1/3+1/3</f>
        <v>0.66666666666666663</v>
      </c>
      <c r="K136" s="1065">
        <v>0</v>
      </c>
      <c r="L136" s="1065">
        <v>0</v>
      </c>
      <c r="M136" s="1065">
        <v>0</v>
      </c>
      <c r="N136" s="1065">
        <v>0</v>
      </c>
      <c r="O136" s="1065">
        <v>0</v>
      </c>
      <c r="P136" s="1065">
        <v>0</v>
      </c>
      <c r="Q136" s="1065">
        <v>0</v>
      </c>
      <c r="R136" s="1065">
        <v>0</v>
      </c>
      <c r="S136" s="1065">
        <v>0</v>
      </c>
      <c r="T136" s="1065">
        <v>0</v>
      </c>
      <c r="U136" s="38"/>
    </row>
    <row r="137" spans="1:21">
      <c r="A137" s="1095">
        <f t="shared" si="6"/>
        <v>130</v>
      </c>
      <c r="B137" s="1096"/>
      <c r="C137" s="1081" t="s">
        <v>742</v>
      </c>
      <c r="D137" s="1063" t="s">
        <v>743</v>
      </c>
      <c r="E137" s="1063" t="s">
        <v>59</v>
      </c>
      <c r="F137" s="1063" t="s">
        <v>2732</v>
      </c>
      <c r="G137" s="1068">
        <f t="shared" si="8"/>
        <v>2</v>
      </c>
      <c r="H137" s="1078">
        <f t="shared" si="9"/>
        <v>0.66666666666666663</v>
      </c>
      <c r="I137" s="1072">
        <f>1+1</f>
        <v>2</v>
      </c>
      <c r="J137" s="1072">
        <f>1/3+1/3</f>
        <v>0.66666666666666663</v>
      </c>
      <c r="K137" s="1066">
        <v>0</v>
      </c>
      <c r="L137" s="1066">
        <v>0</v>
      </c>
      <c r="M137" s="1066">
        <v>0</v>
      </c>
      <c r="N137" s="1066">
        <v>0</v>
      </c>
      <c r="O137" s="1066">
        <v>0</v>
      </c>
      <c r="P137" s="1066">
        <v>0</v>
      </c>
      <c r="Q137" s="1066">
        <v>0</v>
      </c>
      <c r="R137" s="1066">
        <v>0</v>
      </c>
      <c r="S137" s="1066">
        <v>0</v>
      </c>
      <c r="T137" s="1066">
        <v>0</v>
      </c>
      <c r="U137" s="38"/>
    </row>
    <row r="138" spans="1:21">
      <c r="A138" s="1095">
        <f t="shared" ref="A138:A201" si="10">A137+1</f>
        <v>131</v>
      </c>
      <c r="B138" s="1096"/>
      <c r="C138" s="1083" t="s">
        <v>325</v>
      </c>
      <c r="D138" s="1067" t="s">
        <v>326</v>
      </c>
      <c r="E138" s="1067" t="s">
        <v>67</v>
      </c>
      <c r="F138" s="1067" t="s">
        <v>2734</v>
      </c>
      <c r="G138" s="1068">
        <f t="shared" si="8"/>
        <v>2</v>
      </c>
      <c r="H138" s="1078">
        <f t="shared" si="9"/>
        <v>0.66666666666666663</v>
      </c>
      <c r="I138" s="1065">
        <v>0</v>
      </c>
      <c r="J138" s="1065">
        <v>0</v>
      </c>
      <c r="K138" s="1065">
        <f>1+1</f>
        <v>2</v>
      </c>
      <c r="L138" s="1065">
        <f>1/3+1/3</f>
        <v>0.66666666666666663</v>
      </c>
      <c r="M138" s="1065">
        <v>0</v>
      </c>
      <c r="N138" s="1065">
        <v>0</v>
      </c>
      <c r="O138" s="1065">
        <v>0</v>
      </c>
      <c r="P138" s="1065">
        <v>0</v>
      </c>
      <c r="Q138" s="1065">
        <v>0</v>
      </c>
      <c r="R138" s="1065">
        <v>0</v>
      </c>
      <c r="S138" s="1065">
        <v>0</v>
      </c>
      <c r="T138" s="1065">
        <v>0</v>
      </c>
      <c r="U138" s="38"/>
    </row>
    <row r="139" spans="1:21">
      <c r="A139" s="1095">
        <f t="shared" si="10"/>
        <v>132</v>
      </c>
      <c r="B139" s="1096"/>
      <c r="C139" s="1084" t="s">
        <v>354</v>
      </c>
      <c r="D139" s="1073" t="s">
        <v>92</v>
      </c>
      <c r="E139" s="1073" t="s">
        <v>59</v>
      </c>
      <c r="F139" s="1073" t="s">
        <v>2735</v>
      </c>
      <c r="G139" s="1064">
        <f t="shared" si="8"/>
        <v>2</v>
      </c>
      <c r="H139" s="1079">
        <f t="shared" si="9"/>
        <v>0.66666666666666663</v>
      </c>
      <c r="I139" s="1066">
        <v>0</v>
      </c>
      <c r="J139" s="1066">
        <v>0</v>
      </c>
      <c r="K139" s="1066">
        <f>1+1</f>
        <v>2</v>
      </c>
      <c r="L139" s="1066">
        <f>1/3+1/3</f>
        <v>0.66666666666666663</v>
      </c>
      <c r="M139" s="1066">
        <v>0</v>
      </c>
      <c r="N139" s="1066">
        <v>0</v>
      </c>
      <c r="O139" s="1066">
        <v>0</v>
      </c>
      <c r="P139" s="1066">
        <v>0</v>
      </c>
      <c r="Q139" s="1066">
        <v>0</v>
      </c>
      <c r="R139" s="1066">
        <v>0</v>
      </c>
      <c r="S139" s="1066">
        <v>0</v>
      </c>
      <c r="T139" s="1066">
        <v>0</v>
      </c>
      <c r="U139" s="38"/>
    </row>
    <row r="140" spans="1:21">
      <c r="A140" s="1095">
        <f t="shared" si="10"/>
        <v>133</v>
      </c>
      <c r="B140" s="1096"/>
      <c r="C140" s="1081" t="s">
        <v>110</v>
      </c>
      <c r="D140" s="1063" t="s">
        <v>74</v>
      </c>
      <c r="E140" s="1063" t="s">
        <v>59</v>
      </c>
      <c r="F140" s="1063" t="s">
        <v>2727</v>
      </c>
      <c r="G140" s="1064">
        <f t="shared" si="8"/>
        <v>2</v>
      </c>
      <c r="H140" s="1079">
        <f t="shared" si="9"/>
        <v>0.58333333333333326</v>
      </c>
      <c r="I140" s="1066">
        <f>1+1</f>
        <v>2</v>
      </c>
      <c r="J140" s="1066">
        <f>1/3+1/4</f>
        <v>0.58333333333333326</v>
      </c>
      <c r="K140" s="1066">
        <v>0</v>
      </c>
      <c r="L140" s="1066">
        <v>0</v>
      </c>
      <c r="M140" s="1066">
        <v>0</v>
      </c>
      <c r="N140" s="1066">
        <v>0</v>
      </c>
      <c r="O140" s="1066">
        <v>0</v>
      </c>
      <c r="P140" s="1066">
        <v>0</v>
      </c>
      <c r="Q140" s="1066">
        <v>0</v>
      </c>
      <c r="R140" s="1066">
        <v>0</v>
      </c>
      <c r="S140" s="1066">
        <v>0</v>
      </c>
      <c r="T140" s="1066">
        <v>0</v>
      </c>
      <c r="U140" s="38"/>
    </row>
    <row r="141" spans="1:21">
      <c r="A141" s="1095">
        <f t="shared" si="10"/>
        <v>134</v>
      </c>
      <c r="B141" s="1096"/>
      <c r="C141" s="1081" t="s">
        <v>120</v>
      </c>
      <c r="D141" s="1063" t="s">
        <v>121</v>
      </c>
      <c r="E141" s="1063" t="s">
        <v>67</v>
      </c>
      <c r="F141" s="1063" t="s">
        <v>2729</v>
      </c>
      <c r="G141" s="1064">
        <f t="shared" si="8"/>
        <v>2</v>
      </c>
      <c r="H141" s="1079">
        <f t="shared" si="9"/>
        <v>0.58333333333333326</v>
      </c>
      <c r="I141" s="1065">
        <f>1+1</f>
        <v>2</v>
      </c>
      <c r="J141" s="1065">
        <f>1/4+1/3</f>
        <v>0.58333333333333326</v>
      </c>
      <c r="K141" s="1065">
        <v>0</v>
      </c>
      <c r="L141" s="1065">
        <v>0</v>
      </c>
      <c r="M141" s="1065">
        <v>0</v>
      </c>
      <c r="N141" s="1065">
        <v>0</v>
      </c>
      <c r="O141" s="1065">
        <v>0</v>
      </c>
      <c r="P141" s="1065">
        <v>0</v>
      </c>
      <c r="Q141" s="1065">
        <v>0</v>
      </c>
      <c r="R141" s="1065">
        <v>0</v>
      </c>
      <c r="S141" s="1065">
        <v>0</v>
      </c>
      <c r="T141" s="1065">
        <v>0</v>
      </c>
      <c r="U141" s="38"/>
    </row>
    <row r="142" spans="1:21">
      <c r="A142" s="1095">
        <f t="shared" si="10"/>
        <v>135</v>
      </c>
      <c r="B142" s="1096"/>
      <c r="C142" s="1081" t="s">
        <v>198</v>
      </c>
      <c r="D142" s="1063" t="s">
        <v>1052</v>
      </c>
      <c r="E142" s="1063" t="s">
        <v>67</v>
      </c>
      <c r="F142" s="1063" t="s">
        <v>2719</v>
      </c>
      <c r="G142" s="1064">
        <f t="shared" si="8"/>
        <v>1</v>
      </c>
      <c r="H142" s="1079">
        <f t="shared" si="9"/>
        <v>0.5</v>
      </c>
      <c r="I142" s="1066">
        <f>1</f>
        <v>1</v>
      </c>
      <c r="J142" s="1066">
        <f>1/2</f>
        <v>0.5</v>
      </c>
      <c r="K142" s="1066">
        <v>0</v>
      </c>
      <c r="L142" s="1066">
        <v>0</v>
      </c>
      <c r="M142" s="1066">
        <v>0</v>
      </c>
      <c r="N142" s="1066">
        <v>0</v>
      </c>
      <c r="O142" s="1066">
        <v>0</v>
      </c>
      <c r="P142" s="1066">
        <v>0</v>
      </c>
      <c r="Q142" s="1066">
        <v>0</v>
      </c>
      <c r="R142" s="1066">
        <v>0</v>
      </c>
      <c r="S142" s="1066">
        <v>0</v>
      </c>
      <c r="T142" s="1066">
        <v>0</v>
      </c>
      <c r="U142" s="38"/>
    </row>
    <row r="143" spans="1:21">
      <c r="A143" s="1095">
        <f t="shared" si="10"/>
        <v>136</v>
      </c>
      <c r="B143" s="1096"/>
      <c r="C143" s="1081" t="s">
        <v>1084</v>
      </c>
      <c r="D143" s="1063" t="s">
        <v>131</v>
      </c>
      <c r="E143" s="1063" t="s">
        <v>67</v>
      </c>
      <c r="F143" s="1063" t="s">
        <v>2723</v>
      </c>
      <c r="G143" s="1064">
        <f t="shared" si="8"/>
        <v>1</v>
      </c>
      <c r="H143" s="1079">
        <f t="shared" si="9"/>
        <v>0.5</v>
      </c>
      <c r="I143" s="1066">
        <f>1</f>
        <v>1</v>
      </c>
      <c r="J143" s="1066">
        <f>1/2</f>
        <v>0.5</v>
      </c>
      <c r="K143" s="1066">
        <v>0</v>
      </c>
      <c r="L143" s="1066">
        <v>0</v>
      </c>
      <c r="M143" s="1066">
        <v>0</v>
      </c>
      <c r="N143" s="1066">
        <v>0</v>
      </c>
      <c r="O143" s="1066">
        <v>0</v>
      </c>
      <c r="P143" s="1066">
        <v>0</v>
      </c>
      <c r="Q143" s="1066">
        <v>0</v>
      </c>
      <c r="R143" s="1066">
        <v>0</v>
      </c>
      <c r="S143" s="1066">
        <v>0</v>
      </c>
      <c r="T143" s="1066">
        <v>0</v>
      </c>
      <c r="U143" s="38"/>
    </row>
    <row r="144" spans="1:21">
      <c r="A144" s="1095">
        <f t="shared" si="10"/>
        <v>137</v>
      </c>
      <c r="B144" s="1096"/>
      <c r="C144" s="1081" t="s">
        <v>587</v>
      </c>
      <c r="D144" s="1063" t="s">
        <v>588</v>
      </c>
      <c r="E144" s="1063" t="s">
        <v>67</v>
      </c>
      <c r="F144" s="1063" t="s">
        <v>2723</v>
      </c>
      <c r="G144" s="1064">
        <f t="shared" si="8"/>
        <v>1</v>
      </c>
      <c r="H144" s="1079">
        <f t="shared" si="9"/>
        <v>0.5</v>
      </c>
      <c r="I144" s="1066">
        <v>0</v>
      </c>
      <c r="J144" s="1066">
        <v>0</v>
      </c>
      <c r="K144" s="1066">
        <f>1</f>
        <v>1</v>
      </c>
      <c r="L144" s="1066">
        <f>1/2</f>
        <v>0.5</v>
      </c>
      <c r="M144" s="1066">
        <v>0</v>
      </c>
      <c r="N144" s="1066">
        <v>0</v>
      </c>
      <c r="O144" s="1066">
        <v>0</v>
      </c>
      <c r="P144" s="1066">
        <v>0</v>
      </c>
      <c r="Q144" s="1066">
        <v>0</v>
      </c>
      <c r="R144" s="1066">
        <v>0</v>
      </c>
      <c r="S144" s="1066">
        <v>0</v>
      </c>
      <c r="T144" s="1066">
        <v>0</v>
      </c>
      <c r="U144" s="38"/>
    </row>
    <row r="145" spans="1:21">
      <c r="A145" s="1095">
        <f t="shared" si="10"/>
        <v>138</v>
      </c>
      <c r="B145" s="1096"/>
      <c r="C145" s="1081" t="s">
        <v>322</v>
      </c>
      <c r="D145" s="1063" t="s">
        <v>323</v>
      </c>
      <c r="E145" s="1063" t="s">
        <v>59</v>
      </c>
      <c r="F145" s="1063" t="s">
        <v>2725</v>
      </c>
      <c r="G145" s="1064">
        <f t="shared" si="8"/>
        <v>1</v>
      </c>
      <c r="H145" s="1079">
        <f t="shared" si="9"/>
        <v>0.5</v>
      </c>
      <c r="I145" s="1066">
        <v>0</v>
      </c>
      <c r="J145" s="1066">
        <v>0</v>
      </c>
      <c r="K145" s="1066">
        <v>0</v>
      </c>
      <c r="L145" s="1066">
        <v>0</v>
      </c>
      <c r="M145" s="1066">
        <v>0</v>
      </c>
      <c r="N145" s="1066">
        <v>0</v>
      </c>
      <c r="O145" s="1066">
        <v>0</v>
      </c>
      <c r="P145" s="1066">
        <v>0</v>
      </c>
      <c r="Q145" s="1066">
        <v>0</v>
      </c>
      <c r="R145" s="1066">
        <v>0</v>
      </c>
      <c r="S145" s="1066">
        <f>1</f>
        <v>1</v>
      </c>
      <c r="T145" s="1066">
        <f>1/2</f>
        <v>0.5</v>
      </c>
      <c r="U145" s="38"/>
    </row>
    <row r="146" spans="1:21">
      <c r="A146" s="1095">
        <f t="shared" si="10"/>
        <v>139</v>
      </c>
      <c r="B146" s="1096"/>
      <c r="C146" s="1081" t="s">
        <v>277</v>
      </c>
      <c r="D146" s="1063" t="s">
        <v>684</v>
      </c>
      <c r="E146" s="1063" t="s">
        <v>67</v>
      </c>
      <c r="F146" s="1063" t="s">
        <v>2728</v>
      </c>
      <c r="G146" s="1064">
        <f t="shared" si="8"/>
        <v>1</v>
      </c>
      <c r="H146" s="1079">
        <f t="shared" si="9"/>
        <v>0.5</v>
      </c>
      <c r="I146" s="1066">
        <f>1</f>
        <v>1</v>
      </c>
      <c r="J146" s="1066">
        <f>1/2</f>
        <v>0.5</v>
      </c>
      <c r="K146" s="1066">
        <v>0</v>
      </c>
      <c r="L146" s="1066">
        <v>0</v>
      </c>
      <c r="M146" s="1066">
        <v>0</v>
      </c>
      <c r="N146" s="1066">
        <v>0</v>
      </c>
      <c r="O146" s="1066">
        <v>0</v>
      </c>
      <c r="P146" s="1066">
        <v>0</v>
      </c>
      <c r="Q146" s="1066">
        <v>0</v>
      </c>
      <c r="R146" s="1066">
        <v>0</v>
      </c>
      <c r="S146" s="1066">
        <v>0</v>
      </c>
      <c r="T146" s="1066">
        <v>0</v>
      </c>
      <c r="U146" s="38"/>
    </row>
    <row r="147" spans="1:21">
      <c r="A147" s="1095">
        <f t="shared" si="10"/>
        <v>140</v>
      </c>
      <c r="B147" s="1096"/>
      <c r="C147" s="1081" t="s">
        <v>683</v>
      </c>
      <c r="D147" s="1063" t="s">
        <v>1027</v>
      </c>
      <c r="E147" s="1063" t="s">
        <v>59</v>
      </c>
      <c r="F147" s="1063" t="s">
        <v>2728</v>
      </c>
      <c r="G147" s="1064">
        <f t="shared" si="8"/>
        <v>1</v>
      </c>
      <c r="H147" s="1079">
        <f t="shared" si="9"/>
        <v>0.5</v>
      </c>
      <c r="I147" s="1066">
        <v>0</v>
      </c>
      <c r="J147" s="1066">
        <v>0</v>
      </c>
      <c r="K147" s="1066">
        <v>0</v>
      </c>
      <c r="L147" s="1066">
        <v>0</v>
      </c>
      <c r="M147" s="1066">
        <v>0</v>
      </c>
      <c r="N147" s="1066">
        <v>0</v>
      </c>
      <c r="O147" s="1066">
        <v>0</v>
      </c>
      <c r="P147" s="1066">
        <v>0</v>
      </c>
      <c r="Q147" s="1066">
        <v>0</v>
      </c>
      <c r="R147" s="1066">
        <v>0</v>
      </c>
      <c r="S147" s="1066">
        <f>1</f>
        <v>1</v>
      </c>
      <c r="T147" s="1066">
        <f>1/2</f>
        <v>0.5</v>
      </c>
      <c r="U147" s="38"/>
    </row>
    <row r="148" spans="1:21">
      <c r="A148" s="1095">
        <f t="shared" si="10"/>
        <v>141</v>
      </c>
      <c r="B148" s="1096"/>
      <c r="C148" s="1081" t="s">
        <v>79</v>
      </c>
      <c r="D148" s="1063" t="s">
        <v>381</v>
      </c>
      <c r="E148" s="1063" t="s">
        <v>67</v>
      </c>
      <c r="F148" s="1063" t="s">
        <v>2729</v>
      </c>
      <c r="G148" s="1064">
        <f t="shared" si="8"/>
        <v>1</v>
      </c>
      <c r="H148" s="1079">
        <f t="shared" si="9"/>
        <v>0.5</v>
      </c>
      <c r="I148" s="1065">
        <f>1</f>
        <v>1</v>
      </c>
      <c r="J148" s="1065">
        <f>1/2</f>
        <v>0.5</v>
      </c>
      <c r="K148" s="1065">
        <v>0</v>
      </c>
      <c r="L148" s="1065">
        <v>0</v>
      </c>
      <c r="M148" s="1065">
        <v>0</v>
      </c>
      <c r="N148" s="1065">
        <v>0</v>
      </c>
      <c r="O148" s="1065">
        <v>0</v>
      </c>
      <c r="P148" s="1065">
        <v>0</v>
      </c>
      <c r="Q148" s="1065">
        <v>0</v>
      </c>
      <c r="R148" s="1065">
        <v>0</v>
      </c>
      <c r="S148" s="1065">
        <v>0</v>
      </c>
      <c r="T148" s="1065">
        <v>0</v>
      </c>
      <c r="U148" s="38"/>
    </row>
    <row r="149" spans="1:21">
      <c r="A149" s="1095">
        <f t="shared" si="10"/>
        <v>142</v>
      </c>
      <c r="B149" s="1096"/>
      <c r="C149" s="1081" t="s">
        <v>717</v>
      </c>
      <c r="D149" s="1063" t="s">
        <v>138</v>
      </c>
      <c r="E149" s="1063" t="s">
        <v>67</v>
      </c>
      <c r="F149" s="1063" t="s">
        <v>2730</v>
      </c>
      <c r="G149" s="1064">
        <f t="shared" si="8"/>
        <v>2</v>
      </c>
      <c r="H149" s="1079">
        <f t="shared" si="9"/>
        <v>0.5</v>
      </c>
      <c r="I149" s="1066">
        <f>1+1</f>
        <v>2</v>
      </c>
      <c r="J149" s="1066">
        <f>1/3+1/6</f>
        <v>0.5</v>
      </c>
      <c r="K149" s="1066">
        <v>0</v>
      </c>
      <c r="L149" s="1066">
        <v>0</v>
      </c>
      <c r="M149" s="1066">
        <v>0</v>
      </c>
      <c r="N149" s="1065">
        <v>0</v>
      </c>
      <c r="O149" s="1065">
        <v>0</v>
      </c>
      <c r="P149" s="1065">
        <v>0</v>
      </c>
      <c r="Q149" s="1065">
        <v>0</v>
      </c>
      <c r="R149" s="1065">
        <v>0</v>
      </c>
      <c r="S149" s="1065">
        <v>0</v>
      </c>
      <c r="T149" s="1065">
        <v>0</v>
      </c>
      <c r="U149" s="38"/>
    </row>
    <row r="150" spans="1:21">
      <c r="A150" s="1095">
        <f t="shared" si="10"/>
        <v>143</v>
      </c>
      <c r="B150" s="1096"/>
      <c r="C150" s="1081" t="s">
        <v>727</v>
      </c>
      <c r="D150" s="1063" t="s">
        <v>164</v>
      </c>
      <c r="E150" s="1063" t="s">
        <v>67</v>
      </c>
      <c r="F150" s="1063" t="s">
        <v>2731</v>
      </c>
      <c r="G150" s="1064">
        <f t="shared" si="8"/>
        <v>1</v>
      </c>
      <c r="H150" s="1079">
        <f t="shared" si="9"/>
        <v>0.5</v>
      </c>
      <c r="I150" s="1066">
        <f>1</f>
        <v>1</v>
      </c>
      <c r="J150" s="1066">
        <f>1/2</f>
        <v>0.5</v>
      </c>
      <c r="K150" s="1065">
        <v>0</v>
      </c>
      <c r="L150" s="1065">
        <v>0</v>
      </c>
      <c r="M150" s="1065">
        <v>0</v>
      </c>
      <c r="N150" s="1065">
        <v>0</v>
      </c>
      <c r="O150" s="1065">
        <v>0</v>
      </c>
      <c r="P150" s="1065">
        <v>0</v>
      </c>
      <c r="Q150" s="1065">
        <v>0</v>
      </c>
      <c r="R150" s="1065">
        <v>0</v>
      </c>
      <c r="S150" s="1065">
        <v>0</v>
      </c>
      <c r="T150" s="1065">
        <v>0</v>
      </c>
      <c r="U150" s="38"/>
    </row>
    <row r="151" spans="1:21">
      <c r="A151" s="1095">
        <f t="shared" si="10"/>
        <v>144</v>
      </c>
      <c r="B151" s="1096"/>
      <c r="C151" s="1081" t="s">
        <v>2136</v>
      </c>
      <c r="D151" s="1063" t="s">
        <v>740</v>
      </c>
      <c r="E151" s="1063" t="s">
        <v>1083</v>
      </c>
      <c r="F151" s="1063" t="s">
        <v>2732</v>
      </c>
      <c r="G151" s="1064">
        <f t="shared" si="8"/>
        <v>1</v>
      </c>
      <c r="H151" s="1079">
        <f t="shared" si="9"/>
        <v>0.5</v>
      </c>
      <c r="I151" s="1066">
        <f>1</f>
        <v>1</v>
      </c>
      <c r="J151" s="1066">
        <f>1/2</f>
        <v>0.5</v>
      </c>
      <c r="K151" s="1066">
        <v>0</v>
      </c>
      <c r="L151" s="1066">
        <v>0</v>
      </c>
      <c r="M151" s="1066">
        <v>0</v>
      </c>
      <c r="N151" s="1066">
        <v>0</v>
      </c>
      <c r="O151" s="1066">
        <v>0</v>
      </c>
      <c r="P151" s="1066">
        <v>0</v>
      </c>
      <c r="Q151" s="1066">
        <v>0</v>
      </c>
      <c r="R151" s="1066">
        <v>0</v>
      </c>
      <c r="S151" s="1066">
        <v>0</v>
      </c>
      <c r="T151" s="1066">
        <v>0</v>
      </c>
      <c r="U151" s="38"/>
    </row>
    <row r="152" spans="1:21">
      <c r="A152" s="1095">
        <f t="shared" si="10"/>
        <v>145</v>
      </c>
      <c r="B152" s="1096"/>
      <c r="C152" s="1084" t="s">
        <v>94</v>
      </c>
      <c r="D152" s="1073" t="s">
        <v>95</v>
      </c>
      <c r="E152" s="1073" t="s">
        <v>67</v>
      </c>
      <c r="F152" s="1067" t="s">
        <v>2733</v>
      </c>
      <c r="G152" s="1064">
        <f t="shared" si="8"/>
        <v>1</v>
      </c>
      <c r="H152" s="1079">
        <f t="shared" si="9"/>
        <v>0.5</v>
      </c>
      <c r="I152" s="1065">
        <v>0</v>
      </c>
      <c r="J152" s="1065">
        <v>0</v>
      </c>
      <c r="K152" s="1065">
        <v>0</v>
      </c>
      <c r="L152" s="1065">
        <v>0</v>
      </c>
      <c r="M152" s="1065">
        <v>0</v>
      </c>
      <c r="N152" s="1065">
        <v>0</v>
      </c>
      <c r="O152" s="1065">
        <v>0</v>
      </c>
      <c r="P152" s="1065">
        <v>0</v>
      </c>
      <c r="Q152" s="1065">
        <v>0</v>
      </c>
      <c r="R152" s="1065">
        <v>0</v>
      </c>
      <c r="S152" s="1065">
        <f>1</f>
        <v>1</v>
      </c>
      <c r="T152" s="1065">
        <f>1/2</f>
        <v>0.5</v>
      </c>
      <c r="U152" s="38"/>
    </row>
    <row r="153" spans="1:21">
      <c r="A153" s="1095">
        <f t="shared" si="10"/>
        <v>146</v>
      </c>
      <c r="B153" s="1096"/>
      <c r="C153" s="1084" t="s">
        <v>760</v>
      </c>
      <c r="D153" s="1073" t="s">
        <v>397</v>
      </c>
      <c r="E153" s="1073" t="s">
        <v>2650</v>
      </c>
      <c r="F153" s="1067" t="s">
        <v>2733</v>
      </c>
      <c r="G153" s="1064">
        <f t="shared" si="8"/>
        <v>1</v>
      </c>
      <c r="H153" s="1079">
        <f t="shared" si="9"/>
        <v>0.5</v>
      </c>
      <c r="I153" s="1066">
        <v>0</v>
      </c>
      <c r="J153" s="1066">
        <v>0</v>
      </c>
      <c r="K153" s="1066">
        <v>0</v>
      </c>
      <c r="L153" s="1066">
        <v>0</v>
      </c>
      <c r="M153" s="1066">
        <v>0</v>
      </c>
      <c r="N153" s="1066">
        <v>0</v>
      </c>
      <c r="O153" s="1066">
        <v>0</v>
      </c>
      <c r="P153" s="1066">
        <v>0</v>
      </c>
      <c r="Q153" s="1066">
        <v>0</v>
      </c>
      <c r="R153" s="1066">
        <v>0</v>
      </c>
      <c r="S153" s="1066">
        <f>1</f>
        <v>1</v>
      </c>
      <c r="T153" s="1066">
        <f>1/2</f>
        <v>0.5</v>
      </c>
      <c r="U153" s="38"/>
    </row>
    <row r="154" spans="1:21">
      <c r="A154" s="1095">
        <f t="shared" si="10"/>
        <v>147</v>
      </c>
      <c r="B154" s="1096"/>
      <c r="C154" s="1083" t="s">
        <v>331</v>
      </c>
      <c r="D154" s="1067" t="s">
        <v>332</v>
      </c>
      <c r="E154" s="1067" t="s">
        <v>67</v>
      </c>
      <c r="F154" s="1067" t="s">
        <v>2734</v>
      </c>
      <c r="G154" s="1068">
        <f t="shared" si="8"/>
        <v>1</v>
      </c>
      <c r="H154" s="1078">
        <f t="shared" si="9"/>
        <v>0.5</v>
      </c>
      <c r="I154" s="1065">
        <v>0</v>
      </c>
      <c r="J154" s="1065">
        <v>0</v>
      </c>
      <c r="K154" s="1065">
        <f>1</f>
        <v>1</v>
      </c>
      <c r="L154" s="1065">
        <f>1/2</f>
        <v>0.5</v>
      </c>
      <c r="M154" s="1065">
        <v>0</v>
      </c>
      <c r="N154" s="1065">
        <v>0</v>
      </c>
      <c r="O154" s="1065">
        <v>0</v>
      </c>
      <c r="P154" s="1065">
        <v>0</v>
      </c>
      <c r="Q154" s="1065">
        <v>0</v>
      </c>
      <c r="R154" s="1065">
        <v>0</v>
      </c>
      <c r="S154" s="1065">
        <v>0</v>
      </c>
      <c r="T154" s="1065">
        <v>0</v>
      </c>
      <c r="U154" s="38"/>
    </row>
    <row r="155" spans="1:21">
      <c r="A155" s="1095">
        <f t="shared" si="10"/>
        <v>148</v>
      </c>
      <c r="B155" s="1096"/>
      <c r="C155" s="1083" t="s">
        <v>109</v>
      </c>
      <c r="D155" s="1067" t="s">
        <v>770</v>
      </c>
      <c r="E155" s="1067" t="s">
        <v>59</v>
      </c>
      <c r="F155" s="1067" t="s">
        <v>2734</v>
      </c>
      <c r="G155" s="1068">
        <f t="shared" si="8"/>
        <v>1</v>
      </c>
      <c r="H155" s="1078">
        <f t="shared" si="9"/>
        <v>0.5</v>
      </c>
      <c r="I155" s="1065">
        <v>0</v>
      </c>
      <c r="J155" s="1065">
        <v>0</v>
      </c>
      <c r="K155" s="1065">
        <f>1</f>
        <v>1</v>
      </c>
      <c r="L155" s="1065">
        <f>1/2</f>
        <v>0.5</v>
      </c>
      <c r="M155" s="1065">
        <v>0</v>
      </c>
      <c r="N155" s="1065">
        <v>0</v>
      </c>
      <c r="O155" s="1065">
        <v>0</v>
      </c>
      <c r="P155" s="1065">
        <v>0</v>
      </c>
      <c r="Q155" s="1065">
        <v>0</v>
      </c>
      <c r="R155" s="1065">
        <v>0</v>
      </c>
      <c r="S155" s="1065">
        <v>0</v>
      </c>
      <c r="T155" s="1065">
        <v>0</v>
      </c>
      <c r="U155" s="38"/>
    </row>
    <row r="156" spans="1:21">
      <c r="A156" s="1095">
        <f t="shared" si="10"/>
        <v>149</v>
      </c>
      <c r="B156" s="1096"/>
      <c r="C156" s="1083" t="s">
        <v>784</v>
      </c>
      <c r="D156" s="1067" t="s">
        <v>775</v>
      </c>
      <c r="E156" s="1067" t="s">
        <v>56</v>
      </c>
      <c r="F156" s="1067" t="s">
        <v>2734</v>
      </c>
      <c r="G156" s="1064">
        <f t="shared" si="8"/>
        <v>1</v>
      </c>
      <c r="H156" s="1079">
        <f t="shared" si="9"/>
        <v>0.5</v>
      </c>
      <c r="I156" s="1065">
        <v>0</v>
      </c>
      <c r="J156" s="1065">
        <v>0</v>
      </c>
      <c r="K156" s="1065">
        <v>0</v>
      </c>
      <c r="L156" s="1065">
        <v>0</v>
      </c>
      <c r="M156" s="1065">
        <v>0</v>
      </c>
      <c r="N156" s="1065">
        <v>0</v>
      </c>
      <c r="O156" s="1065">
        <v>0</v>
      </c>
      <c r="P156" s="1065">
        <v>0</v>
      </c>
      <c r="Q156" s="1065">
        <v>0</v>
      </c>
      <c r="R156" s="1065">
        <v>0</v>
      </c>
      <c r="S156" s="1065">
        <f>1</f>
        <v>1</v>
      </c>
      <c r="T156" s="1065">
        <f>1/2</f>
        <v>0.5</v>
      </c>
      <c r="U156" s="38"/>
    </row>
    <row r="157" spans="1:21">
      <c r="A157" s="1095">
        <f t="shared" si="10"/>
        <v>150</v>
      </c>
      <c r="B157" s="1096"/>
      <c r="C157" s="1084" t="s">
        <v>563</v>
      </c>
      <c r="D157" s="1073" t="s">
        <v>431</v>
      </c>
      <c r="E157" s="1073" t="s">
        <v>59</v>
      </c>
      <c r="F157" s="1073" t="s">
        <v>2736</v>
      </c>
      <c r="G157" s="1064">
        <f t="shared" si="8"/>
        <v>1</v>
      </c>
      <c r="H157" s="1079">
        <f t="shared" si="9"/>
        <v>0.5</v>
      </c>
      <c r="I157" s="1065">
        <v>0</v>
      </c>
      <c r="J157" s="1065">
        <v>0</v>
      </c>
      <c r="K157" s="1066">
        <f>1</f>
        <v>1</v>
      </c>
      <c r="L157" s="1066">
        <f>1/2</f>
        <v>0.5</v>
      </c>
      <c r="M157" s="1065">
        <v>0</v>
      </c>
      <c r="N157" s="1065">
        <v>0</v>
      </c>
      <c r="O157" s="1065">
        <v>0</v>
      </c>
      <c r="P157" s="1065">
        <v>0</v>
      </c>
      <c r="Q157" s="1065">
        <v>0</v>
      </c>
      <c r="R157" s="1065">
        <v>0</v>
      </c>
      <c r="S157" s="1065">
        <v>0</v>
      </c>
      <c r="T157" s="1065">
        <v>0</v>
      </c>
      <c r="U157" s="38"/>
    </row>
    <row r="158" spans="1:21">
      <c r="A158" s="1095">
        <f t="shared" si="10"/>
        <v>151</v>
      </c>
      <c r="B158" s="1096"/>
      <c r="C158" s="1081" t="s">
        <v>228</v>
      </c>
      <c r="D158" s="1063" t="s">
        <v>229</v>
      </c>
      <c r="E158" s="1063" t="s">
        <v>56</v>
      </c>
      <c r="F158" s="1063" t="s">
        <v>2719</v>
      </c>
      <c r="G158" s="1064">
        <f t="shared" si="8"/>
        <v>1</v>
      </c>
      <c r="H158" s="1079">
        <f t="shared" si="9"/>
        <v>0.33333333333333331</v>
      </c>
      <c r="I158" s="1066">
        <f>1</f>
        <v>1</v>
      </c>
      <c r="J158" s="1066">
        <f>1/3</f>
        <v>0.33333333333333331</v>
      </c>
      <c r="K158" s="1066">
        <v>0</v>
      </c>
      <c r="L158" s="1066">
        <v>0</v>
      </c>
      <c r="M158" s="1066">
        <v>0</v>
      </c>
      <c r="N158" s="1066">
        <v>0</v>
      </c>
      <c r="O158" s="1066">
        <v>0</v>
      </c>
      <c r="P158" s="1066">
        <v>0</v>
      </c>
      <c r="Q158" s="1066">
        <v>0</v>
      </c>
      <c r="R158" s="1066">
        <v>0</v>
      </c>
      <c r="S158" s="1066">
        <v>0</v>
      </c>
      <c r="T158" s="1066">
        <v>0</v>
      </c>
      <c r="U158" s="38"/>
    </row>
    <row r="159" spans="1:21">
      <c r="A159" s="1095">
        <f t="shared" si="10"/>
        <v>152</v>
      </c>
      <c r="B159" s="1096"/>
      <c r="C159" s="1081" t="s">
        <v>197</v>
      </c>
      <c r="D159" s="1063" t="s">
        <v>1082</v>
      </c>
      <c r="E159" s="1063" t="s">
        <v>67</v>
      </c>
      <c r="F159" s="1063" t="s">
        <v>2728</v>
      </c>
      <c r="G159" s="1064">
        <f t="shared" si="8"/>
        <v>1</v>
      </c>
      <c r="H159" s="1079">
        <f t="shared" si="9"/>
        <v>0.33333333333333331</v>
      </c>
      <c r="I159" s="1066">
        <v>0</v>
      </c>
      <c r="J159" s="1066">
        <v>0</v>
      </c>
      <c r="K159" s="1066">
        <v>0</v>
      </c>
      <c r="L159" s="1066">
        <v>0</v>
      </c>
      <c r="M159" s="1066">
        <v>0</v>
      </c>
      <c r="N159" s="1066">
        <v>0</v>
      </c>
      <c r="O159" s="1066">
        <v>0</v>
      </c>
      <c r="P159" s="1066">
        <v>0</v>
      </c>
      <c r="Q159" s="1066">
        <v>0</v>
      </c>
      <c r="R159" s="1066">
        <v>0</v>
      </c>
      <c r="S159" s="1066">
        <f>1</f>
        <v>1</v>
      </c>
      <c r="T159" s="1066">
        <f>1/3</f>
        <v>0.33333333333333331</v>
      </c>
      <c r="U159" s="38"/>
    </row>
    <row r="160" spans="1:21">
      <c r="A160" s="1095">
        <f t="shared" si="10"/>
        <v>153</v>
      </c>
      <c r="B160" s="1096"/>
      <c r="C160" s="1081" t="s">
        <v>732</v>
      </c>
      <c r="D160" s="1063" t="s">
        <v>733</v>
      </c>
      <c r="E160" s="1063" t="s">
        <v>59</v>
      </c>
      <c r="F160" s="1063" t="s">
        <v>2731</v>
      </c>
      <c r="G160" s="1064">
        <f t="shared" si="8"/>
        <v>1</v>
      </c>
      <c r="H160" s="1079">
        <f t="shared" si="9"/>
        <v>0.33333333333333331</v>
      </c>
      <c r="I160" s="1066">
        <f>1</f>
        <v>1</v>
      </c>
      <c r="J160" s="1066">
        <f>1/3</f>
        <v>0.33333333333333331</v>
      </c>
      <c r="K160" s="1065">
        <v>0</v>
      </c>
      <c r="L160" s="1065">
        <v>0</v>
      </c>
      <c r="M160" s="1065">
        <v>0</v>
      </c>
      <c r="N160" s="1065">
        <v>0</v>
      </c>
      <c r="O160" s="1065">
        <v>0</v>
      </c>
      <c r="P160" s="1065">
        <v>0</v>
      </c>
      <c r="Q160" s="1065">
        <v>0</v>
      </c>
      <c r="R160" s="1065">
        <v>0</v>
      </c>
      <c r="S160" s="1065">
        <v>0</v>
      </c>
      <c r="T160" s="1065">
        <v>0</v>
      </c>
      <c r="U160" s="38"/>
    </row>
    <row r="161" spans="1:21">
      <c r="A161" s="1095">
        <f t="shared" si="10"/>
        <v>154</v>
      </c>
      <c r="B161" s="1096"/>
      <c r="C161" s="1081" t="s">
        <v>199</v>
      </c>
      <c r="D161" s="1063" t="s">
        <v>200</v>
      </c>
      <c r="E161" s="1063" t="s">
        <v>59</v>
      </c>
      <c r="F161" s="1063" t="s">
        <v>2732</v>
      </c>
      <c r="G161" s="1068">
        <f t="shared" si="8"/>
        <v>1</v>
      </c>
      <c r="H161" s="1078">
        <f t="shared" si="9"/>
        <v>0.33333333333333331</v>
      </c>
      <c r="I161" s="1066">
        <v>0</v>
      </c>
      <c r="J161" s="1066">
        <v>0</v>
      </c>
      <c r="K161" s="1066">
        <v>0</v>
      </c>
      <c r="L161" s="1066">
        <v>0</v>
      </c>
      <c r="M161" s="1066">
        <v>0</v>
      </c>
      <c r="N161" s="1066">
        <v>0</v>
      </c>
      <c r="O161" s="1066">
        <v>0</v>
      </c>
      <c r="P161" s="1066">
        <v>0</v>
      </c>
      <c r="Q161" s="1066">
        <v>0</v>
      </c>
      <c r="R161" s="1066">
        <v>0</v>
      </c>
      <c r="S161" s="1066">
        <f>1</f>
        <v>1</v>
      </c>
      <c r="T161" s="1066">
        <f>1/3</f>
        <v>0.33333333333333331</v>
      </c>
      <c r="U161" s="38"/>
    </row>
    <row r="162" spans="1:21">
      <c r="A162" s="1095">
        <f t="shared" si="10"/>
        <v>155</v>
      </c>
      <c r="B162" s="1096"/>
      <c r="C162" s="1081" t="s">
        <v>344</v>
      </c>
      <c r="D162" s="1063" t="s">
        <v>345</v>
      </c>
      <c r="E162" s="1063" t="s">
        <v>59</v>
      </c>
      <c r="F162" s="1063" t="s">
        <v>2732</v>
      </c>
      <c r="G162" s="1068">
        <f t="shared" si="8"/>
        <v>1</v>
      </c>
      <c r="H162" s="1078">
        <f t="shared" si="9"/>
        <v>0.33333333333333331</v>
      </c>
      <c r="I162" s="1066">
        <v>0</v>
      </c>
      <c r="J162" s="1066">
        <v>0</v>
      </c>
      <c r="K162" s="1066">
        <v>0</v>
      </c>
      <c r="L162" s="1066">
        <v>0</v>
      </c>
      <c r="M162" s="1066">
        <v>0</v>
      </c>
      <c r="N162" s="1066">
        <v>0</v>
      </c>
      <c r="O162" s="1066">
        <v>0</v>
      </c>
      <c r="P162" s="1066">
        <v>0</v>
      </c>
      <c r="Q162" s="1066">
        <v>0</v>
      </c>
      <c r="R162" s="1066">
        <v>0</v>
      </c>
      <c r="S162" s="1066">
        <f>1</f>
        <v>1</v>
      </c>
      <c r="T162" s="1066">
        <f>1/3</f>
        <v>0.33333333333333331</v>
      </c>
      <c r="U162" s="38"/>
    </row>
    <row r="163" spans="1:21">
      <c r="A163" s="1095">
        <f t="shared" si="10"/>
        <v>156</v>
      </c>
      <c r="B163" s="1096"/>
      <c r="C163" s="1081" t="s">
        <v>329</v>
      </c>
      <c r="D163" s="1063" t="s">
        <v>330</v>
      </c>
      <c r="E163" s="1063" t="s">
        <v>1762</v>
      </c>
      <c r="F163" s="1063" t="s">
        <v>2732</v>
      </c>
      <c r="G163" s="1064">
        <f t="shared" si="8"/>
        <v>1</v>
      </c>
      <c r="H163" s="1079">
        <f t="shared" si="9"/>
        <v>0.33333333333333331</v>
      </c>
      <c r="I163" s="1066">
        <f>1</f>
        <v>1</v>
      </c>
      <c r="J163" s="1066">
        <f>1/3</f>
        <v>0.33333333333333331</v>
      </c>
      <c r="K163" s="1066">
        <v>0</v>
      </c>
      <c r="L163" s="1066">
        <v>0</v>
      </c>
      <c r="M163" s="1066">
        <v>0</v>
      </c>
      <c r="N163" s="1066">
        <v>0</v>
      </c>
      <c r="O163" s="1066">
        <v>0</v>
      </c>
      <c r="P163" s="1066">
        <v>0</v>
      </c>
      <c r="Q163" s="1066">
        <v>0</v>
      </c>
      <c r="R163" s="1066">
        <v>0</v>
      </c>
      <c r="S163" s="1066">
        <v>0</v>
      </c>
      <c r="T163" s="1066">
        <v>0</v>
      </c>
      <c r="U163" s="38"/>
    </row>
    <row r="164" spans="1:21">
      <c r="A164" s="1095">
        <f t="shared" si="10"/>
        <v>157</v>
      </c>
      <c r="B164" s="1096"/>
      <c r="C164" s="1083" t="s">
        <v>785</v>
      </c>
      <c r="D164" s="1067" t="s">
        <v>769</v>
      </c>
      <c r="E164" s="1067" t="s">
        <v>67</v>
      </c>
      <c r="F164" s="1067" t="s">
        <v>2734</v>
      </c>
      <c r="G164" s="1068">
        <f t="shared" si="8"/>
        <v>1</v>
      </c>
      <c r="H164" s="1078">
        <f t="shared" si="9"/>
        <v>0.33333333333333331</v>
      </c>
      <c r="I164" s="1065">
        <v>0</v>
      </c>
      <c r="J164" s="1065">
        <v>0</v>
      </c>
      <c r="K164" s="1065">
        <f>1</f>
        <v>1</v>
      </c>
      <c r="L164" s="1065">
        <f>1/3</f>
        <v>0.33333333333333331</v>
      </c>
      <c r="M164" s="1065">
        <v>0</v>
      </c>
      <c r="N164" s="1065">
        <v>0</v>
      </c>
      <c r="O164" s="1065">
        <v>0</v>
      </c>
      <c r="P164" s="1065">
        <v>0</v>
      </c>
      <c r="Q164" s="1065">
        <v>0</v>
      </c>
      <c r="R164" s="1065">
        <v>0</v>
      </c>
      <c r="S164" s="1065">
        <v>0</v>
      </c>
      <c r="T164" s="1065">
        <v>0</v>
      </c>
      <c r="U164" s="38"/>
    </row>
    <row r="165" spans="1:21">
      <c r="A165" s="1095">
        <f t="shared" si="10"/>
        <v>158</v>
      </c>
      <c r="B165" s="1096"/>
      <c r="C165" s="1084" t="s">
        <v>929</v>
      </c>
      <c r="D165" s="1073" t="s">
        <v>930</v>
      </c>
      <c r="E165" s="1073" t="s">
        <v>1083</v>
      </c>
      <c r="F165" s="1073" t="s">
        <v>2735</v>
      </c>
      <c r="G165" s="1064">
        <f t="shared" si="8"/>
        <v>1</v>
      </c>
      <c r="H165" s="1079">
        <f t="shared" si="9"/>
        <v>0.33333333333333331</v>
      </c>
      <c r="I165" s="1066">
        <v>0</v>
      </c>
      <c r="J165" s="1066">
        <v>0</v>
      </c>
      <c r="K165" s="1066">
        <f>1</f>
        <v>1</v>
      </c>
      <c r="L165" s="1066">
        <f>1/3</f>
        <v>0.33333333333333331</v>
      </c>
      <c r="M165" s="1066">
        <v>0</v>
      </c>
      <c r="N165" s="1066">
        <v>0</v>
      </c>
      <c r="O165" s="1066">
        <v>0</v>
      </c>
      <c r="P165" s="1066">
        <v>0</v>
      </c>
      <c r="Q165" s="1066">
        <v>0</v>
      </c>
      <c r="R165" s="1066">
        <v>0</v>
      </c>
      <c r="S165" s="1065">
        <v>0</v>
      </c>
      <c r="T165" s="1065">
        <v>0</v>
      </c>
      <c r="U165" s="38"/>
    </row>
    <row r="166" spans="1:21">
      <c r="A166" s="1095">
        <f t="shared" si="10"/>
        <v>159</v>
      </c>
      <c r="B166" s="1096"/>
      <c r="C166" s="1084" t="s">
        <v>215</v>
      </c>
      <c r="D166" s="1073" t="s">
        <v>216</v>
      </c>
      <c r="E166" s="1073" t="s">
        <v>67</v>
      </c>
      <c r="F166" s="1073" t="s">
        <v>2735</v>
      </c>
      <c r="G166" s="1064">
        <f t="shared" si="8"/>
        <v>1</v>
      </c>
      <c r="H166" s="1079">
        <f t="shared" si="9"/>
        <v>0.33333333333333331</v>
      </c>
      <c r="I166" s="1066">
        <v>0</v>
      </c>
      <c r="J166" s="1066">
        <v>0</v>
      </c>
      <c r="K166" s="1066">
        <f>1</f>
        <v>1</v>
      </c>
      <c r="L166" s="1066">
        <f>1/3</f>
        <v>0.33333333333333331</v>
      </c>
      <c r="M166" s="1066">
        <v>0</v>
      </c>
      <c r="N166" s="1066">
        <v>0</v>
      </c>
      <c r="O166" s="1066">
        <v>0</v>
      </c>
      <c r="P166" s="1066">
        <v>0</v>
      </c>
      <c r="Q166" s="1066">
        <v>0</v>
      </c>
      <c r="R166" s="1066">
        <v>0</v>
      </c>
      <c r="S166" s="1066">
        <v>0</v>
      </c>
      <c r="T166" s="1066">
        <v>0</v>
      </c>
      <c r="U166" s="38"/>
    </row>
    <row r="167" spans="1:21">
      <c r="A167" s="1095">
        <f t="shared" si="10"/>
        <v>160</v>
      </c>
      <c r="B167" s="1096"/>
      <c r="C167" s="1084" t="s">
        <v>789</v>
      </c>
      <c r="D167" s="1073" t="s">
        <v>790</v>
      </c>
      <c r="E167" s="1073" t="s">
        <v>67</v>
      </c>
      <c r="F167" s="1073" t="s">
        <v>2735</v>
      </c>
      <c r="G167" s="1064">
        <f t="shared" si="8"/>
        <v>1</v>
      </c>
      <c r="H167" s="1079">
        <f t="shared" si="9"/>
        <v>0.33333333333333331</v>
      </c>
      <c r="I167" s="1066">
        <v>0</v>
      </c>
      <c r="J167" s="1066">
        <v>0</v>
      </c>
      <c r="K167" s="1066">
        <f>1</f>
        <v>1</v>
      </c>
      <c r="L167" s="1066">
        <f>1/3</f>
        <v>0.33333333333333331</v>
      </c>
      <c r="M167" s="1066">
        <v>0</v>
      </c>
      <c r="N167" s="1066">
        <v>0</v>
      </c>
      <c r="O167" s="1066">
        <v>0</v>
      </c>
      <c r="P167" s="1066">
        <v>0</v>
      </c>
      <c r="Q167" s="1066">
        <v>0</v>
      </c>
      <c r="R167" s="1066">
        <v>0</v>
      </c>
      <c r="S167" s="1066">
        <v>0</v>
      </c>
      <c r="T167" s="1066">
        <v>0</v>
      </c>
      <c r="U167" s="38"/>
    </row>
    <row r="168" spans="1:21">
      <c r="A168" s="1095">
        <f t="shared" si="10"/>
        <v>161</v>
      </c>
      <c r="B168" s="1096"/>
      <c r="C168" s="1084" t="s">
        <v>217</v>
      </c>
      <c r="D168" s="1073" t="s">
        <v>218</v>
      </c>
      <c r="E168" s="1073" t="s">
        <v>59</v>
      </c>
      <c r="F168" s="1073" t="s">
        <v>2735</v>
      </c>
      <c r="G168" s="1064">
        <f t="shared" si="8"/>
        <v>1</v>
      </c>
      <c r="H168" s="1079">
        <f t="shared" si="9"/>
        <v>0.33333333333333331</v>
      </c>
      <c r="I168" s="1066">
        <v>0</v>
      </c>
      <c r="J168" s="1066">
        <v>0</v>
      </c>
      <c r="K168" s="1066">
        <f>1</f>
        <v>1</v>
      </c>
      <c r="L168" s="1066">
        <f>1/3</f>
        <v>0.33333333333333331</v>
      </c>
      <c r="M168" s="1066">
        <v>0</v>
      </c>
      <c r="N168" s="1066">
        <v>0</v>
      </c>
      <c r="O168" s="1066">
        <v>0</v>
      </c>
      <c r="P168" s="1066">
        <v>0</v>
      </c>
      <c r="Q168" s="1066">
        <v>0</v>
      </c>
      <c r="R168" s="1066">
        <v>0</v>
      </c>
      <c r="S168" s="1066">
        <v>0</v>
      </c>
      <c r="T168" s="1066">
        <v>0</v>
      </c>
      <c r="U168" s="38"/>
    </row>
    <row r="169" spans="1:21">
      <c r="A169" s="1095">
        <f t="shared" si="10"/>
        <v>162</v>
      </c>
      <c r="B169" s="1096"/>
      <c r="C169" s="1081" t="s">
        <v>502</v>
      </c>
      <c r="D169" s="1063" t="s">
        <v>503</v>
      </c>
      <c r="E169" s="1063" t="s">
        <v>59</v>
      </c>
      <c r="F169" s="1063" t="s">
        <v>2719</v>
      </c>
      <c r="G169" s="1064">
        <f t="shared" si="8"/>
        <v>1</v>
      </c>
      <c r="H169" s="1079">
        <f t="shared" si="9"/>
        <v>0.25</v>
      </c>
      <c r="I169" s="1066">
        <f>1</f>
        <v>1</v>
      </c>
      <c r="J169" s="1066">
        <f>1/4</f>
        <v>0.25</v>
      </c>
      <c r="K169" s="1066">
        <v>0</v>
      </c>
      <c r="L169" s="1066">
        <v>0</v>
      </c>
      <c r="M169" s="1066">
        <v>0</v>
      </c>
      <c r="N169" s="1066">
        <v>0</v>
      </c>
      <c r="O169" s="1066">
        <v>0</v>
      </c>
      <c r="P169" s="1066">
        <v>0</v>
      </c>
      <c r="Q169" s="1066">
        <v>0</v>
      </c>
      <c r="R169" s="1066">
        <v>0</v>
      </c>
      <c r="S169" s="1066">
        <v>0</v>
      </c>
      <c r="T169" s="1066">
        <v>0</v>
      </c>
      <c r="U169" s="38"/>
    </row>
    <row r="170" spans="1:21">
      <c r="A170" s="1095">
        <f t="shared" si="10"/>
        <v>163</v>
      </c>
      <c r="B170" s="1096"/>
      <c r="C170" s="1081" t="s">
        <v>136</v>
      </c>
      <c r="D170" s="1063" t="s">
        <v>137</v>
      </c>
      <c r="E170" s="1063" t="s">
        <v>67</v>
      </c>
      <c r="F170" s="1063" t="s">
        <v>2728</v>
      </c>
      <c r="G170" s="1064">
        <f t="shared" si="8"/>
        <v>1</v>
      </c>
      <c r="H170" s="1079">
        <f t="shared" si="9"/>
        <v>0.25</v>
      </c>
      <c r="I170" s="1066">
        <v>0</v>
      </c>
      <c r="J170" s="1066">
        <v>0</v>
      </c>
      <c r="K170" s="1066">
        <v>0</v>
      </c>
      <c r="L170" s="1066">
        <v>0</v>
      </c>
      <c r="M170" s="1066">
        <v>0</v>
      </c>
      <c r="N170" s="1066">
        <v>0</v>
      </c>
      <c r="O170" s="1066">
        <v>0</v>
      </c>
      <c r="P170" s="1066">
        <v>0</v>
      </c>
      <c r="Q170" s="1066">
        <v>0</v>
      </c>
      <c r="R170" s="1066">
        <v>0</v>
      </c>
      <c r="S170" s="1066">
        <f>1</f>
        <v>1</v>
      </c>
      <c r="T170" s="1066">
        <f>1/4</f>
        <v>0.25</v>
      </c>
      <c r="U170" s="38"/>
    </row>
    <row r="171" spans="1:21">
      <c r="A171" s="1095">
        <f t="shared" si="10"/>
        <v>164</v>
      </c>
      <c r="B171" s="1096"/>
      <c r="C171" s="1081" t="s">
        <v>293</v>
      </c>
      <c r="D171" s="1063" t="s">
        <v>294</v>
      </c>
      <c r="E171" s="1063" t="s">
        <v>67</v>
      </c>
      <c r="F171" s="1063" t="s">
        <v>2729</v>
      </c>
      <c r="G171" s="1064">
        <f t="shared" si="8"/>
        <v>1</v>
      </c>
      <c r="H171" s="1079">
        <f t="shared" si="9"/>
        <v>0.25</v>
      </c>
      <c r="I171" s="1065">
        <f>1</f>
        <v>1</v>
      </c>
      <c r="J171" s="1065">
        <f>1/4</f>
        <v>0.25</v>
      </c>
      <c r="K171" s="1065">
        <v>0</v>
      </c>
      <c r="L171" s="1065">
        <v>0</v>
      </c>
      <c r="M171" s="1065">
        <v>0</v>
      </c>
      <c r="N171" s="1065">
        <v>0</v>
      </c>
      <c r="O171" s="1065">
        <v>0</v>
      </c>
      <c r="P171" s="1065">
        <v>0</v>
      </c>
      <c r="Q171" s="1065">
        <v>0</v>
      </c>
      <c r="R171" s="1065">
        <v>0</v>
      </c>
      <c r="S171" s="1065">
        <v>0</v>
      </c>
      <c r="T171" s="1065">
        <v>0</v>
      </c>
      <c r="U171" s="38"/>
    </row>
    <row r="172" spans="1:21">
      <c r="A172" s="1095">
        <f t="shared" si="10"/>
        <v>165</v>
      </c>
      <c r="B172" s="1096"/>
      <c r="C172" s="1081" t="s">
        <v>337</v>
      </c>
      <c r="D172" s="1063" t="s">
        <v>338</v>
      </c>
      <c r="E172" s="1063" t="s">
        <v>67</v>
      </c>
      <c r="F172" s="1063" t="s">
        <v>2732</v>
      </c>
      <c r="G172" s="1068">
        <f t="shared" si="8"/>
        <v>1</v>
      </c>
      <c r="H172" s="1078">
        <f t="shared" si="9"/>
        <v>0.125</v>
      </c>
      <c r="I172" s="1066">
        <f>1</f>
        <v>1</v>
      </c>
      <c r="J172" s="1066">
        <f>1/8</f>
        <v>0.125</v>
      </c>
      <c r="K172" s="1066">
        <v>0</v>
      </c>
      <c r="L172" s="1066">
        <v>0</v>
      </c>
      <c r="M172" s="1066">
        <v>0</v>
      </c>
      <c r="N172" s="1066">
        <v>0</v>
      </c>
      <c r="O172" s="1066">
        <v>0</v>
      </c>
      <c r="P172" s="1066">
        <v>0</v>
      </c>
      <c r="Q172" s="1066">
        <v>0</v>
      </c>
      <c r="R172" s="1066">
        <v>0</v>
      </c>
      <c r="S172" s="1066">
        <v>0</v>
      </c>
      <c r="T172" s="1066">
        <v>0</v>
      </c>
      <c r="U172" s="38"/>
    </row>
    <row r="173" spans="1:21">
      <c r="A173" s="1095">
        <f t="shared" si="10"/>
        <v>166</v>
      </c>
      <c r="B173" s="1096"/>
      <c r="C173" s="1081" t="s">
        <v>425</v>
      </c>
      <c r="D173" s="1063" t="s">
        <v>89</v>
      </c>
      <c r="E173" s="1063" t="s">
        <v>291</v>
      </c>
      <c r="F173" s="1063" t="s">
        <v>2715</v>
      </c>
      <c r="G173" s="1064">
        <f t="shared" si="8"/>
        <v>0</v>
      </c>
      <c r="H173" s="1079">
        <f t="shared" si="9"/>
        <v>0</v>
      </c>
      <c r="I173" s="1065">
        <v>0</v>
      </c>
      <c r="J173" s="1065">
        <v>0</v>
      </c>
      <c r="K173" s="1065">
        <v>0</v>
      </c>
      <c r="L173" s="1065">
        <v>0</v>
      </c>
      <c r="M173" s="1065">
        <v>0</v>
      </c>
      <c r="N173" s="1065">
        <v>0</v>
      </c>
      <c r="O173" s="1065">
        <v>0</v>
      </c>
      <c r="P173" s="1065">
        <v>0</v>
      </c>
      <c r="Q173" s="1065">
        <v>0</v>
      </c>
      <c r="R173" s="1065">
        <v>0</v>
      </c>
      <c r="S173" s="1065">
        <v>0</v>
      </c>
      <c r="T173" s="1065">
        <v>0</v>
      </c>
      <c r="U173" s="38"/>
    </row>
    <row r="174" spans="1:21">
      <c r="A174" s="1095">
        <f t="shared" si="10"/>
        <v>167</v>
      </c>
      <c r="B174" s="1096"/>
      <c r="C174" s="1081" t="s">
        <v>405</v>
      </c>
      <c r="D174" s="1063" t="s">
        <v>406</v>
      </c>
      <c r="E174" s="1063" t="s">
        <v>291</v>
      </c>
      <c r="F174" s="1063" t="s">
        <v>2715</v>
      </c>
      <c r="G174" s="1064">
        <f t="shared" si="8"/>
        <v>0</v>
      </c>
      <c r="H174" s="1079">
        <f t="shared" si="9"/>
        <v>0</v>
      </c>
      <c r="I174" s="1065">
        <v>0</v>
      </c>
      <c r="J174" s="1065">
        <v>0</v>
      </c>
      <c r="K174" s="1065">
        <v>0</v>
      </c>
      <c r="L174" s="1065">
        <v>0</v>
      </c>
      <c r="M174" s="1065">
        <v>0</v>
      </c>
      <c r="N174" s="1065">
        <v>0</v>
      </c>
      <c r="O174" s="1065">
        <v>0</v>
      </c>
      <c r="P174" s="1065">
        <v>0</v>
      </c>
      <c r="Q174" s="1065">
        <v>0</v>
      </c>
      <c r="R174" s="1065">
        <v>0</v>
      </c>
      <c r="S174" s="1065">
        <v>0</v>
      </c>
      <c r="T174" s="1065">
        <v>0</v>
      </c>
      <c r="U174" s="38"/>
    </row>
    <row r="175" spans="1:21">
      <c r="A175" s="1095">
        <f t="shared" si="10"/>
        <v>168</v>
      </c>
      <c r="B175" s="1096"/>
      <c r="C175" s="1081" t="s">
        <v>413</v>
      </c>
      <c r="D175" s="1063" t="s">
        <v>414</v>
      </c>
      <c r="E175" s="1063" t="s">
        <v>67</v>
      </c>
      <c r="F175" s="1063" t="s">
        <v>2715</v>
      </c>
      <c r="G175" s="1064">
        <f t="shared" si="8"/>
        <v>0</v>
      </c>
      <c r="H175" s="1079">
        <f t="shared" si="9"/>
        <v>0</v>
      </c>
      <c r="I175" s="1065">
        <v>0</v>
      </c>
      <c r="J175" s="1065">
        <v>0</v>
      </c>
      <c r="K175" s="1065">
        <v>0</v>
      </c>
      <c r="L175" s="1065">
        <v>0</v>
      </c>
      <c r="M175" s="1065">
        <v>0</v>
      </c>
      <c r="N175" s="1065">
        <v>0</v>
      </c>
      <c r="O175" s="1065">
        <v>0</v>
      </c>
      <c r="P175" s="1065">
        <v>0</v>
      </c>
      <c r="Q175" s="1065">
        <v>0</v>
      </c>
      <c r="R175" s="1065">
        <v>0</v>
      </c>
      <c r="S175" s="1065">
        <v>0</v>
      </c>
      <c r="T175" s="1065">
        <v>0</v>
      </c>
      <c r="U175" s="38"/>
    </row>
    <row r="176" spans="1:21">
      <c r="A176" s="1095">
        <f t="shared" si="10"/>
        <v>169</v>
      </c>
      <c r="B176" s="1096"/>
      <c r="C176" s="1081" t="s">
        <v>2641</v>
      </c>
      <c r="D176" s="1063" t="s">
        <v>472</v>
      </c>
      <c r="E176" s="1063" t="s">
        <v>67</v>
      </c>
      <c r="F176" s="1063" t="s">
        <v>2715</v>
      </c>
      <c r="G176" s="1064">
        <f t="shared" si="8"/>
        <v>0</v>
      </c>
      <c r="H176" s="1079">
        <f t="shared" si="9"/>
        <v>0</v>
      </c>
      <c r="I176" s="1065">
        <v>0</v>
      </c>
      <c r="J176" s="1065">
        <v>0</v>
      </c>
      <c r="K176" s="1065">
        <v>0</v>
      </c>
      <c r="L176" s="1065">
        <v>0</v>
      </c>
      <c r="M176" s="1065">
        <v>0</v>
      </c>
      <c r="N176" s="1065">
        <v>0</v>
      </c>
      <c r="O176" s="1065">
        <v>0</v>
      </c>
      <c r="P176" s="1065">
        <v>0</v>
      </c>
      <c r="Q176" s="1065">
        <v>0</v>
      </c>
      <c r="R176" s="1065">
        <v>0</v>
      </c>
      <c r="S176" s="1065">
        <v>0</v>
      </c>
      <c r="T176" s="1065">
        <v>0</v>
      </c>
      <c r="U176" s="42"/>
    </row>
    <row r="177" spans="1:21">
      <c r="A177" s="1095">
        <f t="shared" si="10"/>
        <v>170</v>
      </c>
      <c r="B177" s="1096"/>
      <c r="C177" s="1081" t="s">
        <v>403</v>
      </c>
      <c r="D177" s="1063" t="s">
        <v>404</v>
      </c>
      <c r="E177" s="1063" t="s">
        <v>67</v>
      </c>
      <c r="F177" s="1063" t="s">
        <v>2715</v>
      </c>
      <c r="G177" s="1064">
        <f t="shared" si="8"/>
        <v>0</v>
      </c>
      <c r="H177" s="1079">
        <f t="shared" si="9"/>
        <v>0</v>
      </c>
      <c r="I177" s="1065">
        <v>0</v>
      </c>
      <c r="J177" s="1065">
        <v>0</v>
      </c>
      <c r="K177" s="1065">
        <v>0</v>
      </c>
      <c r="L177" s="1065">
        <v>0</v>
      </c>
      <c r="M177" s="1065">
        <v>0</v>
      </c>
      <c r="N177" s="1065">
        <v>0</v>
      </c>
      <c r="O177" s="1065">
        <v>0</v>
      </c>
      <c r="P177" s="1065">
        <v>0</v>
      </c>
      <c r="Q177" s="1065">
        <v>0</v>
      </c>
      <c r="R177" s="1065">
        <v>0</v>
      </c>
      <c r="S177" s="1065">
        <v>0</v>
      </c>
      <c r="T177" s="1065">
        <v>0</v>
      </c>
      <c r="U177" s="42"/>
    </row>
    <row r="178" spans="1:21">
      <c r="A178" s="1095">
        <f t="shared" si="10"/>
        <v>171</v>
      </c>
      <c r="B178" s="1096"/>
      <c r="C178" s="1081" t="s">
        <v>398</v>
      </c>
      <c r="D178" s="1063" t="s">
        <v>399</v>
      </c>
      <c r="E178" s="1063" t="s">
        <v>67</v>
      </c>
      <c r="F178" s="1063" t="s">
        <v>2715</v>
      </c>
      <c r="G178" s="1064">
        <f t="shared" si="8"/>
        <v>0</v>
      </c>
      <c r="H178" s="1079">
        <f t="shared" si="9"/>
        <v>0</v>
      </c>
      <c r="I178" s="1065">
        <v>0</v>
      </c>
      <c r="J178" s="1065">
        <v>0</v>
      </c>
      <c r="K178" s="1065">
        <v>0</v>
      </c>
      <c r="L178" s="1065">
        <v>0</v>
      </c>
      <c r="M178" s="1065">
        <v>0</v>
      </c>
      <c r="N178" s="1065">
        <v>0</v>
      </c>
      <c r="O178" s="1065">
        <v>0</v>
      </c>
      <c r="P178" s="1065">
        <v>0</v>
      </c>
      <c r="Q178" s="1065">
        <v>0</v>
      </c>
      <c r="R178" s="1065">
        <v>0</v>
      </c>
      <c r="S178" s="1065">
        <v>0</v>
      </c>
      <c r="T178" s="1065">
        <v>0</v>
      </c>
      <c r="U178" s="42"/>
    </row>
    <row r="179" spans="1:21">
      <c r="A179" s="1095">
        <f t="shared" si="10"/>
        <v>172</v>
      </c>
      <c r="B179" s="1096"/>
      <c r="C179" s="1081" t="s">
        <v>966</v>
      </c>
      <c r="D179" s="1063" t="s">
        <v>967</v>
      </c>
      <c r="E179" s="1063" t="s">
        <v>67</v>
      </c>
      <c r="F179" s="1063" t="s">
        <v>2715</v>
      </c>
      <c r="G179" s="1064">
        <f t="shared" si="8"/>
        <v>0</v>
      </c>
      <c r="H179" s="1079">
        <f t="shared" si="9"/>
        <v>0</v>
      </c>
      <c r="I179" s="1065">
        <v>0</v>
      </c>
      <c r="J179" s="1065">
        <v>0</v>
      </c>
      <c r="K179" s="1065">
        <v>0</v>
      </c>
      <c r="L179" s="1065">
        <v>0</v>
      </c>
      <c r="M179" s="1065">
        <v>0</v>
      </c>
      <c r="N179" s="1065">
        <v>0</v>
      </c>
      <c r="O179" s="1065">
        <v>0</v>
      </c>
      <c r="P179" s="1065">
        <v>0</v>
      </c>
      <c r="Q179" s="1065">
        <v>0</v>
      </c>
      <c r="R179" s="1065">
        <v>0</v>
      </c>
      <c r="S179" s="1065">
        <v>0</v>
      </c>
      <c r="T179" s="1065">
        <v>0</v>
      </c>
      <c r="U179" s="42"/>
    </row>
    <row r="180" spans="1:21">
      <c r="A180" s="1095">
        <f t="shared" si="10"/>
        <v>173</v>
      </c>
      <c r="B180" s="1096"/>
      <c r="C180" s="1081" t="s">
        <v>932</v>
      </c>
      <c r="D180" s="1063" t="s">
        <v>450</v>
      </c>
      <c r="E180" s="1063" t="s">
        <v>1760</v>
      </c>
      <c r="F180" s="1063" t="s">
        <v>2715</v>
      </c>
      <c r="G180" s="1064">
        <f t="shared" si="8"/>
        <v>0</v>
      </c>
      <c r="H180" s="1079">
        <f t="shared" si="9"/>
        <v>0</v>
      </c>
      <c r="I180" s="1065">
        <v>0</v>
      </c>
      <c r="J180" s="1065">
        <v>0</v>
      </c>
      <c r="K180" s="1065">
        <v>0</v>
      </c>
      <c r="L180" s="1065">
        <v>0</v>
      </c>
      <c r="M180" s="1065">
        <v>0</v>
      </c>
      <c r="N180" s="1065">
        <v>0</v>
      </c>
      <c r="O180" s="1065">
        <v>0</v>
      </c>
      <c r="P180" s="1065">
        <v>0</v>
      </c>
      <c r="Q180" s="1065">
        <v>0</v>
      </c>
      <c r="R180" s="1065">
        <v>0</v>
      </c>
      <c r="S180" s="1065">
        <v>0</v>
      </c>
      <c r="T180" s="1065">
        <v>0</v>
      </c>
      <c r="U180" s="42"/>
    </row>
    <row r="181" spans="1:21">
      <c r="A181" s="1095">
        <f t="shared" si="10"/>
        <v>174</v>
      </c>
      <c r="B181" s="1096"/>
      <c r="C181" s="1081" t="s">
        <v>400</v>
      </c>
      <c r="D181" s="1063" t="s">
        <v>138</v>
      </c>
      <c r="E181" s="1063" t="s">
        <v>394</v>
      </c>
      <c r="F181" s="1063" t="s">
        <v>2715</v>
      </c>
      <c r="G181" s="1064">
        <f t="shared" si="8"/>
        <v>0</v>
      </c>
      <c r="H181" s="1079">
        <f t="shared" si="9"/>
        <v>0</v>
      </c>
      <c r="I181" s="1065">
        <v>0</v>
      </c>
      <c r="J181" s="1065">
        <v>0</v>
      </c>
      <c r="K181" s="1065">
        <v>0</v>
      </c>
      <c r="L181" s="1065">
        <v>0</v>
      </c>
      <c r="M181" s="1065">
        <v>0</v>
      </c>
      <c r="N181" s="1065">
        <v>0</v>
      </c>
      <c r="O181" s="1065">
        <v>0</v>
      </c>
      <c r="P181" s="1065">
        <v>0</v>
      </c>
      <c r="Q181" s="1065">
        <v>0</v>
      </c>
      <c r="R181" s="1065">
        <v>0</v>
      </c>
      <c r="S181" s="1065">
        <v>0</v>
      </c>
      <c r="T181" s="1065">
        <v>0</v>
      </c>
      <c r="U181" s="42"/>
    </row>
    <row r="182" spans="1:21">
      <c r="A182" s="1095">
        <f t="shared" si="10"/>
        <v>175</v>
      </c>
      <c r="B182" s="1096"/>
      <c r="C182" s="1089" t="s">
        <v>933</v>
      </c>
      <c r="D182" s="1063" t="s">
        <v>934</v>
      </c>
      <c r="E182" s="1063" t="s">
        <v>935</v>
      </c>
      <c r="F182" s="1063" t="s">
        <v>2715</v>
      </c>
      <c r="G182" s="1064">
        <f t="shared" si="8"/>
        <v>0</v>
      </c>
      <c r="H182" s="1079">
        <f t="shared" si="9"/>
        <v>0</v>
      </c>
      <c r="I182" s="1065">
        <v>0</v>
      </c>
      <c r="J182" s="1065">
        <v>0</v>
      </c>
      <c r="K182" s="1065">
        <v>0</v>
      </c>
      <c r="L182" s="1065">
        <v>0</v>
      </c>
      <c r="M182" s="1065">
        <v>0</v>
      </c>
      <c r="N182" s="1065">
        <v>0</v>
      </c>
      <c r="O182" s="1065">
        <v>0</v>
      </c>
      <c r="P182" s="1065">
        <v>0</v>
      </c>
      <c r="Q182" s="1065">
        <v>0</v>
      </c>
      <c r="R182" s="1065">
        <v>0</v>
      </c>
      <c r="S182" s="1065">
        <v>0</v>
      </c>
      <c r="T182" s="1065">
        <v>0</v>
      </c>
      <c r="U182" s="42"/>
    </row>
    <row r="183" spans="1:21">
      <c r="A183" s="1095">
        <f t="shared" si="10"/>
        <v>176</v>
      </c>
      <c r="B183" s="1096"/>
      <c r="C183" s="1081" t="s">
        <v>407</v>
      </c>
      <c r="D183" s="1063" t="s">
        <v>408</v>
      </c>
      <c r="E183" s="1063" t="s">
        <v>2647</v>
      </c>
      <c r="F183" s="1063" t="s">
        <v>2715</v>
      </c>
      <c r="G183" s="1064">
        <f t="shared" si="8"/>
        <v>0</v>
      </c>
      <c r="H183" s="1079">
        <f t="shared" si="9"/>
        <v>0</v>
      </c>
      <c r="I183" s="1065">
        <v>0</v>
      </c>
      <c r="J183" s="1065">
        <v>0</v>
      </c>
      <c r="K183" s="1065">
        <v>0</v>
      </c>
      <c r="L183" s="1065">
        <v>0</v>
      </c>
      <c r="M183" s="1065">
        <v>0</v>
      </c>
      <c r="N183" s="1065">
        <v>0</v>
      </c>
      <c r="O183" s="1065">
        <v>0</v>
      </c>
      <c r="P183" s="1065">
        <v>0</v>
      </c>
      <c r="Q183" s="1065">
        <v>0</v>
      </c>
      <c r="R183" s="1065">
        <v>0</v>
      </c>
      <c r="S183" s="1065">
        <v>0</v>
      </c>
      <c r="T183" s="1065">
        <v>0</v>
      </c>
      <c r="U183" s="38"/>
    </row>
    <row r="184" spans="1:21">
      <c r="A184" s="1095">
        <f t="shared" si="10"/>
        <v>177</v>
      </c>
      <c r="B184" s="1096"/>
      <c r="C184" s="1081" t="s">
        <v>401</v>
      </c>
      <c r="D184" s="1063" t="s">
        <v>402</v>
      </c>
      <c r="E184" s="1063" t="s">
        <v>67</v>
      </c>
      <c r="F184" s="1063" t="s">
        <v>2715</v>
      </c>
      <c r="G184" s="1064">
        <f t="shared" si="8"/>
        <v>0</v>
      </c>
      <c r="H184" s="1079">
        <f t="shared" si="9"/>
        <v>0</v>
      </c>
      <c r="I184" s="1065">
        <v>0</v>
      </c>
      <c r="J184" s="1065">
        <v>0</v>
      </c>
      <c r="K184" s="1065">
        <v>0</v>
      </c>
      <c r="L184" s="1065">
        <v>0</v>
      </c>
      <c r="M184" s="1065">
        <v>0</v>
      </c>
      <c r="N184" s="1065">
        <v>0</v>
      </c>
      <c r="O184" s="1065">
        <v>0</v>
      </c>
      <c r="P184" s="1065">
        <v>0</v>
      </c>
      <c r="Q184" s="1065">
        <v>0</v>
      </c>
      <c r="R184" s="1065">
        <v>0</v>
      </c>
      <c r="S184" s="1065">
        <v>0</v>
      </c>
      <c r="T184" s="1065">
        <v>0</v>
      </c>
      <c r="U184" s="38"/>
    </row>
    <row r="185" spans="1:21">
      <c r="A185" s="1095">
        <f t="shared" si="10"/>
        <v>178</v>
      </c>
      <c r="B185" s="1096"/>
      <c r="C185" s="1081" t="s">
        <v>428</v>
      </c>
      <c r="D185" s="1063" t="s">
        <v>429</v>
      </c>
      <c r="E185" s="1063" t="s">
        <v>59</v>
      </c>
      <c r="F185" s="1063" t="s">
        <v>2715</v>
      </c>
      <c r="G185" s="1064">
        <f t="shared" si="8"/>
        <v>0</v>
      </c>
      <c r="H185" s="1079">
        <f t="shared" si="9"/>
        <v>0</v>
      </c>
      <c r="I185" s="1065">
        <v>0</v>
      </c>
      <c r="J185" s="1065">
        <v>0</v>
      </c>
      <c r="K185" s="1065">
        <v>0</v>
      </c>
      <c r="L185" s="1065">
        <v>0</v>
      </c>
      <c r="M185" s="1065">
        <v>0</v>
      </c>
      <c r="N185" s="1065">
        <v>0</v>
      </c>
      <c r="O185" s="1065">
        <v>0</v>
      </c>
      <c r="P185" s="1065">
        <v>0</v>
      </c>
      <c r="Q185" s="1065">
        <v>0</v>
      </c>
      <c r="R185" s="1065">
        <v>0</v>
      </c>
      <c r="S185" s="1065">
        <v>0</v>
      </c>
      <c r="T185" s="1065">
        <v>0</v>
      </c>
      <c r="U185" s="38"/>
    </row>
    <row r="186" spans="1:21">
      <c r="A186" s="1095">
        <f t="shared" si="10"/>
        <v>179</v>
      </c>
      <c r="B186" s="1096"/>
      <c r="C186" s="1081" t="s">
        <v>417</v>
      </c>
      <c r="D186" s="1063" t="s">
        <v>418</v>
      </c>
      <c r="E186" s="1063" t="s">
        <v>59</v>
      </c>
      <c r="F186" s="1063" t="s">
        <v>2715</v>
      </c>
      <c r="G186" s="1064">
        <f t="shared" si="8"/>
        <v>0</v>
      </c>
      <c r="H186" s="1079">
        <f t="shared" si="9"/>
        <v>0</v>
      </c>
      <c r="I186" s="1065">
        <v>0</v>
      </c>
      <c r="J186" s="1065">
        <v>0</v>
      </c>
      <c r="K186" s="1065">
        <v>0</v>
      </c>
      <c r="L186" s="1065">
        <v>0</v>
      </c>
      <c r="M186" s="1065">
        <v>0</v>
      </c>
      <c r="N186" s="1065">
        <v>0</v>
      </c>
      <c r="O186" s="1065">
        <v>0</v>
      </c>
      <c r="P186" s="1065">
        <v>0</v>
      </c>
      <c r="Q186" s="1065">
        <v>0</v>
      </c>
      <c r="R186" s="1065">
        <v>0</v>
      </c>
      <c r="S186" s="1065">
        <v>0</v>
      </c>
      <c r="T186" s="1065">
        <v>0</v>
      </c>
      <c r="U186" s="38"/>
    </row>
    <row r="187" spans="1:21">
      <c r="A187" s="1095">
        <f t="shared" si="10"/>
        <v>180</v>
      </c>
      <c r="B187" s="1096"/>
      <c r="C187" s="1081" t="s">
        <v>62</v>
      </c>
      <c r="D187" s="1063" t="s">
        <v>438</v>
      </c>
      <c r="E187" s="1063" t="s">
        <v>59</v>
      </c>
      <c r="F187" s="1063" t="s">
        <v>2715</v>
      </c>
      <c r="G187" s="1064">
        <f t="shared" si="8"/>
        <v>0</v>
      </c>
      <c r="H187" s="1079">
        <f t="shared" si="9"/>
        <v>0</v>
      </c>
      <c r="I187" s="1065">
        <v>0</v>
      </c>
      <c r="J187" s="1065">
        <v>0</v>
      </c>
      <c r="K187" s="1065">
        <v>0</v>
      </c>
      <c r="L187" s="1065">
        <v>0</v>
      </c>
      <c r="M187" s="1065">
        <v>0</v>
      </c>
      <c r="N187" s="1065">
        <v>0</v>
      </c>
      <c r="O187" s="1065">
        <v>0</v>
      </c>
      <c r="P187" s="1065">
        <v>0</v>
      </c>
      <c r="Q187" s="1065">
        <v>0</v>
      </c>
      <c r="R187" s="1065">
        <v>0</v>
      </c>
      <c r="S187" s="1065">
        <v>0</v>
      </c>
      <c r="T187" s="1065">
        <v>0</v>
      </c>
      <c r="U187" s="38"/>
    </row>
    <row r="188" spans="1:21">
      <c r="A188" s="1095">
        <f t="shared" si="10"/>
        <v>181</v>
      </c>
      <c r="B188" s="1096"/>
      <c r="C188" s="1081" t="s">
        <v>415</v>
      </c>
      <c r="D188" s="1063" t="s">
        <v>416</v>
      </c>
      <c r="E188" s="1063" t="s">
        <v>59</v>
      </c>
      <c r="F188" s="1063" t="s">
        <v>2715</v>
      </c>
      <c r="G188" s="1064">
        <f t="shared" si="8"/>
        <v>0</v>
      </c>
      <c r="H188" s="1079">
        <f t="shared" si="9"/>
        <v>0</v>
      </c>
      <c r="I188" s="1065">
        <v>0</v>
      </c>
      <c r="J188" s="1065">
        <v>0</v>
      </c>
      <c r="K188" s="1065">
        <v>0</v>
      </c>
      <c r="L188" s="1065">
        <v>0</v>
      </c>
      <c r="M188" s="1065">
        <v>0</v>
      </c>
      <c r="N188" s="1065">
        <v>0</v>
      </c>
      <c r="O188" s="1065">
        <v>0</v>
      </c>
      <c r="P188" s="1065">
        <v>0</v>
      </c>
      <c r="Q188" s="1065">
        <v>0</v>
      </c>
      <c r="R188" s="1065">
        <v>0</v>
      </c>
      <c r="S188" s="1065">
        <v>0</v>
      </c>
      <c r="T188" s="1065">
        <v>0</v>
      </c>
      <c r="U188" s="38"/>
    </row>
    <row r="189" spans="1:21">
      <c r="A189" s="1095">
        <f t="shared" si="10"/>
        <v>182</v>
      </c>
      <c r="B189" s="1096"/>
      <c r="C189" s="1081" t="s">
        <v>421</v>
      </c>
      <c r="D189" s="1063" t="s">
        <v>422</v>
      </c>
      <c r="E189" s="1063" t="s">
        <v>56</v>
      </c>
      <c r="F189" s="1063" t="s">
        <v>2715</v>
      </c>
      <c r="G189" s="1064">
        <f t="shared" si="8"/>
        <v>0</v>
      </c>
      <c r="H189" s="1079">
        <f t="shared" si="9"/>
        <v>0</v>
      </c>
      <c r="I189" s="1065">
        <v>0</v>
      </c>
      <c r="J189" s="1065">
        <v>0</v>
      </c>
      <c r="K189" s="1065">
        <v>0</v>
      </c>
      <c r="L189" s="1065">
        <v>0</v>
      </c>
      <c r="M189" s="1065">
        <v>0</v>
      </c>
      <c r="N189" s="1065">
        <v>0</v>
      </c>
      <c r="O189" s="1065">
        <v>0</v>
      </c>
      <c r="P189" s="1065">
        <v>0</v>
      </c>
      <c r="Q189" s="1065">
        <v>0</v>
      </c>
      <c r="R189" s="1065">
        <v>0</v>
      </c>
      <c r="S189" s="1065">
        <v>0</v>
      </c>
      <c r="T189" s="1065">
        <v>0</v>
      </c>
      <c r="U189" s="38"/>
    </row>
    <row r="190" spans="1:21">
      <c r="A190" s="1095">
        <f t="shared" si="10"/>
        <v>183</v>
      </c>
      <c r="B190" s="1096"/>
      <c r="C190" s="1081" t="s">
        <v>434</v>
      </c>
      <c r="D190" s="1063" t="s">
        <v>435</v>
      </c>
      <c r="E190" s="1063" t="s">
        <v>56</v>
      </c>
      <c r="F190" s="1063" t="s">
        <v>2715</v>
      </c>
      <c r="G190" s="1064">
        <f t="shared" si="8"/>
        <v>0</v>
      </c>
      <c r="H190" s="1079">
        <f t="shared" si="9"/>
        <v>0</v>
      </c>
      <c r="I190" s="1065">
        <v>0</v>
      </c>
      <c r="J190" s="1065">
        <v>0</v>
      </c>
      <c r="K190" s="1065">
        <v>0</v>
      </c>
      <c r="L190" s="1065">
        <v>0</v>
      </c>
      <c r="M190" s="1065">
        <v>0</v>
      </c>
      <c r="N190" s="1065">
        <v>0</v>
      </c>
      <c r="O190" s="1065">
        <v>0</v>
      </c>
      <c r="P190" s="1065">
        <v>0</v>
      </c>
      <c r="Q190" s="1065">
        <v>0</v>
      </c>
      <c r="R190" s="1065">
        <v>0</v>
      </c>
      <c r="S190" s="1065">
        <v>0</v>
      </c>
      <c r="T190" s="1065">
        <v>0</v>
      </c>
      <c r="U190" s="38"/>
    </row>
    <row r="191" spans="1:21">
      <c r="A191" s="1095">
        <f t="shared" si="10"/>
        <v>184</v>
      </c>
      <c r="B191" s="1096"/>
      <c r="C191" s="1081" t="s">
        <v>419</v>
      </c>
      <c r="D191" s="1063" t="s">
        <v>420</v>
      </c>
      <c r="E191" s="1063" t="s">
        <v>56</v>
      </c>
      <c r="F191" s="1063" t="s">
        <v>2715</v>
      </c>
      <c r="G191" s="1064">
        <f t="shared" si="8"/>
        <v>0</v>
      </c>
      <c r="H191" s="1079">
        <f t="shared" si="9"/>
        <v>0</v>
      </c>
      <c r="I191" s="1065">
        <v>0</v>
      </c>
      <c r="J191" s="1065">
        <v>0</v>
      </c>
      <c r="K191" s="1065">
        <v>0</v>
      </c>
      <c r="L191" s="1065">
        <v>0</v>
      </c>
      <c r="M191" s="1065">
        <v>0</v>
      </c>
      <c r="N191" s="1065">
        <v>0</v>
      </c>
      <c r="O191" s="1065">
        <v>0</v>
      </c>
      <c r="P191" s="1065">
        <v>0</v>
      </c>
      <c r="Q191" s="1065">
        <v>0</v>
      </c>
      <c r="R191" s="1065">
        <v>0</v>
      </c>
      <c r="S191" s="1065">
        <v>0</v>
      </c>
      <c r="T191" s="1065">
        <v>0</v>
      </c>
      <c r="U191" s="38"/>
    </row>
    <row r="192" spans="1:21">
      <c r="A192" s="1095">
        <f t="shared" si="10"/>
        <v>185</v>
      </c>
      <c r="B192" s="1096"/>
      <c r="C192" s="1081" t="s">
        <v>423</v>
      </c>
      <c r="D192" s="1063" t="s">
        <v>424</v>
      </c>
      <c r="E192" s="1063" t="s">
        <v>56</v>
      </c>
      <c r="F192" s="1063" t="s">
        <v>2715</v>
      </c>
      <c r="G192" s="1064">
        <f t="shared" si="8"/>
        <v>0</v>
      </c>
      <c r="H192" s="1079">
        <f t="shared" si="9"/>
        <v>0</v>
      </c>
      <c r="I192" s="1065">
        <v>0</v>
      </c>
      <c r="J192" s="1065">
        <v>0</v>
      </c>
      <c r="K192" s="1065">
        <v>0</v>
      </c>
      <c r="L192" s="1065">
        <v>0</v>
      </c>
      <c r="M192" s="1065">
        <v>0</v>
      </c>
      <c r="N192" s="1065">
        <v>0</v>
      </c>
      <c r="O192" s="1065">
        <v>0</v>
      </c>
      <c r="P192" s="1065">
        <v>0</v>
      </c>
      <c r="Q192" s="1065">
        <v>0</v>
      </c>
      <c r="R192" s="1065">
        <v>0</v>
      </c>
      <c r="S192" s="1065">
        <v>0</v>
      </c>
      <c r="T192" s="1065">
        <v>0</v>
      </c>
      <c r="U192" s="38"/>
    </row>
    <row r="193" spans="1:21">
      <c r="A193" s="1095">
        <f t="shared" si="10"/>
        <v>186</v>
      </c>
      <c r="B193" s="1096"/>
      <c r="C193" s="1081" t="s">
        <v>968</v>
      </c>
      <c r="D193" s="1063" t="s">
        <v>969</v>
      </c>
      <c r="E193" s="1063" t="s">
        <v>56</v>
      </c>
      <c r="F193" s="1063" t="s">
        <v>2715</v>
      </c>
      <c r="G193" s="1064">
        <f t="shared" si="8"/>
        <v>0</v>
      </c>
      <c r="H193" s="1079">
        <f t="shared" si="9"/>
        <v>0</v>
      </c>
      <c r="I193" s="1065">
        <v>0</v>
      </c>
      <c r="J193" s="1065">
        <v>0</v>
      </c>
      <c r="K193" s="1065">
        <v>0</v>
      </c>
      <c r="L193" s="1065">
        <v>0</v>
      </c>
      <c r="M193" s="1065">
        <v>0</v>
      </c>
      <c r="N193" s="1065">
        <v>0</v>
      </c>
      <c r="O193" s="1065">
        <v>0</v>
      </c>
      <c r="P193" s="1065">
        <v>0</v>
      </c>
      <c r="Q193" s="1065">
        <v>0</v>
      </c>
      <c r="R193" s="1065">
        <v>0</v>
      </c>
      <c r="S193" s="1065">
        <v>0</v>
      </c>
      <c r="T193" s="1065">
        <v>0</v>
      </c>
      <c r="U193" s="38"/>
    </row>
    <row r="194" spans="1:21">
      <c r="A194" s="1095">
        <f t="shared" si="10"/>
        <v>187</v>
      </c>
      <c r="B194" s="1096"/>
      <c r="C194" s="1081" t="s">
        <v>430</v>
      </c>
      <c r="D194" s="1063" t="s">
        <v>431</v>
      </c>
      <c r="E194" s="1063" t="s">
        <v>56</v>
      </c>
      <c r="F194" s="1063" t="s">
        <v>2715</v>
      </c>
      <c r="G194" s="1064">
        <f t="shared" si="8"/>
        <v>0</v>
      </c>
      <c r="H194" s="1079">
        <f t="shared" si="9"/>
        <v>0</v>
      </c>
      <c r="I194" s="1065">
        <v>0</v>
      </c>
      <c r="J194" s="1065">
        <v>0</v>
      </c>
      <c r="K194" s="1065">
        <v>0</v>
      </c>
      <c r="L194" s="1065">
        <v>0</v>
      </c>
      <c r="M194" s="1065">
        <v>0</v>
      </c>
      <c r="N194" s="1065">
        <v>0</v>
      </c>
      <c r="O194" s="1065">
        <v>0</v>
      </c>
      <c r="P194" s="1065">
        <v>0</v>
      </c>
      <c r="Q194" s="1065">
        <v>0</v>
      </c>
      <c r="R194" s="1065">
        <v>0</v>
      </c>
      <c r="S194" s="1065">
        <v>0</v>
      </c>
      <c r="T194" s="1065">
        <v>0</v>
      </c>
      <c r="U194" s="38"/>
    </row>
    <row r="195" spans="1:21">
      <c r="A195" s="1095">
        <f t="shared" si="10"/>
        <v>188</v>
      </c>
      <c r="B195" s="1096"/>
      <c r="C195" s="1081" t="s">
        <v>426</v>
      </c>
      <c r="D195" s="1063" t="s">
        <v>399</v>
      </c>
      <c r="E195" s="1063" t="s">
        <v>56</v>
      </c>
      <c r="F195" s="1063" t="s">
        <v>2715</v>
      </c>
      <c r="G195" s="1064">
        <f t="shared" si="8"/>
        <v>0</v>
      </c>
      <c r="H195" s="1079">
        <f t="shared" si="9"/>
        <v>0</v>
      </c>
      <c r="I195" s="1065">
        <v>0</v>
      </c>
      <c r="J195" s="1065">
        <v>0</v>
      </c>
      <c r="K195" s="1065">
        <v>0</v>
      </c>
      <c r="L195" s="1065">
        <v>0</v>
      </c>
      <c r="M195" s="1065">
        <v>0</v>
      </c>
      <c r="N195" s="1065">
        <v>0</v>
      </c>
      <c r="O195" s="1065">
        <v>0</v>
      </c>
      <c r="P195" s="1065">
        <v>0</v>
      </c>
      <c r="Q195" s="1065">
        <v>0</v>
      </c>
      <c r="R195" s="1065">
        <v>0</v>
      </c>
      <c r="S195" s="1065">
        <v>0</v>
      </c>
      <c r="T195" s="1065">
        <v>0</v>
      </c>
      <c r="U195" s="38"/>
    </row>
    <row r="196" spans="1:21">
      <c r="A196" s="1095">
        <f t="shared" si="10"/>
        <v>189</v>
      </c>
      <c r="B196" s="1096"/>
      <c r="C196" s="1081" t="s">
        <v>439</v>
      </c>
      <c r="D196" s="1063" t="s">
        <v>440</v>
      </c>
      <c r="E196" s="1063" t="s">
        <v>56</v>
      </c>
      <c r="F196" s="1063" t="s">
        <v>2715</v>
      </c>
      <c r="G196" s="1064">
        <f t="shared" si="8"/>
        <v>0</v>
      </c>
      <c r="H196" s="1079">
        <f t="shared" si="9"/>
        <v>0</v>
      </c>
      <c r="I196" s="1065">
        <v>0</v>
      </c>
      <c r="J196" s="1065">
        <v>0</v>
      </c>
      <c r="K196" s="1065">
        <v>0</v>
      </c>
      <c r="L196" s="1065">
        <v>0</v>
      </c>
      <c r="M196" s="1065">
        <v>0</v>
      </c>
      <c r="N196" s="1065">
        <v>0</v>
      </c>
      <c r="O196" s="1065">
        <v>0</v>
      </c>
      <c r="P196" s="1065">
        <v>0</v>
      </c>
      <c r="Q196" s="1065">
        <v>0</v>
      </c>
      <c r="R196" s="1065">
        <v>0</v>
      </c>
      <c r="S196" s="1065">
        <v>0</v>
      </c>
      <c r="T196" s="1065">
        <v>0</v>
      </c>
      <c r="U196" s="38"/>
    </row>
    <row r="197" spans="1:21">
      <c r="A197" s="1095">
        <f t="shared" si="10"/>
        <v>190</v>
      </c>
      <c r="B197" s="1096"/>
      <c r="C197" s="1081" t="s">
        <v>432</v>
      </c>
      <c r="D197" s="1063" t="s">
        <v>433</v>
      </c>
      <c r="E197" s="1063" t="s">
        <v>56</v>
      </c>
      <c r="F197" s="1063" t="s">
        <v>2715</v>
      </c>
      <c r="G197" s="1064">
        <f t="shared" si="8"/>
        <v>0</v>
      </c>
      <c r="H197" s="1079">
        <f t="shared" si="9"/>
        <v>0</v>
      </c>
      <c r="I197" s="1065">
        <v>0</v>
      </c>
      <c r="J197" s="1065">
        <v>0</v>
      </c>
      <c r="K197" s="1065">
        <v>0</v>
      </c>
      <c r="L197" s="1065">
        <v>0</v>
      </c>
      <c r="M197" s="1065">
        <v>0</v>
      </c>
      <c r="N197" s="1065">
        <v>0</v>
      </c>
      <c r="O197" s="1065">
        <v>0</v>
      </c>
      <c r="P197" s="1065">
        <v>0</v>
      </c>
      <c r="Q197" s="1065">
        <v>0</v>
      </c>
      <c r="R197" s="1065">
        <v>0</v>
      </c>
      <c r="S197" s="1065">
        <v>0</v>
      </c>
      <c r="T197" s="1065">
        <v>0</v>
      </c>
      <c r="U197" s="38"/>
    </row>
    <row r="198" spans="1:21">
      <c r="A198" s="1095">
        <f t="shared" si="10"/>
        <v>191</v>
      </c>
      <c r="B198" s="1096"/>
      <c r="C198" s="1081" t="s">
        <v>427</v>
      </c>
      <c r="D198" s="1063" t="s">
        <v>402</v>
      </c>
      <c r="E198" s="1063" t="s">
        <v>56</v>
      </c>
      <c r="F198" s="1063" t="s">
        <v>2715</v>
      </c>
      <c r="G198" s="1064">
        <f t="shared" si="8"/>
        <v>0</v>
      </c>
      <c r="H198" s="1079">
        <f t="shared" si="9"/>
        <v>0</v>
      </c>
      <c r="I198" s="1065">
        <v>0</v>
      </c>
      <c r="J198" s="1065">
        <v>0</v>
      </c>
      <c r="K198" s="1065">
        <v>0</v>
      </c>
      <c r="L198" s="1065">
        <v>0</v>
      </c>
      <c r="M198" s="1065">
        <v>0</v>
      </c>
      <c r="N198" s="1065">
        <v>0</v>
      </c>
      <c r="O198" s="1065">
        <v>0</v>
      </c>
      <c r="P198" s="1065">
        <v>0</v>
      </c>
      <c r="Q198" s="1065">
        <v>0</v>
      </c>
      <c r="R198" s="1065">
        <v>0</v>
      </c>
      <c r="S198" s="1065">
        <v>0</v>
      </c>
      <c r="T198" s="1065">
        <v>0</v>
      </c>
      <c r="U198" s="38"/>
    </row>
    <row r="199" spans="1:21">
      <c r="A199" s="1095">
        <f t="shared" si="10"/>
        <v>192</v>
      </c>
      <c r="B199" s="1096"/>
      <c r="C199" s="1081" t="s">
        <v>436</v>
      </c>
      <c r="D199" s="1063" t="s">
        <v>437</v>
      </c>
      <c r="E199" s="1063" t="s">
        <v>56</v>
      </c>
      <c r="F199" s="1063" t="s">
        <v>2715</v>
      </c>
      <c r="G199" s="1064">
        <f t="shared" si="8"/>
        <v>0</v>
      </c>
      <c r="H199" s="1079">
        <f t="shared" si="9"/>
        <v>0</v>
      </c>
      <c r="I199" s="1065">
        <v>0</v>
      </c>
      <c r="J199" s="1065">
        <v>0</v>
      </c>
      <c r="K199" s="1065">
        <v>0</v>
      </c>
      <c r="L199" s="1065">
        <v>0</v>
      </c>
      <c r="M199" s="1065">
        <v>0</v>
      </c>
      <c r="N199" s="1065">
        <v>0</v>
      </c>
      <c r="O199" s="1065">
        <v>0</v>
      </c>
      <c r="P199" s="1065">
        <v>0</v>
      </c>
      <c r="Q199" s="1065">
        <v>0</v>
      </c>
      <c r="R199" s="1065">
        <v>0</v>
      </c>
      <c r="S199" s="1065">
        <v>0</v>
      </c>
      <c r="T199" s="1065">
        <v>0</v>
      </c>
      <c r="U199" s="38"/>
    </row>
    <row r="200" spans="1:21">
      <c r="A200" s="1095">
        <f t="shared" si="10"/>
        <v>193</v>
      </c>
      <c r="B200" s="1096"/>
      <c r="C200" s="1081" t="s">
        <v>2642</v>
      </c>
      <c r="D200" s="1063" t="s">
        <v>2643</v>
      </c>
      <c r="E200" s="1063" t="s">
        <v>56</v>
      </c>
      <c r="F200" s="1063" t="s">
        <v>2715</v>
      </c>
      <c r="G200" s="1064">
        <f t="shared" ref="G200:G263" si="11">I200+K200+M200+O200+Q200+S200</f>
        <v>0</v>
      </c>
      <c r="H200" s="1079">
        <f t="shared" ref="H200:H263" si="12">J200+L200+N200+P200+R200+T200</f>
        <v>0</v>
      </c>
      <c r="I200" s="1065">
        <v>0</v>
      </c>
      <c r="J200" s="1065">
        <v>0</v>
      </c>
      <c r="K200" s="1065">
        <v>0</v>
      </c>
      <c r="L200" s="1065">
        <v>0</v>
      </c>
      <c r="M200" s="1065">
        <v>0</v>
      </c>
      <c r="N200" s="1065">
        <v>0</v>
      </c>
      <c r="O200" s="1065">
        <v>0</v>
      </c>
      <c r="P200" s="1065">
        <v>0</v>
      </c>
      <c r="Q200" s="1065">
        <v>0</v>
      </c>
      <c r="R200" s="1065">
        <v>0</v>
      </c>
      <c r="S200" s="1065">
        <v>0</v>
      </c>
      <c r="T200" s="1065">
        <v>0</v>
      </c>
      <c r="U200" s="38"/>
    </row>
    <row r="201" spans="1:21">
      <c r="A201" s="1095">
        <f t="shared" si="10"/>
        <v>194</v>
      </c>
      <c r="B201" s="1096"/>
      <c r="C201" s="1081" t="s">
        <v>445</v>
      </c>
      <c r="D201" s="1063" t="s">
        <v>74</v>
      </c>
      <c r="E201" s="1063" t="s">
        <v>1083</v>
      </c>
      <c r="F201" s="1063" t="s">
        <v>2716</v>
      </c>
      <c r="G201" s="1064">
        <f t="shared" si="11"/>
        <v>0</v>
      </c>
      <c r="H201" s="1079">
        <f t="shared" si="12"/>
        <v>0</v>
      </c>
      <c r="I201" s="1065">
        <v>0</v>
      </c>
      <c r="J201" s="1065">
        <v>0</v>
      </c>
      <c r="K201" s="1065">
        <v>0</v>
      </c>
      <c r="L201" s="1065">
        <v>0</v>
      </c>
      <c r="M201" s="1065">
        <v>0</v>
      </c>
      <c r="N201" s="1065">
        <v>0</v>
      </c>
      <c r="O201" s="1065">
        <v>0</v>
      </c>
      <c r="P201" s="1065">
        <v>0</v>
      </c>
      <c r="Q201" s="1065">
        <v>0</v>
      </c>
      <c r="R201" s="1065">
        <v>0</v>
      </c>
      <c r="S201" s="1065">
        <v>0</v>
      </c>
      <c r="T201" s="1065">
        <v>0</v>
      </c>
      <c r="U201" s="38"/>
    </row>
    <row r="202" spans="1:21">
      <c r="A202" s="1095">
        <f t="shared" ref="A202:A265" si="13">A201+1</f>
        <v>195</v>
      </c>
      <c r="B202" s="1096"/>
      <c r="C202" s="1081" t="s">
        <v>442</v>
      </c>
      <c r="D202" s="1063" t="s">
        <v>443</v>
      </c>
      <c r="E202" s="1063" t="s">
        <v>67</v>
      </c>
      <c r="F202" s="1063" t="s">
        <v>2716</v>
      </c>
      <c r="G202" s="1064">
        <f t="shared" si="11"/>
        <v>0</v>
      </c>
      <c r="H202" s="1079">
        <f t="shared" si="12"/>
        <v>0</v>
      </c>
      <c r="I202" s="1065">
        <v>0</v>
      </c>
      <c r="J202" s="1065">
        <v>0</v>
      </c>
      <c r="K202" s="1065">
        <v>0</v>
      </c>
      <c r="L202" s="1065">
        <v>0</v>
      </c>
      <c r="M202" s="1065">
        <v>0</v>
      </c>
      <c r="N202" s="1065">
        <v>0</v>
      </c>
      <c r="O202" s="1065">
        <v>0</v>
      </c>
      <c r="P202" s="1065">
        <v>0</v>
      </c>
      <c r="Q202" s="1065">
        <v>0</v>
      </c>
      <c r="R202" s="1065">
        <v>0</v>
      </c>
      <c r="S202" s="1065">
        <v>0</v>
      </c>
      <c r="T202" s="1065">
        <v>0</v>
      </c>
      <c r="U202" s="38"/>
    </row>
    <row r="203" spans="1:21">
      <c r="A203" s="1095">
        <f t="shared" si="13"/>
        <v>196</v>
      </c>
      <c r="B203" s="1096"/>
      <c r="C203" s="1081" t="s">
        <v>444</v>
      </c>
      <c r="D203" s="1063" t="s">
        <v>97</v>
      </c>
      <c r="E203" s="1063" t="s">
        <v>1083</v>
      </c>
      <c r="F203" s="1063" t="s">
        <v>2716</v>
      </c>
      <c r="G203" s="1064">
        <f t="shared" si="11"/>
        <v>0</v>
      </c>
      <c r="H203" s="1079">
        <f t="shared" si="12"/>
        <v>0</v>
      </c>
      <c r="I203" s="1065">
        <v>0</v>
      </c>
      <c r="J203" s="1065">
        <v>0</v>
      </c>
      <c r="K203" s="1065">
        <v>0</v>
      </c>
      <c r="L203" s="1065">
        <v>0</v>
      </c>
      <c r="M203" s="1065">
        <v>0</v>
      </c>
      <c r="N203" s="1065">
        <v>0</v>
      </c>
      <c r="O203" s="1065">
        <v>0</v>
      </c>
      <c r="P203" s="1065">
        <v>0</v>
      </c>
      <c r="Q203" s="1065">
        <v>0</v>
      </c>
      <c r="R203" s="1065">
        <v>0</v>
      </c>
      <c r="S203" s="1065">
        <v>0</v>
      </c>
      <c r="T203" s="1065">
        <v>0</v>
      </c>
      <c r="U203" s="38"/>
    </row>
    <row r="204" spans="1:21">
      <c r="A204" s="1095">
        <f t="shared" si="13"/>
        <v>197</v>
      </c>
      <c r="B204" s="1096"/>
      <c r="C204" s="1081" t="s">
        <v>455</v>
      </c>
      <c r="D204" s="1063" t="s">
        <v>456</v>
      </c>
      <c r="E204" s="1063" t="s">
        <v>2650</v>
      </c>
      <c r="F204" s="1063" t="s">
        <v>2716</v>
      </c>
      <c r="G204" s="1064">
        <f t="shared" si="11"/>
        <v>0</v>
      </c>
      <c r="H204" s="1079">
        <f t="shared" si="12"/>
        <v>0</v>
      </c>
      <c r="I204" s="1065">
        <v>0</v>
      </c>
      <c r="J204" s="1065">
        <v>0</v>
      </c>
      <c r="K204" s="1065">
        <v>0</v>
      </c>
      <c r="L204" s="1065">
        <v>0</v>
      </c>
      <c r="M204" s="1065">
        <v>0</v>
      </c>
      <c r="N204" s="1065">
        <v>0</v>
      </c>
      <c r="O204" s="1065">
        <v>0</v>
      </c>
      <c r="P204" s="1065">
        <v>0</v>
      </c>
      <c r="Q204" s="1065">
        <v>0</v>
      </c>
      <c r="R204" s="1065">
        <v>0</v>
      </c>
      <c r="S204" s="1065">
        <v>0</v>
      </c>
      <c r="T204" s="1065">
        <v>0</v>
      </c>
      <c r="U204" s="38"/>
    </row>
    <row r="205" spans="1:21">
      <c r="A205" s="1095">
        <f t="shared" si="13"/>
        <v>198</v>
      </c>
      <c r="B205" s="1096"/>
      <c r="C205" s="1081" t="s">
        <v>449</v>
      </c>
      <c r="D205" s="1063" t="s">
        <v>450</v>
      </c>
      <c r="E205" s="1063" t="s">
        <v>2650</v>
      </c>
      <c r="F205" s="1063" t="s">
        <v>2716</v>
      </c>
      <c r="G205" s="1064">
        <f t="shared" si="11"/>
        <v>0</v>
      </c>
      <c r="H205" s="1079">
        <f t="shared" si="12"/>
        <v>0</v>
      </c>
      <c r="I205" s="1065">
        <v>0</v>
      </c>
      <c r="J205" s="1065">
        <v>0</v>
      </c>
      <c r="K205" s="1065">
        <v>0</v>
      </c>
      <c r="L205" s="1065">
        <v>0</v>
      </c>
      <c r="M205" s="1065">
        <v>0</v>
      </c>
      <c r="N205" s="1065">
        <v>0</v>
      </c>
      <c r="O205" s="1065">
        <v>0</v>
      </c>
      <c r="P205" s="1065">
        <v>0</v>
      </c>
      <c r="Q205" s="1065">
        <v>0</v>
      </c>
      <c r="R205" s="1065">
        <v>0</v>
      </c>
      <c r="S205" s="1065">
        <v>0</v>
      </c>
      <c r="T205" s="1065">
        <v>0</v>
      </c>
      <c r="U205" s="38"/>
    </row>
    <row r="206" spans="1:21">
      <c r="A206" s="1095">
        <f t="shared" si="13"/>
        <v>199</v>
      </c>
      <c r="B206" s="1096"/>
      <c r="C206" s="1081" t="s">
        <v>459</v>
      </c>
      <c r="D206" s="1063" t="s">
        <v>460</v>
      </c>
      <c r="E206" s="1063" t="s">
        <v>59</v>
      </c>
      <c r="F206" s="1063" t="s">
        <v>2716</v>
      </c>
      <c r="G206" s="1064">
        <f t="shared" si="11"/>
        <v>0</v>
      </c>
      <c r="H206" s="1079">
        <f t="shared" si="12"/>
        <v>0</v>
      </c>
      <c r="I206" s="1065">
        <v>0</v>
      </c>
      <c r="J206" s="1065">
        <v>0</v>
      </c>
      <c r="K206" s="1065">
        <v>0</v>
      </c>
      <c r="L206" s="1065">
        <v>0</v>
      </c>
      <c r="M206" s="1065">
        <v>0</v>
      </c>
      <c r="N206" s="1065">
        <v>0</v>
      </c>
      <c r="O206" s="1065">
        <v>0</v>
      </c>
      <c r="P206" s="1065">
        <v>0</v>
      </c>
      <c r="Q206" s="1065">
        <v>0</v>
      </c>
      <c r="R206" s="1065">
        <v>0</v>
      </c>
      <c r="S206" s="1065">
        <v>0</v>
      </c>
      <c r="T206" s="1065">
        <v>0</v>
      </c>
      <c r="U206" s="38"/>
    </row>
    <row r="207" spans="1:21">
      <c r="A207" s="1095">
        <f t="shared" si="13"/>
        <v>200</v>
      </c>
      <c r="B207" s="1096"/>
      <c r="C207" s="1081" t="s">
        <v>447</v>
      </c>
      <c r="D207" s="1063" t="s">
        <v>448</v>
      </c>
      <c r="E207" s="1063" t="s">
        <v>59</v>
      </c>
      <c r="F207" s="1063" t="s">
        <v>2716</v>
      </c>
      <c r="G207" s="1064">
        <f t="shared" si="11"/>
        <v>0</v>
      </c>
      <c r="H207" s="1079">
        <f t="shared" si="12"/>
        <v>0</v>
      </c>
      <c r="I207" s="1065">
        <v>0</v>
      </c>
      <c r="J207" s="1065">
        <v>0</v>
      </c>
      <c r="K207" s="1065">
        <v>0</v>
      </c>
      <c r="L207" s="1065">
        <v>0</v>
      </c>
      <c r="M207" s="1065">
        <v>0</v>
      </c>
      <c r="N207" s="1065">
        <v>0</v>
      </c>
      <c r="O207" s="1065">
        <v>0</v>
      </c>
      <c r="P207" s="1065">
        <v>0</v>
      </c>
      <c r="Q207" s="1065">
        <v>0</v>
      </c>
      <c r="R207" s="1065">
        <v>0</v>
      </c>
      <c r="S207" s="1065">
        <v>0</v>
      </c>
      <c r="T207" s="1065">
        <v>0</v>
      </c>
      <c r="U207" s="38"/>
    </row>
    <row r="208" spans="1:21">
      <c r="A208" s="1095">
        <f t="shared" si="13"/>
        <v>201</v>
      </c>
      <c r="B208" s="1096"/>
      <c r="C208" s="1081" t="s">
        <v>2651</v>
      </c>
      <c r="D208" s="1063" t="s">
        <v>2645</v>
      </c>
      <c r="E208" s="1063" t="s">
        <v>59</v>
      </c>
      <c r="F208" s="1063" t="s">
        <v>2716</v>
      </c>
      <c r="G208" s="1064">
        <f t="shared" si="11"/>
        <v>0</v>
      </c>
      <c r="H208" s="1079">
        <f t="shared" si="12"/>
        <v>0</v>
      </c>
      <c r="I208" s="1065">
        <v>0</v>
      </c>
      <c r="J208" s="1065">
        <v>0</v>
      </c>
      <c r="K208" s="1065">
        <v>0</v>
      </c>
      <c r="L208" s="1065">
        <v>0</v>
      </c>
      <c r="M208" s="1065">
        <v>0</v>
      </c>
      <c r="N208" s="1065">
        <v>0</v>
      </c>
      <c r="O208" s="1065">
        <v>0</v>
      </c>
      <c r="P208" s="1065">
        <v>0</v>
      </c>
      <c r="Q208" s="1065">
        <v>0</v>
      </c>
      <c r="R208" s="1065">
        <v>0</v>
      </c>
      <c r="S208" s="1065">
        <v>0</v>
      </c>
      <c r="T208" s="1065">
        <v>0</v>
      </c>
      <c r="U208" s="38"/>
    </row>
    <row r="209" spans="1:21">
      <c r="A209" s="1095">
        <f t="shared" si="13"/>
        <v>202</v>
      </c>
      <c r="B209" s="1096"/>
      <c r="C209" s="1081" t="s">
        <v>461</v>
      </c>
      <c r="D209" s="1063" t="s">
        <v>462</v>
      </c>
      <c r="E209" s="1063" t="s">
        <v>59</v>
      </c>
      <c r="F209" s="1063" t="s">
        <v>2716</v>
      </c>
      <c r="G209" s="1064">
        <f t="shared" si="11"/>
        <v>0</v>
      </c>
      <c r="H209" s="1079">
        <f t="shared" si="12"/>
        <v>0</v>
      </c>
      <c r="I209" s="1065">
        <v>0</v>
      </c>
      <c r="J209" s="1065">
        <v>0</v>
      </c>
      <c r="K209" s="1065">
        <v>0</v>
      </c>
      <c r="L209" s="1065">
        <v>0</v>
      </c>
      <c r="M209" s="1065">
        <v>0</v>
      </c>
      <c r="N209" s="1065">
        <v>0</v>
      </c>
      <c r="O209" s="1065">
        <v>0</v>
      </c>
      <c r="P209" s="1065">
        <v>0</v>
      </c>
      <c r="Q209" s="1065">
        <v>0</v>
      </c>
      <c r="R209" s="1065">
        <v>0</v>
      </c>
      <c r="S209" s="1065">
        <v>0</v>
      </c>
      <c r="T209" s="1065">
        <v>0</v>
      </c>
      <c r="U209" s="38"/>
    </row>
    <row r="210" spans="1:21">
      <c r="A210" s="1095">
        <f t="shared" si="13"/>
        <v>203</v>
      </c>
      <c r="B210" s="1096"/>
      <c r="C210" s="1081" t="s">
        <v>451</v>
      </c>
      <c r="D210" s="1063" t="s">
        <v>452</v>
      </c>
      <c r="E210" s="1063" t="s">
        <v>2650</v>
      </c>
      <c r="F210" s="1063" t="s">
        <v>2716</v>
      </c>
      <c r="G210" s="1064">
        <f t="shared" si="11"/>
        <v>0</v>
      </c>
      <c r="H210" s="1079">
        <f t="shared" si="12"/>
        <v>0</v>
      </c>
      <c r="I210" s="1065">
        <v>0</v>
      </c>
      <c r="J210" s="1065">
        <v>0</v>
      </c>
      <c r="K210" s="1065">
        <v>0</v>
      </c>
      <c r="L210" s="1065">
        <v>0</v>
      </c>
      <c r="M210" s="1065">
        <v>0</v>
      </c>
      <c r="N210" s="1065">
        <v>0</v>
      </c>
      <c r="O210" s="1065">
        <v>0</v>
      </c>
      <c r="P210" s="1065">
        <v>0</v>
      </c>
      <c r="Q210" s="1065">
        <v>0</v>
      </c>
      <c r="R210" s="1065">
        <v>0</v>
      </c>
      <c r="S210" s="1065">
        <v>0</v>
      </c>
      <c r="T210" s="1065">
        <v>0</v>
      </c>
      <c r="U210" s="38"/>
    </row>
    <row r="211" spans="1:21">
      <c r="A211" s="1095">
        <f t="shared" si="13"/>
        <v>204</v>
      </c>
      <c r="B211" s="1096"/>
      <c r="C211" s="1081" t="s">
        <v>879</v>
      </c>
      <c r="D211" s="1063" t="s">
        <v>2644</v>
      </c>
      <c r="E211" s="1063" t="s">
        <v>59</v>
      </c>
      <c r="F211" s="1063" t="s">
        <v>2716</v>
      </c>
      <c r="G211" s="1064">
        <f t="shared" si="11"/>
        <v>0</v>
      </c>
      <c r="H211" s="1079">
        <f t="shared" si="12"/>
        <v>0</v>
      </c>
      <c r="I211" s="1065">
        <v>0</v>
      </c>
      <c r="J211" s="1065">
        <v>0</v>
      </c>
      <c r="K211" s="1065">
        <v>0</v>
      </c>
      <c r="L211" s="1065">
        <v>0</v>
      </c>
      <c r="M211" s="1065">
        <v>0</v>
      </c>
      <c r="N211" s="1065">
        <v>0</v>
      </c>
      <c r="O211" s="1065">
        <v>0</v>
      </c>
      <c r="P211" s="1065">
        <v>0</v>
      </c>
      <c r="Q211" s="1065">
        <v>0</v>
      </c>
      <c r="R211" s="1065">
        <v>0</v>
      </c>
      <c r="S211" s="1065">
        <v>0</v>
      </c>
      <c r="T211" s="1065">
        <v>0</v>
      </c>
      <c r="U211" s="38"/>
    </row>
    <row r="212" spans="1:21">
      <c r="A212" s="1095">
        <f t="shared" si="13"/>
        <v>205</v>
      </c>
      <c r="B212" s="1096"/>
      <c r="C212" s="1081" t="s">
        <v>457</v>
      </c>
      <c r="D212" s="1063" t="s">
        <v>458</v>
      </c>
      <c r="E212" s="1063" t="s">
        <v>59</v>
      </c>
      <c r="F212" s="1063" t="s">
        <v>2716</v>
      </c>
      <c r="G212" s="1064">
        <f t="shared" si="11"/>
        <v>0</v>
      </c>
      <c r="H212" s="1079">
        <f t="shared" si="12"/>
        <v>0</v>
      </c>
      <c r="I212" s="1065">
        <v>0</v>
      </c>
      <c r="J212" s="1065">
        <v>0</v>
      </c>
      <c r="K212" s="1065">
        <v>0</v>
      </c>
      <c r="L212" s="1065">
        <v>0</v>
      </c>
      <c r="M212" s="1065">
        <v>0</v>
      </c>
      <c r="N212" s="1065">
        <v>0</v>
      </c>
      <c r="O212" s="1065">
        <v>0</v>
      </c>
      <c r="P212" s="1065">
        <v>0</v>
      </c>
      <c r="Q212" s="1065">
        <v>0</v>
      </c>
      <c r="R212" s="1065">
        <v>0</v>
      </c>
      <c r="S212" s="1065">
        <v>0</v>
      </c>
      <c r="T212" s="1065">
        <v>0</v>
      </c>
      <c r="U212" s="38"/>
    </row>
    <row r="213" spans="1:21">
      <c r="A213" s="1095">
        <f t="shared" si="13"/>
        <v>206</v>
      </c>
      <c r="B213" s="1096"/>
      <c r="C213" s="1081" t="s">
        <v>453</v>
      </c>
      <c r="D213" s="1063" t="s">
        <v>454</v>
      </c>
      <c r="E213" s="1063" t="s">
        <v>2650</v>
      </c>
      <c r="F213" s="1063" t="s">
        <v>2716</v>
      </c>
      <c r="G213" s="1064">
        <f t="shared" si="11"/>
        <v>0</v>
      </c>
      <c r="H213" s="1079">
        <f t="shared" si="12"/>
        <v>0</v>
      </c>
      <c r="I213" s="1065">
        <v>0</v>
      </c>
      <c r="J213" s="1065">
        <v>0</v>
      </c>
      <c r="K213" s="1065">
        <v>0</v>
      </c>
      <c r="L213" s="1065">
        <v>0</v>
      </c>
      <c r="M213" s="1065">
        <v>0</v>
      </c>
      <c r="N213" s="1065">
        <v>0</v>
      </c>
      <c r="O213" s="1065">
        <v>0</v>
      </c>
      <c r="P213" s="1065">
        <v>0</v>
      </c>
      <c r="Q213" s="1065">
        <v>0</v>
      </c>
      <c r="R213" s="1065">
        <v>0</v>
      </c>
      <c r="S213" s="1065">
        <v>0</v>
      </c>
      <c r="T213" s="1065">
        <v>0</v>
      </c>
      <c r="U213" s="38"/>
    </row>
    <row r="214" spans="1:21">
      <c r="A214" s="1095">
        <f t="shared" si="13"/>
        <v>207</v>
      </c>
      <c r="B214" s="1096"/>
      <c r="C214" s="1081" t="s">
        <v>865</v>
      </c>
      <c r="D214" s="1063" t="s">
        <v>467</v>
      </c>
      <c r="E214" s="1063" t="s">
        <v>56</v>
      </c>
      <c r="F214" s="1063" t="s">
        <v>2716</v>
      </c>
      <c r="G214" s="1064">
        <f t="shared" si="11"/>
        <v>0</v>
      </c>
      <c r="H214" s="1079">
        <f t="shared" si="12"/>
        <v>0</v>
      </c>
      <c r="I214" s="1065">
        <v>0</v>
      </c>
      <c r="J214" s="1065">
        <v>0</v>
      </c>
      <c r="K214" s="1065">
        <v>0</v>
      </c>
      <c r="L214" s="1065">
        <v>0</v>
      </c>
      <c r="M214" s="1065">
        <v>0</v>
      </c>
      <c r="N214" s="1065">
        <v>0</v>
      </c>
      <c r="O214" s="1065">
        <v>0</v>
      </c>
      <c r="P214" s="1065">
        <v>0</v>
      </c>
      <c r="Q214" s="1065">
        <v>0</v>
      </c>
      <c r="R214" s="1065">
        <v>0</v>
      </c>
      <c r="S214" s="1065">
        <v>0</v>
      </c>
      <c r="T214" s="1065">
        <v>0</v>
      </c>
      <c r="U214" s="38"/>
    </row>
    <row r="215" spans="1:21">
      <c r="A215" s="1095">
        <f t="shared" si="13"/>
        <v>208</v>
      </c>
      <c r="B215" s="1096"/>
      <c r="C215" s="1081" t="s">
        <v>463</v>
      </c>
      <c r="D215" s="1063" t="s">
        <v>464</v>
      </c>
      <c r="E215" s="1063" t="s">
        <v>56</v>
      </c>
      <c r="F215" s="1063" t="s">
        <v>2716</v>
      </c>
      <c r="G215" s="1064">
        <f t="shared" si="11"/>
        <v>0</v>
      </c>
      <c r="H215" s="1079">
        <f t="shared" si="12"/>
        <v>0</v>
      </c>
      <c r="I215" s="1065">
        <v>0</v>
      </c>
      <c r="J215" s="1065">
        <v>0</v>
      </c>
      <c r="K215" s="1065">
        <v>0</v>
      </c>
      <c r="L215" s="1065">
        <v>0</v>
      </c>
      <c r="M215" s="1065">
        <v>0</v>
      </c>
      <c r="N215" s="1065">
        <v>0</v>
      </c>
      <c r="O215" s="1065">
        <v>0</v>
      </c>
      <c r="P215" s="1065">
        <v>0</v>
      </c>
      <c r="Q215" s="1065">
        <v>0</v>
      </c>
      <c r="R215" s="1065">
        <v>0</v>
      </c>
      <c r="S215" s="1065">
        <v>0</v>
      </c>
      <c r="T215" s="1065">
        <v>0</v>
      </c>
      <c r="U215" s="38"/>
    </row>
    <row r="216" spans="1:21">
      <c r="A216" s="1095">
        <f t="shared" si="13"/>
        <v>209</v>
      </c>
      <c r="B216" s="1096"/>
      <c r="C216" s="1081" t="s">
        <v>352</v>
      </c>
      <c r="D216" s="1063" t="s">
        <v>465</v>
      </c>
      <c r="E216" s="1063" t="s">
        <v>56</v>
      </c>
      <c r="F216" s="1063" t="s">
        <v>2716</v>
      </c>
      <c r="G216" s="1064">
        <f t="shared" si="11"/>
        <v>0</v>
      </c>
      <c r="H216" s="1079">
        <f t="shared" si="12"/>
        <v>0</v>
      </c>
      <c r="I216" s="1065">
        <v>0</v>
      </c>
      <c r="J216" s="1065">
        <v>0</v>
      </c>
      <c r="K216" s="1065">
        <v>0</v>
      </c>
      <c r="L216" s="1065">
        <v>0</v>
      </c>
      <c r="M216" s="1065">
        <v>0</v>
      </c>
      <c r="N216" s="1065">
        <v>0</v>
      </c>
      <c r="O216" s="1065">
        <v>0</v>
      </c>
      <c r="P216" s="1065">
        <v>0</v>
      </c>
      <c r="Q216" s="1065">
        <v>0</v>
      </c>
      <c r="R216" s="1065">
        <v>0</v>
      </c>
      <c r="S216" s="1065">
        <v>0</v>
      </c>
      <c r="T216" s="1065">
        <v>0</v>
      </c>
      <c r="U216" s="38"/>
    </row>
    <row r="217" spans="1:21">
      <c r="A217" s="1095">
        <f t="shared" si="13"/>
        <v>210</v>
      </c>
      <c r="B217" s="1096"/>
      <c r="C217" s="1081" t="s">
        <v>2646</v>
      </c>
      <c r="D217" s="1063" t="s">
        <v>972</v>
      </c>
      <c r="E217" s="1063" t="s">
        <v>56</v>
      </c>
      <c r="F217" s="1063" t="s">
        <v>2716</v>
      </c>
      <c r="G217" s="1064">
        <f t="shared" si="11"/>
        <v>0</v>
      </c>
      <c r="H217" s="1079">
        <f t="shared" si="12"/>
        <v>0</v>
      </c>
      <c r="I217" s="1065">
        <v>0</v>
      </c>
      <c r="J217" s="1065">
        <v>0</v>
      </c>
      <c r="K217" s="1065">
        <v>0</v>
      </c>
      <c r="L217" s="1065">
        <v>0</v>
      </c>
      <c r="M217" s="1065">
        <v>0</v>
      </c>
      <c r="N217" s="1065">
        <v>0</v>
      </c>
      <c r="O217" s="1065">
        <v>0</v>
      </c>
      <c r="P217" s="1065">
        <v>0</v>
      </c>
      <c r="Q217" s="1065">
        <v>0</v>
      </c>
      <c r="R217" s="1065">
        <v>0</v>
      </c>
      <c r="S217" s="1065">
        <v>0</v>
      </c>
      <c r="T217" s="1065">
        <v>0</v>
      </c>
      <c r="U217" s="38"/>
    </row>
    <row r="218" spans="1:21">
      <c r="A218" s="1095">
        <f t="shared" si="13"/>
        <v>211</v>
      </c>
      <c r="B218" s="1096"/>
      <c r="C218" s="1081" t="s">
        <v>975</v>
      </c>
      <c r="D218" s="1063" t="s">
        <v>976</v>
      </c>
      <c r="E218" s="1063" t="s">
        <v>56</v>
      </c>
      <c r="F218" s="1063" t="s">
        <v>2716</v>
      </c>
      <c r="G218" s="1064">
        <f t="shared" si="11"/>
        <v>0</v>
      </c>
      <c r="H218" s="1079">
        <f t="shared" si="12"/>
        <v>0</v>
      </c>
      <c r="I218" s="1065">
        <v>0</v>
      </c>
      <c r="J218" s="1065">
        <v>0</v>
      </c>
      <c r="K218" s="1065">
        <v>0</v>
      </c>
      <c r="L218" s="1065">
        <v>0</v>
      </c>
      <c r="M218" s="1065">
        <v>0</v>
      </c>
      <c r="N218" s="1065">
        <v>0</v>
      </c>
      <c r="O218" s="1065">
        <v>0</v>
      </c>
      <c r="P218" s="1065">
        <v>0</v>
      </c>
      <c r="Q218" s="1065">
        <v>0</v>
      </c>
      <c r="R218" s="1065">
        <v>0</v>
      </c>
      <c r="S218" s="1065">
        <v>0</v>
      </c>
      <c r="T218" s="1065">
        <v>0</v>
      </c>
      <c r="U218" s="38"/>
    </row>
    <row r="219" spans="1:21">
      <c r="A219" s="1095">
        <f t="shared" si="13"/>
        <v>212</v>
      </c>
      <c r="B219" s="1096"/>
      <c r="C219" s="1081" t="s">
        <v>471</v>
      </c>
      <c r="D219" s="1063" t="s">
        <v>472</v>
      </c>
      <c r="E219" s="1063" t="s">
        <v>67</v>
      </c>
      <c r="F219" s="1063" t="s">
        <v>2717</v>
      </c>
      <c r="G219" s="1064">
        <f t="shared" si="11"/>
        <v>0</v>
      </c>
      <c r="H219" s="1079">
        <f t="shared" si="12"/>
        <v>0</v>
      </c>
      <c r="I219" s="1066">
        <v>0</v>
      </c>
      <c r="J219" s="1065">
        <v>0</v>
      </c>
      <c r="K219" s="1066">
        <v>0</v>
      </c>
      <c r="L219" s="1065">
        <v>0</v>
      </c>
      <c r="M219" s="1065">
        <v>0</v>
      </c>
      <c r="N219" s="1065">
        <v>0</v>
      </c>
      <c r="O219" s="1065">
        <v>0</v>
      </c>
      <c r="P219" s="1065">
        <v>0</v>
      </c>
      <c r="Q219" s="1065">
        <v>0</v>
      </c>
      <c r="R219" s="1065">
        <v>0</v>
      </c>
      <c r="S219" s="1065">
        <v>0</v>
      </c>
      <c r="T219" s="1065">
        <v>0</v>
      </c>
      <c r="U219" s="38"/>
    </row>
    <row r="220" spans="1:21">
      <c r="A220" s="1095">
        <f t="shared" si="13"/>
        <v>213</v>
      </c>
      <c r="B220" s="1096"/>
      <c r="C220" s="1086" t="s">
        <v>474</v>
      </c>
      <c r="D220" s="1067" t="s">
        <v>140</v>
      </c>
      <c r="E220" s="1067" t="s">
        <v>67</v>
      </c>
      <c r="F220" s="1063" t="s">
        <v>2718</v>
      </c>
      <c r="G220" s="1064">
        <f t="shared" si="11"/>
        <v>0</v>
      </c>
      <c r="H220" s="1079">
        <f t="shared" si="12"/>
        <v>0</v>
      </c>
      <c r="I220" s="1065">
        <v>0</v>
      </c>
      <c r="J220" s="1065">
        <v>0</v>
      </c>
      <c r="K220" s="1065">
        <v>0</v>
      </c>
      <c r="L220" s="1065">
        <v>0</v>
      </c>
      <c r="M220" s="1065">
        <v>0</v>
      </c>
      <c r="N220" s="1065">
        <v>0</v>
      </c>
      <c r="O220" s="1065">
        <v>0</v>
      </c>
      <c r="P220" s="1065">
        <v>0</v>
      </c>
      <c r="Q220" s="1065">
        <v>0</v>
      </c>
      <c r="R220" s="1065">
        <v>0</v>
      </c>
      <c r="S220" s="1065">
        <v>0</v>
      </c>
      <c r="T220" s="1065">
        <v>0</v>
      </c>
      <c r="U220" s="38"/>
    </row>
    <row r="221" spans="1:21">
      <c r="A221" s="1095">
        <f t="shared" si="13"/>
        <v>214</v>
      </c>
      <c r="B221" s="1096"/>
      <c r="C221" s="1086" t="s">
        <v>476</v>
      </c>
      <c r="D221" s="1067" t="s">
        <v>477</v>
      </c>
      <c r="E221" s="1067" t="s">
        <v>1083</v>
      </c>
      <c r="F221" s="1063" t="s">
        <v>2718</v>
      </c>
      <c r="G221" s="1064">
        <f t="shared" si="11"/>
        <v>0</v>
      </c>
      <c r="H221" s="1079">
        <f t="shared" si="12"/>
        <v>0</v>
      </c>
      <c r="I221" s="1065">
        <v>0</v>
      </c>
      <c r="J221" s="1065">
        <v>0</v>
      </c>
      <c r="K221" s="1065">
        <v>0</v>
      </c>
      <c r="L221" s="1065">
        <v>0</v>
      </c>
      <c r="M221" s="1065">
        <v>0</v>
      </c>
      <c r="N221" s="1065">
        <v>0</v>
      </c>
      <c r="O221" s="1065">
        <v>0</v>
      </c>
      <c r="P221" s="1065">
        <v>0</v>
      </c>
      <c r="Q221" s="1065">
        <v>0</v>
      </c>
      <c r="R221" s="1065">
        <v>0</v>
      </c>
      <c r="S221" s="1065">
        <v>0</v>
      </c>
      <c r="T221" s="1065">
        <v>0</v>
      </c>
      <c r="U221" s="38"/>
    </row>
    <row r="222" spans="1:21">
      <c r="A222" s="1095">
        <f t="shared" si="13"/>
        <v>215</v>
      </c>
      <c r="B222" s="1096"/>
      <c r="C222" s="1086" t="s">
        <v>475</v>
      </c>
      <c r="D222" s="1067" t="s">
        <v>78</v>
      </c>
      <c r="E222" s="1067" t="s">
        <v>67</v>
      </c>
      <c r="F222" s="1063" t="s">
        <v>2718</v>
      </c>
      <c r="G222" s="1064">
        <f t="shared" si="11"/>
        <v>0</v>
      </c>
      <c r="H222" s="1079">
        <f t="shared" si="12"/>
        <v>0</v>
      </c>
      <c r="I222" s="1065">
        <v>0</v>
      </c>
      <c r="J222" s="1065">
        <v>0</v>
      </c>
      <c r="K222" s="1065">
        <v>0</v>
      </c>
      <c r="L222" s="1065">
        <v>0</v>
      </c>
      <c r="M222" s="1065">
        <v>0</v>
      </c>
      <c r="N222" s="1065">
        <v>0</v>
      </c>
      <c r="O222" s="1065">
        <v>0</v>
      </c>
      <c r="P222" s="1065">
        <v>0</v>
      </c>
      <c r="Q222" s="1065">
        <v>0</v>
      </c>
      <c r="R222" s="1065">
        <v>0</v>
      </c>
      <c r="S222" s="1065">
        <v>0</v>
      </c>
      <c r="T222" s="1065">
        <v>0</v>
      </c>
      <c r="U222" s="38"/>
    </row>
    <row r="223" spans="1:21">
      <c r="A223" s="1095">
        <f t="shared" si="13"/>
        <v>216</v>
      </c>
      <c r="B223" s="1096"/>
      <c r="C223" s="1086" t="s">
        <v>131</v>
      </c>
      <c r="D223" s="1067" t="s">
        <v>138</v>
      </c>
      <c r="E223" s="1067" t="s">
        <v>59</v>
      </c>
      <c r="F223" s="1063" t="s">
        <v>2718</v>
      </c>
      <c r="G223" s="1064">
        <f t="shared" si="11"/>
        <v>0</v>
      </c>
      <c r="H223" s="1079">
        <f t="shared" si="12"/>
        <v>0</v>
      </c>
      <c r="I223" s="1065">
        <v>0</v>
      </c>
      <c r="J223" s="1065">
        <v>0</v>
      </c>
      <c r="K223" s="1065">
        <v>0</v>
      </c>
      <c r="L223" s="1065">
        <v>0</v>
      </c>
      <c r="M223" s="1065">
        <v>0</v>
      </c>
      <c r="N223" s="1065">
        <v>0</v>
      </c>
      <c r="O223" s="1065">
        <v>0</v>
      </c>
      <c r="P223" s="1065">
        <v>0</v>
      </c>
      <c r="Q223" s="1065">
        <v>0</v>
      </c>
      <c r="R223" s="1065">
        <v>0</v>
      </c>
      <c r="S223" s="1065">
        <v>0</v>
      </c>
      <c r="T223" s="1065">
        <v>0</v>
      </c>
      <c r="U223" s="38"/>
    </row>
    <row r="224" spans="1:21">
      <c r="A224" s="1095">
        <f t="shared" si="13"/>
        <v>217</v>
      </c>
      <c r="B224" s="1096"/>
      <c r="C224" s="1086" t="s">
        <v>491</v>
      </c>
      <c r="D224" s="1067" t="s">
        <v>492</v>
      </c>
      <c r="E224" s="1067" t="s">
        <v>59</v>
      </c>
      <c r="F224" s="1063" t="s">
        <v>2718</v>
      </c>
      <c r="G224" s="1064">
        <f t="shared" si="11"/>
        <v>0</v>
      </c>
      <c r="H224" s="1079">
        <f t="shared" si="12"/>
        <v>0</v>
      </c>
      <c r="I224" s="1065">
        <v>0</v>
      </c>
      <c r="J224" s="1065">
        <v>0</v>
      </c>
      <c r="K224" s="1065">
        <v>0</v>
      </c>
      <c r="L224" s="1065">
        <v>0</v>
      </c>
      <c r="M224" s="1065">
        <v>0</v>
      </c>
      <c r="N224" s="1065">
        <v>0</v>
      </c>
      <c r="O224" s="1065">
        <v>0</v>
      </c>
      <c r="P224" s="1065">
        <v>0</v>
      </c>
      <c r="Q224" s="1065">
        <v>0</v>
      </c>
      <c r="R224" s="1065">
        <v>0</v>
      </c>
      <c r="S224" s="1065">
        <v>0</v>
      </c>
      <c r="T224" s="1065">
        <v>0</v>
      </c>
      <c r="U224" s="38"/>
    </row>
    <row r="225" spans="1:21">
      <c r="A225" s="1095">
        <f t="shared" si="13"/>
        <v>218</v>
      </c>
      <c r="B225" s="1096"/>
      <c r="C225" s="1086" t="s">
        <v>76</v>
      </c>
      <c r="D225" s="1067" t="s">
        <v>75</v>
      </c>
      <c r="E225" s="1067" t="s">
        <v>59</v>
      </c>
      <c r="F225" s="1063" t="s">
        <v>2718</v>
      </c>
      <c r="G225" s="1064">
        <f t="shared" si="11"/>
        <v>0</v>
      </c>
      <c r="H225" s="1079">
        <f t="shared" si="12"/>
        <v>0</v>
      </c>
      <c r="I225" s="1065">
        <v>0</v>
      </c>
      <c r="J225" s="1065">
        <v>0</v>
      </c>
      <c r="K225" s="1065">
        <v>0</v>
      </c>
      <c r="L225" s="1065">
        <v>0</v>
      </c>
      <c r="M225" s="1065">
        <v>0</v>
      </c>
      <c r="N225" s="1065">
        <v>0</v>
      </c>
      <c r="O225" s="1065">
        <v>0</v>
      </c>
      <c r="P225" s="1065">
        <v>0</v>
      </c>
      <c r="Q225" s="1065">
        <v>0</v>
      </c>
      <c r="R225" s="1065">
        <v>0</v>
      </c>
      <c r="S225" s="1065">
        <v>0</v>
      </c>
      <c r="T225" s="1065">
        <v>0</v>
      </c>
      <c r="U225" s="38"/>
    </row>
    <row r="226" spans="1:21">
      <c r="A226" s="1095">
        <f t="shared" si="13"/>
        <v>219</v>
      </c>
      <c r="B226" s="1096"/>
      <c r="C226" s="1086" t="s">
        <v>482</v>
      </c>
      <c r="D226" s="1067" t="s">
        <v>73</v>
      </c>
      <c r="E226" s="1067" t="s">
        <v>2650</v>
      </c>
      <c r="F226" s="1063" t="s">
        <v>2718</v>
      </c>
      <c r="G226" s="1064">
        <f t="shared" si="11"/>
        <v>0</v>
      </c>
      <c r="H226" s="1079">
        <f t="shared" si="12"/>
        <v>0</v>
      </c>
      <c r="I226" s="1065">
        <v>0</v>
      </c>
      <c r="J226" s="1065">
        <v>0</v>
      </c>
      <c r="K226" s="1065">
        <v>0</v>
      </c>
      <c r="L226" s="1065">
        <v>0</v>
      </c>
      <c r="M226" s="1065">
        <v>0</v>
      </c>
      <c r="N226" s="1065">
        <v>0</v>
      </c>
      <c r="O226" s="1065">
        <v>0</v>
      </c>
      <c r="P226" s="1065">
        <v>0</v>
      </c>
      <c r="Q226" s="1065">
        <v>0</v>
      </c>
      <c r="R226" s="1065">
        <v>0</v>
      </c>
      <c r="S226" s="1065">
        <v>0</v>
      </c>
      <c r="T226" s="1065">
        <v>0</v>
      </c>
      <c r="U226" s="38"/>
    </row>
    <row r="227" spans="1:21">
      <c r="A227" s="1095">
        <f t="shared" si="13"/>
        <v>220</v>
      </c>
      <c r="B227" s="1096"/>
      <c r="C227" s="1086" t="s">
        <v>102</v>
      </c>
      <c r="D227" s="1067" t="s">
        <v>488</v>
      </c>
      <c r="E227" s="1067" t="s">
        <v>59</v>
      </c>
      <c r="F227" s="1063" t="s">
        <v>2718</v>
      </c>
      <c r="G227" s="1064">
        <f t="shared" si="11"/>
        <v>0</v>
      </c>
      <c r="H227" s="1079">
        <f t="shared" si="12"/>
        <v>0</v>
      </c>
      <c r="I227" s="1065">
        <v>0</v>
      </c>
      <c r="J227" s="1065">
        <v>0</v>
      </c>
      <c r="K227" s="1065">
        <v>0</v>
      </c>
      <c r="L227" s="1065">
        <v>0</v>
      </c>
      <c r="M227" s="1065">
        <v>0</v>
      </c>
      <c r="N227" s="1065">
        <v>0</v>
      </c>
      <c r="O227" s="1065">
        <v>0</v>
      </c>
      <c r="P227" s="1065">
        <v>0</v>
      </c>
      <c r="Q227" s="1065">
        <v>0</v>
      </c>
      <c r="R227" s="1065">
        <v>0</v>
      </c>
      <c r="S227" s="1065">
        <v>0</v>
      </c>
      <c r="T227" s="1065">
        <v>0</v>
      </c>
      <c r="U227" s="38"/>
    </row>
    <row r="228" spans="1:21">
      <c r="A228" s="1095">
        <f t="shared" si="13"/>
        <v>221</v>
      </c>
      <c r="B228" s="1096"/>
      <c r="C228" s="1086" t="s">
        <v>489</v>
      </c>
      <c r="D228" s="1067" t="s">
        <v>490</v>
      </c>
      <c r="E228" s="1067" t="s">
        <v>56</v>
      </c>
      <c r="F228" s="1063" t="s">
        <v>2718</v>
      </c>
      <c r="G228" s="1064">
        <f t="shared" si="11"/>
        <v>0</v>
      </c>
      <c r="H228" s="1079">
        <f t="shared" si="12"/>
        <v>0</v>
      </c>
      <c r="I228" s="1065">
        <v>0</v>
      </c>
      <c r="J228" s="1065">
        <v>0</v>
      </c>
      <c r="K228" s="1065">
        <v>0</v>
      </c>
      <c r="L228" s="1065">
        <v>0</v>
      </c>
      <c r="M228" s="1065">
        <v>0</v>
      </c>
      <c r="N228" s="1065">
        <v>0</v>
      </c>
      <c r="O228" s="1065">
        <v>0</v>
      </c>
      <c r="P228" s="1065">
        <v>0</v>
      </c>
      <c r="Q228" s="1065">
        <v>0</v>
      </c>
      <c r="R228" s="1065">
        <v>0</v>
      </c>
      <c r="S228" s="1065">
        <v>0</v>
      </c>
      <c r="T228" s="1065">
        <v>0</v>
      </c>
      <c r="U228" s="38"/>
    </row>
    <row r="229" spans="1:21">
      <c r="A229" s="1095">
        <f t="shared" si="13"/>
        <v>222</v>
      </c>
      <c r="B229" s="1096"/>
      <c r="C229" s="1086" t="s">
        <v>493</v>
      </c>
      <c r="D229" s="1067" t="s">
        <v>494</v>
      </c>
      <c r="E229" s="1067" t="s">
        <v>56</v>
      </c>
      <c r="F229" s="1063" t="s">
        <v>2718</v>
      </c>
      <c r="G229" s="1064">
        <f t="shared" si="11"/>
        <v>0</v>
      </c>
      <c r="H229" s="1079">
        <f t="shared" si="12"/>
        <v>0</v>
      </c>
      <c r="I229" s="1065">
        <v>0</v>
      </c>
      <c r="J229" s="1065">
        <v>0</v>
      </c>
      <c r="K229" s="1065">
        <v>0</v>
      </c>
      <c r="L229" s="1065">
        <v>0</v>
      </c>
      <c r="M229" s="1065">
        <v>0</v>
      </c>
      <c r="N229" s="1065">
        <v>0</v>
      </c>
      <c r="O229" s="1065">
        <v>0</v>
      </c>
      <c r="P229" s="1065">
        <v>0</v>
      </c>
      <c r="Q229" s="1065">
        <v>0</v>
      </c>
      <c r="R229" s="1065">
        <v>0</v>
      </c>
      <c r="S229" s="1065">
        <v>0</v>
      </c>
      <c r="T229" s="1065">
        <v>0</v>
      </c>
      <c r="U229" s="38"/>
    </row>
    <row r="230" spans="1:21">
      <c r="A230" s="1095">
        <f t="shared" si="13"/>
        <v>223</v>
      </c>
      <c r="B230" s="1096"/>
      <c r="C230" s="1086" t="s">
        <v>487</v>
      </c>
      <c r="D230" s="1067" t="s">
        <v>437</v>
      </c>
      <c r="E230" s="1067" t="s">
        <v>1762</v>
      </c>
      <c r="F230" s="1063" t="s">
        <v>2718</v>
      </c>
      <c r="G230" s="1064">
        <f t="shared" si="11"/>
        <v>0</v>
      </c>
      <c r="H230" s="1079">
        <f t="shared" si="12"/>
        <v>0</v>
      </c>
      <c r="I230" s="1065">
        <v>0</v>
      </c>
      <c r="J230" s="1065">
        <v>0</v>
      </c>
      <c r="K230" s="1065">
        <v>0</v>
      </c>
      <c r="L230" s="1065">
        <v>0</v>
      </c>
      <c r="M230" s="1065">
        <v>0</v>
      </c>
      <c r="N230" s="1065">
        <v>0</v>
      </c>
      <c r="O230" s="1065">
        <v>0</v>
      </c>
      <c r="P230" s="1065">
        <v>0</v>
      </c>
      <c r="Q230" s="1065">
        <v>0</v>
      </c>
      <c r="R230" s="1065">
        <v>0</v>
      </c>
      <c r="S230" s="1065">
        <v>0</v>
      </c>
      <c r="T230" s="1065">
        <v>0</v>
      </c>
      <c r="U230" s="38"/>
    </row>
    <row r="231" spans="1:21">
      <c r="A231" s="1095">
        <f t="shared" si="13"/>
        <v>224</v>
      </c>
      <c r="B231" s="1096"/>
      <c r="C231" s="1086" t="s">
        <v>485</v>
      </c>
      <c r="D231" s="1067" t="s">
        <v>486</v>
      </c>
      <c r="E231" s="1067" t="s">
        <v>56</v>
      </c>
      <c r="F231" s="1063" t="s">
        <v>2718</v>
      </c>
      <c r="G231" s="1064">
        <f t="shared" si="11"/>
        <v>0</v>
      </c>
      <c r="H231" s="1079">
        <f t="shared" si="12"/>
        <v>0</v>
      </c>
      <c r="I231" s="1065">
        <v>0</v>
      </c>
      <c r="J231" s="1065">
        <v>0</v>
      </c>
      <c r="K231" s="1065">
        <v>0</v>
      </c>
      <c r="L231" s="1065">
        <v>0</v>
      </c>
      <c r="M231" s="1065">
        <v>0</v>
      </c>
      <c r="N231" s="1065">
        <v>0</v>
      </c>
      <c r="O231" s="1065">
        <v>0</v>
      </c>
      <c r="P231" s="1065">
        <v>0</v>
      </c>
      <c r="Q231" s="1065">
        <v>0</v>
      </c>
      <c r="R231" s="1065">
        <v>0</v>
      </c>
      <c r="S231" s="1065">
        <v>0</v>
      </c>
      <c r="T231" s="1065">
        <v>0</v>
      </c>
      <c r="U231" s="38"/>
    </row>
    <row r="232" spans="1:21">
      <c r="A232" s="1095">
        <f t="shared" si="13"/>
        <v>225</v>
      </c>
      <c r="B232" s="1096"/>
      <c r="C232" s="1081" t="s">
        <v>68</v>
      </c>
      <c r="D232" s="1063" t="s">
        <v>1055</v>
      </c>
      <c r="E232" s="1063" t="s">
        <v>67</v>
      </c>
      <c r="F232" s="1063" t="s">
        <v>2719</v>
      </c>
      <c r="G232" s="1064">
        <f t="shared" si="11"/>
        <v>0</v>
      </c>
      <c r="H232" s="1079">
        <f t="shared" si="12"/>
        <v>0</v>
      </c>
      <c r="I232" s="1066">
        <v>0</v>
      </c>
      <c r="J232" s="1066">
        <v>0</v>
      </c>
      <c r="K232" s="1066">
        <v>0</v>
      </c>
      <c r="L232" s="1066">
        <v>0</v>
      </c>
      <c r="M232" s="1066">
        <v>0</v>
      </c>
      <c r="N232" s="1066">
        <v>0</v>
      </c>
      <c r="O232" s="1066">
        <v>0</v>
      </c>
      <c r="P232" s="1066">
        <v>0</v>
      </c>
      <c r="Q232" s="1066">
        <v>0</v>
      </c>
      <c r="R232" s="1066">
        <v>0</v>
      </c>
      <c r="S232" s="1066">
        <v>0</v>
      </c>
      <c r="T232" s="1066">
        <v>0</v>
      </c>
      <c r="U232" s="38"/>
    </row>
    <row r="233" spans="1:21">
      <c r="A233" s="1095">
        <f t="shared" si="13"/>
        <v>226</v>
      </c>
      <c r="B233" s="1096"/>
      <c r="C233" s="1081" t="s">
        <v>498</v>
      </c>
      <c r="D233" s="1063" t="s">
        <v>499</v>
      </c>
      <c r="E233" s="1063" t="s">
        <v>1083</v>
      </c>
      <c r="F233" s="1063" t="s">
        <v>2719</v>
      </c>
      <c r="G233" s="1064">
        <f t="shared" si="11"/>
        <v>0</v>
      </c>
      <c r="H233" s="1079">
        <f t="shared" si="12"/>
        <v>0</v>
      </c>
      <c r="I233" s="1066">
        <v>0</v>
      </c>
      <c r="J233" s="1066">
        <v>0</v>
      </c>
      <c r="K233" s="1066">
        <v>0</v>
      </c>
      <c r="L233" s="1066">
        <v>0</v>
      </c>
      <c r="M233" s="1066">
        <v>0</v>
      </c>
      <c r="N233" s="1066">
        <v>0</v>
      </c>
      <c r="O233" s="1066">
        <v>0</v>
      </c>
      <c r="P233" s="1066">
        <v>0</v>
      </c>
      <c r="Q233" s="1066">
        <v>0</v>
      </c>
      <c r="R233" s="1066">
        <v>0</v>
      </c>
      <c r="S233" s="1066">
        <v>0</v>
      </c>
      <c r="T233" s="1066">
        <v>0</v>
      </c>
      <c r="U233" s="38"/>
    </row>
    <row r="234" spans="1:21">
      <c r="A234" s="1095">
        <f t="shared" si="13"/>
        <v>227</v>
      </c>
      <c r="B234" s="1096"/>
      <c r="C234" s="1081" t="s">
        <v>390</v>
      </c>
      <c r="D234" s="1063" t="s">
        <v>391</v>
      </c>
      <c r="E234" s="1063" t="s">
        <v>392</v>
      </c>
      <c r="F234" s="1063" t="s">
        <v>2719</v>
      </c>
      <c r="G234" s="1064">
        <f t="shared" si="11"/>
        <v>0</v>
      </c>
      <c r="H234" s="1079">
        <f t="shared" si="12"/>
        <v>0</v>
      </c>
      <c r="I234" s="1066">
        <v>0</v>
      </c>
      <c r="J234" s="1066">
        <v>0</v>
      </c>
      <c r="K234" s="1066">
        <v>0</v>
      </c>
      <c r="L234" s="1066">
        <v>0</v>
      </c>
      <c r="M234" s="1066">
        <v>0</v>
      </c>
      <c r="N234" s="1066">
        <v>0</v>
      </c>
      <c r="O234" s="1066">
        <v>0</v>
      </c>
      <c r="P234" s="1066">
        <v>0</v>
      </c>
      <c r="Q234" s="1066">
        <v>0</v>
      </c>
      <c r="R234" s="1066">
        <v>0</v>
      </c>
      <c r="S234" s="1066">
        <v>0</v>
      </c>
      <c r="T234" s="1066">
        <v>0</v>
      </c>
      <c r="U234" s="38"/>
    </row>
    <row r="235" spans="1:21">
      <c r="A235" s="1095">
        <f t="shared" si="13"/>
        <v>228</v>
      </c>
      <c r="B235" s="1096"/>
      <c r="C235" s="1081" t="s">
        <v>160</v>
      </c>
      <c r="D235" s="1063" t="s">
        <v>1051</v>
      </c>
      <c r="E235" s="1063" t="s">
        <v>1083</v>
      </c>
      <c r="F235" s="1063" t="s">
        <v>2719</v>
      </c>
      <c r="G235" s="1064">
        <f t="shared" si="11"/>
        <v>0</v>
      </c>
      <c r="H235" s="1079">
        <f t="shared" si="12"/>
        <v>0</v>
      </c>
      <c r="I235" s="1066">
        <v>0</v>
      </c>
      <c r="J235" s="1066">
        <v>0</v>
      </c>
      <c r="K235" s="1066">
        <v>0</v>
      </c>
      <c r="L235" s="1066">
        <v>0</v>
      </c>
      <c r="M235" s="1066">
        <v>0</v>
      </c>
      <c r="N235" s="1066">
        <v>0</v>
      </c>
      <c r="O235" s="1066">
        <v>0</v>
      </c>
      <c r="P235" s="1066">
        <v>0</v>
      </c>
      <c r="Q235" s="1066">
        <v>0</v>
      </c>
      <c r="R235" s="1066">
        <v>0</v>
      </c>
      <c r="S235" s="1066">
        <v>0</v>
      </c>
      <c r="T235" s="1066">
        <v>0</v>
      </c>
      <c r="U235" s="38"/>
    </row>
    <row r="236" spans="1:21">
      <c r="A236" s="1095">
        <f t="shared" si="13"/>
        <v>229</v>
      </c>
      <c r="B236" s="1096"/>
      <c r="C236" s="1081" t="s">
        <v>245</v>
      </c>
      <c r="D236" s="1063" t="s">
        <v>246</v>
      </c>
      <c r="E236" s="1063" t="s">
        <v>59</v>
      </c>
      <c r="F236" s="1063" t="s">
        <v>2719</v>
      </c>
      <c r="G236" s="1064">
        <f t="shared" si="11"/>
        <v>0</v>
      </c>
      <c r="H236" s="1079">
        <f t="shared" si="12"/>
        <v>0</v>
      </c>
      <c r="I236" s="1066">
        <v>0</v>
      </c>
      <c r="J236" s="1066">
        <v>0</v>
      </c>
      <c r="K236" s="1066">
        <v>0</v>
      </c>
      <c r="L236" s="1066">
        <v>0</v>
      </c>
      <c r="M236" s="1066">
        <v>0</v>
      </c>
      <c r="N236" s="1066">
        <v>0</v>
      </c>
      <c r="O236" s="1066">
        <v>0</v>
      </c>
      <c r="P236" s="1066">
        <v>0</v>
      </c>
      <c r="Q236" s="1066">
        <v>0</v>
      </c>
      <c r="R236" s="1066">
        <v>0</v>
      </c>
      <c r="S236" s="1066">
        <v>0</v>
      </c>
      <c r="T236" s="1066">
        <v>0</v>
      </c>
      <c r="U236" s="38"/>
    </row>
    <row r="237" spans="1:21">
      <c r="A237" s="1095">
        <f t="shared" si="13"/>
        <v>230</v>
      </c>
      <c r="B237" s="1096"/>
      <c r="C237" s="1081" t="s">
        <v>395</v>
      </c>
      <c r="D237" s="1063" t="s">
        <v>396</v>
      </c>
      <c r="E237" s="1063" t="s">
        <v>59</v>
      </c>
      <c r="F237" s="1063" t="s">
        <v>2719</v>
      </c>
      <c r="G237" s="1064">
        <f t="shared" si="11"/>
        <v>0</v>
      </c>
      <c r="H237" s="1079">
        <f t="shared" si="12"/>
        <v>0</v>
      </c>
      <c r="I237" s="1066">
        <v>0</v>
      </c>
      <c r="J237" s="1066">
        <v>0</v>
      </c>
      <c r="K237" s="1066">
        <v>0</v>
      </c>
      <c r="L237" s="1066">
        <v>0</v>
      </c>
      <c r="M237" s="1066">
        <v>0</v>
      </c>
      <c r="N237" s="1066">
        <v>0</v>
      </c>
      <c r="O237" s="1066">
        <v>0</v>
      </c>
      <c r="P237" s="1066">
        <v>0</v>
      </c>
      <c r="Q237" s="1066">
        <v>0</v>
      </c>
      <c r="R237" s="1066">
        <v>0</v>
      </c>
      <c r="S237" s="1066">
        <v>0</v>
      </c>
      <c r="T237" s="1066">
        <v>0</v>
      </c>
      <c r="U237" s="38"/>
    </row>
    <row r="238" spans="1:21">
      <c r="A238" s="1095">
        <f t="shared" si="13"/>
        <v>231</v>
      </c>
      <c r="B238" s="1096"/>
      <c r="C238" s="1081" t="s">
        <v>93</v>
      </c>
      <c r="D238" s="1063" t="s">
        <v>90</v>
      </c>
      <c r="E238" s="1063" t="s">
        <v>67</v>
      </c>
      <c r="F238" s="1063" t="s">
        <v>2720</v>
      </c>
      <c r="G238" s="1064">
        <f t="shared" si="11"/>
        <v>0</v>
      </c>
      <c r="H238" s="1079">
        <f t="shared" si="12"/>
        <v>0</v>
      </c>
      <c r="I238" s="1065">
        <v>0</v>
      </c>
      <c r="J238" s="1065">
        <v>0</v>
      </c>
      <c r="K238" s="1065">
        <v>0</v>
      </c>
      <c r="L238" s="1065">
        <v>0</v>
      </c>
      <c r="M238" s="1065">
        <v>0</v>
      </c>
      <c r="N238" s="1065">
        <v>0</v>
      </c>
      <c r="O238" s="1065">
        <v>0</v>
      </c>
      <c r="P238" s="1065">
        <v>0</v>
      </c>
      <c r="Q238" s="1065">
        <v>0</v>
      </c>
      <c r="R238" s="1065">
        <v>0</v>
      </c>
      <c r="S238" s="1065">
        <v>0</v>
      </c>
      <c r="T238" s="1065">
        <v>0</v>
      </c>
      <c r="U238" s="38"/>
    </row>
    <row r="239" spans="1:21">
      <c r="A239" s="1095">
        <f t="shared" si="13"/>
        <v>232</v>
      </c>
      <c r="B239" s="1096"/>
      <c r="C239" s="1081" t="s">
        <v>511</v>
      </c>
      <c r="D239" s="1063" t="s">
        <v>512</v>
      </c>
      <c r="E239" s="1063" t="s">
        <v>67</v>
      </c>
      <c r="F239" s="1063" t="s">
        <v>2720</v>
      </c>
      <c r="G239" s="1064">
        <f t="shared" si="11"/>
        <v>0</v>
      </c>
      <c r="H239" s="1079">
        <f t="shared" si="12"/>
        <v>0</v>
      </c>
      <c r="I239" s="1065">
        <v>0</v>
      </c>
      <c r="J239" s="1065">
        <v>0</v>
      </c>
      <c r="K239" s="1065">
        <v>0</v>
      </c>
      <c r="L239" s="1065">
        <v>0</v>
      </c>
      <c r="M239" s="1065">
        <v>0</v>
      </c>
      <c r="N239" s="1065">
        <v>0</v>
      </c>
      <c r="O239" s="1065">
        <v>0</v>
      </c>
      <c r="P239" s="1065">
        <v>0</v>
      </c>
      <c r="Q239" s="1065">
        <v>0</v>
      </c>
      <c r="R239" s="1065">
        <v>0</v>
      </c>
      <c r="S239" s="1065">
        <v>0</v>
      </c>
      <c r="T239" s="1065">
        <v>0</v>
      </c>
      <c r="U239" s="38"/>
    </row>
    <row r="240" spans="1:21">
      <c r="A240" s="1095">
        <f t="shared" si="13"/>
        <v>233</v>
      </c>
      <c r="B240" s="1096"/>
      <c r="C240" s="1081" t="s">
        <v>513</v>
      </c>
      <c r="D240" s="1063" t="s">
        <v>514</v>
      </c>
      <c r="E240" s="1063" t="s">
        <v>67</v>
      </c>
      <c r="F240" s="1063" t="s">
        <v>2720</v>
      </c>
      <c r="G240" s="1064">
        <f t="shared" si="11"/>
        <v>0</v>
      </c>
      <c r="H240" s="1079">
        <f t="shared" si="12"/>
        <v>0</v>
      </c>
      <c r="I240" s="1065">
        <v>0</v>
      </c>
      <c r="J240" s="1065">
        <v>0</v>
      </c>
      <c r="K240" s="1065">
        <v>0</v>
      </c>
      <c r="L240" s="1065">
        <v>0</v>
      </c>
      <c r="M240" s="1065">
        <v>0</v>
      </c>
      <c r="N240" s="1065">
        <v>0</v>
      </c>
      <c r="O240" s="1065">
        <v>0</v>
      </c>
      <c r="P240" s="1065">
        <v>0</v>
      </c>
      <c r="Q240" s="1065">
        <v>0</v>
      </c>
      <c r="R240" s="1065">
        <v>0</v>
      </c>
      <c r="S240" s="1065">
        <v>0</v>
      </c>
      <c r="T240" s="1065">
        <v>0</v>
      </c>
      <c r="U240" s="38"/>
    </row>
    <row r="241" spans="1:21">
      <c r="A241" s="1095">
        <f t="shared" si="13"/>
        <v>234</v>
      </c>
      <c r="B241" s="1096"/>
      <c r="C241" s="1081" t="s">
        <v>509</v>
      </c>
      <c r="D241" s="1063" t="s">
        <v>510</v>
      </c>
      <c r="E241" s="1063" t="s">
        <v>1083</v>
      </c>
      <c r="F241" s="1063" t="s">
        <v>2720</v>
      </c>
      <c r="G241" s="1064">
        <f t="shared" si="11"/>
        <v>0</v>
      </c>
      <c r="H241" s="1079">
        <f t="shared" si="12"/>
        <v>0</v>
      </c>
      <c r="I241" s="1065">
        <v>0</v>
      </c>
      <c r="J241" s="1065">
        <v>0</v>
      </c>
      <c r="K241" s="1065">
        <v>0</v>
      </c>
      <c r="L241" s="1065">
        <v>0</v>
      </c>
      <c r="M241" s="1065">
        <v>0</v>
      </c>
      <c r="N241" s="1065">
        <v>0</v>
      </c>
      <c r="O241" s="1065">
        <v>0</v>
      </c>
      <c r="P241" s="1065">
        <v>0</v>
      </c>
      <c r="Q241" s="1065">
        <v>0</v>
      </c>
      <c r="R241" s="1065">
        <v>0</v>
      </c>
      <c r="S241" s="1065">
        <v>0</v>
      </c>
      <c r="T241" s="1065">
        <v>0</v>
      </c>
      <c r="U241" s="38"/>
    </row>
    <row r="242" spans="1:21">
      <c r="A242" s="1095">
        <f t="shared" si="13"/>
        <v>235</v>
      </c>
      <c r="B242" s="1096"/>
      <c r="C242" s="1081" t="s">
        <v>516</v>
      </c>
      <c r="D242" s="1063" t="s">
        <v>236</v>
      </c>
      <c r="E242" s="1063" t="s">
        <v>59</v>
      </c>
      <c r="F242" s="1063" t="s">
        <v>2720</v>
      </c>
      <c r="G242" s="1064">
        <f t="shared" si="11"/>
        <v>0</v>
      </c>
      <c r="H242" s="1079">
        <f t="shared" si="12"/>
        <v>0</v>
      </c>
      <c r="I242" s="1065">
        <v>0</v>
      </c>
      <c r="J242" s="1065">
        <v>0</v>
      </c>
      <c r="K242" s="1065">
        <v>0</v>
      </c>
      <c r="L242" s="1065">
        <v>0</v>
      </c>
      <c r="M242" s="1065">
        <v>0</v>
      </c>
      <c r="N242" s="1065">
        <v>0</v>
      </c>
      <c r="O242" s="1065">
        <v>0</v>
      </c>
      <c r="P242" s="1065">
        <v>0</v>
      </c>
      <c r="Q242" s="1065">
        <v>0</v>
      </c>
      <c r="R242" s="1065">
        <v>0</v>
      </c>
      <c r="S242" s="1065">
        <v>0</v>
      </c>
      <c r="T242" s="1065">
        <v>0</v>
      </c>
      <c r="U242" s="38"/>
    </row>
    <row r="243" spans="1:21">
      <c r="A243" s="1095">
        <f t="shared" si="13"/>
        <v>236</v>
      </c>
      <c r="B243" s="1096"/>
      <c r="C243" s="1081" t="s">
        <v>114</v>
      </c>
      <c r="D243" s="1063" t="s">
        <v>113</v>
      </c>
      <c r="E243" s="1063" t="s">
        <v>2650</v>
      </c>
      <c r="F243" s="1063" t="s">
        <v>2720</v>
      </c>
      <c r="G243" s="1064">
        <f t="shared" si="11"/>
        <v>0</v>
      </c>
      <c r="H243" s="1079">
        <f t="shared" si="12"/>
        <v>0</v>
      </c>
      <c r="I243" s="1065">
        <v>0</v>
      </c>
      <c r="J243" s="1065">
        <v>0</v>
      </c>
      <c r="K243" s="1065">
        <v>0</v>
      </c>
      <c r="L243" s="1065">
        <v>0</v>
      </c>
      <c r="M243" s="1065">
        <v>0</v>
      </c>
      <c r="N243" s="1065">
        <v>0</v>
      </c>
      <c r="O243" s="1065">
        <v>0</v>
      </c>
      <c r="P243" s="1065">
        <v>0</v>
      </c>
      <c r="Q243" s="1065">
        <v>0</v>
      </c>
      <c r="R243" s="1065">
        <v>0</v>
      </c>
      <c r="S243" s="1065">
        <v>0</v>
      </c>
      <c r="T243" s="1065">
        <v>0</v>
      </c>
      <c r="U243" s="38"/>
    </row>
    <row r="244" spans="1:21">
      <c r="A244" s="1095">
        <f t="shared" si="13"/>
        <v>237</v>
      </c>
      <c r="B244" s="1096"/>
      <c r="C244" s="1087" t="s">
        <v>105</v>
      </c>
      <c r="D244" s="1069" t="s">
        <v>106</v>
      </c>
      <c r="E244" s="1063" t="s">
        <v>2650</v>
      </c>
      <c r="F244" s="1063" t="s">
        <v>2720</v>
      </c>
      <c r="G244" s="1064">
        <f t="shared" si="11"/>
        <v>0</v>
      </c>
      <c r="H244" s="1079">
        <f t="shared" si="12"/>
        <v>0</v>
      </c>
      <c r="I244" s="1070">
        <v>0</v>
      </c>
      <c r="J244" s="1070">
        <v>0</v>
      </c>
      <c r="K244" s="1070">
        <v>0</v>
      </c>
      <c r="L244" s="1070">
        <v>0</v>
      </c>
      <c r="M244" s="1070">
        <v>0</v>
      </c>
      <c r="N244" s="1070">
        <v>0</v>
      </c>
      <c r="O244" s="1070">
        <v>0</v>
      </c>
      <c r="P244" s="1070">
        <v>0</v>
      </c>
      <c r="Q244" s="1070">
        <v>0</v>
      </c>
      <c r="R244" s="1070">
        <v>0</v>
      </c>
      <c r="S244" s="1070">
        <v>0</v>
      </c>
      <c r="T244" s="1070">
        <v>0</v>
      </c>
      <c r="U244" s="38"/>
    </row>
    <row r="245" spans="1:21">
      <c r="A245" s="1095">
        <f t="shared" si="13"/>
        <v>238</v>
      </c>
      <c r="B245" s="1096"/>
      <c r="C245" s="1087" t="s">
        <v>77</v>
      </c>
      <c r="D245" s="1069" t="s">
        <v>78</v>
      </c>
      <c r="E245" s="1063" t="s">
        <v>2650</v>
      </c>
      <c r="F245" s="1063" t="s">
        <v>2720</v>
      </c>
      <c r="G245" s="1064">
        <f t="shared" si="11"/>
        <v>0</v>
      </c>
      <c r="H245" s="1079">
        <f t="shared" si="12"/>
        <v>0</v>
      </c>
      <c r="I245" s="1065">
        <v>0</v>
      </c>
      <c r="J245" s="1065">
        <v>0</v>
      </c>
      <c r="K245" s="1065">
        <v>0</v>
      </c>
      <c r="L245" s="1065">
        <v>0</v>
      </c>
      <c r="M245" s="1065">
        <v>0</v>
      </c>
      <c r="N245" s="1065">
        <v>0</v>
      </c>
      <c r="O245" s="1065">
        <v>0</v>
      </c>
      <c r="P245" s="1065">
        <v>0</v>
      </c>
      <c r="Q245" s="1065">
        <v>0</v>
      </c>
      <c r="R245" s="1065">
        <v>0</v>
      </c>
      <c r="S245" s="1065">
        <v>0</v>
      </c>
      <c r="T245" s="1065">
        <v>0</v>
      </c>
      <c r="U245" s="38"/>
    </row>
    <row r="246" spans="1:21">
      <c r="A246" s="1095">
        <f t="shared" si="13"/>
        <v>239</v>
      </c>
      <c r="B246" s="1096"/>
      <c r="C246" s="1081" t="s">
        <v>529</v>
      </c>
      <c r="D246" s="1063" t="s">
        <v>530</v>
      </c>
      <c r="E246" s="1063" t="s">
        <v>56</v>
      </c>
      <c r="F246" s="1063" t="s">
        <v>2720</v>
      </c>
      <c r="G246" s="1064">
        <f t="shared" si="11"/>
        <v>0</v>
      </c>
      <c r="H246" s="1079">
        <f t="shared" si="12"/>
        <v>0</v>
      </c>
      <c r="I246" s="1065">
        <v>0</v>
      </c>
      <c r="J246" s="1065">
        <v>0</v>
      </c>
      <c r="K246" s="1065">
        <v>0</v>
      </c>
      <c r="L246" s="1065">
        <v>0</v>
      </c>
      <c r="M246" s="1065">
        <v>0</v>
      </c>
      <c r="N246" s="1065">
        <v>0</v>
      </c>
      <c r="O246" s="1065">
        <v>0</v>
      </c>
      <c r="P246" s="1065">
        <v>0</v>
      </c>
      <c r="Q246" s="1065">
        <v>0</v>
      </c>
      <c r="R246" s="1065">
        <v>0</v>
      </c>
      <c r="S246" s="1065">
        <v>0</v>
      </c>
      <c r="T246" s="1065">
        <v>0</v>
      </c>
      <c r="U246" s="38"/>
    </row>
    <row r="247" spans="1:21">
      <c r="A247" s="1095">
        <f t="shared" si="13"/>
        <v>240</v>
      </c>
      <c r="B247" s="1096"/>
      <c r="C247" s="1081" t="s">
        <v>519</v>
      </c>
      <c r="D247" s="1063" t="s">
        <v>520</v>
      </c>
      <c r="E247" s="1063" t="s">
        <v>56</v>
      </c>
      <c r="F247" s="1063" t="s">
        <v>2720</v>
      </c>
      <c r="G247" s="1064">
        <f t="shared" si="11"/>
        <v>0</v>
      </c>
      <c r="H247" s="1079">
        <f t="shared" si="12"/>
        <v>0</v>
      </c>
      <c r="I247" s="1065">
        <v>0</v>
      </c>
      <c r="J247" s="1065">
        <v>0</v>
      </c>
      <c r="K247" s="1065">
        <v>0</v>
      </c>
      <c r="L247" s="1065">
        <v>0</v>
      </c>
      <c r="M247" s="1065">
        <v>0</v>
      </c>
      <c r="N247" s="1065">
        <v>0</v>
      </c>
      <c r="O247" s="1065">
        <v>0</v>
      </c>
      <c r="P247" s="1065">
        <v>0</v>
      </c>
      <c r="Q247" s="1065">
        <v>0</v>
      </c>
      <c r="R247" s="1065">
        <v>0</v>
      </c>
      <c r="S247" s="1065">
        <v>0</v>
      </c>
      <c r="T247" s="1065">
        <v>0</v>
      </c>
      <c r="U247" s="38"/>
    </row>
    <row r="248" spans="1:21">
      <c r="A248" s="1095">
        <f t="shared" si="13"/>
        <v>241</v>
      </c>
      <c r="B248" s="1096"/>
      <c r="C248" s="1081" t="s">
        <v>521</v>
      </c>
      <c r="D248" s="1063" t="s">
        <v>522</v>
      </c>
      <c r="E248" s="1063" t="s">
        <v>56</v>
      </c>
      <c r="F248" s="1063" t="s">
        <v>2720</v>
      </c>
      <c r="G248" s="1064">
        <f t="shared" si="11"/>
        <v>0</v>
      </c>
      <c r="H248" s="1079">
        <f t="shared" si="12"/>
        <v>0</v>
      </c>
      <c r="I248" s="1065">
        <v>0</v>
      </c>
      <c r="J248" s="1065">
        <v>0</v>
      </c>
      <c r="K248" s="1065">
        <v>0</v>
      </c>
      <c r="L248" s="1065">
        <v>0</v>
      </c>
      <c r="M248" s="1065">
        <v>0</v>
      </c>
      <c r="N248" s="1065">
        <v>0</v>
      </c>
      <c r="O248" s="1065">
        <v>0</v>
      </c>
      <c r="P248" s="1065">
        <v>0</v>
      </c>
      <c r="Q248" s="1065">
        <v>0</v>
      </c>
      <c r="R248" s="1065">
        <v>0</v>
      </c>
      <c r="S248" s="1065">
        <v>0</v>
      </c>
      <c r="T248" s="1065">
        <v>0</v>
      </c>
      <c r="U248" s="38"/>
    </row>
    <row r="249" spans="1:21">
      <c r="A249" s="1095">
        <f t="shared" si="13"/>
        <v>242</v>
      </c>
      <c r="B249" s="1096"/>
      <c r="C249" s="1081" t="s">
        <v>531</v>
      </c>
      <c r="D249" s="1063" t="s">
        <v>532</v>
      </c>
      <c r="E249" s="1063" t="s">
        <v>56</v>
      </c>
      <c r="F249" s="1063" t="s">
        <v>2720</v>
      </c>
      <c r="G249" s="1064">
        <f t="shared" si="11"/>
        <v>0</v>
      </c>
      <c r="H249" s="1079">
        <f t="shared" si="12"/>
        <v>0</v>
      </c>
      <c r="I249" s="1065">
        <v>0</v>
      </c>
      <c r="J249" s="1065">
        <v>0</v>
      </c>
      <c r="K249" s="1065">
        <v>0</v>
      </c>
      <c r="L249" s="1065">
        <v>0</v>
      </c>
      <c r="M249" s="1065">
        <v>0</v>
      </c>
      <c r="N249" s="1065">
        <v>0</v>
      </c>
      <c r="O249" s="1065">
        <v>0</v>
      </c>
      <c r="P249" s="1065">
        <v>0</v>
      </c>
      <c r="Q249" s="1065">
        <v>0</v>
      </c>
      <c r="R249" s="1065">
        <v>0</v>
      </c>
      <c r="S249" s="1065">
        <v>0</v>
      </c>
      <c r="T249" s="1065">
        <v>0</v>
      </c>
      <c r="U249" s="38"/>
    </row>
    <row r="250" spans="1:21">
      <c r="A250" s="1095">
        <f t="shared" si="13"/>
        <v>243</v>
      </c>
      <c r="B250" s="1096"/>
      <c r="C250" s="1081" t="s">
        <v>517</v>
      </c>
      <c r="D250" s="1063" t="s">
        <v>518</v>
      </c>
      <c r="E250" s="1063" t="s">
        <v>1762</v>
      </c>
      <c r="F250" s="1063" t="s">
        <v>2720</v>
      </c>
      <c r="G250" s="1064">
        <f t="shared" si="11"/>
        <v>0</v>
      </c>
      <c r="H250" s="1079">
        <f t="shared" si="12"/>
        <v>0</v>
      </c>
      <c r="I250" s="1065">
        <v>0</v>
      </c>
      <c r="J250" s="1065">
        <v>0</v>
      </c>
      <c r="K250" s="1065">
        <v>0</v>
      </c>
      <c r="L250" s="1065">
        <v>0</v>
      </c>
      <c r="M250" s="1065">
        <v>0</v>
      </c>
      <c r="N250" s="1065">
        <v>0</v>
      </c>
      <c r="O250" s="1065">
        <v>0</v>
      </c>
      <c r="P250" s="1065">
        <v>0</v>
      </c>
      <c r="Q250" s="1065">
        <v>0</v>
      </c>
      <c r="R250" s="1065">
        <v>0</v>
      </c>
      <c r="S250" s="1065">
        <v>0</v>
      </c>
      <c r="T250" s="1065">
        <v>0</v>
      </c>
      <c r="U250" s="38"/>
    </row>
    <row r="251" spans="1:21">
      <c r="A251" s="1095">
        <f t="shared" si="13"/>
        <v>244</v>
      </c>
      <c r="B251" s="1096"/>
      <c r="C251" s="1081" t="s">
        <v>525</v>
      </c>
      <c r="D251" s="1063" t="s">
        <v>526</v>
      </c>
      <c r="E251" s="1063" t="s">
        <v>56</v>
      </c>
      <c r="F251" s="1063" t="s">
        <v>2720</v>
      </c>
      <c r="G251" s="1064">
        <f t="shared" si="11"/>
        <v>0</v>
      </c>
      <c r="H251" s="1079">
        <f t="shared" si="12"/>
        <v>0</v>
      </c>
      <c r="I251" s="1065">
        <v>0</v>
      </c>
      <c r="J251" s="1065">
        <v>0</v>
      </c>
      <c r="K251" s="1065">
        <v>0</v>
      </c>
      <c r="L251" s="1065">
        <v>0</v>
      </c>
      <c r="M251" s="1065">
        <v>0</v>
      </c>
      <c r="N251" s="1065">
        <v>0</v>
      </c>
      <c r="O251" s="1065">
        <v>0</v>
      </c>
      <c r="P251" s="1065">
        <v>0</v>
      </c>
      <c r="Q251" s="1065">
        <v>0</v>
      </c>
      <c r="R251" s="1065">
        <v>0</v>
      </c>
      <c r="S251" s="1065">
        <v>0</v>
      </c>
      <c r="T251" s="1065">
        <v>0</v>
      </c>
      <c r="U251" s="38"/>
    </row>
    <row r="252" spans="1:21">
      <c r="A252" s="1095">
        <f t="shared" si="13"/>
        <v>245</v>
      </c>
      <c r="B252" s="1096"/>
      <c r="C252" s="1081" t="s">
        <v>527</v>
      </c>
      <c r="D252" s="1063" t="s">
        <v>528</v>
      </c>
      <c r="E252" s="1063" t="s">
        <v>56</v>
      </c>
      <c r="F252" s="1063" t="s">
        <v>2720</v>
      </c>
      <c r="G252" s="1064">
        <f t="shared" si="11"/>
        <v>0</v>
      </c>
      <c r="H252" s="1079">
        <f t="shared" si="12"/>
        <v>0</v>
      </c>
      <c r="I252" s="1065">
        <v>0</v>
      </c>
      <c r="J252" s="1065">
        <v>0</v>
      </c>
      <c r="K252" s="1065">
        <v>0</v>
      </c>
      <c r="L252" s="1065">
        <v>0</v>
      </c>
      <c r="M252" s="1065">
        <v>0</v>
      </c>
      <c r="N252" s="1065">
        <v>0</v>
      </c>
      <c r="O252" s="1065">
        <v>0</v>
      </c>
      <c r="P252" s="1065">
        <v>0</v>
      </c>
      <c r="Q252" s="1065">
        <v>0</v>
      </c>
      <c r="R252" s="1065">
        <v>0</v>
      </c>
      <c r="S252" s="1065">
        <v>0</v>
      </c>
      <c r="T252" s="1065">
        <v>0</v>
      </c>
      <c r="U252" s="38"/>
    </row>
    <row r="253" spans="1:21">
      <c r="A253" s="1095">
        <f t="shared" si="13"/>
        <v>246</v>
      </c>
      <c r="B253" s="1096"/>
      <c r="C253" s="1081" t="s">
        <v>487</v>
      </c>
      <c r="D253" s="1063" t="s">
        <v>89</v>
      </c>
      <c r="E253" s="1063" t="s">
        <v>1762</v>
      </c>
      <c r="F253" s="1063" t="s">
        <v>2720</v>
      </c>
      <c r="G253" s="1064">
        <f t="shared" si="11"/>
        <v>0</v>
      </c>
      <c r="H253" s="1079">
        <f t="shared" si="12"/>
        <v>0</v>
      </c>
      <c r="I253" s="1065">
        <v>0</v>
      </c>
      <c r="J253" s="1065">
        <v>0</v>
      </c>
      <c r="K253" s="1065">
        <v>0</v>
      </c>
      <c r="L253" s="1065">
        <v>0</v>
      </c>
      <c r="M253" s="1065">
        <v>0</v>
      </c>
      <c r="N253" s="1065">
        <v>0</v>
      </c>
      <c r="O253" s="1065">
        <v>0</v>
      </c>
      <c r="P253" s="1065">
        <v>0</v>
      </c>
      <c r="Q253" s="1065">
        <v>0</v>
      </c>
      <c r="R253" s="1065">
        <v>0</v>
      </c>
      <c r="S253" s="1065">
        <v>0</v>
      </c>
      <c r="T253" s="1065">
        <v>0</v>
      </c>
      <c r="U253" s="38"/>
    </row>
    <row r="254" spans="1:21">
      <c r="A254" s="1095">
        <f t="shared" si="13"/>
        <v>247</v>
      </c>
      <c r="B254" s="1096"/>
      <c r="C254" s="1081" t="s">
        <v>523</v>
      </c>
      <c r="D254" s="1063" t="s">
        <v>524</v>
      </c>
      <c r="E254" s="1063" t="s">
        <v>1762</v>
      </c>
      <c r="F254" s="1063" t="s">
        <v>2720</v>
      </c>
      <c r="G254" s="1064">
        <f t="shared" si="11"/>
        <v>0</v>
      </c>
      <c r="H254" s="1079">
        <f t="shared" si="12"/>
        <v>0</v>
      </c>
      <c r="I254" s="1065">
        <v>0</v>
      </c>
      <c r="J254" s="1065">
        <v>0</v>
      </c>
      <c r="K254" s="1065">
        <v>0</v>
      </c>
      <c r="L254" s="1065">
        <v>0</v>
      </c>
      <c r="M254" s="1065">
        <v>0</v>
      </c>
      <c r="N254" s="1065">
        <v>0</v>
      </c>
      <c r="O254" s="1065">
        <v>0</v>
      </c>
      <c r="P254" s="1065">
        <v>0</v>
      </c>
      <c r="Q254" s="1065">
        <v>0</v>
      </c>
      <c r="R254" s="1065">
        <v>0</v>
      </c>
      <c r="S254" s="1065">
        <v>0</v>
      </c>
      <c r="T254" s="1065">
        <v>0</v>
      </c>
      <c r="U254" s="38"/>
    </row>
    <row r="255" spans="1:21">
      <c r="A255" s="1095">
        <f t="shared" si="13"/>
        <v>248</v>
      </c>
      <c r="B255" s="1096"/>
      <c r="C255" s="1081" t="s">
        <v>983</v>
      </c>
      <c r="D255" s="1063" t="s">
        <v>414</v>
      </c>
      <c r="E255" s="1063" t="s">
        <v>56</v>
      </c>
      <c r="F255" s="1063" t="s">
        <v>2720</v>
      </c>
      <c r="G255" s="1064">
        <f t="shared" si="11"/>
        <v>0</v>
      </c>
      <c r="H255" s="1079">
        <f t="shared" si="12"/>
        <v>0</v>
      </c>
      <c r="I255" s="1065">
        <v>0</v>
      </c>
      <c r="J255" s="1065">
        <v>0</v>
      </c>
      <c r="K255" s="1065">
        <v>0</v>
      </c>
      <c r="L255" s="1065">
        <v>0</v>
      </c>
      <c r="M255" s="1065">
        <v>0</v>
      </c>
      <c r="N255" s="1065">
        <v>0</v>
      </c>
      <c r="O255" s="1065">
        <v>0</v>
      </c>
      <c r="P255" s="1065">
        <v>0</v>
      </c>
      <c r="Q255" s="1065">
        <v>0</v>
      </c>
      <c r="R255" s="1065">
        <v>0</v>
      </c>
      <c r="S255" s="1065">
        <v>0</v>
      </c>
      <c r="T255" s="1065">
        <v>0</v>
      </c>
      <c r="U255" s="38"/>
    </row>
    <row r="256" spans="1:21">
      <c r="A256" s="1095">
        <f t="shared" si="13"/>
        <v>249</v>
      </c>
      <c r="B256" s="1096"/>
      <c r="C256" s="1081" t="s">
        <v>984</v>
      </c>
      <c r="D256" s="1063" t="s">
        <v>469</v>
      </c>
      <c r="E256" s="1063" t="s">
        <v>56</v>
      </c>
      <c r="F256" s="1063" t="s">
        <v>2720</v>
      </c>
      <c r="G256" s="1064">
        <f t="shared" si="11"/>
        <v>0</v>
      </c>
      <c r="H256" s="1079">
        <f t="shared" si="12"/>
        <v>0</v>
      </c>
      <c r="I256" s="1065">
        <v>0</v>
      </c>
      <c r="J256" s="1065">
        <v>0</v>
      </c>
      <c r="K256" s="1065">
        <v>0</v>
      </c>
      <c r="L256" s="1065">
        <v>0</v>
      </c>
      <c r="M256" s="1065">
        <v>0</v>
      </c>
      <c r="N256" s="1065">
        <v>0</v>
      </c>
      <c r="O256" s="1065">
        <v>0</v>
      </c>
      <c r="P256" s="1065">
        <v>0</v>
      </c>
      <c r="Q256" s="1065">
        <v>0</v>
      </c>
      <c r="R256" s="1065">
        <v>0</v>
      </c>
      <c r="S256" s="1065">
        <v>0</v>
      </c>
      <c r="T256" s="1065">
        <v>0</v>
      </c>
      <c r="U256" s="38"/>
    </row>
    <row r="257" spans="1:21">
      <c r="A257" s="1095">
        <f t="shared" si="13"/>
        <v>250</v>
      </c>
      <c r="B257" s="1096"/>
      <c r="C257" s="1081" t="s">
        <v>281</v>
      </c>
      <c r="D257" s="1063" t="s">
        <v>282</v>
      </c>
      <c r="E257" s="1063" t="s">
        <v>56</v>
      </c>
      <c r="F257" s="1063" t="s">
        <v>2720</v>
      </c>
      <c r="G257" s="1064">
        <f t="shared" si="11"/>
        <v>0</v>
      </c>
      <c r="H257" s="1079">
        <f t="shared" si="12"/>
        <v>0</v>
      </c>
      <c r="I257" s="1065">
        <v>0</v>
      </c>
      <c r="J257" s="1065">
        <v>0</v>
      </c>
      <c r="K257" s="1065">
        <v>0</v>
      </c>
      <c r="L257" s="1065">
        <v>0</v>
      </c>
      <c r="M257" s="1065">
        <v>0</v>
      </c>
      <c r="N257" s="1065">
        <v>0</v>
      </c>
      <c r="O257" s="1065">
        <v>0</v>
      </c>
      <c r="P257" s="1065">
        <v>0</v>
      </c>
      <c r="Q257" s="1065">
        <v>0</v>
      </c>
      <c r="R257" s="1065">
        <v>0</v>
      </c>
      <c r="S257" s="1065">
        <v>0</v>
      </c>
      <c r="T257" s="1065">
        <v>0</v>
      </c>
      <c r="U257" s="38"/>
    </row>
    <row r="258" spans="1:21">
      <c r="A258" s="1095">
        <f t="shared" si="13"/>
        <v>251</v>
      </c>
      <c r="B258" s="1096"/>
      <c r="C258" s="1081" t="s">
        <v>987</v>
      </c>
      <c r="D258" s="1063" t="s">
        <v>988</v>
      </c>
      <c r="E258" s="1063" t="s">
        <v>56</v>
      </c>
      <c r="F258" s="1063" t="s">
        <v>2720</v>
      </c>
      <c r="G258" s="1064">
        <f t="shared" si="11"/>
        <v>0</v>
      </c>
      <c r="H258" s="1079">
        <f t="shared" si="12"/>
        <v>0</v>
      </c>
      <c r="I258" s="1065">
        <v>0</v>
      </c>
      <c r="J258" s="1065">
        <v>0</v>
      </c>
      <c r="K258" s="1065">
        <v>0</v>
      </c>
      <c r="L258" s="1065">
        <v>0</v>
      </c>
      <c r="M258" s="1065">
        <v>0</v>
      </c>
      <c r="N258" s="1065">
        <v>0</v>
      </c>
      <c r="O258" s="1065">
        <v>0</v>
      </c>
      <c r="P258" s="1065">
        <v>0</v>
      </c>
      <c r="Q258" s="1065">
        <v>0</v>
      </c>
      <c r="R258" s="1065">
        <v>0</v>
      </c>
      <c r="S258" s="1065">
        <v>0</v>
      </c>
      <c r="T258" s="1065">
        <v>0</v>
      </c>
      <c r="U258" s="38"/>
    </row>
    <row r="259" spans="1:21">
      <c r="A259" s="1095">
        <f t="shared" si="13"/>
        <v>252</v>
      </c>
      <c r="B259" s="1096"/>
      <c r="C259" s="1081" t="s">
        <v>533</v>
      </c>
      <c r="D259" s="1063" t="s">
        <v>534</v>
      </c>
      <c r="E259" s="1063" t="s">
        <v>56</v>
      </c>
      <c r="F259" s="1063" t="s">
        <v>2720</v>
      </c>
      <c r="G259" s="1064">
        <f t="shared" si="11"/>
        <v>0</v>
      </c>
      <c r="H259" s="1079">
        <f t="shared" si="12"/>
        <v>0</v>
      </c>
      <c r="I259" s="1065">
        <v>0</v>
      </c>
      <c r="J259" s="1065">
        <v>0</v>
      </c>
      <c r="K259" s="1065">
        <v>0</v>
      </c>
      <c r="L259" s="1065">
        <v>0</v>
      </c>
      <c r="M259" s="1065">
        <v>0</v>
      </c>
      <c r="N259" s="1065">
        <v>0</v>
      </c>
      <c r="O259" s="1065">
        <v>0</v>
      </c>
      <c r="P259" s="1065">
        <v>0</v>
      </c>
      <c r="Q259" s="1065">
        <v>0</v>
      </c>
      <c r="R259" s="1065">
        <v>0</v>
      </c>
      <c r="S259" s="1065">
        <v>0</v>
      </c>
      <c r="T259" s="1065">
        <v>0</v>
      </c>
      <c r="U259" s="38"/>
    </row>
    <row r="260" spans="1:21">
      <c r="A260" s="1095">
        <f t="shared" si="13"/>
        <v>253</v>
      </c>
      <c r="B260" s="1096"/>
      <c r="C260" s="1081" t="s">
        <v>542</v>
      </c>
      <c r="D260" s="1063" t="s">
        <v>543</v>
      </c>
      <c r="E260" s="1063" t="s">
        <v>67</v>
      </c>
      <c r="F260" s="1063" t="s">
        <v>2721</v>
      </c>
      <c r="G260" s="1064">
        <f t="shared" si="11"/>
        <v>0</v>
      </c>
      <c r="H260" s="1079">
        <f t="shared" si="12"/>
        <v>0</v>
      </c>
      <c r="I260" s="1065">
        <v>0</v>
      </c>
      <c r="J260" s="1065">
        <v>0</v>
      </c>
      <c r="K260" s="1065">
        <v>0</v>
      </c>
      <c r="L260" s="1065">
        <v>0</v>
      </c>
      <c r="M260" s="1065">
        <v>0</v>
      </c>
      <c r="N260" s="1065">
        <v>0</v>
      </c>
      <c r="O260" s="1065">
        <v>0</v>
      </c>
      <c r="P260" s="1065">
        <v>0</v>
      </c>
      <c r="Q260" s="1065">
        <v>0</v>
      </c>
      <c r="R260" s="1065">
        <v>0</v>
      </c>
      <c r="S260" s="1065">
        <v>0</v>
      </c>
      <c r="T260" s="1065">
        <v>0</v>
      </c>
      <c r="U260" s="38"/>
    </row>
    <row r="261" spans="1:21">
      <c r="A261" s="1095">
        <f t="shared" si="13"/>
        <v>254</v>
      </c>
      <c r="B261" s="1096"/>
      <c r="C261" s="1081" t="s">
        <v>541</v>
      </c>
      <c r="D261" s="1063" t="s">
        <v>499</v>
      </c>
      <c r="E261" s="1063" t="s">
        <v>1083</v>
      </c>
      <c r="F261" s="1063" t="s">
        <v>2721</v>
      </c>
      <c r="G261" s="1064">
        <f t="shared" si="11"/>
        <v>0</v>
      </c>
      <c r="H261" s="1079">
        <f t="shared" si="12"/>
        <v>0</v>
      </c>
      <c r="I261" s="1065">
        <v>0</v>
      </c>
      <c r="J261" s="1065">
        <v>0</v>
      </c>
      <c r="K261" s="1065">
        <v>0</v>
      </c>
      <c r="L261" s="1065">
        <v>0</v>
      </c>
      <c r="M261" s="1065">
        <v>0</v>
      </c>
      <c r="N261" s="1065">
        <v>0</v>
      </c>
      <c r="O261" s="1065">
        <v>0</v>
      </c>
      <c r="P261" s="1065">
        <v>0</v>
      </c>
      <c r="Q261" s="1065">
        <v>0</v>
      </c>
      <c r="R261" s="1065">
        <v>0</v>
      </c>
      <c r="S261" s="1065">
        <v>0</v>
      </c>
      <c r="T261" s="1065">
        <v>0</v>
      </c>
      <c r="U261" s="38"/>
    </row>
    <row r="262" spans="1:21">
      <c r="A262" s="1095">
        <f t="shared" si="13"/>
        <v>255</v>
      </c>
      <c r="B262" s="1096"/>
      <c r="C262" s="1081" t="s">
        <v>546</v>
      </c>
      <c r="D262" s="1063" t="s">
        <v>547</v>
      </c>
      <c r="E262" s="1063" t="s">
        <v>59</v>
      </c>
      <c r="F262" s="1063" t="s">
        <v>2721</v>
      </c>
      <c r="G262" s="1064">
        <f t="shared" si="11"/>
        <v>0</v>
      </c>
      <c r="H262" s="1079">
        <f t="shared" si="12"/>
        <v>0</v>
      </c>
      <c r="I262" s="1065">
        <v>0</v>
      </c>
      <c r="J262" s="1065">
        <v>0</v>
      </c>
      <c r="K262" s="1065">
        <v>0</v>
      </c>
      <c r="L262" s="1065">
        <v>0</v>
      </c>
      <c r="M262" s="1065">
        <v>0</v>
      </c>
      <c r="N262" s="1065">
        <v>0</v>
      </c>
      <c r="O262" s="1065">
        <v>0</v>
      </c>
      <c r="P262" s="1065">
        <v>0</v>
      </c>
      <c r="Q262" s="1065">
        <v>0</v>
      </c>
      <c r="R262" s="1065">
        <v>0</v>
      </c>
      <c r="S262" s="1065">
        <v>0</v>
      </c>
      <c r="T262" s="1065">
        <v>0</v>
      </c>
      <c r="U262" s="38"/>
    </row>
    <row r="263" spans="1:21">
      <c r="A263" s="1095">
        <f t="shared" si="13"/>
        <v>256</v>
      </c>
      <c r="B263" s="1096"/>
      <c r="C263" s="1081" t="s">
        <v>2669</v>
      </c>
      <c r="D263" s="1063" t="s">
        <v>2670</v>
      </c>
      <c r="E263" s="1063" t="s">
        <v>59</v>
      </c>
      <c r="F263" s="1063" t="s">
        <v>2721</v>
      </c>
      <c r="G263" s="1064">
        <f t="shared" si="11"/>
        <v>0</v>
      </c>
      <c r="H263" s="1079">
        <f t="shared" si="12"/>
        <v>0</v>
      </c>
      <c r="I263" s="1066">
        <v>0</v>
      </c>
      <c r="J263" s="1066">
        <v>0</v>
      </c>
      <c r="K263" s="1066">
        <v>0</v>
      </c>
      <c r="L263" s="1066">
        <v>0</v>
      </c>
      <c r="M263" s="1066">
        <v>0</v>
      </c>
      <c r="N263" s="1066">
        <v>0</v>
      </c>
      <c r="O263" s="1066">
        <v>0</v>
      </c>
      <c r="P263" s="1065">
        <v>0</v>
      </c>
      <c r="Q263" s="1065">
        <v>0</v>
      </c>
      <c r="R263" s="1065">
        <v>0</v>
      </c>
      <c r="S263" s="1065">
        <v>0</v>
      </c>
      <c r="T263" s="1065">
        <v>0</v>
      </c>
      <c r="U263" s="38"/>
    </row>
    <row r="264" spans="1:21">
      <c r="A264" s="1095">
        <f t="shared" si="13"/>
        <v>257</v>
      </c>
      <c r="B264" s="1096"/>
      <c r="C264" s="1081" t="s">
        <v>991</v>
      </c>
      <c r="D264" s="1063" t="s">
        <v>992</v>
      </c>
      <c r="E264" s="1063" t="s">
        <v>59</v>
      </c>
      <c r="F264" s="1063" t="s">
        <v>2721</v>
      </c>
      <c r="G264" s="1064">
        <f t="shared" ref="G264:G327" si="14">I264+K264+M264+O264+Q264+S264</f>
        <v>0</v>
      </c>
      <c r="H264" s="1079">
        <f t="shared" ref="H264:H327" si="15">J264+L264+N264+P264+R264+T264</f>
        <v>0</v>
      </c>
      <c r="I264" s="1066">
        <v>0</v>
      </c>
      <c r="J264" s="1066">
        <v>0</v>
      </c>
      <c r="K264" s="1066">
        <v>0</v>
      </c>
      <c r="L264" s="1066">
        <v>0</v>
      </c>
      <c r="M264" s="1066">
        <v>0</v>
      </c>
      <c r="N264" s="1066">
        <v>0</v>
      </c>
      <c r="O264" s="1066">
        <v>0</v>
      </c>
      <c r="P264" s="1065">
        <v>0</v>
      </c>
      <c r="Q264" s="1065">
        <v>0</v>
      </c>
      <c r="R264" s="1065">
        <v>0</v>
      </c>
      <c r="S264" s="1065">
        <v>0</v>
      </c>
      <c r="T264" s="1065">
        <v>0</v>
      </c>
      <c r="U264" s="38"/>
    </row>
    <row r="265" spans="1:21">
      <c r="A265" s="1095">
        <f t="shared" si="13"/>
        <v>258</v>
      </c>
      <c r="B265" s="1096"/>
      <c r="C265" s="1081" t="s">
        <v>544</v>
      </c>
      <c r="D265" s="1063" t="s">
        <v>545</v>
      </c>
      <c r="E265" s="1063" t="s">
        <v>59</v>
      </c>
      <c r="F265" s="1063" t="s">
        <v>2721</v>
      </c>
      <c r="G265" s="1064">
        <f t="shared" si="14"/>
        <v>0</v>
      </c>
      <c r="H265" s="1079">
        <f t="shared" si="15"/>
        <v>0</v>
      </c>
      <c r="I265" s="1066">
        <v>0</v>
      </c>
      <c r="J265" s="1066">
        <v>0</v>
      </c>
      <c r="K265" s="1066">
        <v>0</v>
      </c>
      <c r="L265" s="1066">
        <v>0</v>
      </c>
      <c r="M265" s="1066">
        <v>0</v>
      </c>
      <c r="N265" s="1066">
        <v>0</v>
      </c>
      <c r="O265" s="1066">
        <v>0</v>
      </c>
      <c r="P265" s="1065">
        <v>0</v>
      </c>
      <c r="Q265" s="1065">
        <v>0</v>
      </c>
      <c r="R265" s="1065">
        <v>0</v>
      </c>
      <c r="S265" s="1065">
        <v>0</v>
      </c>
      <c r="T265" s="1065">
        <v>0</v>
      </c>
      <c r="U265" s="38"/>
    </row>
    <row r="266" spans="1:21">
      <c r="A266" s="1095">
        <f t="shared" ref="A266:A329" si="16">A265+1</f>
        <v>259</v>
      </c>
      <c r="B266" s="1096"/>
      <c r="C266" s="1081" t="s">
        <v>124</v>
      </c>
      <c r="D266" s="1063" t="s">
        <v>276</v>
      </c>
      <c r="E266" s="1063" t="s">
        <v>2650</v>
      </c>
      <c r="F266" s="1063" t="s">
        <v>2721</v>
      </c>
      <c r="G266" s="1064">
        <f t="shared" si="14"/>
        <v>0</v>
      </c>
      <c r="H266" s="1079">
        <f t="shared" si="15"/>
        <v>0</v>
      </c>
      <c r="I266" s="1066">
        <v>0</v>
      </c>
      <c r="J266" s="1066">
        <v>0</v>
      </c>
      <c r="K266" s="1066">
        <v>0</v>
      </c>
      <c r="L266" s="1066">
        <v>0</v>
      </c>
      <c r="M266" s="1066">
        <v>0</v>
      </c>
      <c r="N266" s="1066">
        <v>0</v>
      </c>
      <c r="O266" s="1066">
        <v>0</v>
      </c>
      <c r="P266" s="1065">
        <v>0</v>
      </c>
      <c r="Q266" s="1065">
        <v>0</v>
      </c>
      <c r="R266" s="1065">
        <v>0</v>
      </c>
      <c r="S266" s="1065">
        <v>0</v>
      </c>
      <c r="T266" s="1065">
        <v>0</v>
      </c>
      <c r="U266" s="38"/>
    </row>
    <row r="267" spans="1:21">
      <c r="A267" s="1095">
        <f t="shared" si="16"/>
        <v>260</v>
      </c>
      <c r="B267" s="1096"/>
      <c r="C267" s="1081" t="s">
        <v>173</v>
      </c>
      <c r="D267" s="1063" t="s">
        <v>174</v>
      </c>
      <c r="E267" s="1063" t="s">
        <v>59</v>
      </c>
      <c r="F267" s="1063" t="s">
        <v>2721</v>
      </c>
      <c r="G267" s="1064">
        <f t="shared" si="14"/>
        <v>0</v>
      </c>
      <c r="H267" s="1079">
        <f t="shared" si="15"/>
        <v>0</v>
      </c>
      <c r="I267" s="1066">
        <v>0</v>
      </c>
      <c r="J267" s="1066">
        <v>0</v>
      </c>
      <c r="K267" s="1066">
        <v>0</v>
      </c>
      <c r="L267" s="1066">
        <v>0</v>
      </c>
      <c r="M267" s="1066">
        <v>0</v>
      </c>
      <c r="N267" s="1066">
        <v>0</v>
      </c>
      <c r="O267" s="1066">
        <v>0</v>
      </c>
      <c r="P267" s="1065">
        <v>0</v>
      </c>
      <c r="Q267" s="1065">
        <v>0</v>
      </c>
      <c r="R267" s="1065">
        <v>0</v>
      </c>
      <c r="S267" s="1065">
        <v>0</v>
      </c>
      <c r="T267" s="1065">
        <v>0</v>
      </c>
      <c r="U267" s="38"/>
    </row>
    <row r="268" spans="1:21">
      <c r="A268" s="1095">
        <f t="shared" si="16"/>
        <v>261</v>
      </c>
      <c r="B268" s="1096"/>
      <c r="C268" s="1085" t="s">
        <v>60</v>
      </c>
      <c r="D268" s="1071" t="s">
        <v>324</v>
      </c>
      <c r="E268" s="1071" t="s">
        <v>59</v>
      </c>
      <c r="F268" s="1063" t="s">
        <v>2721</v>
      </c>
      <c r="G268" s="1064">
        <f t="shared" si="14"/>
        <v>0</v>
      </c>
      <c r="H268" s="1079">
        <f t="shared" si="15"/>
        <v>0</v>
      </c>
      <c r="I268" s="1066">
        <v>0</v>
      </c>
      <c r="J268" s="1066">
        <v>0</v>
      </c>
      <c r="K268" s="1066">
        <v>0</v>
      </c>
      <c r="L268" s="1066">
        <v>0</v>
      </c>
      <c r="M268" s="1066">
        <v>0</v>
      </c>
      <c r="N268" s="1066">
        <v>0</v>
      </c>
      <c r="O268" s="1066">
        <v>0</v>
      </c>
      <c r="P268" s="1065">
        <v>0</v>
      </c>
      <c r="Q268" s="1065">
        <v>0</v>
      </c>
      <c r="R268" s="1065">
        <v>0</v>
      </c>
      <c r="S268" s="1065">
        <v>0</v>
      </c>
      <c r="T268" s="1065">
        <v>0</v>
      </c>
      <c r="U268" s="38"/>
    </row>
    <row r="269" spans="1:21">
      <c r="A269" s="1095">
        <f t="shared" si="16"/>
        <v>262</v>
      </c>
      <c r="B269" s="1096"/>
      <c r="C269" s="1085" t="s">
        <v>57</v>
      </c>
      <c r="D269" s="1071" t="s">
        <v>58</v>
      </c>
      <c r="E269" s="1071" t="s">
        <v>59</v>
      </c>
      <c r="F269" s="1063" t="s">
        <v>2721</v>
      </c>
      <c r="G269" s="1064">
        <f t="shared" si="14"/>
        <v>0</v>
      </c>
      <c r="H269" s="1079">
        <f t="shared" si="15"/>
        <v>0</v>
      </c>
      <c r="I269" s="1066">
        <v>0</v>
      </c>
      <c r="J269" s="1066">
        <v>0</v>
      </c>
      <c r="K269" s="1066">
        <v>0</v>
      </c>
      <c r="L269" s="1066">
        <v>0</v>
      </c>
      <c r="M269" s="1066">
        <v>0</v>
      </c>
      <c r="N269" s="1066">
        <v>0</v>
      </c>
      <c r="O269" s="1066">
        <v>0</v>
      </c>
      <c r="P269" s="1065">
        <v>0</v>
      </c>
      <c r="Q269" s="1065">
        <v>0</v>
      </c>
      <c r="R269" s="1065">
        <v>0</v>
      </c>
      <c r="S269" s="1065">
        <v>0</v>
      </c>
      <c r="T269" s="1065">
        <v>0</v>
      </c>
      <c r="U269" s="38"/>
    </row>
    <row r="270" spans="1:21">
      <c r="A270" s="1095">
        <f t="shared" si="16"/>
        <v>263</v>
      </c>
      <c r="B270" s="1096"/>
      <c r="C270" s="1085" t="s">
        <v>558</v>
      </c>
      <c r="D270" s="1071" t="s">
        <v>559</v>
      </c>
      <c r="E270" s="1071" t="s">
        <v>56</v>
      </c>
      <c r="F270" s="1063" t="s">
        <v>2721</v>
      </c>
      <c r="G270" s="1064">
        <f t="shared" si="14"/>
        <v>0</v>
      </c>
      <c r="H270" s="1079">
        <f t="shared" si="15"/>
        <v>0</v>
      </c>
      <c r="I270" s="1066">
        <v>0</v>
      </c>
      <c r="J270" s="1066">
        <v>0</v>
      </c>
      <c r="K270" s="1066">
        <v>0</v>
      </c>
      <c r="L270" s="1066">
        <v>0</v>
      </c>
      <c r="M270" s="1066">
        <v>0</v>
      </c>
      <c r="N270" s="1066">
        <v>0</v>
      </c>
      <c r="O270" s="1066">
        <v>0</v>
      </c>
      <c r="P270" s="1065">
        <v>0</v>
      </c>
      <c r="Q270" s="1065">
        <v>0</v>
      </c>
      <c r="R270" s="1065">
        <v>0</v>
      </c>
      <c r="S270" s="1065">
        <v>0</v>
      </c>
      <c r="T270" s="1065">
        <v>0</v>
      </c>
      <c r="U270" s="38"/>
    </row>
    <row r="271" spans="1:21">
      <c r="A271" s="1095">
        <f t="shared" si="16"/>
        <v>264</v>
      </c>
      <c r="B271" s="1096"/>
      <c r="C271" s="1085" t="s">
        <v>548</v>
      </c>
      <c r="D271" s="1071" t="s">
        <v>497</v>
      </c>
      <c r="E271" s="1071" t="s">
        <v>1762</v>
      </c>
      <c r="F271" s="1063" t="s">
        <v>2721</v>
      </c>
      <c r="G271" s="1064">
        <f t="shared" si="14"/>
        <v>0</v>
      </c>
      <c r="H271" s="1079">
        <f t="shared" si="15"/>
        <v>0</v>
      </c>
      <c r="I271" s="1065">
        <v>0</v>
      </c>
      <c r="J271" s="1065">
        <v>0</v>
      </c>
      <c r="K271" s="1065">
        <v>0</v>
      </c>
      <c r="L271" s="1065">
        <v>0</v>
      </c>
      <c r="M271" s="1065">
        <v>0</v>
      </c>
      <c r="N271" s="1065">
        <v>0</v>
      </c>
      <c r="O271" s="1065">
        <v>0</v>
      </c>
      <c r="P271" s="1065">
        <v>0</v>
      </c>
      <c r="Q271" s="1065">
        <v>0</v>
      </c>
      <c r="R271" s="1065">
        <v>0</v>
      </c>
      <c r="S271" s="1065">
        <v>0</v>
      </c>
      <c r="T271" s="1065">
        <v>0</v>
      </c>
      <c r="U271" s="38"/>
    </row>
    <row r="272" spans="1:21">
      <c r="A272" s="1095">
        <f t="shared" si="16"/>
        <v>265</v>
      </c>
      <c r="B272" s="1096"/>
      <c r="C272" s="1081" t="s">
        <v>2673</v>
      </c>
      <c r="D272" s="1063" t="s">
        <v>1088</v>
      </c>
      <c r="E272" s="1071" t="s">
        <v>56</v>
      </c>
      <c r="F272" s="1063" t="s">
        <v>2721</v>
      </c>
      <c r="G272" s="1064">
        <f t="shared" si="14"/>
        <v>0</v>
      </c>
      <c r="H272" s="1079">
        <f t="shared" si="15"/>
        <v>0</v>
      </c>
      <c r="I272" s="1065">
        <v>0</v>
      </c>
      <c r="J272" s="1065">
        <v>0</v>
      </c>
      <c r="K272" s="1065">
        <v>0</v>
      </c>
      <c r="L272" s="1065">
        <v>0</v>
      </c>
      <c r="M272" s="1065">
        <v>0</v>
      </c>
      <c r="N272" s="1065">
        <v>0</v>
      </c>
      <c r="O272" s="1065">
        <v>0</v>
      </c>
      <c r="P272" s="1065">
        <v>0</v>
      </c>
      <c r="Q272" s="1065">
        <v>0</v>
      </c>
      <c r="R272" s="1065">
        <v>0</v>
      </c>
      <c r="S272" s="1065">
        <v>0</v>
      </c>
      <c r="T272" s="1065">
        <v>0</v>
      </c>
      <c r="U272" s="38"/>
    </row>
    <row r="273" spans="1:21">
      <c r="A273" s="1095">
        <f t="shared" si="16"/>
        <v>266</v>
      </c>
      <c r="B273" s="1096"/>
      <c r="C273" s="1085" t="s">
        <v>549</v>
      </c>
      <c r="D273" s="1071" t="s">
        <v>550</v>
      </c>
      <c r="E273" s="1071" t="s">
        <v>1762</v>
      </c>
      <c r="F273" s="1063" t="s">
        <v>2721</v>
      </c>
      <c r="G273" s="1064">
        <f t="shared" si="14"/>
        <v>0</v>
      </c>
      <c r="H273" s="1079">
        <f t="shared" si="15"/>
        <v>0</v>
      </c>
      <c r="I273" s="1065">
        <v>0</v>
      </c>
      <c r="J273" s="1065">
        <v>0</v>
      </c>
      <c r="K273" s="1065">
        <v>0</v>
      </c>
      <c r="L273" s="1065">
        <v>0</v>
      </c>
      <c r="M273" s="1065">
        <v>0</v>
      </c>
      <c r="N273" s="1065">
        <v>0</v>
      </c>
      <c r="O273" s="1065">
        <v>0</v>
      </c>
      <c r="P273" s="1065">
        <v>0</v>
      </c>
      <c r="Q273" s="1065">
        <v>0</v>
      </c>
      <c r="R273" s="1065">
        <v>0</v>
      </c>
      <c r="S273" s="1065">
        <v>0</v>
      </c>
      <c r="T273" s="1065">
        <v>0</v>
      </c>
      <c r="U273" s="38"/>
    </row>
    <row r="274" spans="1:21">
      <c r="A274" s="1095">
        <f t="shared" si="16"/>
        <v>267</v>
      </c>
      <c r="B274" s="1096"/>
      <c r="C274" s="1085" t="s">
        <v>553</v>
      </c>
      <c r="D274" s="1071" t="s">
        <v>554</v>
      </c>
      <c r="E274" s="1071" t="s">
        <v>56</v>
      </c>
      <c r="F274" s="1063" t="s">
        <v>2721</v>
      </c>
      <c r="G274" s="1064">
        <f t="shared" si="14"/>
        <v>0</v>
      </c>
      <c r="H274" s="1079">
        <f t="shared" si="15"/>
        <v>0</v>
      </c>
      <c r="I274" s="1065">
        <v>0</v>
      </c>
      <c r="J274" s="1065">
        <v>0</v>
      </c>
      <c r="K274" s="1065">
        <v>0</v>
      </c>
      <c r="L274" s="1065">
        <v>0</v>
      </c>
      <c r="M274" s="1065">
        <v>0</v>
      </c>
      <c r="N274" s="1065">
        <v>0</v>
      </c>
      <c r="O274" s="1065">
        <v>0</v>
      </c>
      <c r="P274" s="1065">
        <v>0</v>
      </c>
      <c r="Q274" s="1065">
        <v>0</v>
      </c>
      <c r="R274" s="1065">
        <v>0</v>
      </c>
      <c r="S274" s="1065">
        <v>0</v>
      </c>
      <c r="T274" s="1065">
        <v>0</v>
      </c>
      <c r="U274" s="38"/>
    </row>
    <row r="275" spans="1:21">
      <c r="A275" s="1095">
        <f t="shared" si="16"/>
        <v>268</v>
      </c>
      <c r="B275" s="1096"/>
      <c r="C275" s="1085" t="s">
        <v>107</v>
      </c>
      <c r="D275" s="1071" t="s">
        <v>108</v>
      </c>
      <c r="E275" s="1071" t="s">
        <v>56</v>
      </c>
      <c r="F275" s="1063" t="s">
        <v>2721</v>
      </c>
      <c r="G275" s="1064">
        <f t="shared" si="14"/>
        <v>0</v>
      </c>
      <c r="H275" s="1079">
        <f t="shared" si="15"/>
        <v>0</v>
      </c>
      <c r="I275" s="1065">
        <v>0</v>
      </c>
      <c r="J275" s="1065">
        <v>0</v>
      </c>
      <c r="K275" s="1065">
        <v>0</v>
      </c>
      <c r="L275" s="1065">
        <v>0</v>
      </c>
      <c r="M275" s="1065">
        <v>0</v>
      </c>
      <c r="N275" s="1065">
        <v>0</v>
      </c>
      <c r="O275" s="1065">
        <v>0</v>
      </c>
      <c r="P275" s="1065">
        <v>0</v>
      </c>
      <c r="Q275" s="1065">
        <v>0</v>
      </c>
      <c r="R275" s="1065">
        <v>0</v>
      </c>
      <c r="S275" s="1065">
        <v>0</v>
      </c>
      <c r="T275" s="1065">
        <v>0</v>
      </c>
      <c r="U275" s="38"/>
    </row>
    <row r="276" spans="1:21">
      <c r="A276" s="1095">
        <f t="shared" si="16"/>
        <v>269</v>
      </c>
      <c r="B276" s="1096"/>
      <c r="C276" s="1085" t="s">
        <v>993</v>
      </c>
      <c r="D276" s="1071" t="s">
        <v>994</v>
      </c>
      <c r="E276" s="1071" t="s">
        <v>56</v>
      </c>
      <c r="F276" s="1063" t="s">
        <v>2721</v>
      </c>
      <c r="G276" s="1064">
        <f t="shared" si="14"/>
        <v>0</v>
      </c>
      <c r="H276" s="1079">
        <f t="shared" si="15"/>
        <v>0</v>
      </c>
      <c r="I276" s="1065">
        <v>0</v>
      </c>
      <c r="J276" s="1065">
        <v>0</v>
      </c>
      <c r="K276" s="1065">
        <v>0</v>
      </c>
      <c r="L276" s="1065">
        <v>0</v>
      </c>
      <c r="M276" s="1065">
        <v>0</v>
      </c>
      <c r="N276" s="1065">
        <v>0</v>
      </c>
      <c r="O276" s="1065">
        <v>0</v>
      </c>
      <c r="P276" s="1065">
        <v>0</v>
      </c>
      <c r="Q276" s="1065">
        <v>0</v>
      </c>
      <c r="R276" s="1065">
        <v>0</v>
      </c>
      <c r="S276" s="1065">
        <v>0</v>
      </c>
      <c r="T276" s="1065">
        <v>0</v>
      </c>
      <c r="U276" s="38"/>
    </row>
    <row r="277" spans="1:21">
      <c r="A277" s="1095">
        <f t="shared" si="16"/>
        <v>270</v>
      </c>
      <c r="B277" s="1096"/>
      <c r="C277" s="1085" t="s">
        <v>2671</v>
      </c>
      <c r="D277" s="1071" t="s">
        <v>2672</v>
      </c>
      <c r="E277" s="1071" t="s">
        <v>56</v>
      </c>
      <c r="F277" s="1063" t="s">
        <v>2721</v>
      </c>
      <c r="G277" s="1064">
        <f t="shared" si="14"/>
        <v>0</v>
      </c>
      <c r="H277" s="1079">
        <f t="shared" si="15"/>
        <v>0</v>
      </c>
      <c r="I277" s="1065">
        <v>0</v>
      </c>
      <c r="J277" s="1065">
        <v>0</v>
      </c>
      <c r="K277" s="1065">
        <v>0</v>
      </c>
      <c r="L277" s="1065">
        <v>0</v>
      </c>
      <c r="M277" s="1065">
        <v>0</v>
      </c>
      <c r="N277" s="1065">
        <v>0</v>
      </c>
      <c r="O277" s="1065">
        <v>0</v>
      </c>
      <c r="P277" s="1065">
        <v>0</v>
      </c>
      <c r="Q277" s="1065">
        <v>0</v>
      </c>
      <c r="R277" s="1065">
        <v>0</v>
      </c>
      <c r="S277" s="1065">
        <v>0</v>
      </c>
      <c r="T277" s="1065">
        <v>0</v>
      </c>
      <c r="U277" s="38"/>
    </row>
    <row r="278" spans="1:21">
      <c r="A278" s="1095">
        <f t="shared" si="16"/>
        <v>271</v>
      </c>
      <c r="B278" s="1096"/>
      <c r="C278" s="1085" t="s">
        <v>995</v>
      </c>
      <c r="D278" s="1071" t="s">
        <v>503</v>
      </c>
      <c r="E278" s="1071" t="s">
        <v>56</v>
      </c>
      <c r="F278" s="1063" t="s">
        <v>2721</v>
      </c>
      <c r="G278" s="1064">
        <f t="shared" si="14"/>
        <v>0</v>
      </c>
      <c r="H278" s="1079">
        <f t="shared" si="15"/>
        <v>0</v>
      </c>
      <c r="I278" s="1065">
        <v>0</v>
      </c>
      <c r="J278" s="1065">
        <v>0</v>
      </c>
      <c r="K278" s="1065">
        <v>0</v>
      </c>
      <c r="L278" s="1065">
        <v>0</v>
      </c>
      <c r="M278" s="1065">
        <v>0</v>
      </c>
      <c r="N278" s="1065">
        <v>0</v>
      </c>
      <c r="O278" s="1065">
        <v>0</v>
      </c>
      <c r="P278" s="1065">
        <v>0</v>
      </c>
      <c r="Q278" s="1065">
        <v>0</v>
      </c>
      <c r="R278" s="1065">
        <v>0</v>
      </c>
      <c r="S278" s="1065">
        <v>0</v>
      </c>
      <c r="T278" s="1065">
        <v>0</v>
      </c>
      <c r="U278" s="38"/>
    </row>
    <row r="279" spans="1:21">
      <c r="A279" s="1095">
        <f t="shared" si="16"/>
        <v>272</v>
      </c>
      <c r="B279" s="1096"/>
      <c r="C279" s="1085" t="s">
        <v>893</v>
      </c>
      <c r="D279" s="1071" t="s">
        <v>894</v>
      </c>
      <c r="E279" s="1071" t="s">
        <v>1762</v>
      </c>
      <c r="F279" s="1063" t="s">
        <v>2721</v>
      </c>
      <c r="G279" s="1064">
        <f t="shared" si="14"/>
        <v>0</v>
      </c>
      <c r="H279" s="1079">
        <f t="shared" si="15"/>
        <v>0</v>
      </c>
      <c r="I279" s="1065">
        <v>0</v>
      </c>
      <c r="J279" s="1065">
        <v>0</v>
      </c>
      <c r="K279" s="1065">
        <v>0</v>
      </c>
      <c r="L279" s="1065">
        <v>0</v>
      </c>
      <c r="M279" s="1065">
        <v>0</v>
      </c>
      <c r="N279" s="1065">
        <v>0</v>
      </c>
      <c r="O279" s="1065">
        <v>0</v>
      </c>
      <c r="P279" s="1065">
        <v>0</v>
      </c>
      <c r="Q279" s="1065">
        <v>0</v>
      </c>
      <c r="R279" s="1065">
        <v>0</v>
      </c>
      <c r="S279" s="1065">
        <v>0</v>
      </c>
      <c r="T279" s="1065">
        <v>0</v>
      </c>
      <c r="U279" s="38"/>
    </row>
    <row r="280" spans="1:21">
      <c r="A280" s="1095">
        <f t="shared" si="16"/>
        <v>273</v>
      </c>
      <c r="B280" s="1096"/>
      <c r="C280" s="1081" t="s">
        <v>125</v>
      </c>
      <c r="D280" s="1063" t="s">
        <v>126</v>
      </c>
      <c r="E280" s="1063" t="s">
        <v>56</v>
      </c>
      <c r="F280" s="1063" t="s">
        <v>2721</v>
      </c>
      <c r="G280" s="1064">
        <f t="shared" si="14"/>
        <v>0</v>
      </c>
      <c r="H280" s="1079">
        <f t="shared" si="15"/>
        <v>0</v>
      </c>
      <c r="I280" s="1065">
        <v>0</v>
      </c>
      <c r="J280" s="1065">
        <v>0</v>
      </c>
      <c r="K280" s="1065">
        <v>0</v>
      </c>
      <c r="L280" s="1065">
        <v>0</v>
      </c>
      <c r="M280" s="1065">
        <v>0</v>
      </c>
      <c r="N280" s="1065">
        <v>0</v>
      </c>
      <c r="O280" s="1065">
        <v>0</v>
      </c>
      <c r="P280" s="1065">
        <v>0</v>
      </c>
      <c r="Q280" s="1065">
        <v>0</v>
      </c>
      <c r="R280" s="1065">
        <v>0</v>
      </c>
      <c r="S280" s="1065">
        <v>0</v>
      </c>
      <c r="T280" s="1065">
        <v>0</v>
      </c>
      <c r="U280" s="38"/>
    </row>
    <row r="281" spans="1:21">
      <c r="A281" s="1095">
        <f t="shared" si="16"/>
        <v>274</v>
      </c>
      <c r="B281" s="1096"/>
      <c r="C281" s="1081" t="s">
        <v>555</v>
      </c>
      <c r="D281" s="1063" t="s">
        <v>443</v>
      </c>
      <c r="E281" s="1063" t="s">
        <v>56</v>
      </c>
      <c r="F281" s="1063" t="s">
        <v>2721</v>
      </c>
      <c r="G281" s="1064">
        <f t="shared" si="14"/>
        <v>0</v>
      </c>
      <c r="H281" s="1079">
        <f t="shared" si="15"/>
        <v>0</v>
      </c>
      <c r="I281" s="1065">
        <v>0</v>
      </c>
      <c r="J281" s="1065">
        <v>0</v>
      </c>
      <c r="K281" s="1065">
        <v>0</v>
      </c>
      <c r="L281" s="1065">
        <v>0</v>
      </c>
      <c r="M281" s="1065">
        <v>0</v>
      </c>
      <c r="N281" s="1065">
        <v>0</v>
      </c>
      <c r="O281" s="1065">
        <v>0</v>
      </c>
      <c r="P281" s="1065">
        <v>0</v>
      </c>
      <c r="Q281" s="1065">
        <v>0</v>
      </c>
      <c r="R281" s="1065">
        <v>0</v>
      </c>
      <c r="S281" s="1065">
        <v>0</v>
      </c>
      <c r="T281" s="1065">
        <v>0</v>
      </c>
      <c r="U281" s="38"/>
    </row>
    <row r="282" spans="1:21">
      <c r="A282" s="1095">
        <f t="shared" si="16"/>
        <v>275</v>
      </c>
      <c r="B282" s="1096"/>
      <c r="C282" s="1081" t="s">
        <v>551</v>
      </c>
      <c r="D282" s="1063" t="s">
        <v>552</v>
      </c>
      <c r="E282" s="1063" t="s">
        <v>56</v>
      </c>
      <c r="F282" s="1063" t="s">
        <v>2721</v>
      </c>
      <c r="G282" s="1064">
        <f t="shared" si="14"/>
        <v>0</v>
      </c>
      <c r="H282" s="1079">
        <f t="shared" si="15"/>
        <v>0</v>
      </c>
      <c r="I282" s="1065">
        <v>0</v>
      </c>
      <c r="J282" s="1065">
        <v>0</v>
      </c>
      <c r="K282" s="1065">
        <v>0</v>
      </c>
      <c r="L282" s="1065">
        <v>0</v>
      </c>
      <c r="M282" s="1065">
        <v>0</v>
      </c>
      <c r="N282" s="1065">
        <v>0</v>
      </c>
      <c r="O282" s="1065">
        <v>0</v>
      </c>
      <c r="P282" s="1065">
        <v>0</v>
      </c>
      <c r="Q282" s="1065">
        <v>0</v>
      </c>
      <c r="R282" s="1065">
        <v>0</v>
      </c>
      <c r="S282" s="1065">
        <v>0</v>
      </c>
      <c r="T282" s="1065">
        <v>0</v>
      </c>
      <c r="U282" s="38"/>
    </row>
    <row r="283" spans="1:21">
      <c r="A283" s="1095">
        <f t="shared" si="16"/>
        <v>276</v>
      </c>
      <c r="B283" s="1096"/>
      <c r="C283" s="1081" t="s">
        <v>566</v>
      </c>
      <c r="D283" s="1063" t="s">
        <v>100</v>
      </c>
      <c r="E283" s="1063" t="s">
        <v>67</v>
      </c>
      <c r="F283" s="1063" t="s">
        <v>2722</v>
      </c>
      <c r="G283" s="1064">
        <f t="shared" si="14"/>
        <v>0</v>
      </c>
      <c r="H283" s="1079">
        <f t="shared" si="15"/>
        <v>0</v>
      </c>
      <c r="I283" s="1065">
        <v>0</v>
      </c>
      <c r="J283" s="1065">
        <v>0</v>
      </c>
      <c r="K283" s="1065">
        <v>0</v>
      </c>
      <c r="L283" s="1065">
        <v>0</v>
      </c>
      <c r="M283" s="1065">
        <v>0</v>
      </c>
      <c r="N283" s="1065">
        <v>0</v>
      </c>
      <c r="O283" s="1065">
        <v>0</v>
      </c>
      <c r="P283" s="1065">
        <v>0</v>
      </c>
      <c r="Q283" s="1065">
        <v>0</v>
      </c>
      <c r="R283" s="1065">
        <v>0</v>
      </c>
      <c r="S283" s="1065">
        <v>0</v>
      </c>
      <c r="T283" s="1065">
        <v>0</v>
      </c>
      <c r="U283" s="38"/>
    </row>
    <row r="284" spans="1:21">
      <c r="A284" s="1095">
        <f t="shared" si="16"/>
        <v>277</v>
      </c>
      <c r="B284" s="1096"/>
      <c r="C284" s="1081" t="s">
        <v>72</v>
      </c>
      <c r="D284" s="1063" t="s">
        <v>71</v>
      </c>
      <c r="E284" s="1063" t="s">
        <v>1083</v>
      </c>
      <c r="F284" s="1063" t="s">
        <v>2722</v>
      </c>
      <c r="G284" s="1064">
        <f t="shared" si="14"/>
        <v>0</v>
      </c>
      <c r="H284" s="1079">
        <f t="shared" si="15"/>
        <v>0</v>
      </c>
      <c r="I284" s="1065">
        <v>0</v>
      </c>
      <c r="J284" s="1065">
        <v>0</v>
      </c>
      <c r="K284" s="1065">
        <v>0</v>
      </c>
      <c r="L284" s="1065">
        <v>0</v>
      </c>
      <c r="M284" s="1065">
        <v>0</v>
      </c>
      <c r="N284" s="1065">
        <v>0</v>
      </c>
      <c r="O284" s="1065">
        <v>0</v>
      </c>
      <c r="P284" s="1065">
        <v>0</v>
      </c>
      <c r="Q284" s="1065">
        <v>0</v>
      </c>
      <c r="R284" s="1065">
        <v>0</v>
      </c>
      <c r="S284" s="1065">
        <v>0</v>
      </c>
      <c r="T284" s="1065">
        <v>0</v>
      </c>
      <c r="U284" s="38"/>
    </row>
    <row r="285" spans="1:21">
      <c r="A285" s="1095">
        <f t="shared" si="16"/>
        <v>278</v>
      </c>
      <c r="B285" s="1096"/>
      <c r="C285" s="1081" t="s">
        <v>553</v>
      </c>
      <c r="D285" s="1063" t="s">
        <v>431</v>
      </c>
      <c r="E285" s="1063" t="s">
        <v>67</v>
      </c>
      <c r="F285" s="1063" t="s">
        <v>2722</v>
      </c>
      <c r="G285" s="1064">
        <f t="shared" si="14"/>
        <v>0</v>
      </c>
      <c r="H285" s="1079">
        <f t="shared" si="15"/>
        <v>0</v>
      </c>
      <c r="I285" s="1065">
        <v>0</v>
      </c>
      <c r="J285" s="1065">
        <v>0</v>
      </c>
      <c r="K285" s="1065">
        <v>0</v>
      </c>
      <c r="L285" s="1065">
        <v>0</v>
      </c>
      <c r="M285" s="1065">
        <v>0</v>
      </c>
      <c r="N285" s="1065">
        <v>0</v>
      </c>
      <c r="O285" s="1065">
        <v>0</v>
      </c>
      <c r="P285" s="1065">
        <v>0</v>
      </c>
      <c r="Q285" s="1065">
        <v>0</v>
      </c>
      <c r="R285" s="1065">
        <v>0</v>
      </c>
      <c r="S285" s="1065">
        <v>0</v>
      </c>
      <c r="T285" s="1065">
        <v>0</v>
      </c>
      <c r="U285" s="38"/>
    </row>
    <row r="286" spans="1:21">
      <c r="A286" s="1095">
        <f t="shared" si="16"/>
        <v>279</v>
      </c>
      <c r="B286" s="1096"/>
      <c r="C286" s="1081" t="s">
        <v>897</v>
      </c>
      <c r="D286" s="1063" t="s">
        <v>919</v>
      </c>
      <c r="E286" s="1063" t="s">
        <v>2650</v>
      </c>
      <c r="F286" s="1063" t="s">
        <v>2722</v>
      </c>
      <c r="G286" s="1064">
        <f t="shared" si="14"/>
        <v>0</v>
      </c>
      <c r="H286" s="1079">
        <f t="shared" si="15"/>
        <v>0</v>
      </c>
      <c r="I286" s="1065">
        <v>0</v>
      </c>
      <c r="J286" s="1065">
        <v>0</v>
      </c>
      <c r="K286" s="1065">
        <v>0</v>
      </c>
      <c r="L286" s="1065">
        <v>0</v>
      </c>
      <c r="M286" s="1065">
        <v>0</v>
      </c>
      <c r="N286" s="1065">
        <v>0</v>
      </c>
      <c r="O286" s="1065">
        <v>0</v>
      </c>
      <c r="P286" s="1065">
        <v>0</v>
      </c>
      <c r="Q286" s="1065">
        <v>0</v>
      </c>
      <c r="R286" s="1065">
        <v>0</v>
      </c>
      <c r="S286" s="1065">
        <v>0</v>
      </c>
      <c r="T286" s="1065">
        <v>0</v>
      </c>
      <c r="U286" s="38"/>
    </row>
    <row r="287" spans="1:21">
      <c r="A287" s="1095">
        <f t="shared" si="16"/>
        <v>280</v>
      </c>
      <c r="B287" s="1096"/>
      <c r="C287" s="1081" t="s">
        <v>568</v>
      </c>
      <c r="D287" s="1063" t="s">
        <v>518</v>
      </c>
      <c r="E287" s="1063" t="s">
        <v>59</v>
      </c>
      <c r="F287" s="1063" t="s">
        <v>2722</v>
      </c>
      <c r="G287" s="1064">
        <f t="shared" si="14"/>
        <v>0</v>
      </c>
      <c r="H287" s="1079">
        <f t="shared" si="15"/>
        <v>0</v>
      </c>
      <c r="I287" s="1065">
        <v>0</v>
      </c>
      <c r="J287" s="1065">
        <v>0</v>
      </c>
      <c r="K287" s="1065">
        <v>0</v>
      </c>
      <c r="L287" s="1065">
        <v>0</v>
      </c>
      <c r="M287" s="1065">
        <v>0</v>
      </c>
      <c r="N287" s="1065">
        <v>0</v>
      </c>
      <c r="O287" s="1065">
        <v>0</v>
      </c>
      <c r="P287" s="1065">
        <v>0</v>
      </c>
      <c r="Q287" s="1065">
        <v>0</v>
      </c>
      <c r="R287" s="1065">
        <v>0</v>
      </c>
      <c r="S287" s="1065">
        <v>0</v>
      </c>
      <c r="T287" s="1065">
        <v>0</v>
      </c>
      <c r="U287" s="38"/>
    </row>
    <row r="288" spans="1:21">
      <c r="A288" s="1095">
        <f t="shared" si="16"/>
        <v>281</v>
      </c>
      <c r="B288" s="1096"/>
      <c r="C288" s="1081" t="s">
        <v>570</v>
      </c>
      <c r="D288" s="1063" t="s">
        <v>571</v>
      </c>
      <c r="E288" s="1063" t="s">
        <v>59</v>
      </c>
      <c r="F288" s="1063" t="s">
        <v>2722</v>
      </c>
      <c r="G288" s="1064">
        <f t="shared" si="14"/>
        <v>0</v>
      </c>
      <c r="H288" s="1079">
        <f t="shared" si="15"/>
        <v>0</v>
      </c>
      <c r="I288" s="1065">
        <v>0</v>
      </c>
      <c r="J288" s="1065">
        <v>0</v>
      </c>
      <c r="K288" s="1065">
        <v>0</v>
      </c>
      <c r="L288" s="1065">
        <v>0</v>
      </c>
      <c r="M288" s="1065">
        <v>0</v>
      </c>
      <c r="N288" s="1065">
        <v>0</v>
      </c>
      <c r="O288" s="1065">
        <v>0</v>
      </c>
      <c r="P288" s="1065">
        <v>0</v>
      </c>
      <c r="Q288" s="1065">
        <v>0</v>
      </c>
      <c r="R288" s="1065">
        <v>0</v>
      </c>
      <c r="S288" s="1065">
        <v>0</v>
      </c>
      <c r="T288" s="1065">
        <v>0</v>
      </c>
      <c r="U288" s="38"/>
    </row>
    <row r="289" spans="1:21">
      <c r="A289" s="1095">
        <f t="shared" si="16"/>
        <v>282</v>
      </c>
      <c r="B289" s="1096"/>
      <c r="C289" s="1081" t="s">
        <v>572</v>
      </c>
      <c r="D289" s="1063" t="s">
        <v>111</v>
      </c>
      <c r="E289" s="1063" t="s">
        <v>59</v>
      </c>
      <c r="F289" s="1063" t="s">
        <v>2722</v>
      </c>
      <c r="G289" s="1064">
        <f t="shared" si="14"/>
        <v>0</v>
      </c>
      <c r="H289" s="1079">
        <f t="shared" si="15"/>
        <v>0</v>
      </c>
      <c r="I289" s="1065">
        <v>0</v>
      </c>
      <c r="J289" s="1065">
        <v>0</v>
      </c>
      <c r="K289" s="1065">
        <v>0</v>
      </c>
      <c r="L289" s="1065">
        <v>0</v>
      </c>
      <c r="M289" s="1065">
        <v>0</v>
      </c>
      <c r="N289" s="1065">
        <v>0</v>
      </c>
      <c r="O289" s="1065">
        <v>0</v>
      </c>
      <c r="P289" s="1065">
        <v>0</v>
      </c>
      <c r="Q289" s="1065">
        <v>0</v>
      </c>
      <c r="R289" s="1065">
        <v>0</v>
      </c>
      <c r="S289" s="1065">
        <v>0</v>
      </c>
      <c r="T289" s="1065">
        <v>0</v>
      </c>
      <c r="U289" s="38"/>
    </row>
    <row r="290" spans="1:21">
      <c r="A290" s="1095">
        <f t="shared" si="16"/>
        <v>283</v>
      </c>
      <c r="B290" s="1096"/>
      <c r="C290" s="1081" t="s">
        <v>63</v>
      </c>
      <c r="D290" s="1063" t="s">
        <v>569</v>
      </c>
      <c r="E290" s="1063" t="s">
        <v>59</v>
      </c>
      <c r="F290" s="1063" t="s">
        <v>2722</v>
      </c>
      <c r="G290" s="1064">
        <f t="shared" si="14"/>
        <v>0</v>
      </c>
      <c r="H290" s="1079">
        <f t="shared" si="15"/>
        <v>0</v>
      </c>
      <c r="I290" s="1065">
        <v>0</v>
      </c>
      <c r="J290" s="1065">
        <v>0</v>
      </c>
      <c r="K290" s="1065">
        <v>0</v>
      </c>
      <c r="L290" s="1065">
        <v>0</v>
      </c>
      <c r="M290" s="1065">
        <v>0</v>
      </c>
      <c r="N290" s="1065">
        <v>0</v>
      </c>
      <c r="O290" s="1065">
        <v>0</v>
      </c>
      <c r="P290" s="1065">
        <v>0</v>
      </c>
      <c r="Q290" s="1065">
        <v>0</v>
      </c>
      <c r="R290" s="1065">
        <v>0</v>
      </c>
      <c r="S290" s="1065">
        <v>0</v>
      </c>
      <c r="T290" s="1065">
        <v>0</v>
      </c>
      <c r="U290" s="38"/>
    </row>
    <row r="291" spans="1:21">
      <c r="A291" s="1095">
        <f t="shared" si="16"/>
        <v>284</v>
      </c>
      <c r="B291" s="1096"/>
      <c r="C291" s="1081" t="s">
        <v>573</v>
      </c>
      <c r="D291" s="1063" t="s">
        <v>574</v>
      </c>
      <c r="E291" s="1063" t="s">
        <v>59</v>
      </c>
      <c r="F291" s="1063" t="s">
        <v>2722</v>
      </c>
      <c r="G291" s="1064">
        <f t="shared" si="14"/>
        <v>0</v>
      </c>
      <c r="H291" s="1079">
        <f t="shared" si="15"/>
        <v>0</v>
      </c>
      <c r="I291" s="1065">
        <v>0</v>
      </c>
      <c r="J291" s="1065">
        <v>0</v>
      </c>
      <c r="K291" s="1065">
        <v>0</v>
      </c>
      <c r="L291" s="1065">
        <v>0</v>
      </c>
      <c r="M291" s="1065">
        <v>0</v>
      </c>
      <c r="N291" s="1065">
        <v>0</v>
      </c>
      <c r="O291" s="1065">
        <v>0</v>
      </c>
      <c r="P291" s="1065">
        <v>0</v>
      </c>
      <c r="Q291" s="1065">
        <v>0</v>
      </c>
      <c r="R291" s="1065">
        <v>0</v>
      </c>
      <c r="S291" s="1065">
        <v>0</v>
      </c>
      <c r="T291" s="1065">
        <v>0</v>
      </c>
      <c r="U291" s="38"/>
    </row>
    <row r="292" spans="1:21">
      <c r="A292" s="1095">
        <f t="shared" si="16"/>
        <v>285</v>
      </c>
      <c r="B292" s="1096"/>
      <c r="C292" s="1081" t="s">
        <v>284</v>
      </c>
      <c r="D292" s="1063" t="s">
        <v>397</v>
      </c>
      <c r="E292" s="1063" t="s">
        <v>59</v>
      </c>
      <c r="F292" s="1063" t="s">
        <v>2722</v>
      </c>
      <c r="G292" s="1064">
        <f t="shared" si="14"/>
        <v>0</v>
      </c>
      <c r="H292" s="1079">
        <f t="shared" si="15"/>
        <v>0</v>
      </c>
      <c r="I292" s="1065">
        <v>0</v>
      </c>
      <c r="J292" s="1065">
        <v>0</v>
      </c>
      <c r="K292" s="1065">
        <v>0</v>
      </c>
      <c r="L292" s="1065">
        <v>0</v>
      </c>
      <c r="M292" s="1065">
        <v>0</v>
      </c>
      <c r="N292" s="1065">
        <v>0</v>
      </c>
      <c r="O292" s="1065">
        <v>0</v>
      </c>
      <c r="P292" s="1065">
        <v>0</v>
      </c>
      <c r="Q292" s="1065">
        <v>0</v>
      </c>
      <c r="R292" s="1065">
        <v>0</v>
      </c>
      <c r="S292" s="1065">
        <v>0</v>
      </c>
      <c r="T292" s="1065">
        <v>0</v>
      </c>
      <c r="U292" s="38"/>
    </row>
    <row r="293" spans="1:21">
      <c r="A293" s="1095">
        <f t="shared" si="16"/>
        <v>286</v>
      </c>
      <c r="B293" s="1096"/>
      <c r="C293" s="1081" t="s">
        <v>582</v>
      </c>
      <c r="D293" s="1063" t="s">
        <v>583</v>
      </c>
      <c r="E293" s="1063" t="s">
        <v>56</v>
      </c>
      <c r="F293" s="1063" t="s">
        <v>2722</v>
      </c>
      <c r="G293" s="1064">
        <f t="shared" si="14"/>
        <v>0</v>
      </c>
      <c r="H293" s="1079">
        <f t="shared" si="15"/>
        <v>0</v>
      </c>
      <c r="I293" s="1065">
        <v>0</v>
      </c>
      <c r="J293" s="1065">
        <v>0</v>
      </c>
      <c r="K293" s="1065">
        <v>0</v>
      </c>
      <c r="L293" s="1065">
        <v>0</v>
      </c>
      <c r="M293" s="1065">
        <v>0</v>
      </c>
      <c r="N293" s="1065">
        <v>0</v>
      </c>
      <c r="O293" s="1065">
        <v>0</v>
      </c>
      <c r="P293" s="1065">
        <v>0</v>
      </c>
      <c r="Q293" s="1065">
        <v>0</v>
      </c>
      <c r="R293" s="1065">
        <v>0</v>
      </c>
      <c r="S293" s="1065">
        <v>0</v>
      </c>
      <c r="T293" s="1065">
        <v>0</v>
      </c>
      <c r="U293" s="38"/>
    </row>
    <row r="294" spans="1:21">
      <c r="A294" s="1095">
        <f t="shared" si="16"/>
        <v>287</v>
      </c>
      <c r="B294" s="1096"/>
      <c r="C294" s="1081" t="s">
        <v>591</v>
      </c>
      <c r="D294" s="1063" t="s">
        <v>592</v>
      </c>
      <c r="E294" s="1063" t="s">
        <v>67</v>
      </c>
      <c r="F294" s="1063" t="s">
        <v>2723</v>
      </c>
      <c r="G294" s="1064">
        <f t="shared" si="14"/>
        <v>0</v>
      </c>
      <c r="H294" s="1079">
        <f t="shared" si="15"/>
        <v>0</v>
      </c>
      <c r="I294" s="1066">
        <v>0</v>
      </c>
      <c r="J294" s="1066">
        <v>0</v>
      </c>
      <c r="K294" s="1066">
        <v>0</v>
      </c>
      <c r="L294" s="1066">
        <v>0</v>
      </c>
      <c r="M294" s="1066">
        <v>0</v>
      </c>
      <c r="N294" s="1066">
        <v>0</v>
      </c>
      <c r="O294" s="1066">
        <v>0</v>
      </c>
      <c r="P294" s="1066">
        <v>0</v>
      </c>
      <c r="Q294" s="1066">
        <v>0</v>
      </c>
      <c r="R294" s="1066">
        <v>0</v>
      </c>
      <c r="S294" s="1066">
        <v>0</v>
      </c>
      <c r="T294" s="1066">
        <v>0</v>
      </c>
      <c r="U294" s="38"/>
    </row>
    <row r="295" spans="1:21">
      <c r="A295" s="1095">
        <f t="shared" si="16"/>
        <v>288</v>
      </c>
      <c r="B295" s="1096"/>
      <c r="C295" s="1081" t="s">
        <v>931</v>
      </c>
      <c r="D295" s="1063" t="s">
        <v>153</v>
      </c>
      <c r="E295" s="1063" t="s">
        <v>935</v>
      </c>
      <c r="F295" s="1063" t="s">
        <v>2723</v>
      </c>
      <c r="G295" s="1064">
        <f t="shared" si="14"/>
        <v>0</v>
      </c>
      <c r="H295" s="1079">
        <f t="shared" si="15"/>
        <v>0</v>
      </c>
      <c r="I295" s="1066">
        <v>0</v>
      </c>
      <c r="J295" s="1066">
        <v>0</v>
      </c>
      <c r="K295" s="1066">
        <v>0</v>
      </c>
      <c r="L295" s="1066">
        <v>0</v>
      </c>
      <c r="M295" s="1066">
        <v>0</v>
      </c>
      <c r="N295" s="1066">
        <v>0</v>
      </c>
      <c r="O295" s="1066">
        <v>0</v>
      </c>
      <c r="P295" s="1066">
        <v>0</v>
      </c>
      <c r="Q295" s="1066">
        <v>0</v>
      </c>
      <c r="R295" s="1066">
        <v>0</v>
      </c>
      <c r="S295" s="1066">
        <v>0</v>
      </c>
      <c r="T295" s="1066">
        <v>0</v>
      </c>
      <c r="U295" s="38"/>
    </row>
    <row r="296" spans="1:21">
      <c r="A296" s="1095">
        <f t="shared" si="16"/>
        <v>289</v>
      </c>
      <c r="B296" s="1096"/>
      <c r="C296" s="1081" t="s">
        <v>1028</v>
      </c>
      <c r="D296" s="1063" t="s">
        <v>586</v>
      </c>
      <c r="E296" s="1063" t="s">
        <v>67</v>
      </c>
      <c r="F296" s="1063" t="s">
        <v>2723</v>
      </c>
      <c r="G296" s="1064">
        <f t="shared" si="14"/>
        <v>0</v>
      </c>
      <c r="H296" s="1079">
        <f t="shared" si="15"/>
        <v>0</v>
      </c>
      <c r="I296" s="1066">
        <v>0</v>
      </c>
      <c r="J296" s="1066">
        <v>0</v>
      </c>
      <c r="K296" s="1066">
        <v>0</v>
      </c>
      <c r="L296" s="1066">
        <v>0</v>
      </c>
      <c r="M296" s="1066">
        <v>0</v>
      </c>
      <c r="N296" s="1066">
        <v>0</v>
      </c>
      <c r="O296" s="1066">
        <v>0</v>
      </c>
      <c r="P296" s="1066">
        <v>0</v>
      </c>
      <c r="Q296" s="1066">
        <v>0</v>
      </c>
      <c r="R296" s="1066">
        <v>0</v>
      </c>
      <c r="S296" s="1066">
        <v>0</v>
      </c>
      <c r="T296" s="1066">
        <v>0</v>
      </c>
      <c r="U296" s="38"/>
    </row>
    <row r="297" spans="1:21">
      <c r="A297" s="1095">
        <f t="shared" si="16"/>
        <v>290</v>
      </c>
      <c r="B297" s="1096"/>
      <c r="C297" s="1081" t="s">
        <v>141</v>
      </c>
      <c r="D297" s="1063" t="s">
        <v>142</v>
      </c>
      <c r="E297" s="1063" t="s">
        <v>59</v>
      </c>
      <c r="F297" s="1063" t="s">
        <v>2723</v>
      </c>
      <c r="G297" s="1064">
        <f t="shared" si="14"/>
        <v>0</v>
      </c>
      <c r="H297" s="1079">
        <f t="shared" si="15"/>
        <v>0</v>
      </c>
      <c r="I297" s="1066">
        <v>0</v>
      </c>
      <c r="J297" s="1066">
        <v>0</v>
      </c>
      <c r="K297" s="1066">
        <v>0</v>
      </c>
      <c r="L297" s="1066">
        <v>0</v>
      </c>
      <c r="M297" s="1066">
        <v>0</v>
      </c>
      <c r="N297" s="1066">
        <v>0</v>
      </c>
      <c r="O297" s="1066">
        <v>0</v>
      </c>
      <c r="P297" s="1066">
        <v>0</v>
      </c>
      <c r="Q297" s="1066">
        <v>0</v>
      </c>
      <c r="R297" s="1066">
        <v>0</v>
      </c>
      <c r="S297" s="1066">
        <v>0</v>
      </c>
      <c r="T297" s="1066">
        <v>0</v>
      </c>
      <c r="U297" s="38"/>
    </row>
    <row r="298" spans="1:21">
      <c r="A298" s="1095">
        <f t="shared" si="16"/>
        <v>291</v>
      </c>
      <c r="B298" s="1096"/>
      <c r="C298" s="1081" t="s">
        <v>128</v>
      </c>
      <c r="D298" s="1063" t="s">
        <v>127</v>
      </c>
      <c r="E298" s="1063" t="s">
        <v>59</v>
      </c>
      <c r="F298" s="1063" t="s">
        <v>2723</v>
      </c>
      <c r="G298" s="1068">
        <f t="shared" si="14"/>
        <v>0</v>
      </c>
      <c r="H298" s="1078">
        <f t="shared" si="15"/>
        <v>0</v>
      </c>
      <c r="I298" s="1066">
        <v>0</v>
      </c>
      <c r="J298" s="1066">
        <v>0</v>
      </c>
      <c r="K298" s="1066">
        <v>0</v>
      </c>
      <c r="L298" s="1066">
        <v>0</v>
      </c>
      <c r="M298" s="1066">
        <v>0</v>
      </c>
      <c r="N298" s="1066">
        <v>0</v>
      </c>
      <c r="O298" s="1066">
        <v>0</v>
      </c>
      <c r="P298" s="1066">
        <v>0</v>
      </c>
      <c r="Q298" s="1066">
        <v>0</v>
      </c>
      <c r="R298" s="1066">
        <v>0</v>
      </c>
      <c r="S298" s="1066">
        <v>0</v>
      </c>
      <c r="T298" s="1066">
        <v>0</v>
      </c>
      <c r="U298" s="38"/>
    </row>
    <row r="299" spans="1:21">
      <c r="A299" s="1095">
        <f t="shared" si="16"/>
        <v>292</v>
      </c>
      <c r="B299" s="1096"/>
      <c r="C299" s="1081" t="s">
        <v>155</v>
      </c>
      <c r="D299" s="1063" t="s">
        <v>289</v>
      </c>
      <c r="E299" s="1063" t="s">
        <v>59</v>
      </c>
      <c r="F299" s="1063" t="s">
        <v>2723</v>
      </c>
      <c r="G299" s="1068">
        <f t="shared" si="14"/>
        <v>0</v>
      </c>
      <c r="H299" s="1078">
        <f t="shared" si="15"/>
        <v>0</v>
      </c>
      <c r="I299" s="1066">
        <v>0</v>
      </c>
      <c r="J299" s="1066">
        <v>0</v>
      </c>
      <c r="K299" s="1066">
        <v>0</v>
      </c>
      <c r="L299" s="1066">
        <v>0</v>
      </c>
      <c r="M299" s="1066">
        <v>0</v>
      </c>
      <c r="N299" s="1066">
        <v>0</v>
      </c>
      <c r="O299" s="1066">
        <v>0</v>
      </c>
      <c r="P299" s="1066">
        <v>0</v>
      </c>
      <c r="Q299" s="1066">
        <v>0</v>
      </c>
      <c r="R299" s="1066">
        <v>0</v>
      </c>
      <c r="S299" s="1066">
        <v>0</v>
      </c>
      <c r="T299" s="1066">
        <v>0</v>
      </c>
      <c r="U299" s="38"/>
    </row>
    <row r="300" spans="1:21">
      <c r="A300" s="1095">
        <f t="shared" si="16"/>
        <v>293</v>
      </c>
      <c r="B300" s="1096"/>
      <c r="C300" s="1081" t="s">
        <v>593</v>
      </c>
      <c r="D300" s="1063" t="s">
        <v>1085</v>
      </c>
      <c r="E300" s="1063" t="s">
        <v>59</v>
      </c>
      <c r="F300" s="1063" t="s">
        <v>2723</v>
      </c>
      <c r="G300" s="1068">
        <f t="shared" si="14"/>
        <v>0</v>
      </c>
      <c r="H300" s="1078">
        <f t="shared" si="15"/>
        <v>0</v>
      </c>
      <c r="I300" s="1066">
        <v>0</v>
      </c>
      <c r="J300" s="1066">
        <v>0</v>
      </c>
      <c r="K300" s="1066">
        <v>0</v>
      </c>
      <c r="L300" s="1066">
        <v>0</v>
      </c>
      <c r="M300" s="1066">
        <v>0</v>
      </c>
      <c r="N300" s="1066">
        <v>0</v>
      </c>
      <c r="O300" s="1066">
        <v>0</v>
      </c>
      <c r="P300" s="1066">
        <v>0</v>
      </c>
      <c r="Q300" s="1066">
        <v>0</v>
      </c>
      <c r="R300" s="1066">
        <v>0</v>
      </c>
      <c r="S300" s="1066">
        <v>0</v>
      </c>
      <c r="T300" s="1066">
        <v>0</v>
      </c>
      <c r="U300" s="38"/>
    </row>
    <row r="301" spans="1:21">
      <c r="A301" s="1095">
        <f t="shared" si="16"/>
        <v>294</v>
      </c>
      <c r="B301" s="1096"/>
      <c r="C301" s="1081" t="s">
        <v>165</v>
      </c>
      <c r="D301" s="1063" t="s">
        <v>166</v>
      </c>
      <c r="E301" s="1063" t="s">
        <v>59</v>
      </c>
      <c r="F301" s="1063" t="s">
        <v>2723</v>
      </c>
      <c r="G301" s="1068">
        <f t="shared" si="14"/>
        <v>0</v>
      </c>
      <c r="H301" s="1078">
        <f t="shared" si="15"/>
        <v>0</v>
      </c>
      <c r="I301" s="1066">
        <v>0</v>
      </c>
      <c r="J301" s="1066">
        <v>0</v>
      </c>
      <c r="K301" s="1066">
        <v>0</v>
      </c>
      <c r="L301" s="1066">
        <v>0</v>
      </c>
      <c r="M301" s="1066">
        <v>0</v>
      </c>
      <c r="N301" s="1066">
        <v>0</v>
      </c>
      <c r="O301" s="1066">
        <v>0</v>
      </c>
      <c r="P301" s="1066">
        <v>0</v>
      </c>
      <c r="Q301" s="1066">
        <v>0</v>
      </c>
      <c r="R301" s="1066">
        <v>0</v>
      </c>
      <c r="S301" s="1066">
        <v>0</v>
      </c>
      <c r="T301" s="1066">
        <v>0</v>
      </c>
      <c r="U301" s="38"/>
    </row>
    <row r="302" spans="1:21">
      <c r="A302" s="1095">
        <f t="shared" si="16"/>
        <v>295</v>
      </c>
      <c r="B302" s="1096"/>
      <c r="C302" s="1081" t="s">
        <v>596</v>
      </c>
      <c r="D302" s="1063" t="s">
        <v>597</v>
      </c>
      <c r="E302" s="1063" t="s">
        <v>56</v>
      </c>
      <c r="F302" s="1063" t="s">
        <v>2723</v>
      </c>
      <c r="G302" s="1068">
        <f t="shared" si="14"/>
        <v>0</v>
      </c>
      <c r="H302" s="1078">
        <f t="shared" si="15"/>
        <v>0</v>
      </c>
      <c r="I302" s="1066">
        <v>0</v>
      </c>
      <c r="J302" s="1066">
        <v>0</v>
      </c>
      <c r="K302" s="1066">
        <v>0</v>
      </c>
      <c r="L302" s="1066">
        <v>0</v>
      </c>
      <c r="M302" s="1066">
        <v>0</v>
      </c>
      <c r="N302" s="1066">
        <v>0</v>
      </c>
      <c r="O302" s="1066">
        <v>0</v>
      </c>
      <c r="P302" s="1066">
        <v>0</v>
      </c>
      <c r="Q302" s="1066">
        <v>0</v>
      </c>
      <c r="R302" s="1066">
        <v>0</v>
      </c>
      <c r="S302" s="1066">
        <v>0</v>
      </c>
      <c r="T302" s="1066">
        <v>0</v>
      </c>
      <c r="U302" s="38"/>
    </row>
    <row r="303" spans="1:21">
      <c r="A303" s="1095">
        <f t="shared" si="16"/>
        <v>296</v>
      </c>
      <c r="B303" s="1096"/>
      <c r="C303" s="1081" t="s">
        <v>373</v>
      </c>
      <c r="D303" s="1063" t="s">
        <v>374</v>
      </c>
      <c r="E303" s="1063" t="s">
        <v>56</v>
      </c>
      <c r="F303" s="1063" t="s">
        <v>2723</v>
      </c>
      <c r="G303" s="1068">
        <f t="shared" si="14"/>
        <v>0</v>
      </c>
      <c r="H303" s="1078">
        <f t="shared" si="15"/>
        <v>0</v>
      </c>
      <c r="I303" s="1066">
        <v>0</v>
      </c>
      <c r="J303" s="1066">
        <v>0</v>
      </c>
      <c r="K303" s="1066">
        <v>0</v>
      </c>
      <c r="L303" s="1066">
        <v>0</v>
      </c>
      <c r="M303" s="1066">
        <v>0</v>
      </c>
      <c r="N303" s="1066">
        <v>0</v>
      </c>
      <c r="O303" s="1066">
        <v>0</v>
      </c>
      <c r="P303" s="1066">
        <v>0</v>
      </c>
      <c r="Q303" s="1066">
        <v>0</v>
      </c>
      <c r="R303" s="1066">
        <v>0</v>
      </c>
      <c r="S303" s="1066">
        <v>0</v>
      </c>
      <c r="T303" s="1066">
        <v>0</v>
      </c>
      <c r="U303" s="38"/>
    </row>
    <row r="304" spans="1:21">
      <c r="A304" s="1095">
        <f t="shared" si="16"/>
        <v>297</v>
      </c>
      <c r="B304" s="1096"/>
      <c r="C304" s="1090" t="s">
        <v>608</v>
      </c>
      <c r="D304" s="1063" t="s">
        <v>609</v>
      </c>
      <c r="E304" s="1063" t="s">
        <v>67</v>
      </c>
      <c r="F304" s="1063" t="s">
        <v>2724</v>
      </c>
      <c r="G304" s="1064">
        <f t="shared" si="14"/>
        <v>0</v>
      </c>
      <c r="H304" s="1079">
        <f t="shared" si="15"/>
        <v>0</v>
      </c>
      <c r="I304" s="1066">
        <v>0</v>
      </c>
      <c r="J304" s="1066">
        <v>0</v>
      </c>
      <c r="K304" s="1066">
        <v>0</v>
      </c>
      <c r="L304" s="1066">
        <v>0</v>
      </c>
      <c r="M304" s="1065">
        <v>0</v>
      </c>
      <c r="N304" s="1065">
        <v>0</v>
      </c>
      <c r="O304" s="1065">
        <v>0</v>
      </c>
      <c r="P304" s="1065">
        <v>0</v>
      </c>
      <c r="Q304" s="1065">
        <v>0</v>
      </c>
      <c r="R304" s="1065">
        <v>0</v>
      </c>
      <c r="S304" s="1065">
        <v>0</v>
      </c>
      <c r="T304" s="1065">
        <v>0</v>
      </c>
      <c r="U304" s="38"/>
    </row>
    <row r="305" spans="1:21">
      <c r="A305" s="1095">
        <f t="shared" si="16"/>
        <v>298</v>
      </c>
      <c r="B305" s="1096"/>
      <c r="C305" s="1090" t="s">
        <v>610</v>
      </c>
      <c r="D305" s="1063" t="s">
        <v>611</v>
      </c>
      <c r="E305" s="1063" t="s">
        <v>59</v>
      </c>
      <c r="F305" s="1063" t="s">
        <v>2724</v>
      </c>
      <c r="G305" s="1064">
        <f t="shared" si="14"/>
        <v>0</v>
      </c>
      <c r="H305" s="1079">
        <f t="shared" si="15"/>
        <v>0</v>
      </c>
      <c r="I305" s="1066">
        <v>0</v>
      </c>
      <c r="J305" s="1066">
        <v>0</v>
      </c>
      <c r="K305" s="1066">
        <v>0</v>
      </c>
      <c r="L305" s="1066">
        <v>0</v>
      </c>
      <c r="M305" s="1065">
        <v>0</v>
      </c>
      <c r="N305" s="1065">
        <v>0</v>
      </c>
      <c r="O305" s="1065">
        <v>0</v>
      </c>
      <c r="P305" s="1065">
        <v>0</v>
      </c>
      <c r="Q305" s="1065">
        <v>0</v>
      </c>
      <c r="R305" s="1065">
        <v>0</v>
      </c>
      <c r="S305" s="1065">
        <v>0</v>
      </c>
      <c r="T305" s="1065">
        <v>0</v>
      </c>
      <c r="U305" s="38"/>
    </row>
    <row r="306" spans="1:21">
      <c r="A306" s="1095">
        <f t="shared" si="16"/>
        <v>299</v>
      </c>
      <c r="B306" s="1096"/>
      <c r="C306" s="1090" t="s">
        <v>616</v>
      </c>
      <c r="D306" s="1063" t="s">
        <v>336</v>
      </c>
      <c r="E306" s="1063" t="s">
        <v>1762</v>
      </c>
      <c r="F306" s="1063" t="s">
        <v>2724</v>
      </c>
      <c r="G306" s="1064">
        <f t="shared" si="14"/>
        <v>0</v>
      </c>
      <c r="H306" s="1079">
        <f t="shared" si="15"/>
        <v>0</v>
      </c>
      <c r="I306" s="1066">
        <v>0</v>
      </c>
      <c r="J306" s="1066">
        <v>0</v>
      </c>
      <c r="K306" s="1066">
        <v>0</v>
      </c>
      <c r="L306" s="1066">
        <v>0</v>
      </c>
      <c r="M306" s="1065">
        <v>0</v>
      </c>
      <c r="N306" s="1065">
        <v>0</v>
      </c>
      <c r="O306" s="1065">
        <v>0</v>
      </c>
      <c r="P306" s="1065">
        <v>0</v>
      </c>
      <c r="Q306" s="1065">
        <v>0</v>
      </c>
      <c r="R306" s="1065">
        <v>0</v>
      </c>
      <c r="S306" s="1065">
        <v>0</v>
      </c>
      <c r="T306" s="1065">
        <v>0</v>
      </c>
      <c r="U306" s="38"/>
    </row>
    <row r="307" spans="1:21">
      <c r="A307" s="1095">
        <f t="shared" si="16"/>
        <v>300</v>
      </c>
      <c r="B307" s="1096"/>
      <c r="C307" s="1081" t="s">
        <v>1008</v>
      </c>
      <c r="D307" s="1063" t="s">
        <v>499</v>
      </c>
      <c r="E307" s="1063" t="s">
        <v>56</v>
      </c>
      <c r="F307" s="1063" t="s">
        <v>2724</v>
      </c>
      <c r="G307" s="1064">
        <f t="shared" si="14"/>
        <v>0</v>
      </c>
      <c r="H307" s="1079">
        <f t="shared" si="15"/>
        <v>0</v>
      </c>
      <c r="I307" s="1066">
        <v>0</v>
      </c>
      <c r="J307" s="1066">
        <v>0</v>
      </c>
      <c r="K307" s="1066">
        <v>0</v>
      </c>
      <c r="L307" s="1066">
        <v>0</v>
      </c>
      <c r="M307" s="1065">
        <v>0</v>
      </c>
      <c r="N307" s="1065">
        <v>0</v>
      </c>
      <c r="O307" s="1065">
        <v>0</v>
      </c>
      <c r="P307" s="1065">
        <v>0</v>
      </c>
      <c r="Q307" s="1065">
        <v>0</v>
      </c>
      <c r="R307" s="1065">
        <v>0</v>
      </c>
      <c r="S307" s="1065">
        <v>0</v>
      </c>
      <c r="T307" s="1065">
        <v>0</v>
      </c>
      <c r="U307" s="38"/>
    </row>
    <row r="308" spans="1:21">
      <c r="A308" s="1095">
        <f t="shared" si="16"/>
        <v>301</v>
      </c>
      <c r="B308" s="1096"/>
      <c r="C308" s="1090" t="s">
        <v>617</v>
      </c>
      <c r="D308" s="1063" t="s">
        <v>618</v>
      </c>
      <c r="E308" s="1063" t="s">
        <v>56</v>
      </c>
      <c r="F308" s="1063" t="s">
        <v>2724</v>
      </c>
      <c r="G308" s="1064">
        <f t="shared" si="14"/>
        <v>0</v>
      </c>
      <c r="H308" s="1079">
        <f t="shared" si="15"/>
        <v>0</v>
      </c>
      <c r="I308" s="1066">
        <v>0</v>
      </c>
      <c r="J308" s="1066">
        <v>0</v>
      </c>
      <c r="K308" s="1066">
        <v>0</v>
      </c>
      <c r="L308" s="1066">
        <v>0</v>
      </c>
      <c r="M308" s="1065">
        <v>0</v>
      </c>
      <c r="N308" s="1065">
        <v>0</v>
      </c>
      <c r="O308" s="1065">
        <v>0</v>
      </c>
      <c r="P308" s="1065">
        <v>0</v>
      </c>
      <c r="Q308" s="1065">
        <v>0</v>
      </c>
      <c r="R308" s="1065">
        <v>0</v>
      </c>
      <c r="S308" s="1065">
        <v>0</v>
      </c>
      <c r="T308" s="1065">
        <v>0</v>
      </c>
      <c r="U308" s="38"/>
    </row>
    <row r="309" spans="1:21">
      <c r="A309" s="1095">
        <f t="shared" si="16"/>
        <v>302</v>
      </c>
      <c r="B309" s="1096"/>
      <c r="C309" s="1090" t="s">
        <v>614</v>
      </c>
      <c r="D309" s="1063" t="s">
        <v>615</v>
      </c>
      <c r="E309" s="1063" t="s">
        <v>56</v>
      </c>
      <c r="F309" s="1063" t="s">
        <v>2724</v>
      </c>
      <c r="G309" s="1064">
        <f t="shared" si="14"/>
        <v>0</v>
      </c>
      <c r="H309" s="1079">
        <f t="shared" si="15"/>
        <v>0</v>
      </c>
      <c r="I309" s="1066">
        <v>0</v>
      </c>
      <c r="J309" s="1066">
        <v>0</v>
      </c>
      <c r="K309" s="1066">
        <v>0</v>
      </c>
      <c r="L309" s="1066">
        <v>0</v>
      </c>
      <c r="M309" s="1065">
        <v>0</v>
      </c>
      <c r="N309" s="1065">
        <v>0</v>
      </c>
      <c r="O309" s="1065">
        <v>0</v>
      </c>
      <c r="P309" s="1065">
        <v>0</v>
      </c>
      <c r="Q309" s="1065">
        <v>0</v>
      </c>
      <c r="R309" s="1065">
        <v>0</v>
      </c>
      <c r="S309" s="1065">
        <v>0</v>
      </c>
      <c r="T309" s="1065">
        <v>0</v>
      </c>
      <c r="U309" s="38"/>
    </row>
    <row r="310" spans="1:21">
      <c r="A310" s="1095">
        <f t="shared" si="16"/>
        <v>303</v>
      </c>
      <c r="B310" s="1096"/>
      <c r="C310" s="1081" t="s">
        <v>199</v>
      </c>
      <c r="D310" s="1063" t="s">
        <v>343</v>
      </c>
      <c r="E310" s="1063" t="s">
        <v>67</v>
      </c>
      <c r="F310" s="1063" t="s">
        <v>2725</v>
      </c>
      <c r="G310" s="1064">
        <f t="shared" si="14"/>
        <v>0</v>
      </c>
      <c r="H310" s="1079">
        <f t="shared" si="15"/>
        <v>0</v>
      </c>
      <c r="I310" s="1066">
        <v>0</v>
      </c>
      <c r="J310" s="1066">
        <v>0</v>
      </c>
      <c r="K310" s="1066">
        <v>0</v>
      </c>
      <c r="L310" s="1066">
        <v>0</v>
      </c>
      <c r="M310" s="1066">
        <v>0</v>
      </c>
      <c r="N310" s="1066">
        <v>0</v>
      </c>
      <c r="O310" s="1066">
        <v>0</v>
      </c>
      <c r="P310" s="1066">
        <v>0</v>
      </c>
      <c r="Q310" s="1066">
        <v>0</v>
      </c>
      <c r="R310" s="1066">
        <v>0</v>
      </c>
      <c r="S310" s="1066">
        <v>0</v>
      </c>
      <c r="T310" s="1066">
        <v>0</v>
      </c>
      <c r="U310" s="38"/>
    </row>
    <row r="311" spans="1:21">
      <c r="A311" s="1095">
        <f t="shared" si="16"/>
        <v>304</v>
      </c>
      <c r="B311" s="1096"/>
      <c r="C311" s="1081" t="s">
        <v>190</v>
      </c>
      <c r="D311" s="1063" t="s">
        <v>621</v>
      </c>
      <c r="E311" s="1063" t="s">
        <v>67</v>
      </c>
      <c r="F311" s="1063" t="s">
        <v>2725</v>
      </c>
      <c r="G311" s="1064">
        <f t="shared" si="14"/>
        <v>0</v>
      </c>
      <c r="H311" s="1079">
        <f t="shared" si="15"/>
        <v>0</v>
      </c>
      <c r="I311" s="1066">
        <v>0</v>
      </c>
      <c r="J311" s="1066">
        <v>0</v>
      </c>
      <c r="K311" s="1066">
        <v>0</v>
      </c>
      <c r="L311" s="1066">
        <v>0</v>
      </c>
      <c r="M311" s="1066">
        <v>0</v>
      </c>
      <c r="N311" s="1066">
        <v>0</v>
      </c>
      <c r="O311" s="1066">
        <v>0</v>
      </c>
      <c r="P311" s="1066">
        <v>0</v>
      </c>
      <c r="Q311" s="1066">
        <v>0</v>
      </c>
      <c r="R311" s="1066">
        <v>0</v>
      </c>
      <c r="S311" s="1066">
        <v>0</v>
      </c>
      <c r="T311" s="1066">
        <v>0</v>
      </c>
      <c r="U311" s="38"/>
    </row>
    <row r="312" spans="1:21">
      <c r="A312" s="1095">
        <f t="shared" si="16"/>
        <v>305</v>
      </c>
      <c r="B312" s="1096"/>
      <c r="C312" s="1081" t="s">
        <v>627</v>
      </c>
      <c r="D312" s="1063" t="s">
        <v>628</v>
      </c>
      <c r="E312" s="1063" t="s">
        <v>59</v>
      </c>
      <c r="F312" s="1063" t="s">
        <v>2725</v>
      </c>
      <c r="G312" s="1064">
        <f t="shared" si="14"/>
        <v>0</v>
      </c>
      <c r="H312" s="1079">
        <f t="shared" si="15"/>
        <v>0</v>
      </c>
      <c r="I312" s="1066">
        <v>0</v>
      </c>
      <c r="J312" s="1066">
        <v>0</v>
      </c>
      <c r="K312" s="1066">
        <v>0</v>
      </c>
      <c r="L312" s="1066">
        <v>0</v>
      </c>
      <c r="M312" s="1066">
        <v>0</v>
      </c>
      <c r="N312" s="1066">
        <v>0</v>
      </c>
      <c r="O312" s="1066">
        <v>0</v>
      </c>
      <c r="P312" s="1066">
        <v>0</v>
      </c>
      <c r="Q312" s="1066">
        <v>0</v>
      </c>
      <c r="R312" s="1066">
        <v>0</v>
      </c>
      <c r="S312" s="1066">
        <v>0</v>
      </c>
      <c r="T312" s="1066">
        <v>0</v>
      </c>
      <c r="U312" s="38"/>
    </row>
    <row r="313" spans="1:21">
      <c r="A313" s="1095">
        <f t="shared" si="16"/>
        <v>306</v>
      </c>
      <c r="B313" s="1096"/>
      <c r="C313" s="1081" t="s">
        <v>176</v>
      </c>
      <c r="D313" s="1063" t="s">
        <v>177</v>
      </c>
      <c r="E313" s="1063" t="s">
        <v>56</v>
      </c>
      <c r="F313" s="1063" t="s">
        <v>2725</v>
      </c>
      <c r="G313" s="1064">
        <f t="shared" si="14"/>
        <v>0</v>
      </c>
      <c r="H313" s="1079">
        <f t="shared" si="15"/>
        <v>0</v>
      </c>
      <c r="I313" s="1066">
        <v>0</v>
      </c>
      <c r="J313" s="1066">
        <v>0</v>
      </c>
      <c r="K313" s="1066">
        <v>0</v>
      </c>
      <c r="L313" s="1066">
        <v>0</v>
      </c>
      <c r="M313" s="1066">
        <v>0</v>
      </c>
      <c r="N313" s="1066">
        <v>0</v>
      </c>
      <c r="O313" s="1066">
        <v>0</v>
      </c>
      <c r="P313" s="1066">
        <v>0</v>
      </c>
      <c r="Q313" s="1066">
        <v>0</v>
      </c>
      <c r="R313" s="1066">
        <v>0</v>
      </c>
      <c r="S313" s="1066">
        <v>0</v>
      </c>
      <c r="T313" s="1066">
        <v>0</v>
      </c>
      <c r="U313" s="38"/>
    </row>
    <row r="314" spans="1:21">
      <c r="A314" s="1095">
        <f t="shared" si="16"/>
        <v>307</v>
      </c>
      <c r="B314" s="1096"/>
      <c r="C314" s="1084" t="s">
        <v>858</v>
      </c>
      <c r="D314" s="1073" t="s">
        <v>642</v>
      </c>
      <c r="E314" s="1073" t="s">
        <v>67</v>
      </c>
      <c r="F314" s="1063" t="s">
        <v>2726</v>
      </c>
      <c r="G314" s="1064">
        <f t="shared" si="14"/>
        <v>0</v>
      </c>
      <c r="H314" s="1079">
        <f t="shared" si="15"/>
        <v>0</v>
      </c>
      <c r="I314" s="1065">
        <v>0</v>
      </c>
      <c r="J314" s="1065">
        <v>0</v>
      </c>
      <c r="K314" s="1065">
        <v>0</v>
      </c>
      <c r="L314" s="1065">
        <v>0</v>
      </c>
      <c r="M314" s="1065">
        <v>0</v>
      </c>
      <c r="N314" s="1065">
        <v>0</v>
      </c>
      <c r="O314" s="1065">
        <v>0</v>
      </c>
      <c r="P314" s="1065">
        <v>0</v>
      </c>
      <c r="Q314" s="1065">
        <v>0</v>
      </c>
      <c r="R314" s="1065">
        <v>0</v>
      </c>
      <c r="S314" s="1066">
        <v>0</v>
      </c>
      <c r="T314" s="1066">
        <v>0</v>
      </c>
      <c r="U314" s="38"/>
    </row>
    <row r="315" spans="1:21">
      <c r="A315" s="1095">
        <f t="shared" si="16"/>
        <v>308</v>
      </c>
      <c r="B315" s="1096"/>
      <c r="C315" s="1084" t="s">
        <v>844</v>
      </c>
      <c r="D315" s="1073" t="s">
        <v>857</v>
      </c>
      <c r="E315" s="1073" t="s">
        <v>59</v>
      </c>
      <c r="F315" s="1063" t="s">
        <v>2726</v>
      </c>
      <c r="G315" s="1064">
        <f t="shared" si="14"/>
        <v>0</v>
      </c>
      <c r="H315" s="1079">
        <f t="shared" si="15"/>
        <v>0</v>
      </c>
      <c r="I315" s="1065">
        <f>+M315+O315+Q315+S315</f>
        <v>0</v>
      </c>
      <c r="J315" s="1065">
        <v>0</v>
      </c>
      <c r="K315" s="1065">
        <f>+O315+Q315+S315+U315</f>
        <v>0</v>
      </c>
      <c r="L315" s="1065">
        <v>0</v>
      </c>
      <c r="M315" s="1065">
        <v>0</v>
      </c>
      <c r="N315" s="1065">
        <v>0</v>
      </c>
      <c r="O315" s="1065">
        <v>0</v>
      </c>
      <c r="P315" s="1065">
        <v>0</v>
      </c>
      <c r="Q315" s="1065">
        <v>0</v>
      </c>
      <c r="R315" s="1065">
        <v>0</v>
      </c>
      <c r="S315" s="1065">
        <v>0</v>
      </c>
      <c r="T315" s="1065">
        <v>0</v>
      </c>
      <c r="U315" s="38"/>
    </row>
    <row r="316" spans="1:21">
      <c r="A316" s="1095">
        <f t="shared" si="16"/>
        <v>309</v>
      </c>
      <c r="B316" s="1096"/>
      <c r="C316" s="1084" t="s">
        <v>851</v>
      </c>
      <c r="D316" s="1073" t="s">
        <v>648</v>
      </c>
      <c r="E316" s="1073" t="s">
        <v>59</v>
      </c>
      <c r="F316" s="1063" t="s">
        <v>2726</v>
      </c>
      <c r="G316" s="1064">
        <f t="shared" si="14"/>
        <v>0</v>
      </c>
      <c r="H316" s="1079">
        <f t="shared" si="15"/>
        <v>0</v>
      </c>
      <c r="I316" s="1065">
        <v>0</v>
      </c>
      <c r="J316" s="1065">
        <v>0</v>
      </c>
      <c r="K316" s="1065">
        <v>0</v>
      </c>
      <c r="L316" s="1065">
        <v>0</v>
      </c>
      <c r="M316" s="1065">
        <v>0</v>
      </c>
      <c r="N316" s="1065">
        <v>0</v>
      </c>
      <c r="O316" s="1065">
        <v>0</v>
      </c>
      <c r="P316" s="1065">
        <v>0</v>
      </c>
      <c r="Q316" s="1065">
        <v>0</v>
      </c>
      <c r="R316" s="1065">
        <v>0</v>
      </c>
      <c r="S316" s="1065">
        <v>0</v>
      </c>
      <c r="T316" s="1065">
        <v>0</v>
      </c>
      <c r="U316" s="38"/>
    </row>
    <row r="317" spans="1:21">
      <c r="A317" s="1095">
        <f t="shared" si="16"/>
        <v>310</v>
      </c>
      <c r="B317" s="1096"/>
      <c r="C317" s="1084" t="s">
        <v>651</v>
      </c>
      <c r="D317" s="1073" t="s">
        <v>650</v>
      </c>
      <c r="E317" s="1073" t="s">
        <v>56</v>
      </c>
      <c r="F317" s="1063" t="s">
        <v>2726</v>
      </c>
      <c r="G317" s="1064">
        <f t="shared" si="14"/>
        <v>0</v>
      </c>
      <c r="H317" s="1079">
        <f t="shared" si="15"/>
        <v>0</v>
      </c>
      <c r="I317" s="1065">
        <v>0</v>
      </c>
      <c r="J317" s="1065">
        <v>0</v>
      </c>
      <c r="K317" s="1065">
        <v>0</v>
      </c>
      <c r="L317" s="1065">
        <v>0</v>
      </c>
      <c r="M317" s="1065">
        <v>0</v>
      </c>
      <c r="N317" s="1065">
        <v>0</v>
      </c>
      <c r="O317" s="1065">
        <v>0</v>
      </c>
      <c r="P317" s="1065">
        <v>0</v>
      </c>
      <c r="Q317" s="1065">
        <v>0</v>
      </c>
      <c r="R317" s="1065">
        <v>0</v>
      </c>
      <c r="S317" s="1065">
        <v>0</v>
      </c>
      <c r="T317" s="1065">
        <v>0</v>
      </c>
      <c r="U317" s="38"/>
    </row>
    <row r="318" spans="1:21">
      <c r="A318" s="1095">
        <f t="shared" si="16"/>
        <v>311</v>
      </c>
      <c r="B318" s="1096"/>
      <c r="C318" s="1084" t="s">
        <v>1002</v>
      </c>
      <c r="D318" s="1073" t="s">
        <v>1003</v>
      </c>
      <c r="E318" s="1073" t="s">
        <v>56</v>
      </c>
      <c r="F318" s="1063" t="s">
        <v>2726</v>
      </c>
      <c r="G318" s="1064">
        <f t="shared" si="14"/>
        <v>0</v>
      </c>
      <c r="H318" s="1079">
        <f t="shared" si="15"/>
        <v>0</v>
      </c>
      <c r="I318" s="1065">
        <v>0</v>
      </c>
      <c r="J318" s="1065">
        <v>0</v>
      </c>
      <c r="K318" s="1065">
        <v>0</v>
      </c>
      <c r="L318" s="1065">
        <v>0</v>
      </c>
      <c r="M318" s="1065">
        <v>0</v>
      </c>
      <c r="N318" s="1065">
        <v>0</v>
      </c>
      <c r="O318" s="1065">
        <v>0</v>
      </c>
      <c r="P318" s="1065">
        <v>0</v>
      </c>
      <c r="Q318" s="1065">
        <v>0</v>
      </c>
      <c r="R318" s="1065">
        <v>0</v>
      </c>
      <c r="S318" s="1065">
        <v>0</v>
      </c>
      <c r="T318" s="1065">
        <v>0</v>
      </c>
      <c r="U318" s="38"/>
    </row>
    <row r="319" spans="1:21">
      <c r="A319" s="1095">
        <f t="shared" si="16"/>
        <v>312</v>
      </c>
      <c r="B319" s="1096"/>
      <c r="C319" s="1084" t="s">
        <v>649</v>
      </c>
      <c r="D319" s="1073" t="s">
        <v>440</v>
      </c>
      <c r="E319" s="1073" t="s">
        <v>56</v>
      </c>
      <c r="F319" s="1063" t="s">
        <v>2726</v>
      </c>
      <c r="G319" s="1064">
        <f t="shared" si="14"/>
        <v>0</v>
      </c>
      <c r="H319" s="1079">
        <f t="shared" si="15"/>
        <v>0</v>
      </c>
      <c r="I319" s="1065">
        <v>0</v>
      </c>
      <c r="J319" s="1065">
        <v>0</v>
      </c>
      <c r="K319" s="1065">
        <v>0</v>
      </c>
      <c r="L319" s="1065">
        <v>0</v>
      </c>
      <c r="M319" s="1065">
        <v>0</v>
      </c>
      <c r="N319" s="1065">
        <v>0</v>
      </c>
      <c r="O319" s="1065">
        <v>0</v>
      </c>
      <c r="P319" s="1065">
        <v>0</v>
      </c>
      <c r="Q319" s="1065">
        <v>0</v>
      </c>
      <c r="R319" s="1065">
        <v>0</v>
      </c>
      <c r="S319" s="1065">
        <v>0</v>
      </c>
      <c r="T319" s="1065">
        <v>0</v>
      </c>
      <c r="U319" s="38"/>
    </row>
    <row r="320" spans="1:21">
      <c r="A320" s="1095">
        <f t="shared" si="16"/>
        <v>313</v>
      </c>
      <c r="B320" s="1096"/>
      <c r="C320" s="1084" t="s">
        <v>647</v>
      </c>
      <c r="D320" s="1073" t="s">
        <v>89</v>
      </c>
      <c r="E320" s="1073" t="s">
        <v>56</v>
      </c>
      <c r="F320" s="1063" t="s">
        <v>2726</v>
      </c>
      <c r="G320" s="1064">
        <f t="shared" si="14"/>
        <v>0</v>
      </c>
      <c r="H320" s="1079">
        <f t="shared" si="15"/>
        <v>0</v>
      </c>
      <c r="I320" s="1065">
        <v>0</v>
      </c>
      <c r="J320" s="1065">
        <v>0</v>
      </c>
      <c r="K320" s="1065">
        <v>0</v>
      </c>
      <c r="L320" s="1065">
        <v>0</v>
      </c>
      <c r="M320" s="1065">
        <v>0</v>
      </c>
      <c r="N320" s="1065">
        <v>0</v>
      </c>
      <c r="O320" s="1065">
        <v>0</v>
      </c>
      <c r="P320" s="1065">
        <v>0</v>
      </c>
      <c r="Q320" s="1065">
        <v>0</v>
      </c>
      <c r="R320" s="1065">
        <v>0</v>
      </c>
      <c r="S320" s="1065">
        <v>0</v>
      </c>
      <c r="T320" s="1065">
        <v>0</v>
      </c>
      <c r="U320" s="38"/>
    </row>
    <row r="321" spans="1:21">
      <c r="A321" s="1095">
        <f t="shared" si="16"/>
        <v>314</v>
      </c>
      <c r="B321" s="1096"/>
      <c r="C321" s="1084" t="s">
        <v>646</v>
      </c>
      <c r="D321" s="1073" t="s">
        <v>645</v>
      </c>
      <c r="E321" s="1073" t="s">
        <v>56</v>
      </c>
      <c r="F321" s="1063" t="s">
        <v>2726</v>
      </c>
      <c r="G321" s="1064">
        <f t="shared" si="14"/>
        <v>0</v>
      </c>
      <c r="H321" s="1079">
        <f t="shared" si="15"/>
        <v>0</v>
      </c>
      <c r="I321" s="1065">
        <v>0</v>
      </c>
      <c r="J321" s="1065">
        <v>0</v>
      </c>
      <c r="K321" s="1065">
        <v>0</v>
      </c>
      <c r="L321" s="1065">
        <v>0</v>
      </c>
      <c r="M321" s="1065">
        <v>0</v>
      </c>
      <c r="N321" s="1065">
        <v>0</v>
      </c>
      <c r="O321" s="1065">
        <v>0</v>
      </c>
      <c r="P321" s="1065">
        <v>0</v>
      </c>
      <c r="Q321" s="1065">
        <v>0</v>
      </c>
      <c r="R321" s="1065">
        <v>0</v>
      </c>
      <c r="S321" s="1065">
        <v>0</v>
      </c>
      <c r="T321" s="1065">
        <v>0</v>
      </c>
      <c r="U321" s="38"/>
    </row>
    <row r="322" spans="1:21">
      <c r="A322" s="1095">
        <f t="shared" si="16"/>
        <v>315</v>
      </c>
      <c r="B322" s="1096"/>
      <c r="C322" s="1084" t="s">
        <v>644</v>
      </c>
      <c r="D322" s="1073" t="s">
        <v>643</v>
      </c>
      <c r="E322" s="1073" t="s">
        <v>56</v>
      </c>
      <c r="F322" s="1063" t="s">
        <v>2726</v>
      </c>
      <c r="G322" s="1064">
        <f t="shared" si="14"/>
        <v>0</v>
      </c>
      <c r="H322" s="1079">
        <f t="shared" si="15"/>
        <v>0</v>
      </c>
      <c r="I322" s="1065">
        <v>0</v>
      </c>
      <c r="J322" s="1065">
        <v>0</v>
      </c>
      <c r="K322" s="1065">
        <v>0</v>
      </c>
      <c r="L322" s="1065">
        <v>0</v>
      </c>
      <c r="M322" s="1065">
        <v>0</v>
      </c>
      <c r="N322" s="1065">
        <v>0</v>
      </c>
      <c r="O322" s="1065">
        <v>0</v>
      </c>
      <c r="P322" s="1065">
        <v>0</v>
      </c>
      <c r="Q322" s="1065">
        <v>0</v>
      </c>
      <c r="R322" s="1065">
        <v>0</v>
      </c>
      <c r="S322" s="1065">
        <v>0</v>
      </c>
      <c r="T322" s="1065">
        <v>0</v>
      </c>
      <c r="U322" s="38"/>
    </row>
    <row r="323" spans="1:21">
      <c r="A323" s="1095">
        <f t="shared" si="16"/>
        <v>316</v>
      </c>
      <c r="B323" s="1096"/>
      <c r="C323" s="1084" t="s">
        <v>850</v>
      </c>
      <c r="D323" s="1073" t="s">
        <v>574</v>
      </c>
      <c r="E323" s="1073" t="s">
        <v>56</v>
      </c>
      <c r="F323" s="1063" t="s">
        <v>2726</v>
      </c>
      <c r="G323" s="1064">
        <f t="shared" si="14"/>
        <v>0</v>
      </c>
      <c r="H323" s="1079">
        <f t="shared" si="15"/>
        <v>0</v>
      </c>
      <c r="I323" s="1065">
        <v>0</v>
      </c>
      <c r="J323" s="1065">
        <v>0</v>
      </c>
      <c r="K323" s="1065">
        <v>0</v>
      </c>
      <c r="L323" s="1065">
        <v>0</v>
      </c>
      <c r="M323" s="1065">
        <v>0</v>
      </c>
      <c r="N323" s="1065">
        <v>0</v>
      </c>
      <c r="O323" s="1065">
        <v>0</v>
      </c>
      <c r="P323" s="1065">
        <v>0</v>
      </c>
      <c r="Q323" s="1065">
        <v>0</v>
      </c>
      <c r="R323" s="1065">
        <v>0</v>
      </c>
      <c r="S323" s="1065">
        <v>0</v>
      </c>
      <c r="T323" s="1065">
        <v>0</v>
      </c>
      <c r="U323" s="38"/>
    </row>
    <row r="324" spans="1:21">
      <c r="A324" s="1095">
        <f t="shared" si="16"/>
        <v>317</v>
      </c>
      <c r="B324" s="1096"/>
      <c r="C324" s="1084" t="s">
        <v>385</v>
      </c>
      <c r="D324" s="1073" t="s">
        <v>384</v>
      </c>
      <c r="E324" s="1073" t="s">
        <v>1762</v>
      </c>
      <c r="F324" s="1063" t="s">
        <v>2726</v>
      </c>
      <c r="G324" s="1064">
        <f t="shared" si="14"/>
        <v>0</v>
      </c>
      <c r="H324" s="1079">
        <f t="shared" si="15"/>
        <v>0</v>
      </c>
      <c r="I324" s="1065">
        <v>0</v>
      </c>
      <c r="J324" s="1065">
        <v>0</v>
      </c>
      <c r="K324" s="1065">
        <v>0</v>
      </c>
      <c r="L324" s="1065">
        <v>0</v>
      </c>
      <c r="M324" s="1065">
        <v>0</v>
      </c>
      <c r="N324" s="1065">
        <v>0</v>
      </c>
      <c r="O324" s="1065">
        <v>0</v>
      </c>
      <c r="P324" s="1065">
        <v>0</v>
      </c>
      <c r="Q324" s="1065">
        <v>0</v>
      </c>
      <c r="R324" s="1065">
        <v>0</v>
      </c>
      <c r="S324" s="1065">
        <v>0</v>
      </c>
      <c r="T324" s="1065">
        <v>0</v>
      </c>
      <c r="U324" s="38"/>
    </row>
    <row r="325" spans="1:21">
      <c r="A325" s="1095">
        <f t="shared" si="16"/>
        <v>318</v>
      </c>
      <c r="B325" s="1096"/>
      <c r="C325" s="1081" t="s">
        <v>207</v>
      </c>
      <c r="D325" s="1063" t="s">
        <v>208</v>
      </c>
      <c r="E325" s="1063" t="s">
        <v>67</v>
      </c>
      <c r="F325" s="1063" t="s">
        <v>2727</v>
      </c>
      <c r="G325" s="1064">
        <f t="shared" si="14"/>
        <v>0</v>
      </c>
      <c r="H325" s="1079">
        <f t="shared" si="15"/>
        <v>0</v>
      </c>
      <c r="I325" s="1066">
        <v>0</v>
      </c>
      <c r="J325" s="1066">
        <v>0</v>
      </c>
      <c r="K325" s="1066">
        <v>0</v>
      </c>
      <c r="L325" s="1066">
        <v>0</v>
      </c>
      <c r="M325" s="1066">
        <v>0</v>
      </c>
      <c r="N325" s="1066">
        <v>0</v>
      </c>
      <c r="O325" s="1066">
        <v>0</v>
      </c>
      <c r="P325" s="1066">
        <v>0</v>
      </c>
      <c r="Q325" s="1066">
        <v>0</v>
      </c>
      <c r="R325" s="1066">
        <v>0</v>
      </c>
      <c r="S325" s="1066">
        <v>0</v>
      </c>
      <c r="T325" s="1066">
        <v>0</v>
      </c>
      <c r="U325" s="38"/>
    </row>
    <row r="326" spans="1:21">
      <c r="A326" s="1095">
        <f t="shared" si="16"/>
        <v>319</v>
      </c>
      <c r="B326" s="1096"/>
      <c r="C326" s="1081" t="s">
        <v>262</v>
      </c>
      <c r="D326" s="1063" t="s">
        <v>263</v>
      </c>
      <c r="E326" s="1063" t="s">
        <v>67</v>
      </c>
      <c r="F326" s="1063" t="s">
        <v>2727</v>
      </c>
      <c r="G326" s="1064">
        <f t="shared" si="14"/>
        <v>0</v>
      </c>
      <c r="H326" s="1079">
        <f t="shared" si="15"/>
        <v>0</v>
      </c>
      <c r="I326" s="1066">
        <v>0</v>
      </c>
      <c r="J326" s="1066">
        <v>0</v>
      </c>
      <c r="K326" s="1066">
        <v>0</v>
      </c>
      <c r="L326" s="1066">
        <v>0</v>
      </c>
      <c r="M326" s="1066">
        <v>0</v>
      </c>
      <c r="N326" s="1066">
        <v>0</v>
      </c>
      <c r="O326" s="1066">
        <v>0</v>
      </c>
      <c r="P326" s="1066">
        <v>0</v>
      </c>
      <c r="Q326" s="1066">
        <v>0</v>
      </c>
      <c r="R326" s="1066">
        <v>0</v>
      </c>
      <c r="S326" s="1066">
        <v>0</v>
      </c>
      <c r="T326" s="1066">
        <v>0</v>
      </c>
      <c r="U326" s="38"/>
    </row>
    <row r="327" spans="1:21">
      <c r="A327" s="1095">
        <f t="shared" si="16"/>
        <v>320</v>
      </c>
      <c r="B327" s="1096"/>
      <c r="C327" s="1081" t="s">
        <v>674</v>
      </c>
      <c r="D327" s="1063" t="s">
        <v>675</v>
      </c>
      <c r="E327" s="1063" t="s">
        <v>291</v>
      </c>
      <c r="F327" s="1063" t="s">
        <v>2727</v>
      </c>
      <c r="G327" s="1064">
        <f t="shared" si="14"/>
        <v>0</v>
      </c>
      <c r="H327" s="1079">
        <f t="shared" si="15"/>
        <v>0</v>
      </c>
      <c r="I327" s="1066">
        <v>0</v>
      </c>
      <c r="J327" s="1066">
        <v>0</v>
      </c>
      <c r="K327" s="1066">
        <v>0</v>
      </c>
      <c r="L327" s="1066">
        <v>0</v>
      </c>
      <c r="M327" s="1066">
        <v>0</v>
      </c>
      <c r="N327" s="1066">
        <v>0</v>
      </c>
      <c r="O327" s="1066">
        <v>0</v>
      </c>
      <c r="P327" s="1066">
        <v>0</v>
      </c>
      <c r="Q327" s="1066">
        <v>0</v>
      </c>
      <c r="R327" s="1066">
        <v>0</v>
      </c>
      <c r="S327" s="1066">
        <v>0</v>
      </c>
      <c r="T327" s="1066">
        <v>0</v>
      </c>
      <c r="U327" s="38"/>
    </row>
    <row r="328" spans="1:21">
      <c r="A328" s="1095">
        <f t="shared" si="16"/>
        <v>321</v>
      </c>
      <c r="B328" s="1096"/>
      <c r="C328" s="1081" t="s">
        <v>255</v>
      </c>
      <c r="D328" s="1063" t="s">
        <v>256</v>
      </c>
      <c r="E328" s="1063" t="s">
        <v>2650</v>
      </c>
      <c r="F328" s="1063" t="s">
        <v>2727</v>
      </c>
      <c r="G328" s="1064">
        <f t="shared" ref="G328:G396" si="17">I328+K328+M328+O328+Q328+S328</f>
        <v>0</v>
      </c>
      <c r="H328" s="1079">
        <f t="shared" ref="H328:H396" si="18">J328+L328+N328+P328+R328+T328</f>
        <v>0</v>
      </c>
      <c r="I328" s="1066">
        <v>0</v>
      </c>
      <c r="J328" s="1066">
        <v>0</v>
      </c>
      <c r="K328" s="1066">
        <v>0</v>
      </c>
      <c r="L328" s="1066">
        <v>0</v>
      </c>
      <c r="M328" s="1066">
        <v>0</v>
      </c>
      <c r="N328" s="1066">
        <v>0</v>
      </c>
      <c r="O328" s="1066">
        <v>0</v>
      </c>
      <c r="P328" s="1066">
        <v>0</v>
      </c>
      <c r="Q328" s="1066">
        <v>0</v>
      </c>
      <c r="R328" s="1066">
        <v>0</v>
      </c>
      <c r="S328" s="1066">
        <v>0</v>
      </c>
      <c r="T328" s="1066">
        <v>0</v>
      </c>
      <c r="U328" s="38"/>
    </row>
    <row r="329" spans="1:21">
      <c r="A329" s="1095">
        <f t="shared" si="16"/>
        <v>322</v>
      </c>
      <c r="B329" s="1096"/>
      <c r="C329" s="1081" t="s">
        <v>209</v>
      </c>
      <c r="D329" s="1063" t="s">
        <v>210</v>
      </c>
      <c r="E329" s="1063" t="s">
        <v>2650</v>
      </c>
      <c r="F329" s="1063" t="s">
        <v>2727</v>
      </c>
      <c r="G329" s="1064">
        <f t="shared" si="17"/>
        <v>0</v>
      </c>
      <c r="H329" s="1079">
        <f t="shared" si="18"/>
        <v>0</v>
      </c>
      <c r="I329" s="1066">
        <v>0</v>
      </c>
      <c r="J329" s="1066">
        <v>0</v>
      </c>
      <c r="K329" s="1066">
        <v>0</v>
      </c>
      <c r="L329" s="1066">
        <v>0</v>
      </c>
      <c r="M329" s="1066">
        <v>0</v>
      </c>
      <c r="N329" s="1066">
        <v>0</v>
      </c>
      <c r="O329" s="1066">
        <v>0</v>
      </c>
      <c r="P329" s="1066">
        <v>0</v>
      </c>
      <c r="Q329" s="1066">
        <v>0</v>
      </c>
      <c r="R329" s="1066">
        <v>0</v>
      </c>
      <c r="S329" s="1066">
        <v>0</v>
      </c>
      <c r="T329" s="1066">
        <v>0</v>
      </c>
      <c r="U329" s="38"/>
    </row>
    <row r="330" spans="1:21">
      <c r="A330" s="1095">
        <f t="shared" ref="A330:A393" si="19">A329+1</f>
        <v>323</v>
      </c>
      <c r="B330" s="1096"/>
      <c r="C330" s="1081" t="s">
        <v>146</v>
      </c>
      <c r="D330" s="1063" t="s">
        <v>147</v>
      </c>
      <c r="E330" s="1063" t="s">
        <v>67</v>
      </c>
      <c r="F330" s="1063" t="s">
        <v>2728</v>
      </c>
      <c r="G330" s="1064">
        <f t="shared" si="17"/>
        <v>0</v>
      </c>
      <c r="H330" s="1079">
        <f t="shared" si="18"/>
        <v>0</v>
      </c>
      <c r="I330" s="1066">
        <v>0</v>
      </c>
      <c r="J330" s="1066">
        <v>0</v>
      </c>
      <c r="K330" s="1066">
        <v>0</v>
      </c>
      <c r="L330" s="1066">
        <v>0</v>
      </c>
      <c r="M330" s="1066">
        <v>0</v>
      </c>
      <c r="N330" s="1066">
        <v>0</v>
      </c>
      <c r="O330" s="1066">
        <v>0</v>
      </c>
      <c r="P330" s="1066">
        <v>0</v>
      </c>
      <c r="Q330" s="1066">
        <v>0</v>
      </c>
      <c r="R330" s="1066">
        <v>0</v>
      </c>
      <c r="S330" s="1066">
        <v>0</v>
      </c>
      <c r="T330" s="1066">
        <v>0</v>
      </c>
      <c r="U330" s="38"/>
    </row>
    <row r="331" spans="1:21">
      <c r="A331" s="1095">
        <f t="shared" si="19"/>
        <v>324</v>
      </c>
      <c r="B331" s="1096"/>
      <c r="C331" s="1081" t="s">
        <v>327</v>
      </c>
      <c r="D331" s="1063" t="s">
        <v>328</v>
      </c>
      <c r="E331" s="1063" t="s">
        <v>1083</v>
      </c>
      <c r="F331" s="1063" t="s">
        <v>2728</v>
      </c>
      <c r="G331" s="1064">
        <f t="shared" si="17"/>
        <v>0</v>
      </c>
      <c r="H331" s="1079">
        <f t="shared" si="18"/>
        <v>0</v>
      </c>
      <c r="I331" s="1066">
        <v>0</v>
      </c>
      <c r="J331" s="1066">
        <v>0</v>
      </c>
      <c r="K331" s="1066">
        <v>0</v>
      </c>
      <c r="L331" s="1066">
        <v>0</v>
      </c>
      <c r="M331" s="1066">
        <v>0</v>
      </c>
      <c r="N331" s="1066">
        <v>0</v>
      </c>
      <c r="O331" s="1066">
        <v>0</v>
      </c>
      <c r="P331" s="1066">
        <v>0</v>
      </c>
      <c r="Q331" s="1066">
        <v>0</v>
      </c>
      <c r="R331" s="1066">
        <v>0</v>
      </c>
      <c r="S331" s="1066">
        <v>0</v>
      </c>
      <c r="T331" s="1066">
        <v>0</v>
      </c>
      <c r="U331" s="38"/>
    </row>
    <row r="332" spans="1:21">
      <c r="A332" s="1095">
        <f t="shared" si="19"/>
        <v>325</v>
      </c>
      <c r="B332" s="1096"/>
      <c r="C332" s="1081" t="s">
        <v>302</v>
      </c>
      <c r="D332" s="1063" t="s">
        <v>303</v>
      </c>
      <c r="E332" s="1063" t="s">
        <v>67</v>
      </c>
      <c r="F332" s="1063" t="s">
        <v>2728</v>
      </c>
      <c r="G332" s="1064">
        <f t="shared" si="17"/>
        <v>0</v>
      </c>
      <c r="H332" s="1079">
        <f t="shared" si="18"/>
        <v>0</v>
      </c>
      <c r="I332" s="1066">
        <v>0</v>
      </c>
      <c r="J332" s="1066">
        <v>0</v>
      </c>
      <c r="K332" s="1066">
        <v>0</v>
      </c>
      <c r="L332" s="1066">
        <v>0</v>
      </c>
      <c r="M332" s="1066">
        <v>0</v>
      </c>
      <c r="N332" s="1066">
        <v>0</v>
      </c>
      <c r="O332" s="1066">
        <v>0</v>
      </c>
      <c r="P332" s="1066">
        <v>0</v>
      </c>
      <c r="Q332" s="1066">
        <v>0</v>
      </c>
      <c r="R332" s="1066">
        <v>0</v>
      </c>
      <c r="S332" s="1066">
        <v>0</v>
      </c>
      <c r="T332" s="1066">
        <v>0</v>
      </c>
      <c r="U332" s="38"/>
    </row>
    <row r="333" spans="1:21">
      <c r="A333" s="1095">
        <f t="shared" si="19"/>
        <v>326</v>
      </c>
      <c r="B333" s="1096"/>
      <c r="C333" s="1081" t="s">
        <v>86</v>
      </c>
      <c r="D333" s="1063" t="s">
        <v>87</v>
      </c>
      <c r="E333" s="1063" t="s">
        <v>67</v>
      </c>
      <c r="F333" s="1063" t="s">
        <v>2728</v>
      </c>
      <c r="G333" s="1064">
        <f t="shared" si="17"/>
        <v>0</v>
      </c>
      <c r="H333" s="1079">
        <f t="shared" si="18"/>
        <v>0</v>
      </c>
      <c r="I333" s="1066">
        <v>0</v>
      </c>
      <c r="J333" s="1066">
        <v>0</v>
      </c>
      <c r="K333" s="1066">
        <v>0</v>
      </c>
      <c r="L333" s="1066">
        <v>0</v>
      </c>
      <c r="M333" s="1066">
        <v>0</v>
      </c>
      <c r="N333" s="1066">
        <v>0</v>
      </c>
      <c r="O333" s="1066">
        <v>0</v>
      </c>
      <c r="P333" s="1066">
        <v>0</v>
      </c>
      <c r="Q333" s="1066">
        <v>0</v>
      </c>
      <c r="R333" s="1066">
        <v>0</v>
      </c>
      <c r="S333" s="1066">
        <v>0</v>
      </c>
      <c r="T333" s="1066">
        <v>0</v>
      </c>
      <c r="U333" s="38"/>
    </row>
    <row r="334" spans="1:21">
      <c r="A334" s="1095">
        <f t="shared" si="19"/>
        <v>327</v>
      </c>
      <c r="B334" s="1096"/>
      <c r="C334" s="1091" t="s">
        <v>148</v>
      </c>
      <c r="D334" s="1069" t="s">
        <v>149</v>
      </c>
      <c r="E334" s="1069" t="s">
        <v>67</v>
      </c>
      <c r="F334" s="1063" t="s">
        <v>2728</v>
      </c>
      <c r="G334" s="1064">
        <f t="shared" si="17"/>
        <v>0</v>
      </c>
      <c r="H334" s="1079">
        <f t="shared" si="18"/>
        <v>0</v>
      </c>
      <c r="I334" s="1066">
        <v>0</v>
      </c>
      <c r="J334" s="1066">
        <v>0</v>
      </c>
      <c r="K334" s="1066">
        <v>0</v>
      </c>
      <c r="L334" s="1066">
        <v>0</v>
      </c>
      <c r="M334" s="1066">
        <v>0</v>
      </c>
      <c r="N334" s="1066">
        <v>0</v>
      </c>
      <c r="O334" s="1066">
        <v>0</v>
      </c>
      <c r="P334" s="1066">
        <v>0</v>
      </c>
      <c r="Q334" s="1066">
        <v>0</v>
      </c>
      <c r="R334" s="1066">
        <v>0</v>
      </c>
      <c r="S334" s="1066">
        <v>0</v>
      </c>
      <c r="T334" s="1066">
        <v>0</v>
      </c>
      <c r="U334" s="38"/>
    </row>
    <row r="335" spans="1:21">
      <c r="A335" s="1095">
        <f t="shared" si="19"/>
        <v>328</v>
      </c>
      <c r="B335" s="1096"/>
      <c r="C335" s="1091" t="s">
        <v>838</v>
      </c>
      <c r="D335" s="1069" t="s">
        <v>839</v>
      </c>
      <c r="E335" s="1069" t="s">
        <v>2647</v>
      </c>
      <c r="F335" s="1063" t="s">
        <v>2728</v>
      </c>
      <c r="G335" s="1064">
        <f t="shared" si="17"/>
        <v>0</v>
      </c>
      <c r="H335" s="1079">
        <f t="shared" si="18"/>
        <v>0</v>
      </c>
      <c r="I335" s="1066">
        <v>0</v>
      </c>
      <c r="J335" s="1066">
        <v>0</v>
      </c>
      <c r="K335" s="1066">
        <v>0</v>
      </c>
      <c r="L335" s="1066">
        <v>0</v>
      </c>
      <c r="M335" s="1066">
        <v>0</v>
      </c>
      <c r="N335" s="1066">
        <v>0</v>
      </c>
      <c r="O335" s="1066">
        <v>0</v>
      </c>
      <c r="P335" s="1066">
        <v>0</v>
      </c>
      <c r="Q335" s="1066">
        <v>0</v>
      </c>
      <c r="R335" s="1066">
        <v>0</v>
      </c>
      <c r="S335" s="1066">
        <v>0</v>
      </c>
      <c r="T335" s="1066">
        <v>0</v>
      </c>
      <c r="U335" s="38"/>
    </row>
    <row r="336" spans="1:21">
      <c r="A336" s="1095">
        <f t="shared" si="19"/>
        <v>329</v>
      </c>
      <c r="B336" s="1096"/>
      <c r="C336" s="1081" t="s">
        <v>389</v>
      </c>
      <c r="D336" s="1063" t="s">
        <v>101</v>
      </c>
      <c r="E336" s="1063" t="s">
        <v>1083</v>
      </c>
      <c r="F336" s="1063" t="s">
        <v>2728</v>
      </c>
      <c r="G336" s="1064">
        <f t="shared" si="17"/>
        <v>0</v>
      </c>
      <c r="H336" s="1079">
        <f t="shared" si="18"/>
        <v>0</v>
      </c>
      <c r="I336" s="1066">
        <v>0</v>
      </c>
      <c r="J336" s="1066">
        <v>0</v>
      </c>
      <c r="K336" s="1066">
        <v>0</v>
      </c>
      <c r="L336" s="1066">
        <v>0</v>
      </c>
      <c r="M336" s="1066">
        <v>0</v>
      </c>
      <c r="N336" s="1066">
        <v>0</v>
      </c>
      <c r="O336" s="1066">
        <v>0</v>
      </c>
      <c r="P336" s="1066">
        <v>0</v>
      </c>
      <c r="Q336" s="1066">
        <v>0</v>
      </c>
      <c r="R336" s="1066">
        <v>0</v>
      </c>
      <c r="S336" s="1066">
        <v>0</v>
      </c>
      <c r="T336" s="1066">
        <v>0</v>
      </c>
      <c r="U336" s="38"/>
    </row>
    <row r="337" spans="1:21">
      <c r="A337" s="1095">
        <f t="shared" si="19"/>
        <v>330</v>
      </c>
      <c r="B337" s="1096"/>
      <c r="C337" s="1081" t="s">
        <v>681</v>
      </c>
      <c r="D337" s="1063" t="s">
        <v>682</v>
      </c>
      <c r="E337" s="1063" t="s">
        <v>291</v>
      </c>
      <c r="F337" s="1063" t="s">
        <v>2728</v>
      </c>
      <c r="G337" s="1064">
        <f t="shared" si="17"/>
        <v>0</v>
      </c>
      <c r="H337" s="1079">
        <f t="shared" si="18"/>
        <v>0</v>
      </c>
      <c r="I337" s="1066">
        <v>0</v>
      </c>
      <c r="J337" s="1066">
        <v>0</v>
      </c>
      <c r="K337" s="1066">
        <v>0</v>
      </c>
      <c r="L337" s="1066">
        <v>0</v>
      </c>
      <c r="M337" s="1066">
        <v>0</v>
      </c>
      <c r="N337" s="1066">
        <v>0</v>
      </c>
      <c r="O337" s="1066">
        <v>0</v>
      </c>
      <c r="P337" s="1066">
        <v>0</v>
      </c>
      <c r="Q337" s="1066">
        <v>0</v>
      </c>
      <c r="R337" s="1066">
        <v>0</v>
      </c>
      <c r="S337" s="1066">
        <v>0</v>
      </c>
      <c r="T337" s="1066">
        <v>0</v>
      </c>
      <c r="U337" s="38"/>
    </row>
    <row r="338" spans="1:21">
      <c r="A338" s="1095">
        <f t="shared" si="19"/>
        <v>331</v>
      </c>
      <c r="B338" s="1096"/>
      <c r="C338" s="1081" t="s">
        <v>680</v>
      </c>
      <c r="D338" s="1063" t="s">
        <v>145</v>
      </c>
      <c r="E338" s="1063" t="s">
        <v>67</v>
      </c>
      <c r="F338" s="1063" t="s">
        <v>2728</v>
      </c>
      <c r="G338" s="1064">
        <f t="shared" si="17"/>
        <v>0</v>
      </c>
      <c r="H338" s="1079">
        <f t="shared" si="18"/>
        <v>0</v>
      </c>
      <c r="I338" s="1066">
        <v>0</v>
      </c>
      <c r="J338" s="1066">
        <v>0</v>
      </c>
      <c r="K338" s="1066">
        <v>0</v>
      </c>
      <c r="L338" s="1066">
        <v>0</v>
      </c>
      <c r="M338" s="1066">
        <v>0</v>
      </c>
      <c r="N338" s="1066">
        <v>0</v>
      </c>
      <c r="O338" s="1066">
        <v>0</v>
      </c>
      <c r="P338" s="1066">
        <v>0</v>
      </c>
      <c r="Q338" s="1066">
        <v>0</v>
      </c>
      <c r="R338" s="1066">
        <v>0</v>
      </c>
      <c r="S338" s="1066">
        <v>0</v>
      </c>
      <c r="T338" s="1066">
        <v>0</v>
      </c>
      <c r="U338" s="38"/>
    </row>
    <row r="339" spans="1:21">
      <c r="A339" s="1095">
        <f t="shared" si="19"/>
        <v>332</v>
      </c>
      <c r="B339" s="1096"/>
      <c r="C339" s="1081" t="s">
        <v>687</v>
      </c>
      <c r="D339" s="1063" t="s">
        <v>688</v>
      </c>
      <c r="E339" s="1063" t="s">
        <v>59</v>
      </c>
      <c r="F339" s="1063" t="s">
        <v>2728</v>
      </c>
      <c r="G339" s="1064">
        <f t="shared" si="17"/>
        <v>0</v>
      </c>
      <c r="H339" s="1079">
        <f t="shared" si="18"/>
        <v>0</v>
      </c>
      <c r="I339" s="1066">
        <v>0</v>
      </c>
      <c r="J339" s="1066">
        <v>0</v>
      </c>
      <c r="K339" s="1066">
        <v>0</v>
      </c>
      <c r="L339" s="1066">
        <v>0</v>
      </c>
      <c r="M339" s="1066">
        <v>0</v>
      </c>
      <c r="N339" s="1066">
        <v>0</v>
      </c>
      <c r="O339" s="1066">
        <v>0</v>
      </c>
      <c r="P339" s="1066">
        <v>0</v>
      </c>
      <c r="Q339" s="1066">
        <v>0</v>
      </c>
      <c r="R339" s="1066">
        <v>0</v>
      </c>
      <c r="S339" s="1066">
        <v>0</v>
      </c>
      <c r="T339" s="1066">
        <v>0</v>
      </c>
      <c r="U339" s="38"/>
    </row>
    <row r="340" spans="1:21">
      <c r="A340" s="1095">
        <f t="shared" si="19"/>
        <v>333</v>
      </c>
      <c r="B340" s="1096"/>
      <c r="C340" s="1081" t="s">
        <v>685</v>
      </c>
      <c r="D340" s="1063" t="s">
        <v>686</v>
      </c>
      <c r="E340" s="1063" t="s">
        <v>59</v>
      </c>
      <c r="F340" s="1063" t="s">
        <v>2728</v>
      </c>
      <c r="G340" s="1064">
        <f t="shared" si="17"/>
        <v>0</v>
      </c>
      <c r="H340" s="1079">
        <f t="shared" si="18"/>
        <v>0</v>
      </c>
      <c r="I340" s="1066">
        <v>0</v>
      </c>
      <c r="J340" s="1066">
        <v>0</v>
      </c>
      <c r="K340" s="1066">
        <v>0</v>
      </c>
      <c r="L340" s="1066">
        <v>0</v>
      </c>
      <c r="M340" s="1066">
        <v>0</v>
      </c>
      <c r="N340" s="1066">
        <v>0</v>
      </c>
      <c r="O340" s="1066">
        <v>0</v>
      </c>
      <c r="P340" s="1066">
        <v>0</v>
      </c>
      <c r="Q340" s="1066">
        <v>0</v>
      </c>
      <c r="R340" s="1066">
        <v>0</v>
      </c>
      <c r="S340" s="1066">
        <v>0</v>
      </c>
      <c r="T340" s="1066">
        <v>0</v>
      </c>
      <c r="U340" s="38"/>
    </row>
    <row r="341" spans="1:21">
      <c r="A341" s="1095">
        <f t="shared" si="19"/>
        <v>334</v>
      </c>
      <c r="B341" s="1096"/>
      <c r="C341" s="1081" t="s">
        <v>195</v>
      </c>
      <c r="D341" s="1063" t="s">
        <v>196</v>
      </c>
      <c r="E341" s="1063" t="s">
        <v>59</v>
      </c>
      <c r="F341" s="1063" t="s">
        <v>2728</v>
      </c>
      <c r="G341" s="1064">
        <f t="shared" si="17"/>
        <v>0</v>
      </c>
      <c r="H341" s="1079">
        <f t="shared" si="18"/>
        <v>0</v>
      </c>
      <c r="I341" s="1066">
        <v>0</v>
      </c>
      <c r="J341" s="1066">
        <v>0</v>
      </c>
      <c r="K341" s="1066">
        <v>0</v>
      </c>
      <c r="L341" s="1066">
        <v>0</v>
      </c>
      <c r="M341" s="1066">
        <v>0</v>
      </c>
      <c r="N341" s="1066">
        <v>0</v>
      </c>
      <c r="O341" s="1066">
        <v>0</v>
      </c>
      <c r="P341" s="1066">
        <v>0</v>
      </c>
      <c r="Q341" s="1066">
        <v>0</v>
      </c>
      <c r="R341" s="1066">
        <v>0</v>
      </c>
      <c r="S341" s="1066">
        <v>0</v>
      </c>
      <c r="T341" s="1066">
        <v>0</v>
      </c>
      <c r="U341" s="38"/>
    </row>
    <row r="342" spans="1:21">
      <c r="A342" s="1095">
        <f t="shared" si="19"/>
        <v>335</v>
      </c>
      <c r="B342" s="1096"/>
      <c r="C342" s="1087" t="s">
        <v>840</v>
      </c>
      <c r="D342" s="1069" t="s">
        <v>856</v>
      </c>
      <c r="E342" s="1069" t="s">
        <v>2650</v>
      </c>
      <c r="F342" s="1063" t="s">
        <v>2728</v>
      </c>
      <c r="G342" s="1064">
        <f t="shared" si="17"/>
        <v>0</v>
      </c>
      <c r="H342" s="1079">
        <f t="shared" si="18"/>
        <v>0</v>
      </c>
      <c r="I342" s="1066">
        <v>0</v>
      </c>
      <c r="J342" s="1066">
        <v>0</v>
      </c>
      <c r="K342" s="1066">
        <v>0</v>
      </c>
      <c r="L342" s="1066">
        <v>0</v>
      </c>
      <c r="M342" s="1066">
        <v>0</v>
      </c>
      <c r="N342" s="1066">
        <v>0</v>
      </c>
      <c r="O342" s="1066">
        <v>0</v>
      </c>
      <c r="P342" s="1066">
        <v>0</v>
      </c>
      <c r="Q342" s="1066">
        <v>0</v>
      </c>
      <c r="R342" s="1066">
        <v>0</v>
      </c>
      <c r="S342" s="1066">
        <v>0</v>
      </c>
      <c r="T342" s="1066">
        <v>0</v>
      </c>
      <c r="U342" s="38"/>
    </row>
    <row r="343" spans="1:21">
      <c r="A343" s="1095">
        <f t="shared" si="19"/>
        <v>336</v>
      </c>
      <c r="B343" s="1096"/>
      <c r="C343" s="1091" t="s">
        <v>841</v>
      </c>
      <c r="D343" s="1069" t="s">
        <v>842</v>
      </c>
      <c r="E343" s="1069" t="s">
        <v>1762</v>
      </c>
      <c r="F343" s="1063" t="s">
        <v>2728</v>
      </c>
      <c r="G343" s="1064">
        <f t="shared" si="17"/>
        <v>0</v>
      </c>
      <c r="H343" s="1079">
        <f t="shared" si="18"/>
        <v>0</v>
      </c>
      <c r="I343" s="1066">
        <v>0</v>
      </c>
      <c r="J343" s="1066">
        <v>0</v>
      </c>
      <c r="K343" s="1066">
        <v>0</v>
      </c>
      <c r="L343" s="1066">
        <v>0</v>
      </c>
      <c r="M343" s="1066">
        <v>0</v>
      </c>
      <c r="N343" s="1066">
        <v>0</v>
      </c>
      <c r="O343" s="1066">
        <v>0</v>
      </c>
      <c r="P343" s="1066">
        <v>0</v>
      </c>
      <c r="Q343" s="1066">
        <v>0</v>
      </c>
      <c r="R343" s="1066">
        <v>0</v>
      </c>
      <c r="S343" s="1066">
        <v>0</v>
      </c>
      <c r="T343" s="1066">
        <v>0</v>
      </c>
      <c r="U343" s="38"/>
    </row>
    <row r="344" spans="1:21">
      <c r="A344" s="1095">
        <f t="shared" si="19"/>
        <v>337</v>
      </c>
      <c r="B344" s="1096"/>
      <c r="C344" s="1081" t="s">
        <v>350</v>
      </c>
      <c r="D344" s="1063" t="s">
        <v>351</v>
      </c>
      <c r="E344" s="1063" t="s">
        <v>1762</v>
      </c>
      <c r="F344" s="1063" t="s">
        <v>2728</v>
      </c>
      <c r="G344" s="1064">
        <f t="shared" si="17"/>
        <v>0</v>
      </c>
      <c r="H344" s="1079">
        <f t="shared" si="18"/>
        <v>0</v>
      </c>
      <c r="I344" s="1066">
        <v>0</v>
      </c>
      <c r="J344" s="1066">
        <v>0</v>
      </c>
      <c r="K344" s="1066">
        <v>0</v>
      </c>
      <c r="L344" s="1066">
        <v>0</v>
      </c>
      <c r="M344" s="1066">
        <v>0</v>
      </c>
      <c r="N344" s="1066">
        <v>0</v>
      </c>
      <c r="O344" s="1066">
        <v>0</v>
      </c>
      <c r="P344" s="1066">
        <v>0</v>
      </c>
      <c r="Q344" s="1066">
        <v>0</v>
      </c>
      <c r="R344" s="1066">
        <v>0</v>
      </c>
      <c r="S344" s="1066">
        <v>0</v>
      </c>
      <c r="T344" s="1066">
        <v>0</v>
      </c>
      <c r="U344" s="38"/>
    </row>
    <row r="345" spans="1:21">
      <c r="A345" s="1095">
        <f t="shared" si="19"/>
        <v>338</v>
      </c>
      <c r="B345" s="1096"/>
      <c r="C345" s="1081" t="s">
        <v>138</v>
      </c>
      <c r="D345" s="1063" t="s">
        <v>99</v>
      </c>
      <c r="E345" s="1063" t="s">
        <v>67</v>
      </c>
      <c r="F345" s="1063" t="s">
        <v>2729</v>
      </c>
      <c r="G345" s="1064">
        <f t="shared" si="17"/>
        <v>0</v>
      </c>
      <c r="H345" s="1079">
        <f t="shared" si="18"/>
        <v>0</v>
      </c>
      <c r="I345" s="1065">
        <v>0</v>
      </c>
      <c r="J345" s="1065">
        <v>0</v>
      </c>
      <c r="K345" s="1065">
        <v>0</v>
      </c>
      <c r="L345" s="1065">
        <v>0</v>
      </c>
      <c r="M345" s="1065">
        <v>0</v>
      </c>
      <c r="N345" s="1065">
        <v>0</v>
      </c>
      <c r="O345" s="1065">
        <v>0</v>
      </c>
      <c r="P345" s="1065">
        <v>0</v>
      </c>
      <c r="Q345" s="1065">
        <v>0</v>
      </c>
      <c r="R345" s="1065">
        <v>0</v>
      </c>
      <c r="S345" s="1065">
        <v>0</v>
      </c>
      <c r="T345" s="1065">
        <v>0</v>
      </c>
      <c r="U345" s="38"/>
    </row>
    <row r="346" spans="1:21">
      <c r="A346" s="1095">
        <f t="shared" si="19"/>
        <v>339</v>
      </c>
      <c r="B346" s="1096"/>
      <c r="C346" s="1081" t="s">
        <v>699</v>
      </c>
      <c r="D346" s="1063" t="s">
        <v>698</v>
      </c>
      <c r="E346" s="1063" t="s">
        <v>67</v>
      </c>
      <c r="F346" s="1063" t="s">
        <v>2729</v>
      </c>
      <c r="G346" s="1064">
        <f t="shared" si="17"/>
        <v>0</v>
      </c>
      <c r="H346" s="1079">
        <f t="shared" si="18"/>
        <v>0</v>
      </c>
      <c r="I346" s="1065">
        <v>0</v>
      </c>
      <c r="J346" s="1065">
        <v>0</v>
      </c>
      <c r="K346" s="1065">
        <v>0</v>
      </c>
      <c r="L346" s="1065">
        <v>0</v>
      </c>
      <c r="M346" s="1065">
        <v>0</v>
      </c>
      <c r="N346" s="1065">
        <v>0</v>
      </c>
      <c r="O346" s="1065">
        <v>0</v>
      </c>
      <c r="P346" s="1065">
        <v>0</v>
      </c>
      <c r="Q346" s="1065">
        <v>0</v>
      </c>
      <c r="R346" s="1065">
        <v>0</v>
      </c>
      <c r="S346" s="1065">
        <v>0</v>
      </c>
      <c r="T346" s="1065">
        <v>0</v>
      </c>
      <c r="U346" s="38"/>
    </row>
    <row r="347" spans="1:21">
      <c r="A347" s="1095">
        <f t="shared" si="19"/>
        <v>340</v>
      </c>
      <c r="B347" s="1096"/>
      <c r="C347" s="1081" t="s">
        <v>321</v>
      </c>
      <c r="D347" s="1063" t="s">
        <v>284</v>
      </c>
      <c r="E347" s="1063" t="s">
        <v>67</v>
      </c>
      <c r="F347" s="1063" t="s">
        <v>2729</v>
      </c>
      <c r="G347" s="1064">
        <f t="shared" si="17"/>
        <v>0</v>
      </c>
      <c r="H347" s="1079">
        <f t="shared" si="18"/>
        <v>0</v>
      </c>
      <c r="I347" s="1065">
        <v>0</v>
      </c>
      <c r="J347" s="1065">
        <v>0</v>
      </c>
      <c r="K347" s="1065">
        <v>0</v>
      </c>
      <c r="L347" s="1065">
        <v>0</v>
      </c>
      <c r="M347" s="1065">
        <v>0</v>
      </c>
      <c r="N347" s="1065">
        <v>0</v>
      </c>
      <c r="O347" s="1065">
        <v>0</v>
      </c>
      <c r="P347" s="1065">
        <v>0</v>
      </c>
      <c r="Q347" s="1065">
        <v>0</v>
      </c>
      <c r="R347" s="1065">
        <v>0</v>
      </c>
      <c r="S347" s="1065">
        <v>0</v>
      </c>
      <c r="T347" s="1065">
        <v>0</v>
      </c>
      <c r="U347" s="38"/>
    </row>
    <row r="348" spans="1:21">
      <c r="A348" s="1095">
        <f t="shared" si="19"/>
        <v>341</v>
      </c>
      <c r="B348" s="1096"/>
      <c r="C348" s="1081" t="s">
        <v>700</v>
      </c>
      <c r="D348" s="1063" t="s">
        <v>628</v>
      </c>
      <c r="E348" s="1063" t="s">
        <v>1083</v>
      </c>
      <c r="F348" s="1063" t="s">
        <v>2729</v>
      </c>
      <c r="G348" s="1064">
        <f t="shared" si="17"/>
        <v>0</v>
      </c>
      <c r="H348" s="1079">
        <f t="shared" si="18"/>
        <v>0</v>
      </c>
      <c r="I348" s="1065">
        <v>0</v>
      </c>
      <c r="J348" s="1065">
        <v>0</v>
      </c>
      <c r="K348" s="1065">
        <v>0</v>
      </c>
      <c r="L348" s="1065">
        <v>0</v>
      </c>
      <c r="M348" s="1065">
        <v>0</v>
      </c>
      <c r="N348" s="1065">
        <v>0</v>
      </c>
      <c r="O348" s="1065">
        <v>0</v>
      </c>
      <c r="P348" s="1065">
        <v>0</v>
      </c>
      <c r="Q348" s="1065">
        <v>0</v>
      </c>
      <c r="R348" s="1065">
        <v>0</v>
      </c>
      <c r="S348" s="1065">
        <v>0</v>
      </c>
      <c r="T348" s="1065">
        <v>0</v>
      </c>
      <c r="U348" s="38"/>
    </row>
    <row r="349" spans="1:21">
      <c r="A349" s="1095">
        <f t="shared" si="19"/>
        <v>342</v>
      </c>
      <c r="B349" s="1096"/>
      <c r="C349" s="1081" t="s">
        <v>292</v>
      </c>
      <c r="D349" s="1063" t="s">
        <v>386</v>
      </c>
      <c r="E349" s="1063" t="s">
        <v>67</v>
      </c>
      <c r="F349" s="1063" t="s">
        <v>2729</v>
      </c>
      <c r="G349" s="1064">
        <f t="shared" si="17"/>
        <v>0</v>
      </c>
      <c r="H349" s="1079">
        <f t="shared" si="18"/>
        <v>0</v>
      </c>
      <c r="I349" s="1065">
        <v>0</v>
      </c>
      <c r="J349" s="1065">
        <v>0</v>
      </c>
      <c r="K349" s="1065">
        <v>0</v>
      </c>
      <c r="L349" s="1065">
        <v>0</v>
      </c>
      <c r="M349" s="1065">
        <v>0</v>
      </c>
      <c r="N349" s="1065">
        <v>0</v>
      </c>
      <c r="O349" s="1065">
        <v>0</v>
      </c>
      <c r="P349" s="1065">
        <v>0</v>
      </c>
      <c r="Q349" s="1065">
        <v>0</v>
      </c>
      <c r="R349" s="1065">
        <v>0</v>
      </c>
      <c r="S349" s="1065">
        <v>0</v>
      </c>
      <c r="T349" s="1065">
        <v>0</v>
      </c>
      <c r="U349" s="38"/>
    </row>
    <row r="350" spans="1:21">
      <c r="A350" s="1095">
        <f t="shared" si="19"/>
        <v>343</v>
      </c>
      <c r="B350" s="1096"/>
      <c r="C350" s="1081" t="s">
        <v>701</v>
      </c>
      <c r="D350" s="1063" t="s">
        <v>702</v>
      </c>
      <c r="E350" s="1063" t="s">
        <v>59</v>
      </c>
      <c r="F350" s="1063" t="s">
        <v>2729</v>
      </c>
      <c r="G350" s="1064">
        <f t="shared" si="17"/>
        <v>0</v>
      </c>
      <c r="H350" s="1079">
        <f t="shared" si="18"/>
        <v>0</v>
      </c>
      <c r="I350" s="1065">
        <v>0</v>
      </c>
      <c r="J350" s="1065">
        <v>0</v>
      </c>
      <c r="K350" s="1065">
        <v>0</v>
      </c>
      <c r="L350" s="1065">
        <v>0</v>
      </c>
      <c r="M350" s="1065">
        <v>0</v>
      </c>
      <c r="N350" s="1065">
        <v>0</v>
      </c>
      <c r="O350" s="1065">
        <v>0</v>
      </c>
      <c r="P350" s="1065">
        <v>0</v>
      </c>
      <c r="Q350" s="1065">
        <v>0</v>
      </c>
      <c r="R350" s="1065">
        <v>0</v>
      </c>
      <c r="S350" s="1065">
        <v>0</v>
      </c>
      <c r="T350" s="1065">
        <v>0</v>
      </c>
      <c r="U350" s="38"/>
    </row>
    <row r="351" spans="1:21">
      <c r="A351" s="1095">
        <f t="shared" si="19"/>
        <v>344</v>
      </c>
      <c r="B351" s="1096"/>
      <c r="C351" s="1081" t="s">
        <v>382</v>
      </c>
      <c r="D351" s="1063" t="s">
        <v>383</v>
      </c>
      <c r="E351" s="1063" t="s">
        <v>59</v>
      </c>
      <c r="F351" s="1063" t="s">
        <v>2729</v>
      </c>
      <c r="G351" s="1064">
        <f t="shared" si="17"/>
        <v>0</v>
      </c>
      <c r="H351" s="1079">
        <f t="shared" si="18"/>
        <v>0</v>
      </c>
      <c r="I351" s="1065">
        <v>0</v>
      </c>
      <c r="J351" s="1065">
        <v>0</v>
      </c>
      <c r="K351" s="1065">
        <v>0</v>
      </c>
      <c r="L351" s="1065">
        <v>0</v>
      </c>
      <c r="M351" s="1065">
        <v>0</v>
      </c>
      <c r="N351" s="1065">
        <v>0</v>
      </c>
      <c r="O351" s="1065">
        <v>0</v>
      </c>
      <c r="P351" s="1065">
        <v>0</v>
      </c>
      <c r="Q351" s="1065">
        <v>0</v>
      </c>
      <c r="R351" s="1065">
        <v>0</v>
      </c>
      <c r="S351" s="1065">
        <v>0</v>
      </c>
      <c r="T351" s="1065">
        <v>0</v>
      </c>
      <c r="U351" s="38"/>
    </row>
    <row r="352" spans="1:21">
      <c r="A352" s="1095">
        <f t="shared" si="19"/>
        <v>345</v>
      </c>
      <c r="B352" s="1096"/>
      <c r="C352" s="1081" t="s">
        <v>703</v>
      </c>
      <c r="D352" s="1063" t="s">
        <v>704</v>
      </c>
      <c r="E352" s="1063" t="s">
        <v>56</v>
      </c>
      <c r="F352" s="1063" t="s">
        <v>2729</v>
      </c>
      <c r="G352" s="1064">
        <f t="shared" si="17"/>
        <v>0</v>
      </c>
      <c r="H352" s="1079">
        <f t="shared" si="18"/>
        <v>0</v>
      </c>
      <c r="I352" s="1065">
        <v>0</v>
      </c>
      <c r="J352" s="1065">
        <v>0</v>
      </c>
      <c r="K352" s="1065">
        <v>0</v>
      </c>
      <c r="L352" s="1065">
        <v>0</v>
      </c>
      <c r="M352" s="1065">
        <v>0</v>
      </c>
      <c r="N352" s="1065">
        <v>0</v>
      </c>
      <c r="O352" s="1065">
        <v>0</v>
      </c>
      <c r="P352" s="1065">
        <v>0</v>
      </c>
      <c r="Q352" s="1065">
        <v>0</v>
      </c>
      <c r="R352" s="1065">
        <v>0</v>
      </c>
      <c r="S352" s="1065">
        <v>0</v>
      </c>
      <c r="T352" s="1065">
        <v>0</v>
      </c>
      <c r="U352" s="38"/>
    </row>
    <row r="353" spans="1:21">
      <c r="A353" s="1095">
        <f t="shared" si="19"/>
        <v>346</v>
      </c>
      <c r="B353" s="1096"/>
      <c r="C353" s="1081" t="s">
        <v>259</v>
      </c>
      <c r="D353" s="1063" t="s">
        <v>834</v>
      </c>
      <c r="E353" s="1063" t="s">
        <v>67</v>
      </c>
      <c r="F353" s="1063" t="s">
        <v>2730</v>
      </c>
      <c r="G353" s="1064">
        <f t="shared" si="17"/>
        <v>0</v>
      </c>
      <c r="H353" s="1079">
        <f t="shared" si="18"/>
        <v>0</v>
      </c>
      <c r="I353" s="1066">
        <v>0</v>
      </c>
      <c r="J353" s="1066">
        <v>0</v>
      </c>
      <c r="K353" s="1066">
        <v>0</v>
      </c>
      <c r="L353" s="1066">
        <v>0</v>
      </c>
      <c r="M353" s="1066">
        <v>0</v>
      </c>
      <c r="N353" s="1065">
        <v>0</v>
      </c>
      <c r="O353" s="1065">
        <v>0</v>
      </c>
      <c r="P353" s="1065">
        <v>0</v>
      </c>
      <c r="Q353" s="1065">
        <v>0</v>
      </c>
      <c r="R353" s="1065">
        <v>0</v>
      </c>
      <c r="S353" s="1065">
        <v>0</v>
      </c>
      <c r="T353" s="1065">
        <v>0</v>
      </c>
      <c r="U353" s="38"/>
    </row>
    <row r="354" spans="1:21">
      <c r="A354" s="1095">
        <f t="shared" si="19"/>
        <v>347</v>
      </c>
      <c r="B354" s="1096"/>
      <c r="C354" s="1081" t="s">
        <v>234</v>
      </c>
      <c r="D354" s="1063" t="s">
        <v>845</v>
      </c>
      <c r="E354" s="1063" t="s">
        <v>67</v>
      </c>
      <c r="F354" s="1063" t="s">
        <v>2730</v>
      </c>
      <c r="G354" s="1064">
        <f t="shared" si="17"/>
        <v>0</v>
      </c>
      <c r="H354" s="1079">
        <f t="shared" si="18"/>
        <v>0</v>
      </c>
      <c r="I354" s="1066">
        <v>0</v>
      </c>
      <c r="J354" s="1066">
        <v>0</v>
      </c>
      <c r="K354" s="1066">
        <v>0</v>
      </c>
      <c r="L354" s="1066">
        <v>0</v>
      </c>
      <c r="M354" s="1066">
        <v>0</v>
      </c>
      <c r="N354" s="1065">
        <v>0</v>
      </c>
      <c r="O354" s="1065">
        <v>0</v>
      </c>
      <c r="P354" s="1065">
        <v>0</v>
      </c>
      <c r="Q354" s="1065">
        <v>0</v>
      </c>
      <c r="R354" s="1065">
        <v>0</v>
      </c>
      <c r="S354" s="1065">
        <v>0</v>
      </c>
      <c r="T354" s="1065">
        <v>0</v>
      </c>
      <c r="U354" s="38"/>
    </row>
    <row r="355" spans="1:21">
      <c r="A355" s="1095">
        <f t="shared" si="19"/>
        <v>348</v>
      </c>
      <c r="B355" s="1096"/>
      <c r="C355" s="1081" t="s">
        <v>333</v>
      </c>
      <c r="D355" s="1063" t="s">
        <v>334</v>
      </c>
      <c r="E355" s="1063" t="s">
        <v>1083</v>
      </c>
      <c r="F355" s="1063" t="s">
        <v>2730</v>
      </c>
      <c r="G355" s="1064">
        <f t="shared" si="17"/>
        <v>0</v>
      </c>
      <c r="H355" s="1079">
        <f t="shared" si="18"/>
        <v>0</v>
      </c>
      <c r="I355" s="1066">
        <v>0</v>
      </c>
      <c r="J355" s="1066">
        <v>0</v>
      </c>
      <c r="K355" s="1066">
        <v>0</v>
      </c>
      <c r="L355" s="1066">
        <v>0</v>
      </c>
      <c r="M355" s="1066">
        <v>0</v>
      </c>
      <c r="N355" s="1065">
        <v>0</v>
      </c>
      <c r="O355" s="1065">
        <v>0</v>
      </c>
      <c r="P355" s="1065">
        <v>0</v>
      </c>
      <c r="Q355" s="1065">
        <v>0</v>
      </c>
      <c r="R355" s="1065">
        <v>0</v>
      </c>
      <c r="S355" s="1065">
        <v>0</v>
      </c>
      <c r="T355" s="1065">
        <v>0</v>
      </c>
      <c r="U355" s="38"/>
    </row>
    <row r="356" spans="1:21">
      <c r="A356" s="1095">
        <f t="shared" si="19"/>
        <v>349</v>
      </c>
      <c r="B356" s="1096"/>
      <c r="C356" s="1081" t="s">
        <v>306</v>
      </c>
      <c r="D356" s="1063" t="s">
        <v>343</v>
      </c>
      <c r="E356" s="1063" t="s">
        <v>67</v>
      </c>
      <c r="F356" s="1063" t="s">
        <v>2730</v>
      </c>
      <c r="G356" s="1064">
        <f t="shared" si="17"/>
        <v>0</v>
      </c>
      <c r="H356" s="1079">
        <f t="shared" si="18"/>
        <v>0</v>
      </c>
      <c r="I356" s="1066">
        <v>0</v>
      </c>
      <c r="J356" s="1066">
        <v>0</v>
      </c>
      <c r="K356" s="1066">
        <v>0</v>
      </c>
      <c r="L356" s="1066">
        <v>0</v>
      </c>
      <c r="M356" s="1066">
        <v>0</v>
      </c>
      <c r="N356" s="1065">
        <v>0</v>
      </c>
      <c r="O356" s="1065">
        <v>0</v>
      </c>
      <c r="P356" s="1065">
        <v>0</v>
      </c>
      <c r="Q356" s="1065">
        <v>0</v>
      </c>
      <c r="R356" s="1065">
        <v>0</v>
      </c>
      <c r="S356" s="1065">
        <v>0</v>
      </c>
      <c r="T356" s="1065">
        <v>0</v>
      </c>
      <c r="U356" s="38"/>
    </row>
    <row r="357" spans="1:21">
      <c r="A357" s="1095">
        <f t="shared" si="19"/>
        <v>350</v>
      </c>
      <c r="B357" s="1096"/>
      <c r="C357" s="1081" t="s">
        <v>260</v>
      </c>
      <c r="D357" s="1063" t="s">
        <v>261</v>
      </c>
      <c r="E357" s="1063" t="s">
        <v>59</v>
      </c>
      <c r="F357" s="1063" t="s">
        <v>2730</v>
      </c>
      <c r="G357" s="1064">
        <f t="shared" si="17"/>
        <v>0</v>
      </c>
      <c r="H357" s="1079">
        <f t="shared" si="18"/>
        <v>0</v>
      </c>
      <c r="I357" s="1066">
        <v>0</v>
      </c>
      <c r="J357" s="1066">
        <v>0</v>
      </c>
      <c r="K357" s="1066">
        <v>0</v>
      </c>
      <c r="L357" s="1066">
        <v>0</v>
      </c>
      <c r="M357" s="1066">
        <v>0</v>
      </c>
      <c r="N357" s="1065">
        <v>0</v>
      </c>
      <c r="O357" s="1065">
        <v>0</v>
      </c>
      <c r="P357" s="1065">
        <v>0</v>
      </c>
      <c r="Q357" s="1065">
        <v>0</v>
      </c>
      <c r="R357" s="1065">
        <v>0</v>
      </c>
      <c r="S357" s="1065">
        <v>0</v>
      </c>
      <c r="T357" s="1065">
        <v>0</v>
      </c>
      <c r="U357" s="38"/>
    </row>
    <row r="358" spans="1:21">
      <c r="A358" s="1095">
        <f t="shared" si="19"/>
        <v>351</v>
      </c>
      <c r="B358" s="1096"/>
      <c r="C358" s="1081" t="s">
        <v>235</v>
      </c>
      <c r="D358" s="1063" t="s">
        <v>236</v>
      </c>
      <c r="E358" s="1063" t="s">
        <v>1762</v>
      </c>
      <c r="F358" s="1063" t="s">
        <v>2730</v>
      </c>
      <c r="G358" s="1064">
        <f t="shared" si="17"/>
        <v>0</v>
      </c>
      <c r="H358" s="1079">
        <f t="shared" si="18"/>
        <v>0</v>
      </c>
      <c r="I358" s="1066">
        <v>0</v>
      </c>
      <c r="J358" s="1066">
        <v>0</v>
      </c>
      <c r="K358" s="1066">
        <v>0</v>
      </c>
      <c r="L358" s="1066">
        <v>0</v>
      </c>
      <c r="M358" s="1066">
        <v>0</v>
      </c>
      <c r="N358" s="1065">
        <v>0</v>
      </c>
      <c r="O358" s="1065">
        <v>0</v>
      </c>
      <c r="P358" s="1065">
        <v>0</v>
      </c>
      <c r="Q358" s="1065">
        <v>0</v>
      </c>
      <c r="R358" s="1065">
        <v>0</v>
      </c>
      <c r="S358" s="1065">
        <v>0</v>
      </c>
      <c r="T358" s="1065">
        <v>0</v>
      </c>
      <c r="U358" s="38"/>
    </row>
    <row r="359" spans="1:21">
      <c r="A359" s="1095">
        <f t="shared" si="19"/>
        <v>352</v>
      </c>
      <c r="B359" s="1096"/>
      <c r="C359" s="1081" t="s">
        <v>335</v>
      </c>
      <c r="D359" s="1063" t="s">
        <v>336</v>
      </c>
      <c r="E359" s="1063" t="s">
        <v>56</v>
      </c>
      <c r="F359" s="1063" t="s">
        <v>2730</v>
      </c>
      <c r="G359" s="1064">
        <f t="shared" si="17"/>
        <v>0</v>
      </c>
      <c r="H359" s="1079">
        <f t="shared" si="18"/>
        <v>0</v>
      </c>
      <c r="I359" s="1066">
        <v>0</v>
      </c>
      <c r="J359" s="1066">
        <v>0</v>
      </c>
      <c r="K359" s="1066">
        <v>0</v>
      </c>
      <c r="L359" s="1066">
        <v>0</v>
      </c>
      <c r="M359" s="1066">
        <v>0</v>
      </c>
      <c r="N359" s="1065">
        <v>0</v>
      </c>
      <c r="O359" s="1065">
        <v>0</v>
      </c>
      <c r="P359" s="1065">
        <v>0</v>
      </c>
      <c r="Q359" s="1065">
        <v>0</v>
      </c>
      <c r="R359" s="1065">
        <v>0</v>
      </c>
      <c r="S359" s="1065">
        <v>0</v>
      </c>
      <c r="T359" s="1065">
        <v>0</v>
      </c>
      <c r="U359" s="38"/>
    </row>
    <row r="360" spans="1:21">
      <c r="A360" s="1095">
        <f t="shared" si="19"/>
        <v>353</v>
      </c>
      <c r="B360" s="1096"/>
      <c r="C360" s="1081" t="s">
        <v>152</v>
      </c>
      <c r="D360" s="1063" t="s">
        <v>153</v>
      </c>
      <c r="E360" s="1063" t="s">
        <v>59</v>
      </c>
      <c r="F360" s="1063" t="s">
        <v>2731</v>
      </c>
      <c r="G360" s="1064">
        <f t="shared" si="17"/>
        <v>0</v>
      </c>
      <c r="H360" s="1079">
        <f t="shared" si="18"/>
        <v>0</v>
      </c>
      <c r="I360" s="1066">
        <v>0</v>
      </c>
      <c r="J360" s="1066">
        <v>0</v>
      </c>
      <c r="K360" s="1065">
        <v>0</v>
      </c>
      <c r="L360" s="1065">
        <v>0</v>
      </c>
      <c r="M360" s="1065">
        <v>0</v>
      </c>
      <c r="N360" s="1065">
        <v>0</v>
      </c>
      <c r="O360" s="1065">
        <v>0</v>
      </c>
      <c r="P360" s="1065">
        <v>0</v>
      </c>
      <c r="Q360" s="1065">
        <v>0</v>
      </c>
      <c r="R360" s="1065">
        <v>0</v>
      </c>
      <c r="S360" s="1065">
        <v>0</v>
      </c>
      <c r="T360" s="1065">
        <v>0</v>
      </c>
      <c r="U360" s="38"/>
    </row>
    <row r="361" spans="1:21">
      <c r="A361" s="1095">
        <f t="shared" si="19"/>
        <v>354</v>
      </c>
      <c r="B361" s="1096"/>
      <c r="C361" s="1081" t="s">
        <v>849</v>
      </c>
      <c r="D361" s="1063" t="s">
        <v>1087</v>
      </c>
      <c r="E361" s="1063" t="s">
        <v>59</v>
      </c>
      <c r="F361" s="1063" t="s">
        <v>2731</v>
      </c>
      <c r="G361" s="1064">
        <f t="shared" si="17"/>
        <v>0</v>
      </c>
      <c r="H361" s="1079">
        <f t="shared" si="18"/>
        <v>0</v>
      </c>
      <c r="I361" s="1066">
        <v>0</v>
      </c>
      <c r="J361" s="1066">
        <v>0</v>
      </c>
      <c r="K361" s="1065">
        <v>0</v>
      </c>
      <c r="L361" s="1065">
        <v>0</v>
      </c>
      <c r="M361" s="1065">
        <v>0</v>
      </c>
      <c r="N361" s="1065">
        <v>0</v>
      </c>
      <c r="O361" s="1065">
        <v>0</v>
      </c>
      <c r="P361" s="1065">
        <v>0</v>
      </c>
      <c r="Q361" s="1065">
        <v>0</v>
      </c>
      <c r="R361" s="1065">
        <v>0</v>
      </c>
      <c r="S361" s="1065">
        <v>0</v>
      </c>
      <c r="T361" s="1065">
        <v>0</v>
      </c>
      <c r="U361" s="38"/>
    </row>
    <row r="362" spans="1:21">
      <c r="A362" s="1095">
        <f t="shared" si="19"/>
        <v>355</v>
      </c>
      <c r="B362" s="1096"/>
      <c r="C362" s="1081" t="s">
        <v>193</v>
      </c>
      <c r="D362" s="1063" t="s">
        <v>194</v>
      </c>
      <c r="E362" s="1063" t="s">
        <v>59</v>
      </c>
      <c r="F362" s="1063" t="s">
        <v>2731</v>
      </c>
      <c r="G362" s="1064">
        <f t="shared" si="17"/>
        <v>0</v>
      </c>
      <c r="H362" s="1079">
        <f t="shared" si="18"/>
        <v>0</v>
      </c>
      <c r="I362" s="1066">
        <v>0</v>
      </c>
      <c r="J362" s="1066">
        <v>0</v>
      </c>
      <c r="K362" s="1065">
        <v>0</v>
      </c>
      <c r="L362" s="1065">
        <v>0</v>
      </c>
      <c r="M362" s="1065">
        <v>0</v>
      </c>
      <c r="N362" s="1065">
        <v>0</v>
      </c>
      <c r="O362" s="1065">
        <v>0</v>
      </c>
      <c r="P362" s="1065">
        <v>0</v>
      </c>
      <c r="Q362" s="1065">
        <v>0</v>
      </c>
      <c r="R362" s="1065">
        <v>0</v>
      </c>
      <c r="S362" s="1065">
        <v>0</v>
      </c>
      <c r="T362" s="1065">
        <v>0</v>
      </c>
      <c r="U362" s="38"/>
    </row>
    <row r="363" spans="1:21">
      <c r="A363" s="1095">
        <f t="shared" si="19"/>
        <v>356</v>
      </c>
      <c r="B363" s="1096"/>
      <c r="C363" s="1081" t="s">
        <v>255</v>
      </c>
      <c r="D363" s="1063" t="s">
        <v>215</v>
      </c>
      <c r="E363" s="1063" t="s">
        <v>1083</v>
      </c>
      <c r="F363" s="1063" t="s">
        <v>2732</v>
      </c>
      <c r="G363" s="1064">
        <f t="shared" si="17"/>
        <v>0</v>
      </c>
      <c r="H363" s="1079">
        <f t="shared" si="18"/>
        <v>0</v>
      </c>
      <c r="I363" s="1066">
        <v>0</v>
      </c>
      <c r="J363" s="1066">
        <v>0</v>
      </c>
      <c r="K363" s="1066">
        <v>0</v>
      </c>
      <c r="L363" s="1066">
        <v>0</v>
      </c>
      <c r="M363" s="1066">
        <v>0</v>
      </c>
      <c r="N363" s="1066">
        <v>0</v>
      </c>
      <c r="O363" s="1066">
        <v>0</v>
      </c>
      <c r="P363" s="1066">
        <v>0</v>
      </c>
      <c r="Q363" s="1066">
        <v>0</v>
      </c>
      <c r="R363" s="1066">
        <v>0</v>
      </c>
      <c r="S363" s="1066">
        <v>0</v>
      </c>
      <c r="T363" s="1066">
        <v>0</v>
      </c>
      <c r="U363" s="38"/>
    </row>
    <row r="364" spans="1:21">
      <c r="A364" s="1095">
        <f t="shared" si="19"/>
        <v>357</v>
      </c>
      <c r="B364" s="1096"/>
      <c r="C364" s="1081" t="s">
        <v>735</v>
      </c>
      <c r="D364" s="1063" t="s">
        <v>736</v>
      </c>
      <c r="E364" s="1063" t="s">
        <v>1083</v>
      </c>
      <c r="F364" s="1063" t="s">
        <v>2732</v>
      </c>
      <c r="G364" s="1068">
        <f t="shared" si="17"/>
        <v>0</v>
      </c>
      <c r="H364" s="1078">
        <f t="shared" si="18"/>
        <v>0</v>
      </c>
      <c r="I364" s="1066">
        <v>0</v>
      </c>
      <c r="J364" s="1066">
        <v>0</v>
      </c>
      <c r="K364" s="1066">
        <v>0</v>
      </c>
      <c r="L364" s="1066">
        <v>0</v>
      </c>
      <c r="M364" s="1066">
        <v>0</v>
      </c>
      <c r="N364" s="1066">
        <v>0</v>
      </c>
      <c r="O364" s="1066">
        <v>0</v>
      </c>
      <c r="P364" s="1066">
        <v>0</v>
      </c>
      <c r="Q364" s="1066">
        <v>0</v>
      </c>
      <c r="R364" s="1066">
        <v>0</v>
      </c>
      <c r="S364" s="1066">
        <v>0</v>
      </c>
      <c r="T364" s="1066">
        <v>0</v>
      </c>
      <c r="U364" s="38"/>
    </row>
    <row r="365" spans="1:21">
      <c r="A365" s="1095">
        <f t="shared" si="19"/>
        <v>358</v>
      </c>
      <c r="B365" s="1096"/>
      <c r="C365" s="1081" t="s">
        <v>739</v>
      </c>
      <c r="D365" s="1063" t="s">
        <v>740</v>
      </c>
      <c r="E365" s="1063" t="s">
        <v>1762</v>
      </c>
      <c r="F365" s="1063" t="s">
        <v>2732</v>
      </c>
      <c r="G365" s="1068">
        <f t="shared" si="17"/>
        <v>0</v>
      </c>
      <c r="H365" s="1078">
        <f t="shared" si="18"/>
        <v>0</v>
      </c>
      <c r="I365" s="1066">
        <v>0</v>
      </c>
      <c r="J365" s="1066">
        <v>0</v>
      </c>
      <c r="K365" s="1066">
        <v>0</v>
      </c>
      <c r="L365" s="1066">
        <v>0</v>
      </c>
      <c r="M365" s="1066">
        <v>0</v>
      </c>
      <c r="N365" s="1066">
        <v>0</v>
      </c>
      <c r="O365" s="1066">
        <v>0</v>
      </c>
      <c r="P365" s="1066">
        <v>0</v>
      </c>
      <c r="Q365" s="1066">
        <v>0</v>
      </c>
      <c r="R365" s="1066">
        <v>0</v>
      </c>
      <c r="S365" s="1066">
        <v>0</v>
      </c>
      <c r="T365" s="1066">
        <v>0</v>
      </c>
      <c r="U365" s="38"/>
    </row>
    <row r="366" spans="1:21">
      <c r="A366" s="1095">
        <f t="shared" si="19"/>
        <v>359</v>
      </c>
      <c r="B366" s="1096"/>
      <c r="C366" s="1081" t="s">
        <v>269</v>
      </c>
      <c r="D366" s="1063" t="s">
        <v>270</v>
      </c>
      <c r="E366" s="1063" t="s">
        <v>1762</v>
      </c>
      <c r="F366" s="1063" t="s">
        <v>2732</v>
      </c>
      <c r="G366" s="1064">
        <f t="shared" si="17"/>
        <v>0</v>
      </c>
      <c r="H366" s="1079">
        <f t="shared" si="18"/>
        <v>0</v>
      </c>
      <c r="I366" s="1066">
        <v>0</v>
      </c>
      <c r="J366" s="1066">
        <v>0</v>
      </c>
      <c r="K366" s="1066">
        <v>0</v>
      </c>
      <c r="L366" s="1066">
        <v>0</v>
      </c>
      <c r="M366" s="1066">
        <v>0</v>
      </c>
      <c r="N366" s="1066">
        <v>0</v>
      </c>
      <c r="O366" s="1066">
        <v>0</v>
      </c>
      <c r="P366" s="1066">
        <v>0</v>
      </c>
      <c r="Q366" s="1066">
        <v>0</v>
      </c>
      <c r="R366" s="1066">
        <v>0</v>
      </c>
      <c r="S366" s="1066">
        <v>0</v>
      </c>
      <c r="T366" s="1066">
        <v>0</v>
      </c>
      <c r="U366" s="38"/>
    </row>
    <row r="367" spans="1:21">
      <c r="A367" s="1095">
        <f t="shared" si="19"/>
        <v>360</v>
      </c>
      <c r="B367" s="1096"/>
      <c r="C367" s="1084" t="s">
        <v>752</v>
      </c>
      <c r="D367" s="1073" t="s">
        <v>753</v>
      </c>
      <c r="E367" s="1073" t="s">
        <v>67</v>
      </c>
      <c r="F367" s="1067" t="s">
        <v>2733</v>
      </c>
      <c r="G367" s="1064">
        <f t="shared" si="17"/>
        <v>0</v>
      </c>
      <c r="H367" s="1079">
        <f t="shared" si="18"/>
        <v>0</v>
      </c>
      <c r="I367" s="1065">
        <v>0</v>
      </c>
      <c r="J367" s="1065">
        <v>0</v>
      </c>
      <c r="K367" s="1065">
        <v>0</v>
      </c>
      <c r="L367" s="1065">
        <v>0</v>
      </c>
      <c r="M367" s="1065">
        <v>0</v>
      </c>
      <c r="N367" s="1065">
        <v>0</v>
      </c>
      <c r="O367" s="1065">
        <v>0</v>
      </c>
      <c r="P367" s="1065">
        <v>0</v>
      </c>
      <c r="Q367" s="1065">
        <v>0</v>
      </c>
      <c r="R367" s="1065">
        <v>0</v>
      </c>
      <c r="S367" s="1065">
        <v>0</v>
      </c>
      <c r="T367" s="1065">
        <v>0</v>
      </c>
      <c r="U367" s="38"/>
    </row>
    <row r="368" spans="1:21">
      <c r="A368" s="1095">
        <f t="shared" si="19"/>
        <v>361</v>
      </c>
      <c r="B368" s="1096"/>
      <c r="C368" s="1084" t="s">
        <v>754</v>
      </c>
      <c r="D368" s="1073" t="s">
        <v>755</v>
      </c>
      <c r="E368" s="1073" t="s">
        <v>2650</v>
      </c>
      <c r="F368" s="1067" t="s">
        <v>2733</v>
      </c>
      <c r="G368" s="1064">
        <f t="shared" si="17"/>
        <v>0</v>
      </c>
      <c r="H368" s="1079">
        <f t="shared" si="18"/>
        <v>0</v>
      </c>
      <c r="I368" s="1066">
        <v>0</v>
      </c>
      <c r="J368" s="1066">
        <v>0</v>
      </c>
      <c r="K368" s="1066">
        <v>0</v>
      </c>
      <c r="L368" s="1066">
        <v>0</v>
      </c>
      <c r="M368" s="1066">
        <v>0</v>
      </c>
      <c r="N368" s="1066">
        <v>0</v>
      </c>
      <c r="O368" s="1066">
        <v>0</v>
      </c>
      <c r="P368" s="1066">
        <v>0</v>
      </c>
      <c r="Q368" s="1066">
        <v>0</v>
      </c>
      <c r="R368" s="1066">
        <v>0</v>
      </c>
      <c r="S368" s="1066">
        <v>0</v>
      </c>
      <c r="T368" s="1066">
        <v>0</v>
      </c>
      <c r="U368" s="38"/>
    </row>
    <row r="369" spans="1:21">
      <c r="A369" s="1095">
        <f t="shared" si="19"/>
        <v>362</v>
      </c>
      <c r="B369" s="1096"/>
      <c r="C369" s="1083" t="s">
        <v>768</v>
      </c>
      <c r="D369" s="1067" t="s">
        <v>154</v>
      </c>
      <c r="E369" s="1067" t="s">
        <v>67</v>
      </c>
      <c r="F369" s="1067" t="s">
        <v>2734</v>
      </c>
      <c r="G369" s="1068">
        <f t="shared" si="17"/>
        <v>0</v>
      </c>
      <c r="H369" s="1078">
        <f t="shared" si="18"/>
        <v>0</v>
      </c>
      <c r="I369" s="1065">
        <v>0</v>
      </c>
      <c r="J369" s="1065">
        <v>0</v>
      </c>
      <c r="K369" s="1065">
        <v>0</v>
      </c>
      <c r="L369" s="1065">
        <v>0</v>
      </c>
      <c r="M369" s="1065">
        <v>0</v>
      </c>
      <c r="N369" s="1065">
        <v>0</v>
      </c>
      <c r="O369" s="1065">
        <v>0</v>
      </c>
      <c r="P369" s="1065">
        <v>0</v>
      </c>
      <c r="Q369" s="1065">
        <v>0</v>
      </c>
      <c r="R369" s="1065">
        <v>0</v>
      </c>
      <c r="S369" s="1065">
        <v>0</v>
      </c>
      <c r="T369" s="1065">
        <v>0</v>
      </c>
      <c r="U369" s="38"/>
    </row>
    <row r="370" spans="1:21">
      <c r="A370" s="1095">
        <f t="shared" si="19"/>
        <v>363</v>
      </c>
      <c r="B370" s="1096"/>
      <c r="C370" s="1083" t="s">
        <v>767</v>
      </c>
      <c r="D370" s="1067" t="s">
        <v>273</v>
      </c>
      <c r="E370" s="1067" t="s">
        <v>67</v>
      </c>
      <c r="F370" s="1067" t="s">
        <v>2734</v>
      </c>
      <c r="G370" s="1068">
        <f t="shared" si="17"/>
        <v>0</v>
      </c>
      <c r="H370" s="1078">
        <f t="shared" si="18"/>
        <v>0</v>
      </c>
      <c r="I370" s="1065">
        <v>0</v>
      </c>
      <c r="J370" s="1065">
        <v>0</v>
      </c>
      <c r="K370" s="1065">
        <v>0</v>
      </c>
      <c r="L370" s="1065">
        <v>0</v>
      </c>
      <c r="M370" s="1065">
        <v>0</v>
      </c>
      <c r="N370" s="1065">
        <v>0</v>
      </c>
      <c r="O370" s="1065">
        <v>0</v>
      </c>
      <c r="P370" s="1065">
        <v>0</v>
      </c>
      <c r="Q370" s="1065">
        <v>0</v>
      </c>
      <c r="R370" s="1065">
        <v>0</v>
      </c>
      <c r="S370" s="1065">
        <v>0</v>
      </c>
      <c r="T370" s="1065">
        <v>0</v>
      </c>
      <c r="U370" s="38"/>
    </row>
    <row r="371" spans="1:21">
      <c r="A371" s="1095">
        <f t="shared" si="19"/>
        <v>364</v>
      </c>
      <c r="B371" s="1096"/>
      <c r="C371" s="1083" t="s">
        <v>771</v>
      </c>
      <c r="D371" s="1067" t="s">
        <v>100</v>
      </c>
      <c r="E371" s="1067" t="s">
        <v>59</v>
      </c>
      <c r="F371" s="1067" t="s">
        <v>2734</v>
      </c>
      <c r="G371" s="1068">
        <f t="shared" si="17"/>
        <v>0</v>
      </c>
      <c r="H371" s="1078">
        <f t="shared" si="18"/>
        <v>0</v>
      </c>
      <c r="I371" s="1065">
        <v>0</v>
      </c>
      <c r="J371" s="1065">
        <v>0</v>
      </c>
      <c r="K371" s="1065">
        <v>0</v>
      </c>
      <c r="L371" s="1065">
        <v>0</v>
      </c>
      <c r="M371" s="1065">
        <v>0</v>
      </c>
      <c r="N371" s="1065">
        <v>0</v>
      </c>
      <c r="O371" s="1065">
        <v>0</v>
      </c>
      <c r="P371" s="1065">
        <v>0</v>
      </c>
      <c r="Q371" s="1065">
        <v>0</v>
      </c>
      <c r="R371" s="1065">
        <v>0</v>
      </c>
      <c r="S371" s="1065">
        <v>0</v>
      </c>
      <c r="T371" s="1065">
        <v>0</v>
      </c>
      <c r="U371" s="38"/>
    </row>
    <row r="372" spans="1:21">
      <c r="A372" s="1095">
        <f t="shared" si="19"/>
        <v>365</v>
      </c>
      <c r="B372" s="1096"/>
      <c r="C372" s="1083" t="s">
        <v>772</v>
      </c>
      <c r="D372" s="1067" t="s">
        <v>773</v>
      </c>
      <c r="E372" s="1067" t="s">
        <v>59</v>
      </c>
      <c r="F372" s="1067" t="s">
        <v>2734</v>
      </c>
      <c r="G372" s="1068">
        <f t="shared" si="17"/>
        <v>0</v>
      </c>
      <c r="H372" s="1078">
        <f t="shared" si="18"/>
        <v>0</v>
      </c>
      <c r="I372" s="1065">
        <v>0</v>
      </c>
      <c r="J372" s="1065">
        <v>0</v>
      </c>
      <c r="K372" s="1065">
        <v>0</v>
      </c>
      <c r="L372" s="1065">
        <v>0</v>
      </c>
      <c r="M372" s="1065">
        <v>0</v>
      </c>
      <c r="N372" s="1065">
        <v>0</v>
      </c>
      <c r="O372" s="1065">
        <v>0</v>
      </c>
      <c r="P372" s="1065">
        <v>0</v>
      </c>
      <c r="Q372" s="1065">
        <v>0</v>
      </c>
      <c r="R372" s="1065">
        <v>0</v>
      </c>
      <c r="S372" s="1065">
        <v>0</v>
      </c>
      <c r="T372" s="1065">
        <v>0</v>
      </c>
      <c r="U372" s="38"/>
    </row>
    <row r="373" spans="1:21">
      <c r="A373" s="1095">
        <f t="shared" si="19"/>
        <v>366</v>
      </c>
      <c r="B373" s="1096"/>
      <c r="C373" s="1083" t="s">
        <v>776</v>
      </c>
      <c r="D373" s="1067" t="s">
        <v>777</v>
      </c>
      <c r="E373" s="1067" t="s">
        <v>56</v>
      </c>
      <c r="F373" s="1067" t="s">
        <v>2734</v>
      </c>
      <c r="G373" s="1064">
        <f t="shared" si="17"/>
        <v>0</v>
      </c>
      <c r="H373" s="1079">
        <f t="shared" si="18"/>
        <v>0</v>
      </c>
      <c r="I373" s="1065">
        <v>0</v>
      </c>
      <c r="J373" s="1065">
        <v>0</v>
      </c>
      <c r="K373" s="1065">
        <v>0</v>
      </c>
      <c r="L373" s="1065">
        <v>0</v>
      </c>
      <c r="M373" s="1065">
        <v>0</v>
      </c>
      <c r="N373" s="1065">
        <v>0</v>
      </c>
      <c r="O373" s="1065">
        <v>0</v>
      </c>
      <c r="P373" s="1065">
        <v>0</v>
      </c>
      <c r="Q373" s="1065">
        <v>0</v>
      </c>
      <c r="R373" s="1065">
        <v>0</v>
      </c>
      <c r="S373" s="1065">
        <v>0</v>
      </c>
      <c r="T373" s="1065">
        <v>0</v>
      </c>
      <c r="U373" s="38"/>
    </row>
    <row r="374" spans="1:21">
      <c r="A374" s="1095">
        <f t="shared" si="19"/>
        <v>367</v>
      </c>
      <c r="B374" s="1096"/>
      <c r="C374" s="1084" t="s">
        <v>219</v>
      </c>
      <c r="D374" s="1073" t="s">
        <v>220</v>
      </c>
      <c r="E374" s="1073" t="s">
        <v>67</v>
      </c>
      <c r="F374" s="1073" t="s">
        <v>2735</v>
      </c>
      <c r="G374" s="1064">
        <f t="shared" si="17"/>
        <v>0</v>
      </c>
      <c r="H374" s="1079">
        <f t="shared" si="18"/>
        <v>0</v>
      </c>
      <c r="I374" s="1065">
        <v>0</v>
      </c>
      <c r="J374" s="1065">
        <v>0</v>
      </c>
      <c r="K374" s="1065">
        <v>0</v>
      </c>
      <c r="L374" s="1065">
        <v>0</v>
      </c>
      <c r="M374" s="1065">
        <v>0</v>
      </c>
      <c r="N374" s="1065">
        <v>0</v>
      </c>
      <c r="O374" s="1065">
        <v>0</v>
      </c>
      <c r="P374" s="1065">
        <v>0</v>
      </c>
      <c r="Q374" s="1065">
        <v>0</v>
      </c>
      <c r="R374" s="1065">
        <v>0</v>
      </c>
      <c r="S374" s="1065">
        <v>0</v>
      </c>
      <c r="T374" s="1065">
        <v>0</v>
      </c>
      <c r="U374" s="38"/>
    </row>
    <row r="375" spans="1:21">
      <c r="A375" s="1095">
        <f t="shared" si="19"/>
        <v>368</v>
      </c>
      <c r="B375" s="1096"/>
      <c r="C375" s="1084" t="s">
        <v>298</v>
      </c>
      <c r="D375" s="1073" t="s">
        <v>299</v>
      </c>
      <c r="E375" s="1073" t="s">
        <v>56</v>
      </c>
      <c r="F375" s="1073" t="s">
        <v>2735</v>
      </c>
      <c r="G375" s="1064">
        <f t="shared" si="17"/>
        <v>0</v>
      </c>
      <c r="H375" s="1079">
        <f t="shared" si="18"/>
        <v>0</v>
      </c>
      <c r="I375" s="1066">
        <v>0</v>
      </c>
      <c r="J375" s="1066">
        <v>0</v>
      </c>
      <c r="K375" s="1066">
        <v>0</v>
      </c>
      <c r="L375" s="1066">
        <v>0</v>
      </c>
      <c r="M375" s="1066">
        <v>0</v>
      </c>
      <c r="N375" s="1066">
        <v>0</v>
      </c>
      <c r="O375" s="1066">
        <v>0</v>
      </c>
      <c r="P375" s="1066">
        <v>0</v>
      </c>
      <c r="Q375" s="1066">
        <v>0</v>
      </c>
      <c r="R375" s="1066">
        <v>0</v>
      </c>
      <c r="S375" s="1066">
        <v>0</v>
      </c>
      <c r="T375" s="1066">
        <v>0</v>
      </c>
      <c r="U375" s="38"/>
    </row>
    <row r="376" spans="1:21">
      <c r="A376" s="1095">
        <f t="shared" si="19"/>
        <v>369</v>
      </c>
      <c r="B376" s="1096"/>
      <c r="C376" s="1084" t="s">
        <v>796</v>
      </c>
      <c r="D376" s="1073" t="s">
        <v>797</v>
      </c>
      <c r="E376" s="1073" t="s">
        <v>1762</v>
      </c>
      <c r="F376" s="1073" t="s">
        <v>2735</v>
      </c>
      <c r="G376" s="1064">
        <f t="shared" si="17"/>
        <v>0</v>
      </c>
      <c r="H376" s="1079">
        <f t="shared" si="18"/>
        <v>0</v>
      </c>
      <c r="I376" s="1066">
        <v>0</v>
      </c>
      <c r="J376" s="1066">
        <v>0</v>
      </c>
      <c r="K376" s="1066">
        <v>0</v>
      </c>
      <c r="L376" s="1066">
        <v>0</v>
      </c>
      <c r="M376" s="1066">
        <v>0</v>
      </c>
      <c r="N376" s="1066">
        <v>0</v>
      </c>
      <c r="O376" s="1066">
        <v>0</v>
      </c>
      <c r="P376" s="1066">
        <v>0</v>
      </c>
      <c r="Q376" s="1066">
        <v>0</v>
      </c>
      <c r="R376" s="1066">
        <v>0</v>
      </c>
      <c r="S376" s="1066">
        <v>0</v>
      </c>
      <c r="T376" s="1066">
        <v>0</v>
      </c>
      <c r="U376" s="38"/>
    </row>
    <row r="377" spans="1:21">
      <c r="A377" s="1095">
        <f t="shared" si="19"/>
        <v>370</v>
      </c>
      <c r="B377" s="1096"/>
      <c r="C377" s="1084" t="s">
        <v>794</v>
      </c>
      <c r="D377" s="1073" t="s">
        <v>795</v>
      </c>
      <c r="E377" s="1073" t="s">
        <v>56</v>
      </c>
      <c r="F377" s="1073" t="s">
        <v>2735</v>
      </c>
      <c r="G377" s="1064">
        <f t="shared" si="17"/>
        <v>0</v>
      </c>
      <c r="H377" s="1079">
        <f t="shared" si="18"/>
        <v>0</v>
      </c>
      <c r="I377" s="1066">
        <v>0</v>
      </c>
      <c r="J377" s="1066">
        <v>0</v>
      </c>
      <c r="K377" s="1066">
        <v>0</v>
      </c>
      <c r="L377" s="1066">
        <v>0</v>
      </c>
      <c r="M377" s="1066">
        <v>0</v>
      </c>
      <c r="N377" s="1066">
        <v>0</v>
      </c>
      <c r="O377" s="1066">
        <v>0</v>
      </c>
      <c r="P377" s="1066">
        <v>0</v>
      </c>
      <c r="Q377" s="1066">
        <v>0</v>
      </c>
      <c r="R377" s="1066">
        <v>0</v>
      </c>
      <c r="S377" s="1066">
        <v>0</v>
      </c>
      <c r="T377" s="1066">
        <v>0</v>
      </c>
      <c r="U377" s="38"/>
    </row>
    <row r="378" spans="1:21">
      <c r="A378" s="1095">
        <f t="shared" si="19"/>
        <v>371</v>
      </c>
      <c r="B378" s="1096"/>
      <c r="C378" s="1084" t="s">
        <v>369</v>
      </c>
      <c r="D378" s="1073" t="s">
        <v>370</v>
      </c>
      <c r="E378" s="1073" t="s">
        <v>1083</v>
      </c>
      <c r="F378" s="1073" t="s">
        <v>2736</v>
      </c>
      <c r="G378" s="1064">
        <f t="shared" si="17"/>
        <v>0</v>
      </c>
      <c r="H378" s="1079">
        <f t="shared" si="18"/>
        <v>0</v>
      </c>
      <c r="I378" s="1065">
        <v>0</v>
      </c>
      <c r="J378" s="1065">
        <v>0</v>
      </c>
      <c r="K378" s="1066">
        <v>0</v>
      </c>
      <c r="L378" s="1066">
        <v>0</v>
      </c>
      <c r="M378" s="1065">
        <v>0</v>
      </c>
      <c r="N378" s="1065">
        <v>0</v>
      </c>
      <c r="O378" s="1065">
        <v>0</v>
      </c>
      <c r="P378" s="1065">
        <v>0</v>
      </c>
      <c r="Q378" s="1065">
        <v>0</v>
      </c>
      <c r="R378" s="1065">
        <v>0</v>
      </c>
      <c r="S378" s="1065">
        <v>0</v>
      </c>
      <c r="T378" s="1065">
        <v>0</v>
      </c>
      <c r="U378" s="38"/>
    </row>
    <row r="379" spans="1:21">
      <c r="A379" s="1095">
        <f t="shared" si="19"/>
        <v>372</v>
      </c>
      <c r="B379" s="1096"/>
      <c r="C379" s="1084" t="s">
        <v>115</v>
      </c>
      <c r="D379" s="1073" t="s">
        <v>73</v>
      </c>
      <c r="E379" s="1073" t="s">
        <v>1083</v>
      </c>
      <c r="F379" s="1073" t="s">
        <v>2736</v>
      </c>
      <c r="G379" s="1064">
        <f t="shared" si="17"/>
        <v>0</v>
      </c>
      <c r="H379" s="1079">
        <f t="shared" si="18"/>
        <v>0</v>
      </c>
      <c r="I379" s="1065">
        <v>0</v>
      </c>
      <c r="J379" s="1065">
        <v>0</v>
      </c>
      <c r="K379" s="1066">
        <v>0</v>
      </c>
      <c r="L379" s="1066">
        <v>0</v>
      </c>
      <c r="M379" s="1065">
        <v>0</v>
      </c>
      <c r="N379" s="1065">
        <v>0</v>
      </c>
      <c r="O379" s="1065">
        <v>0</v>
      </c>
      <c r="P379" s="1065">
        <v>0</v>
      </c>
      <c r="Q379" s="1065">
        <v>0</v>
      </c>
      <c r="R379" s="1065">
        <v>0</v>
      </c>
      <c r="S379" s="1065">
        <v>0</v>
      </c>
      <c r="T379" s="1065">
        <v>0</v>
      </c>
      <c r="U379" s="38"/>
    </row>
    <row r="380" spans="1:21">
      <c r="A380" s="1095">
        <f t="shared" si="19"/>
        <v>373</v>
      </c>
      <c r="B380" s="1096"/>
      <c r="C380" s="1084" t="s">
        <v>375</v>
      </c>
      <c r="D380" s="1073" t="s">
        <v>376</v>
      </c>
      <c r="E380" s="1073" t="s">
        <v>59</v>
      </c>
      <c r="F380" s="1073" t="s">
        <v>2736</v>
      </c>
      <c r="G380" s="1064">
        <f t="shared" si="17"/>
        <v>0</v>
      </c>
      <c r="H380" s="1079">
        <f t="shared" si="18"/>
        <v>0</v>
      </c>
      <c r="I380" s="1065">
        <v>0</v>
      </c>
      <c r="J380" s="1065">
        <v>0</v>
      </c>
      <c r="K380" s="1066">
        <v>0</v>
      </c>
      <c r="L380" s="1066">
        <v>0</v>
      </c>
      <c r="M380" s="1065">
        <v>0</v>
      </c>
      <c r="N380" s="1065">
        <v>0</v>
      </c>
      <c r="O380" s="1065">
        <v>0</v>
      </c>
      <c r="P380" s="1065">
        <v>0</v>
      </c>
      <c r="Q380" s="1065">
        <v>0</v>
      </c>
      <c r="R380" s="1065">
        <v>0</v>
      </c>
      <c r="S380" s="1065">
        <v>0</v>
      </c>
      <c r="T380" s="1065">
        <v>0</v>
      </c>
      <c r="U380" s="38"/>
    </row>
    <row r="381" spans="1:21">
      <c r="A381" s="1095">
        <f t="shared" si="19"/>
        <v>374</v>
      </c>
      <c r="B381" s="1096"/>
      <c r="C381" s="1084" t="s">
        <v>805</v>
      </c>
      <c r="D381" s="1073" t="s">
        <v>438</v>
      </c>
      <c r="E381" s="1073" t="s">
        <v>59</v>
      </c>
      <c r="F381" s="1073" t="s">
        <v>2736</v>
      </c>
      <c r="G381" s="1064">
        <f t="shared" si="17"/>
        <v>0</v>
      </c>
      <c r="H381" s="1079">
        <f t="shared" si="18"/>
        <v>0</v>
      </c>
      <c r="I381" s="1065">
        <v>0</v>
      </c>
      <c r="J381" s="1065">
        <v>0</v>
      </c>
      <c r="K381" s="1066">
        <v>0</v>
      </c>
      <c r="L381" s="1066">
        <v>0</v>
      </c>
      <c r="M381" s="1065">
        <v>0</v>
      </c>
      <c r="N381" s="1065">
        <v>0</v>
      </c>
      <c r="O381" s="1065">
        <v>0</v>
      </c>
      <c r="P381" s="1065">
        <v>0</v>
      </c>
      <c r="Q381" s="1065">
        <v>0</v>
      </c>
      <c r="R381" s="1065">
        <v>0</v>
      </c>
      <c r="S381" s="1065">
        <v>0</v>
      </c>
      <c r="T381" s="1065">
        <v>0</v>
      </c>
      <c r="U381" s="38"/>
    </row>
    <row r="382" spans="1:21">
      <c r="A382" s="1095">
        <f t="shared" si="19"/>
        <v>375</v>
      </c>
      <c r="B382" s="1096"/>
      <c r="C382" s="1084" t="s">
        <v>116</v>
      </c>
      <c r="D382" s="1073" t="s">
        <v>117</v>
      </c>
      <c r="E382" s="1073" t="s">
        <v>56</v>
      </c>
      <c r="F382" s="1073" t="s">
        <v>2736</v>
      </c>
      <c r="G382" s="1064">
        <f t="shared" si="17"/>
        <v>0</v>
      </c>
      <c r="H382" s="1079">
        <f t="shared" si="18"/>
        <v>0</v>
      </c>
      <c r="I382" s="1065">
        <v>0</v>
      </c>
      <c r="J382" s="1065">
        <v>0</v>
      </c>
      <c r="K382" s="1066">
        <v>0</v>
      </c>
      <c r="L382" s="1066">
        <v>0</v>
      </c>
      <c r="M382" s="1065">
        <v>0</v>
      </c>
      <c r="N382" s="1065">
        <v>0</v>
      </c>
      <c r="O382" s="1065">
        <v>0</v>
      </c>
      <c r="P382" s="1065">
        <v>0</v>
      </c>
      <c r="Q382" s="1065">
        <v>0</v>
      </c>
      <c r="R382" s="1065">
        <v>0</v>
      </c>
      <c r="S382" s="1065">
        <v>0</v>
      </c>
      <c r="T382" s="1065">
        <v>0</v>
      </c>
      <c r="U382" s="38"/>
    </row>
    <row r="383" spans="1:21">
      <c r="A383" s="1095">
        <f t="shared" si="19"/>
        <v>376</v>
      </c>
      <c r="B383" s="1096"/>
      <c r="C383" s="1084" t="s">
        <v>808</v>
      </c>
      <c r="D383" s="1073" t="s">
        <v>809</v>
      </c>
      <c r="E383" s="1073" t="s">
        <v>1762</v>
      </c>
      <c r="F383" s="1073" t="s">
        <v>2736</v>
      </c>
      <c r="G383" s="1064">
        <f t="shared" si="17"/>
        <v>0</v>
      </c>
      <c r="H383" s="1079">
        <f t="shared" si="18"/>
        <v>0</v>
      </c>
      <c r="I383" s="1065">
        <v>0</v>
      </c>
      <c r="J383" s="1065">
        <v>0</v>
      </c>
      <c r="K383" s="1065">
        <v>0</v>
      </c>
      <c r="L383" s="1065">
        <v>0</v>
      </c>
      <c r="M383" s="1065">
        <v>0</v>
      </c>
      <c r="N383" s="1065">
        <v>0</v>
      </c>
      <c r="O383" s="1065">
        <v>0</v>
      </c>
      <c r="P383" s="1065">
        <v>0</v>
      </c>
      <c r="Q383" s="1065">
        <v>0</v>
      </c>
      <c r="R383" s="1065">
        <v>0</v>
      </c>
      <c r="S383" s="1065">
        <v>0</v>
      </c>
      <c r="T383" s="1065">
        <v>0</v>
      </c>
      <c r="U383" s="38"/>
    </row>
    <row r="384" spans="1:21">
      <c r="A384" s="1095">
        <f t="shared" si="19"/>
        <v>377</v>
      </c>
      <c r="B384" s="1096"/>
      <c r="C384" s="1084" t="s">
        <v>129</v>
      </c>
      <c r="D384" s="1073" t="s">
        <v>130</v>
      </c>
      <c r="E384" s="1073" t="s">
        <v>67</v>
      </c>
      <c r="F384" s="1063" t="s">
        <v>2737</v>
      </c>
      <c r="G384" s="1064">
        <f t="shared" si="17"/>
        <v>0</v>
      </c>
      <c r="H384" s="1079">
        <f t="shared" si="18"/>
        <v>0</v>
      </c>
      <c r="I384" s="1066">
        <v>0</v>
      </c>
      <c r="J384" s="1066">
        <v>0</v>
      </c>
      <c r="K384" s="1066">
        <v>0</v>
      </c>
      <c r="L384" s="1066">
        <v>0</v>
      </c>
      <c r="M384" s="1066">
        <v>0</v>
      </c>
      <c r="N384" s="1065">
        <v>0</v>
      </c>
      <c r="O384" s="1065">
        <v>0</v>
      </c>
      <c r="P384" s="1065">
        <v>0</v>
      </c>
      <c r="Q384" s="1065">
        <v>0</v>
      </c>
      <c r="R384" s="1065">
        <v>0</v>
      </c>
      <c r="S384" s="1065">
        <v>0</v>
      </c>
      <c r="T384" s="1065">
        <v>0</v>
      </c>
      <c r="U384" s="38"/>
    </row>
    <row r="385" spans="1:21">
      <c r="A385" s="1095">
        <f t="shared" si="19"/>
        <v>378</v>
      </c>
      <c r="B385" s="1096"/>
      <c r="C385" s="1084" t="s">
        <v>296</v>
      </c>
      <c r="D385" s="1073" t="s">
        <v>297</v>
      </c>
      <c r="E385" s="1073" t="s">
        <v>67</v>
      </c>
      <c r="F385" s="1063" t="s">
        <v>2737</v>
      </c>
      <c r="G385" s="1064">
        <f t="shared" si="17"/>
        <v>0</v>
      </c>
      <c r="H385" s="1079">
        <f t="shared" si="18"/>
        <v>0</v>
      </c>
      <c r="I385" s="1066">
        <v>0</v>
      </c>
      <c r="J385" s="1066">
        <v>0</v>
      </c>
      <c r="K385" s="1066">
        <v>0</v>
      </c>
      <c r="L385" s="1066">
        <v>0</v>
      </c>
      <c r="M385" s="1066">
        <v>0</v>
      </c>
      <c r="N385" s="1065">
        <v>0</v>
      </c>
      <c r="O385" s="1065">
        <v>0</v>
      </c>
      <c r="P385" s="1065">
        <v>0</v>
      </c>
      <c r="Q385" s="1065">
        <v>0</v>
      </c>
      <c r="R385" s="1065">
        <v>0</v>
      </c>
      <c r="S385" s="1065">
        <v>0</v>
      </c>
      <c r="T385" s="1065">
        <v>0</v>
      </c>
      <c r="U385" s="38"/>
    </row>
    <row r="386" spans="1:21">
      <c r="A386" s="1095">
        <f t="shared" si="19"/>
        <v>379</v>
      </c>
      <c r="B386" s="1096"/>
      <c r="C386" s="1084" t="s">
        <v>167</v>
      </c>
      <c r="D386" s="1073" t="s">
        <v>168</v>
      </c>
      <c r="E386" s="1073" t="s">
        <v>67</v>
      </c>
      <c r="F386" s="1063" t="s">
        <v>2737</v>
      </c>
      <c r="G386" s="1064">
        <f t="shared" si="17"/>
        <v>0</v>
      </c>
      <c r="H386" s="1079">
        <f t="shared" si="18"/>
        <v>0</v>
      </c>
      <c r="I386" s="1066">
        <v>0</v>
      </c>
      <c r="J386" s="1066">
        <v>0</v>
      </c>
      <c r="K386" s="1066">
        <v>0</v>
      </c>
      <c r="L386" s="1066">
        <v>0</v>
      </c>
      <c r="M386" s="1066">
        <v>0</v>
      </c>
      <c r="N386" s="1065">
        <v>0</v>
      </c>
      <c r="O386" s="1065">
        <v>0</v>
      </c>
      <c r="P386" s="1065">
        <v>0</v>
      </c>
      <c r="Q386" s="1065">
        <v>0</v>
      </c>
      <c r="R386" s="1065">
        <v>0</v>
      </c>
      <c r="S386" s="1065">
        <v>0</v>
      </c>
      <c r="T386" s="1065">
        <v>0</v>
      </c>
      <c r="U386" s="38"/>
    </row>
    <row r="387" spans="1:21">
      <c r="A387" s="1095">
        <f t="shared" si="19"/>
        <v>380</v>
      </c>
      <c r="B387" s="1096"/>
      <c r="C387" s="1084" t="s">
        <v>169</v>
      </c>
      <c r="D387" s="1073" t="s">
        <v>170</v>
      </c>
      <c r="E387" s="1073" t="s">
        <v>67</v>
      </c>
      <c r="F387" s="1063" t="s">
        <v>2737</v>
      </c>
      <c r="G387" s="1064">
        <f t="shared" si="17"/>
        <v>0</v>
      </c>
      <c r="H387" s="1079">
        <f t="shared" si="18"/>
        <v>0</v>
      </c>
      <c r="I387" s="1066">
        <v>0</v>
      </c>
      <c r="J387" s="1066">
        <v>0</v>
      </c>
      <c r="K387" s="1066">
        <v>0</v>
      </c>
      <c r="L387" s="1066">
        <v>0</v>
      </c>
      <c r="M387" s="1066">
        <v>0</v>
      </c>
      <c r="N387" s="1065">
        <v>0</v>
      </c>
      <c r="O387" s="1065">
        <v>0</v>
      </c>
      <c r="P387" s="1065">
        <v>0</v>
      </c>
      <c r="Q387" s="1065">
        <v>0</v>
      </c>
      <c r="R387" s="1065">
        <v>0</v>
      </c>
      <c r="S387" s="1065">
        <v>0</v>
      </c>
      <c r="T387" s="1065">
        <v>0</v>
      </c>
      <c r="U387" s="38"/>
    </row>
    <row r="388" spans="1:21">
      <c r="A388" s="1095">
        <f t="shared" si="19"/>
        <v>381</v>
      </c>
      <c r="B388" s="1096"/>
      <c r="C388" s="1084" t="s">
        <v>144</v>
      </c>
      <c r="D388" s="1073" t="s">
        <v>363</v>
      </c>
      <c r="E388" s="1073" t="s">
        <v>1083</v>
      </c>
      <c r="F388" s="1063" t="s">
        <v>2737</v>
      </c>
      <c r="G388" s="1064">
        <f t="shared" si="17"/>
        <v>0</v>
      </c>
      <c r="H388" s="1079">
        <f t="shared" si="18"/>
        <v>0</v>
      </c>
      <c r="I388" s="1066">
        <v>0</v>
      </c>
      <c r="J388" s="1066">
        <v>0</v>
      </c>
      <c r="K388" s="1066">
        <v>0</v>
      </c>
      <c r="L388" s="1066">
        <v>0</v>
      </c>
      <c r="M388" s="1066">
        <v>0</v>
      </c>
      <c r="N388" s="1065">
        <v>0</v>
      </c>
      <c r="O388" s="1065">
        <v>0</v>
      </c>
      <c r="P388" s="1065">
        <v>0</v>
      </c>
      <c r="Q388" s="1065">
        <v>0</v>
      </c>
      <c r="R388" s="1065">
        <v>0</v>
      </c>
      <c r="S388" s="1065">
        <v>0</v>
      </c>
      <c r="T388" s="1065">
        <v>0</v>
      </c>
      <c r="U388" s="38"/>
    </row>
    <row r="389" spans="1:21">
      <c r="A389" s="1095">
        <f t="shared" si="19"/>
        <v>382</v>
      </c>
      <c r="B389" s="1096"/>
      <c r="C389" s="1084" t="s">
        <v>359</v>
      </c>
      <c r="D389" s="1073" t="s">
        <v>360</v>
      </c>
      <c r="E389" s="1073" t="s">
        <v>1083</v>
      </c>
      <c r="F389" s="1063" t="s">
        <v>2737</v>
      </c>
      <c r="G389" s="1064">
        <f t="shared" si="17"/>
        <v>0</v>
      </c>
      <c r="H389" s="1079">
        <f t="shared" si="18"/>
        <v>0</v>
      </c>
      <c r="I389" s="1066">
        <v>0</v>
      </c>
      <c r="J389" s="1066">
        <v>0</v>
      </c>
      <c r="K389" s="1066">
        <v>0</v>
      </c>
      <c r="L389" s="1066">
        <v>0</v>
      </c>
      <c r="M389" s="1066">
        <v>0</v>
      </c>
      <c r="N389" s="1065">
        <v>0</v>
      </c>
      <c r="O389" s="1065">
        <v>0</v>
      </c>
      <c r="P389" s="1065">
        <v>0</v>
      </c>
      <c r="Q389" s="1065">
        <v>0</v>
      </c>
      <c r="R389" s="1065">
        <v>0</v>
      </c>
      <c r="S389" s="1065">
        <v>0</v>
      </c>
      <c r="T389" s="1065">
        <v>0</v>
      </c>
      <c r="U389" s="38"/>
    </row>
    <row r="390" spans="1:21">
      <c r="A390" s="1095">
        <f t="shared" si="19"/>
        <v>383</v>
      </c>
      <c r="B390" s="1096"/>
      <c r="C390" s="1084" t="s">
        <v>941</v>
      </c>
      <c r="D390" s="1073" t="s">
        <v>942</v>
      </c>
      <c r="E390" s="1073" t="s">
        <v>1083</v>
      </c>
      <c r="F390" s="1063" t="s">
        <v>2737</v>
      </c>
      <c r="G390" s="1064">
        <f t="shared" si="17"/>
        <v>0</v>
      </c>
      <c r="H390" s="1079">
        <f t="shared" si="18"/>
        <v>0</v>
      </c>
      <c r="I390" s="1066">
        <v>0</v>
      </c>
      <c r="J390" s="1066">
        <v>0</v>
      </c>
      <c r="K390" s="1066">
        <v>0</v>
      </c>
      <c r="L390" s="1066">
        <v>0</v>
      </c>
      <c r="M390" s="1066">
        <v>0</v>
      </c>
      <c r="N390" s="1065">
        <v>0</v>
      </c>
      <c r="O390" s="1065">
        <v>0</v>
      </c>
      <c r="P390" s="1065">
        <v>0</v>
      </c>
      <c r="Q390" s="1065">
        <v>0</v>
      </c>
      <c r="R390" s="1065">
        <v>0</v>
      </c>
      <c r="S390" s="1065">
        <v>0</v>
      </c>
      <c r="T390" s="1065">
        <v>0</v>
      </c>
      <c r="U390" s="38"/>
    </row>
    <row r="391" spans="1:21">
      <c r="A391" s="1095">
        <f t="shared" si="19"/>
        <v>384</v>
      </c>
      <c r="B391" s="1096"/>
      <c r="C391" s="1084" t="s">
        <v>822</v>
      </c>
      <c r="D391" s="1073" t="s">
        <v>823</v>
      </c>
      <c r="E391" s="1073" t="s">
        <v>59</v>
      </c>
      <c r="F391" s="1063" t="s">
        <v>2737</v>
      </c>
      <c r="G391" s="1064">
        <f t="shared" si="17"/>
        <v>0</v>
      </c>
      <c r="H391" s="1079">
        <f t="shared" si="18"/>
        <v>0</v>
      </c>
      <c r="I391" s="1066">
        <v>0</v>
      </c>
      <c r="J391" s="1066">
        <v>0</v>
      </c>
      <c r="K391" s="1066">
        <v>0</v>
      </c>
      <c r="L391" s="1066">
        <v>0</v>
      </c>
      <c r="M391" s="1066">
        <v>0</v>
      </c>
      <c r="N391" s="1065">
        <v>0</v>
      </c>
      <c r="O391" s="1065">
        <v>0</v>
      </c>
      <c r="P391" s="1065">
        <v>0</v>
      </c>
      <c r="Q391" s="1065">
        <v>0</v>
      </c>
      <c r="R391" s="1065">
        <v>0</v>
      </c>
      <c r="S391" s="1065">
        <v>0</v>
      </c>
      <c r="T391" s="1065">
        <v>0</v>
      </c>
      <c r="U391" s="38"/>
    </row>
    <row r="392" spans="1:21">
      <c r="A392" s="1095">
        <f t="shared" si="19"/>
        <v>385</v>
      </c>
      <c r="B392" s="1096"/>
      <c r="C392" s="1084" t="s">
        <v>824</v>
      </c>
      <c r="D392" s="1073" t="s">
        <v>497</v>
      </c>
      <c r="E392" s="1073" t="s">
        <v>59</v>
      </c>
      <c r="F392" s="1063" t="s">
        <v>2737</v>
      </c>
      <c r="G392" s="1064">
        <f t="shared" si="17"/>
        <v>0</v>
      </c>
      <c r="H392" s="1079">
        <f t="shared" si="18"/>
        <v>0</v>
      </c>
      <c r="I392" s="1066">
        <v>0</v>
      </c>
      <c r="J392" s="1066">
        <v>0</v>
      </c>
      <c r="K392" s="1066">
        <v>0</v>
      </c>
      <c r="L392" s="1066">
        <v>0</v>
      </c>
      <c r="M392" s="1066">
        <v>0</v>
      </c>
      <c r="N392" s="1065">
        <v>0</v>
      </c>
      <c r="O392" s="1065">
        <v>0</v>
      </c>
      <c r="P392" s="1065">
        <v>0</v>
      </c>
      <c r="Q392" s="1065">
        <v>0</v>
      </c>
      <c r="R392" s="1065">
        <v>0</v>
      </c>
      <c r="S392" s="1065">
        <v>0</v>
      </c>
      <c r="T392" s="1065">
        <v>0</v>
      </c>
      <c r="U392" s="38"/>
    </row>
    <row r="393" spans="1:21">
      <c r="A393" s="1095">
        <f t="shared" si="19"/>
        <v>386</v>
      </c>
      <c r="B393" s="1096"/>
      <c r="C393" s="1084" t="s">
        <v>285</v>
      </c>
      <c r="D393" s="1073" t="s">
        <v>286</v>
      </c>
      <c r="E393" s="1073" t="s">
        <v>2650</v>
      </c>
      <c r="F393" s="1063" t="s">
        <v>2737</v>
      </c>
      <c r="G393" s="1064">
        <f t="shared" si="17"/>
        <v>0</v>
      </c>
      <c r="H393" s="1079">
        <f t="shared" si="18"/>
        <v>0</v>
      </c>
      <c r="I393" s="1066">
        <v>0</v>
      </c>
      <c r="J393" s="1066">
        <v>0</v>
      </c>
      <c r="K393" s="1066">
        <v>0</v>
      </c>
      <c r="L393" s="1066">
        <v>0</v>
      </c>
      <c r="M393" s="1066">
        <v>0</v>
      </c>
      <c r="N393" s="1065">
        <v>0</v>
      </c>
      <c r="O393" s="1065">
        <v>0</v>
      </c>
      <c r="P393" s="1065">
        <v>0</v>
      </c>
      <c r="Q393" s="1065">
        <v>0</v>
      </c>
      <c r="R393" s="1065">
        <v>0</v>
      </c>
      <c r="S393" s="1065">
        <v>0</v>
      </c>
      <c r="T393" s="1065">
        <v>0</v>
      </c>
      <c r="U393" s="38"/>
    </row>
    <row r="394" spans="1:21">
      <c r="A394" s="1095">
        <f t="shared" ref="A394:A396" si="20">A393+1</f>
        <v>387</v>
      </c>
      <c r="B394" s="1096"/>
      <c r="C394" s="1084" t="s">
        <v>825</v>
      </c>
      <c r="D394" s="1073" t="s">
        <v>826</v>
      </c>
      <c r="E394" s="1073" t="s">
        <v>56</v>
      </c>
      <c r="F394" s="1063" t="s">
        <v>2737</v>
      </c>
      <c r="G394" s="1064">
        <f t="shared" si="17"/>
        <v>0</v>
      </c>
      <c r="H394" s="1079">
        <f t="shared" si="18"/>
        <v>0</v>
      </c>
      <c r="I394" s="1066">
        <v>0</v>
      </c>
      <c r="J394" s="1066">
        <v>0</v>
      </c>
      <c r="K394" s="1066">
        <v>0</v>
      </c>
      <c r="L394" s="1066">
        <v>0</v>
      </c>
      <c r="M394" s="1066">
        <v>0</v>
      </c>
      <c r="N394" s="1065">
        <v>0</v>
      </c>
      <c r="O394" s="1065">
        <v>0</v>
      </c>
      <c r="P394" s="1065">
        <v>0</v>
      </c>
      <c r="Q394" s="1065">
        <v>0</v>
      </c>
      <c r="R394" s="1065">
        <v>0</v>
      </c>
      <c r="S394" s="1065">
        <v>0</v>
      </c>
      <c r="T394" s="1065">
        <v>0</v>
      </c>
      <c r="U394" s="38"/>
    </row>
    <row r="395" spans="1:21">
      <c r="A395" s="1095">
        <f t="shared" si="20"/>
        <v>388</v>
      </c>
      <c r="B395" s="1096"/>
      <c r="C395" s="1084" t="s">
        <v>2677</v>
      </c>
      <c r="D395" s="1073" t="s">
        <v>2678</v>
      </c>
      <c r="E395" s="1073" t="s">
        <v>56</v>
      </c>
      <c r="F395" s="1063" t="s">
        <v>2737</v>
      </c>
      <c r="G395" s="1064">
        <f t="shared" si="17"/>
        <v>0</v>
      </c>
      <c r="H395" s="1079">
        <f t="shared" si="18"/>
        <v>0</v>
      </c>
      <c r="I395" s="1066">
        <v>0</v>
      </c>
      <c r="J395" s="1066">
        <v>0</v>
      </c>
      <c r="K395" s="1066">
        <v>0</v>
      </c>
      <c r="L395" s="1066">
        <v>0</v>
      </c>
      <c r="M395" s="1066">
        <v>0</v>
      </c>
      <c r="N395" s="1065">
        <v>0</v>
      </c>
      <c r="O395" s="1065">
        <v>0</v>
      </c>
      <c r="P395" s="1065">
        <v>0</v>
      </c>
      <c r="Q395" s="1065">
        <v>0</v>
      </c>
      <c r="R395" s="1065">
        <v>0</v>
      </c>
      <c r="S395" s="1065">
        <v>0</v>
      </c>
      <c r="T395" s="1065">
        <v>0</v>
      </c>
      <c r="U395" s="38"/>
    </row>
    <row r="396" spans="1:21">
      <c r="A396" s="1095">
        <f t="shared" si="20"/>
        <v>389</v>
      </c>
      <c r="B396" s="1096"/>
      <c r="C396" s="1084" t="s">
        <v>55</v>
      </c>
      <c r="D396" s="1073" t="s">
        <v>829</v>
      </c>
      <c r="E396" s="1073" t="s">
        <v>56</v>
      </c>
      <c r="F396" s="1063" t="s">
        <v>2737</v>
      </c>
      <c r="G396" s="1064">
        <f t="shared" si="17"/>
        <v>0</v>
      </c>
      <c r="H396" s="1079">
        <f t="shared" si="18"/>
        <v>0</v>
      </c>
      <c r="I396" s="1066">
        <v>0</v>
      </c>
      <c r="J396" s="1066">
        <v>0</v>
      </c>
      <c r="K396" s="1066">
        <v>0</v>
      </c>
      <c r="L396" s="1066">
        <v>0</v>
      </c>
      <c r="M396" s="1066">
        <v>0</v>
      </c>
      <c r="N396" s="1065">
        <v>0</v>
      </c>
      <c r="O396" s="1065">
        <v>0</v>
      </c>
      <c r="P396" s="1065">
        <v>0</v>
      </c>
      <c r="Q396" s="1065">
        <v>0</v>
      </c>
      <c r="R396" s="1065">
        <v>0</v>
      </c>
      <c r="S396" s="1065">
        <v>0</v>
      </c>
      <c r="T396" s="1065">
        <v>0</v>
      </c>
      <c r="U396" s="38"/>
    </row>
  </sheetData>
  <autoFilter ref="C7:U7" xr:uid="{00000000-0009-0000-0000-000002000000}">
    <sortState xmlns:xlrd2="http://schemas.microsoft.com/office/spreadsheetml/2017/richdata2" ref="C8:U396">
      <sortCondition descending="1" ref="H7"/>
    </sortState>
  </autoFilter>
  <mergeCells count="2">
    <mergeCell ref="C2:T2"/>
    <mergeCell ref="C3:T4"/>
  </mergeCells>
  <phoneticPr fontId="67" type="noConversion"/>
  <printOptions horizontalCentered="1"/>
  <pageMargins left="0" right="0" top="0.5" bottom="0.75" header="0.3" footer="0.3"/>
  <pageSetup paperSize="8" scale="76" orientation="landscape" r:id="rId1"/>
  <headerFooter>
    <oddFooter>&amp;L&amp;D&amp;C&amp;P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Sheet21"/>
  <dimension ref="A1:R43"/>
  <sheetViews>
    <sheetView zoomScale="90" zoomScaleNormal="90" workbookViewId="0">
      <selection activeCell="L18" sqref="L18"/>
    </sheetView>
  </sheetViews>
  <sheetFormatPr baseColWidth="10" defaultColWidth="8.83203125" defaultRowHeight="15"/>
  <cols>
    <col min="1" max="1" width="15.1640625" customWidth="1"/>
    <col min="2" max="2" width="15" customWidth="1"/>
    <col min="3" max="3" width="32.5" customWidth="1"/>
    <col min="4" max="6" width="10.6640625" customWidth="1"/>
    <col min="7" max="9" width="10.5" customWidth="1"/>
    <col min="10" max="10" width="10" customWidth="1"/>
    <col min="11" max="11" width="10.5" customWidth="1"/>
    <col min="12" max="12" width="10.1640625" customWidth="1"/>
    <col min="13" max="13" width="10.5" customWidth="1"/>
    <col min="14" max="14" width="10" customWidth="1"/>
    <col min="15" max="15" width="10.6640625" customWidth="1"/>
    <col min="16" max="16" width="10" customWidth="1"/>
    <col min="17" max="17" width="10.5" customWidth="1"/>
    <col min="19" max="16384" width="8.83203125" style="37"/>
  </cols>
  <sheetData>
    <row r="1" spans="1:18" ht="21" customHeight="1">
      <c r="A1" s="1742" t="s">
        <v>697</v>
      </c>
      <c r="B1" s="1742"/>
      <c r="C1" s="1742"/>
      <c r="D1" s="1742"/>
      <c r="E1" s="1742"/>
      <c r="F1" s="1742"/>
      <c r="G1" s="1742"/>
      <c r="H1" s="1742"/>
      <c r="I1" s="1742"/>
      <c r="J1" s="1742"/>
      <c r="K1" s="1742"/>
      <c r="L1" s="1742"/>
      <c r="M1" s="1742"/>
      <c r="N1" s="1742"/>
      <c r="O1" s="1742"/>
      <c r="P1" s="1742"/>
      <c r="Q1" s="1742"/>
      <c r="R1" s="33"/>
    </row>
    <row r="2" spans="1:18" ht="19">
      <c r="A2" s="1731" t="s">
        <v>2277</v>
      </c>
      <c r="B2" s="1732"/>
      <c r="C2" s="1732"/>
      <c r="D2" s="1732"/>
      <c r="E2" s="1732"/>
      <c r="F2" s="1732"/>
      <c r="G2" s="1732"/>
      <c r="H2" s="1732"/>
      <c r="I2" s="1732"/>
      <c r="J2" s="1732"/>
      <c r="K2" s="1732"/>
      <c r="L2" s="1732"/>
      <c r="M2" s="1732"/>
      <c r="N2" s="1732"/>
      <c r="O2" s="1732"/>
      <c r="P2" s="1732"/>
      <c r="Q2" s="1732"/>
      <c r="R2" s="45"/>
    </row>
    <row r="3" spans="1:18" ht="18" customHeight="1">
      <c r="A3" s="1741" t="s">
        <v>1</v>
      </c>
      <c r="B3" s="1741" t="s">
        <v>2</v>
      </c>
      <c r="C3" s="1741" t="s">
        <v>861</v>
      </c>
      <c r="D3" s="1740" t="s">
        <v>853</v>
      </c>
      <c r="E3" s="1740"/>
      <c r="F3" s="1740" t="s">
        <v>1732</v>
      </c>
      <c r="G3" s="1740"/>
      <c r="H3" s="1740" t="s">
        <v>859</v>
      </c>
      <c r="I3" s="1740"/>
      <c r="J3" s="1740" t="s">
        <v>12</v>
      </c>
      <c r="K3" s="1740"/>
      <c r="L3" s="1740" t="s">
        <v>6</v>
      </c>
      <c r="M3" s="1740"/>
      <c r="N3" s="1740" t="s">
        <v>5</v>
      </c>
      <c r="O3" s="1740"/>
      <c r="P3" s="1740" t="s">
        <v>7</v>
      </c>
      <c r="Q3" s="1740"/>
    </row>
    <row r="4" spans="1:18">
      <c r="A4" s="1747"/>
      <c r="B4" s="1747"/>
      <c r="C4" s="1747"/>
      <c r="D4" s="78" t="s">
        <v>14</v>
      </c>
      <c r="E4" s="78" t="s">
        <v>15</v>
      </c>
      <c r="F4" s="78" t="s">
        <v>14</v>
      </c>
      <c r="G4" s="78" t="s">
        <v>15</v>
      </c>
      <c r="H4" s="78" t="s">
        <v>14</v>
      </c>
      <c r="I4" s="78" t="s">
        <v>15</v>
      </c>
      <c r="J4" s="78" t="s">
        <v>14</v>
      </c>
      <c r="K4" s="78" t="s">
        <v>15</v>
      </c>
      <c r="L4" s="78" t="s">
        <v>14</v>
      </c>
      <c r="M4" s="78" t="s">
        <v>15</v>
      </c>
      <c r="N4" s="78" t="s">
        <v>14</v>
      </c>
      <c r="O4" s="78" t="s">
        <v>15</v>
      </c>
      <c r="P4" s="78" t="s">
        <v>14</v>
      </c>
      <c r="Q4" s="78" t="s">
        <v>15</v>
      </c>
    </row>
    <row r="5" spans="1:18" s="123" customFormat="1">
      <c r="A5" s="1427" t="s">
        <v>138</v>
      </c>
      <c r="B5" s="1427" t="s">
        <v>99</v>
      </c>
      <c r="C5" s="1427" t="s">
        <v>67</v>
      </c>
      <c r="D5" s="1203">
        <f t="shared" ref="D5:D36" si="0">F5+H5+J5+L5+N5+P5</f>
        <v>0</v>
      </c>
      <c r="E5" s="1203">
        <f t="shared" ref="E5:E36" si="1">G5+I5+K5+M5+O5+Q5</f>
        <v>0</v>
      </c>
      <c r="F5" s="1526">
        <v>0</v>
      </c>
      <c r="G5" s="1526">
        <v>0</v>
      </c>
      <c r="H5" s="1526">
        <v>0</v>
      </c>
      <c r="I5" s="1526">
        <v>0</v>
      </c>
      <c r="J5" s="1526">
        <v>0</v>
      </c>
      <c r="K5" s="1526">
        <v>0</v>
      </c>
      <c r="L5" s="1526">
        <v>0</v>
      </c>
      <c r="M5" s="1526">
        <v>0</v>
      </c>
      <c r="N5" s="1526">
        <v>0</v>
      </c>
      <c r="O5" s="1526">
        <v>0</v>
      </c>
      <c r="P5" s="1526">
        <v>0</v>
      </c>
      <c r="Q5" s="1527">
        <v>0</v>
      </c>
      <c r="R5" s="110"/>
    </row>
    <row r="6" spans="1:18" s="102" customFormat="1">
      <c r="A6" s="1427" t="s">
        <v>387</v>
      </c>
      <c r="B6" s="1427" t="s">
        <v>388</v>
      </c>
      <c r="C6" s="1427" t="s">
        <v>67</v>
      </c>
      <c r="D6" s="1203">
        <f t="shared" si="0"/>
        <v>3</v>
      </c>
      <c r="E6" s="1203">
        <f t="shared" si="1"/>
        <v>1.1666666666666665</v>
      </c>
      <c r="F6" s="1526">
        <f>1</f>
        <v>1</v>
      </c>
      <c r="G6" s="1526">
        <f>1/2</f>
        <v>0.5</v>
      </c>
      <c r="H6" s="1526">
        <v>0</v>
      </c>
      <c r="I6" s="1526">
        <v>0</v>
      </c>
      <c r="J6" s="1526">
        <v>0</v>
      </c>
      <c r="K6" s="1526">
        <v>0</v>
      </c>
      <c r="L6" s="1526">
        <v>0</v>
      </c>
      <c r="M6" s="1526">
        <v>0</v>
      </c>
      <c r="N6" s="1526">
        <v>0</v>
      </c>
      <c r="O6" s="1526">
        <v>0</v>
      </c>
      <c r="P6" s="1526">
        <f>1+1</f>
        <v>2</v>
      </c>
      <c r="Q6" s="1528">
        <f>1/3+1/3</f>
        <v>0.66666666666666663</v>
      </c>
      <c r="R6" s="112"/>
    </row>
    <row r="7" spans="1:18" s="102" customFormat="1">
      <c r="A7" s="1427" t="s">
        <v>293</v>
      </c>
      <c r="B7" s="1427" t="s">
        <v>294</v>
      </c>
      <c r="C7" s="1427" t="s">
        <v>67</v>
      </c>
      <c r="D7" s="1203">
        <f t="shared" si="0"/>
        <v>1</v>
      </c>
      <c r="E7" s="1203">
        <f t="shared" si="1"/>
        <v>0.33333333333333331</v>
      </c>
      <c r="F7" s="1526">
        <f>1</f>
        <v>1</v>
      </c>
      <c r="G7" s="1526">
        <f>1/3</f>
        <v>0.33333333333333331</v>
      </c>
      <c r="H7" s="1526">
        <v>0</v>
      </c>
      <c r="I7" s="1526">
        <v>0</v>
      </c>
      <c r="J7" s="1526">
        <v>0</v>
      </c>
      <c r="K7" s="1526">
        <v>0</v>
      </c>
      <c r="L7" s="1526">
        <v>0</v>
      </c>
      <c r="M7" s="1526">
        <v>0</v>
      </c>
      <c r="N7" s="1526">
        <v>0</v>
      </c>
      <c r="O7" s="1526">
        <v>0</v>
      </c>
      <c r="P7" s="1526">
        <v>0</v>
      </c>
      <c r="Q7" s="1528">
        <v>0</v>
      </c>
      <c r="R7" s="112"/>
    </row>
    <row r="8" spans="1:18" s="123" customFormat="1">
      <c r="A8" s="1427" t="s">
        <v>699</v>
      </c>
      <c r="B8" s="1427" t="s">
        <v>698</v>
      </c>
      <c r="C8" s="1427" t="s">
        <v>67</v>
      </c>
      <c r="D8" s="1203">
        <f t="shared" si="0"/>
        <v>0</v>
      </c>
      <c r="E8" s="1203">
        <f t="shared" si="1"/>
        <v>0</v>
      </c>
      <c r="F8" s="1526">
        <v>0</v>
      </c>
      <c r="G8" s="1526">
        <v>0</v>
      </c>
      <c r="H8" s="1526">
        <v>0</v>
      </c>
      <c r="I8" s="1526">
        <v>0</v>
      </c>
      <c r="J8" s="1526">
        <v>0</v>
      </c>
      <c r="K8" s="1526">
        <v>0</v>
      </c>
      <c r="L8" s="1526">
        <v>0</v>
      </c>
      <c r="M8" s="1526">
        <v>0</v>
      </c>
      <c r="N8" s="1526">
        <v>0</v>
      </c>
      <c r="O8" s="1526">
        <v>0</v>
      </c>
      <c r="P8" s="1526">
        <v>0</v>
      </c>
      <c r="Q8" s="1528">
        <v>0</v>
      </c>
      <c r="R8" s="110"/>
    </row>
    <row r="9" spans="1:18" s="102" customFormat="1">
      <c r="A9" s="1427" t="s">
        <v>79</v>
      </c>
      <c r="B9" s="1427" t="s">
        <v>381</v>
      </c>
      <c r="C9" s="1427" t="s">
        <v>67</v>
      </c>
      <c r="D9" s="1203">
        <f t="shared" si="0"/>
        <v>1</v>
      </c>
      <c r="E9" s="1203">
        <f t="shared" si="1"/>
        <v>1</v>
      </c>
      <c r="F9" s="1526">
        <f>1</f>
        <v>1</v>
      </c>
      <c r="G9" s="1526">
        <f>1</f>
        <v>1</v>
      </c>
      <c r="H9" s="1526">
        <v>0</v>
      </c>
      <c r="I9" s="1526">
        <v>0</v>
      </c>
      <c r="J9" s="1526">
        <v>0</v>
      </c>
      <c r="K9" s="1526">
        <v>0</v>
      </c>
      <c r="L9" s="1526">
        <v>0</v>
      </c>
      <c r="M9" s="1526">
        <v>0</v>
      </c>
      <c r="N9" s="1526">
        <v>0</v>
      </c>
      <c r="O9" s="1526">
        <v>0</v>
      </c>
      <c r="P9" s="1526">
        <v>0</v>
      </c>
      <c r="Q9" s="1528">
        <v>0</v>
      </c>
      <c r="R9" s="112"/>
    </row>
    <row r="10" spans="1:18" s="102" customFormat="1">
      <c r="A10" s="1427" t="s">
        <v>321</v>
      </c>
      <c r="B10" s="1427" t="s">
        <v>284</v>
      </c>
      <c r="C10" s="1427" t="s">
        <v>67</v>
      </c>
      <c r="D10" s="1203">
        <f t="shared" si="0"/>
        <v>1</v>
      </c>
      <c r="E10" s="1203">
        <f t="shared" si="1"/>
        <v>1</v>
      </c>
      <c r="F10" s="1526">
        <f>1</f>
        <v>1</v>
      </c>
      <c r="G10" s="1526">
        <f>1</f>
        <v>1</v>
      </c>
      <c r="H10" s="1526">
        <v>0</v>
      </c>
      <c r="I10" s="1526">
        <v>0</v>
      </c>
      <c r="J10" s="1526">
        <v>0</v>
      </c>
      <c r="K10" s="1526">
        <v>0</v>
      </c>
      <c r="L10" s="1526">
        <v>0</v>
      </c>
      <c r="M10" s="1526">
        <v>0</v>
      </c>
      <c r="N10" s="1526">
        <v>0</v>
      </c>
      <c r="O10" s="1526">
        <v>0</v>
      </c>
      <c r="P10" s="1526">
        <v>0</v>
      </c>
      <c r="Q10" s="1528">
        <v>0</v>
      </c>
      <c r="R10" s="112"/>
    </row>
    <row r="11" spans="1:18" s="102" customFormat="1">
      <c r="A11" s="1427" t="s">
        <v>700</v>
      </c>
      <c r="B11" s="1427" t="s">
        <v>628</v>
      </c>
      <c r="C11" s="1427" t="s">
        <v>1083</v>
      </c>
      <c r="D11" s="1203">
        <f t="shared" si="0"/>
        <v>0</v>
      </c>
      <c r="E11" s="1203">
        <f t="shared" si="1"/>
        <v>0</v>
      </c>
      <c r="F11" s="1526">
        <v>0</v>
      </c>
      <c r="G11" s="1526">
        <v>0</v>
      </c>
      <c r="H11" s="1526">
        <v>0</v>
      </c>
      <c r="I11" s="1526">
        <v>0</v>
      </c>
      <c r="J11" s="1526">
        <v>0</v>
      </c>
      <c r="K11" s="1526">
        <v>0</v>
      </c>
      <c r="L11" s="1526">
        <v>0</v>
      </c>
      <c r="M11" s="1526">
        <v>0</v>
      </c>
      <c r="N11" s="1526">
        <v>0</v>
      </c>
      <c r="O11" s="1526">
        <v>0</v>
      </c>
      <c r="P11" s="1526">
        <v>0</v>
      </c>
      <c r="Q11" s="1528">
        <v>0</v>
      </c>
      <c r="R11" s="112"/>
    </row>
    <row r="12" spans="1:18" s="272" customFormat="1">
      <c r="A12" s="1427" t="s">
        <v>120</v>
      </c>
      <c r="B12" s="1427" t="s">
        <v>121</v>
      </c>
      <c r="C12" s="1427" t="s">
        <v>67</v>
      </c>
      <c r="D12" s="1203">
        <f t="shared" si="0"/>
        <v>2</v>
      </c>
      <c r="E12" s="1203">
        <f t="shared" si="1"/>
        <v>0.83333333333333326</v>
      </c>
      <c r="F12" s="1526">
        <f>1+1</f>
        <v>2</v>
      </c>
      <c r="G12" s="1526">
        <f>1/3+1/2</f>
        <v>0.83333333333333326</v>
      </c>
      <c r="H12" s="1526">
        <v>0</v>
      </c>
      <c r="I12" s="1526">
        <v>0</v>
      </c>
      <c r="J12" s="1526">
        <v>0</v>
      </c>
      <c r="K12" s="1526">
        <v>0</v>
      </c>
      <c r="L12" s="1526">
        <v>0</v>
      </c>
      <c r="M12" s="1526">
        <v>0</v>
      </c>
      <c r="N12" s="1526">
        <v>0</v>
      </c>
      <c r="O12" s="1526">
        <v>0</v>
      </c>
      <c r="P12" s="1526">
        <v>0</v>
      </c>
      <c r="Q12" s="1528">
        <v>0</v>
      </c>
      <c r="R12" s="271"/>
    </row>
    <row r="13" spans="1:18" s="95" customFormat="1">
      <c r="A13" s="1427" t="s">
        <v>211</v>
      </c>
      <c r="B13" s="1427" t="s">
        <v>212</v>
      </c>
      <c r="C13" s="1427" t="s">
        <v>67</v>
      </c>
      <c r="D13" s="1203">
        <f t="shared" si="0"/>
        <v>4</v>
      </c>
      <c r="E13" s="1203">
        <f t="shared" si="1"/>
        <v>2.833333333333333</v>
      </c>
      <c r="F13" s="1526">
        <f>1+1</f>
        <v>2</v>
      </c>
      <c r="G13" s="1526">
        <f>1+1</f>
        <v>2</v>
      </c>
      <c r="H13" s="1526">
        <v>0</v>
      </c>
      <c r="I13" s="1526">
        <v>0</v>
      </c>
      <c r="J13" s="1526">
        <v>0</v>
      </c>
      <c r="K13" s="1526">
        <v>0</v>
      </c>
      <c r="L13" s="1526">
        <v>0</v>
      </c>
      <c r="M13" s="1526">
        <v>0</v>
      </c>
      <c r="N13" s="1526">
        <v>0</v>
      </c>
      <c r="O13" s="1526">
        <v>0</v>
      </c>
      <c r="P13" s="1526">
        <f>1+1</f>
        <v>2</v>
      </c>
      <c r="Q13" s="1528">
        <f>1/2+1/3</f>
        <v>0.83333333333333326</v>
      </c>
      <c r="R13"/>
    </row>
    <row r="14" spans="1:18" s="102" customFormat="1">
      <c r="A14" s="1486" t="s">
        <v>900</v>
      </c>
      <c r="B14" s="1486" t="s">
        <v>901</v>
      </c>
      <c r="C14" s="1486" t="s">
        <v>936</v>
      </c>
      <c r="D14" s="1203">
        <f t="shared" si="0"/>
        <v>5</v>
      </c>
      <c r="E14" s="1203">
        <f t="shared" si="1"/>
        <v>5</v>
      </c>
      <c r="F14" s="1526">
        <f>1+1+1+1+1</f>
        <v>5</v>
      </c>
      <c r="G14" s="1526">
        <f>1+1+1+1+1</f>
        <v>5</v>
      </c>
      <c r="H14" s="1526">
        <v>0</v>
      </c>
      <c r="I14" s="1526">
        <v>0</v>
      </c>
      <c r="J14" s="1526">
        <v>0</v>
      </c>
      <c r="K14" s="1526">
        <v>0</v>
      </c>
      <c r="L14" s="1526">
        <v>0</v>
      </c>
      <c r="M14" s="1526">
        <v>0</v>
      </c>
      <c r="N14" s="1526">
        <v>0</v>
      </c>
      <c r="O14" s="1526">
        <v>0</v>
      </c>
      <c r="P14" s="1526">
        <v>0</v>
      </c>
      <c r="Q14" s="1528">
        <v>0</v>
      </c>
      <c r="R14" s="112"/>
    </row>
    <row r="15" spans="1:18" s="102" customFormat="1">
      <c r="A15" s="1427" t="s">
        <v>292</v>
      </c>
      <c r="B15" s="1427" t="s">
        <v>386</v>
      </c>
      <c r="C15" s="1427" t="s">
        <v>67</v>
      </c>
      <c r="D15" s="1203">
        <f t="shared" si="0"/>
        <v>0</v>
      </c>
      <c r="E15" s="1203">
        <f t="shared" si="1"/>
        <v>0</v>
      </c>
      <c r="F15" s="1526">
        <v>0</v>
      </c>
      <c r="G15" s="1526">
        <v>0</v>
      </c>
      <c r="H15" s="1526">
        <v>0</v>
      </c>
      <c r="I15" s="1526">
        <v>0</v>
      </c>
      <c r="J15" s="1526">
        <v>0</v>
      </c>
      <c r="K15" s="1526">
        <v>0</v>
      </c>
      <c r="L15" s="1526">
        <v>0</v>
      </c>
      <c r="M15" s="1526">
        <v>0</v>
      </c>
      <c r="N15" s="1526">
        <v>0</v>
      </c>
      <c r="O15" s="1526">
        <v>0</v>
      </c>
      <c r="P15" s="1526">
        <v>0</v>
      </c>
      <c r="Q15" s="1528">
        <v>0</v>
      </c>
      <c r="R15" s="112"/>
    </row>
    <row r="16" spans="1:18" s="100" customFormat="1">
      <c r="A16" s="1429" t="s">
        <v>701</v>
      </c>
      <c r="B16" s="1429" t="s">
        <v>702</v>
      </c>
      <c r="C16" s="1429" t="s">
        <v>59</v>
      </c>
      <c r="D16" s="1205">
        <f t="shared" si="0"/>
        <v>0</v>
      </c>
      <c r="E16" s="1205">
        <f t="shared" si="1"/>
        <v>0</v>
      </c>
      <c r="F16" s="1529">
        <v>0</v>
      </c>
      <c r="G16" s="1529">
        <v>0</v>
      </c>
      <c r="H16" s="1529">
        <v>0</v>
      </c>
      <c r="I16" s="1529">
        <v>0</v>
      </c>
      <c r="J16" s="1529">
        <v>0</v>
      </c>
      <c r="K16" s="1529">
        <v>0</v>
      </c>
      <c r="L16" s="1529">
        <v>0</v>
      </c>
      <c r="M16" s="1529">
        <v>0</v>
      </c>
      <c r="N16" s="1529">
        <v>0</v>
      </c>
      <c r="O16" s="1529">
        <v>0</v>
      </c>
      <c r="P16" s="1529">
        <v>0</v>
      </c>
      <c r="Q16" s="1530">
        <v>0</v>
      </c>
      <c r="R16" s="111"/>
    </row>
    <row r="17" spans="1:18" s="95" customFormat="1">
      <c r="A17" s="1427" t="s">
        <v>382</v>
      </c>
      <c r="B17" s="1427" t="s">
        <v>383</v>
      </c>
      <c r="C17" s="1427" t="s">
        <v>59</v>
      </c>
      <c r="D17" s="1203">
        <f t="shared" si="0"/>
        <v>0</v>
      </c>
      <c r="E17" s="1203">
        <f t="shared" si="1"/>
        <v>0</v>
      </c>
      <c r="F17" s="1526">
        <v>0</v>
      </c>
      <c r="G17" s="1526">
        <v>0</v>
      </c>
      <c r="H17" s="1526">
        <v>0</v>
      </c>
      <c r="I17" s="1526">
        <v>0</v>
      </c>
      <c r="J17" s="1526">
        <v>0</v>
      </c>
      <c r="K17" s="1526">
        <v>0</v>
      </c>
      <c r="L17" s="1526">
        <v>0</v>
      </c>
      <c r="M17" s="1526">
        <v>0</v>
      </c>
      <c r="N17" s="1526">
        <v>0</v>
      </c>
      <c r="O17" s="1526">
        <v>0</v>
      </c>
      <c r="P17" s="1526">
        <v>0</v>
      </c>
      <c r="Q17" s="1528">
        <v>0</v>
      </c>
      <c r="R17"/>
    </row>
    <row r="18" spans="1:18" s="256" customFormat="1">
      <c r="A18" s="1428" t="s">
        <v>703</v>
      </c>
      <c r="B18" s="1428" t="s">
        <v>704</v>
      </c>
      <c r="C18" s="1428" t="s">
        <v>56</v>
      </c>
      <c r="D18" s="1205">
        <f t="shared" si="0"/>
        <v>0</v>
      </c>
      <c r="E18" s="1205">
        <f t="shared" si="1"/>
        <v>0</v>
      </c>
      <c r="F18" s="1529">
        <v>0</v>
      </c>
      <c r="G18" s="1529">
        <v>0</v>
      </c>
      <c r="H18" s="1529">
        <v>0</v>
      </c>
      <c r="I18" s="1529">
        <v>0</v>
      </c>
      <c r="J18" s="1529">
        <v>0</v>
      </c>
      <c r="K18" s="1529">
        <v>0</v>
      </c>
      <c r="L18" s="1529">
        <v>0</v>
      </c>
      <c r="M18" s="1529">
        <v>0</v>
      </c>
      <c r="N18" s="1529">
        <v>0</v>
      </c>
      <c r="O18" s="1529">
        <v>0</v>
      </c>
      <c r="P18" s="1529">
        <v>0</v>
      </c>
      <c r="Q18" s="1530">
        <v>0</v>
      </c>
      <c r="R18"/>
    </row>
    <row r="19" spans="1:18" s="100" customFormat="1">
      <c r="A19" s="1427" t="s">
        <v>705</v>
      </c>
      <c r="B19" s="1427" t="s">
        <v>706</v>
      </c>
      <c r="C19" s="1427" t="s">
        <v>56</v>
      </c>
      <c r="D19" s="1203">
        <f t="shared" si="0"/>
        <v>1</v>
      </c>
      <c r="E19" s="1203">
        <f t="shared" si="1"/>
        <v>1</v>
      </c>
      <c r="F19" s="1526">
        <f>1</f>
        <v>1</v>
      </c>
      <c r="G19" s="1526">
        <f>1</f>
        <v>1</v>
      </c>
      <c r="H19" s="1526">
        <v>0</v>
      </c>
      <c r="I19" s="1526">
        <v>0</v>
      </c>
      <c r="J19" s="1526">
        <v>0</v>
      </c>
      <c r="K19" s="1526">
        <v>0</v>
      </c>
      <c r="L19" s="1526">
        <v>0</v>
      </c>
      <c r="M19" s="1526">
        <v>0</v>
      </c>
      <c r="N19" s="1526">
        <v>0</v>
      </c>
      <c r="O19" s="1526">
        <v>0</v>
      </c>
      <c r="P19" s="1526">
        <v>0</v>
      </c>
      <c r="Q19" s="1528">
        <v>0</v>
      </c>
      <c r="R19" s="111"/>
    </row>
    <row r="20" spans="1:18" s="102" customFormat="1">
      <c r="A20" s="1428" t="s">
        <v>1014</v>
      </c>
      <c r="B20" s="1428" t="s">
        <v>1015</v>
      </c>
      <c r="C20" s="1428" t="s">
        <v>505</v>
      </c>
      <c r="D20" s="1205">
        <f t="shared" si="0"/>
        <v>0</v>
      </c>
      <c r="E20" s="1205">
        <f t="shared" si="1"/>
        <v>0</v>
      </c>
      <c r="F20" s="1529">
        <v>0</v>
      </c>
      <c r="G20" s="1529">
        <v>0</v>
      </c>
      <c r="H20" s="1529">
        <v>0</v>
      </c>
      <c r="I20" s="1529">
        <v>0</v>
      </c>
      <c r="J20" s="1529">
        <v>0</v>
      </c>
      <c r="K20" s="1529">
        <v>0</v>
      </c>
      <c r="L20" s="1529">
        <v>0</v>
      </c>
      <c r="M20" s="1529">
        <v>0</v>
      </c>
      <c r="N20" s="1529">
        <v>0</v>
      </c>
      <c r="O20" s="1529">
        <v>0</v>
      </c>
      <c r="P20" s="1529">
        <v>0</v>
      </c>
      <c r="Q20" s="1530">
        <v>0</v>
      </c>
      <c r="R20" s="112"/>
    </row>
    <row r="21" spans="1:18" s="102" customFormat="1">
      <c r="A21" s="1429" t="s">
        <v>707</v>
      </c>
      <c r="B21" s="1429" t="s">
        <v>708</v>
      </c>
      <c r="C21" s="1429" t="s">
        <v>183</v>
      </c>
      <c r="D21" s="1205">
        <f t="shared" si="0"/>
        <v>0</v>
      </c>
      <c r="E21" s="1205">
        <f t="shared" si="1"/>
        <v>0</v>
      </c>
      <c r="F21" s="1529">
        <v>0</v>
      </c>
      <c r="G21" s="1529">
        <v>0</v>
      </c>
      <c r="H21" s="1529">
        <v>0</v>
      </c>
      <c r="I21" s="1529">
        <v>0</v>
      </c>
      <c r="J21" s="1529">
        <v>0</v>
      </c>
      <c r="K21" s="1529">
        <v>0</v>
      </c>
      <c r="L21" s="1529">
        <v>0</v>
      </c>
      <c r="M21" s="1529">
        <v>0</v>
      </c>
      <c r="N21" s="1529">
        <v>0</v>
      </c>
      <c r="O21" s="1529">
        <v>0</v>
      </c>
      <c r="P21" s="1529">
        <v>0</v>
      </c>
      <c r="Q21" s="1530">
        <v>0</v>
      </c>
      <c r="R21" s="112"/>
    </row>
    <row r="22" spans="1:18" s="102" customFormat="1">
      <c r="A22" s="1427" t="s">
        <v>709</v>
      </c>
      <c r="B22" s="1427" t="s">
        <v>710</v>
      </c>
      <c r="C22" s="1427" t="s">
        <v>183</v>
      </c>
      <c r="D22" s="1203">
        <f t="shared" si="0"/>
        <v>0</v>
      </c>
      <c r="E22" s="1203">
        <f t="shared" si="1"/>
        <v>0</v>
      </c>
      <c r="F22" s="1526">
        <v>0</v>
      </c>
      <c r="G22" s="1526">
        <v>0</v>
      </c>
      <c r="H22" s="1526">
        <v>0</v>
      </c>
      <c r="I22" s="1526">
        <v>0</v>
      </c>
      <c r="J22" s="1526">
        <v>0</v>
      </c>
      <c r="K22" s="1526">
        <v>0</v>
      </c>
      <c r="L22" s="1526">
        <v>0</v>
      </c>
      <c r="M22" s="1526">
        <v>0</v>
      </c>
      <c r="N22" s="1526">
        <v>0</v>
      </c>
      <c r="O22" s="1526">
        <v>0</v>
      </c>
      <c r="P22" s="1526">
        <v>0</v>
      </c>
      <c r="Q22" s="1528">
        <v>0</v>
      </c>
      <c r="R22" s="112"/>
    </row>
    <row r="23" spans="1:18" s="102" customFormat="1">
      <c r="A23" s="1427" t="s">
        <v>118</v>
      </c>
      <c r="B23" s="1427" t="s">
        <v>119</v>
      </c>
      <c r="C23" s="1427" t="s">
        <v>157</v>
      </c>
      <c r="D23" s="1203">
        <f t="shared" si="0"/>
        <v>1</v>
      </c>
      <c r="E23" s="1203">
        <f t="shared" si="1"/>
        <v>0.5</v>
      </c>
      <c r="F23" s="1526">
        <v>0</v>
      </c>
      <c r="G23" s="1526">
        <v>0</v>
      </c>
      <c r="H23" s="1526">
        <v>0</v>
      </c>
      <c r="I23" s="1526">
        <v>0</v>
      </c>
      <c r="J23" s="1526">
        <v>0</v>
      </c>
      <c r="K23" s="1526">
        <v>0</v>
      </c>
      <c r="L23" s="1526">
        <v>0</v>
      </c>
      <c r="M23" s="1526">
        <v>0</v>
      </c>
      <c r="N23" s="1526">
        <v>0</v>
      </c>
      <c r="O23" s="1526">
        <v>0</v>
      </c>
      <c r="P23" s="1526">
        <f>1</f>
        <v>1</v>
      </c>
      <c r="Q23" s="1528">
        <v>0.5</v>
      </c>
      <c r="R23" s="112"/>
    </row>
    <row r="24" spans="1:18" s="256" customFormat="1" ht="14.25" customHeight="1">
      <c r="A24" s="1427" t="s">
        <v>715</v>
      </c>
      <c r="B24" s="1427" t="s">
        <v>90</v>
      </c>
      <c r="C24" s="1427" t="s">
        <v>157</v>
      </c>
      <c r="D24" s="1203">
        <f t="shared" si="0"/>
        <v>3</v>
      </c>
      <c r="E24" s="1203">
        <f t="shared" si="1"/>
        <v>1.6666666666666665</v>
      </c>
      <c r="F24" s="1526">
        <f>1</f>
        <v>1</v>
      </c>
      <c r="G24" s="1526">
        <f>1</f>
        <v>1</v>
      </c>
      <c r="H24" s="1526">
        <v>0</v>
      </c>
      <c r="I24" s="1526">
        <v>0</v>
      </c>
      <c r="J24" s="1526">
        <v>0</v>
      </c>
      <c r="K24" s="1526">
        <v>0</v>
      </c>
      <c r="L24" s="1526">
        <v>0</v>
      </c>
      <c r="M24" s="1526">
        <v>0</v>
      </c>
      <c r="N24" s="1526">
        <v>0</v>
      </c>
      <c r="O24" s="1526">
        <v>0</v>
      </c>
      <c r="P24" s="1526">
        <f>1+1</f>
        <v>2</v>
      </c>
      <c r="Q24" s="1528">
        <f>1/3+1/3</f>
        <v>0.66666666666666663</v>
      </c>
      <c r="R24"/>
    </row>
    <row r="25" spans="1:18" s="1" customFormat="1">
      <c r="A25" s="1427" t="s">
        <v>711</v>
      </c>
      <c r="B25" s="1427" t="s">
        <v>712</v>
      </c>
      <c r="C25" s="1427" t="s">
        <v>157</v>
      </c>
      <c r="D25" s="1203">
        <f t="shared" si="0"/>
        <v>0</v>
      </c>
      <c r="E25" s="1203">
        <f t="shared" si="1"/>
        <v>0</v>
      </c>
      <c r="F25" s="1526">
        <v>0</v>
      </c>
      <c r="G25" s="1526">
        <v>0</v>
      </c>
      <c r="H25" s="1526">
        <v>0</v>
      </c>
      <c r="I25" s="1526">
        <v>0</v>
      </c>
      <c r="J25" s="1526">
        <v>0</v>
      </c>
      <c r="K25" s="1526">
        <v>0</v>
      </c>
      <c r="L25" s="1526">
        <v>0</v>
      </c>
      <c r="M25" s="1526">
        <v>0</v>
      </c>
      <c r="N25" s="1526">
        <v>0</v>
      </c>
      <c r="O25" s="1526">
        <v>0</v>
      </c>
      <c r="P25" s="1526">
        <v>0</v>
      </c>
      <c r="Q25" s="1528">
        <v>0</v>
      </c>
    </row>
    <row r="26" spans="1:18" s="1" customFormat="1">
      <c r="A26" s="1427" t="s">
        <v>713</v>
      </c>
      <c r="B26" s="1524" t="s">
        <v>714</v>
      </c>
      <c r="C26" s="1524" t="s">
        <v>2714</v>
      </c>
      <c r="D26" s="1203">
        <f t="shared" si="0"/>
        <v>1</v>
      </c>
      <c r="E26" s="1203">
        <f t="shared" si="1"/>
        <v>0.33333333333333331</v>
      </c>
      <c r="F26" s="1526">
        <v>1</v>
      </c>
      <c r="G26" s="1526">
        <f>1/3</f>
        <v>0.33333333333333331</v>
      </c>
      <c r="H26" s="1526">
        <v>0</v>
      </c>
      <c r="I26" s="1526">
        <v>0</v>
      </c>
      <c r="J26" s="1526">
        <v>0</v>
      </c>
      <c r="K26" s="1526">
        <v>0</v>
      </c>
      <c r="L26" s="1526">
        <v>0</v>
      </c>
      <c r="M26" s="1526">
        <v>0</v>
      </c>
      <c r="N26" s="1526">
        <v>0</v>
      </c>
      <c r="O26" s="1526">
        <v>0</v>
      </c>
      <c r="P26" s="1526">
        <v>0</v>
      </c>
      <c r="Q26" s="1528">
        <v>0</v>
      </c>
    </row>
    <row r="27" spans="1:18" s="145" customFormat="1">
      <c r="A27" s="1428" t="s">
        <v>2517</v>
      </c>
      <c r="B27" s="1428" t="s">
        <v>2518</v>
      </c>
      <c r="C27" s="1428" t="s">
        <v>311</v>
      </c>
      <c r="D27" s="1205">
        <f t="shared" si="0"/>
        <v>1</v>
      </c>
      <c r="E27" s="1205">
        <f t="shared" si="1"/>
        <v>1</v>
      </c>
      <c r="F27" s="1529">
        <f>1</f>
        <v>1</v>
      </c>
      <c r="G27" s="1529">
        <f>1</f>
        <v>1</v>
      </c>
      <c r="H27" s="1529">
        <v>0</v>
      </c>
      <c r="I27" s="1529">
        <v>0</v>
      </c>
      <c r="J27" s="1529">
        <v>0</v>
      </c>
      <c r="K27" s="1529">
        <v>0</v>
      </c>
      <c r="L27" s="1529">
        <v>0</v>
      </c>
      <c r="M27" s="1529">
        <v>0</v>
      </c>
      <c r="N27" s="1529">
        <v>0</v>
      </c>
      <c r="O27" s="1529">
        <v>0</v>
      </c>
      <c r="P27" s="1529">
        <v>0</v>
      </c>
      <c r="Q27" s="1530">
        <v>0</v>
      </c>
      <c r="R27" s="111"/>
    </row>
    <row r="28" spans="1:18" s="145" customFormat="1">
      <c r="A28" s="1545" t="s">
        <v>131</v>
      </c>
      <c r="B28" s="1545" t="s">
        <v>397</v>
      </c>
      <c r="C28" s="1546" t="s">
        <v>917</v>
      </c>
      <c r="D28" s="1205">
        <f t="shared" si="0"/>
        <v>0</v>
      </c>
      <c r="E28" s="1205">
        <f t="shared" si="1"/>
        <v>0</v>
      </c>
      <c r="F28" s="1550">
        <v>0</v>
      </c>
      <c r="G28" s="1550">
        <v>0</v>
      </c>
      <c r="H28" s="1550">
        <v>0</v>
      </c>
      <c r="I28" s="1550">
        <v>0</v>
      </c>
      <c r="J28" s="1550">
        <v>0</v>
      </c>
      <c r="K28" s="1550">
        <v>0</v>
      </c>
      <c r="L28" s="1550">
        <v>0</v>
      </c>
      <c r="M28" s="1550">
        <v>0</v>
      </c>
      <c r="N28" s="1550">
        <v>0</v>
      </c>
      <c r="O28" s="1550">
        <v>0</v>
      </c>
      <c r="P28" s="1550">
        <v>0</v>
      </c>
      <c r="Q28" s="1551">
        <v>0</v>
      </c>
      <c r="R28" s="111"/>
    </row>
    <row r="29" spans="1:18" s="145" customFormat="1">
      <c r="A29" s="185" t="s">
        <v>2510</v>
      </c>
      <c r="B29" s="1543" t="s">
        <v>2511</v>
      </c>
      <c r="C29" s="1544" t="s">
        <v>231</v>
      </c>
      <c r="D29" s="1533">
        <f t="shared" si="0"/>
        <v>1</v>
      </c>
      <c r="E29" s="1541">
        <f t="shared" si="1"/>
        <v>0</v>
      </c>
      <c r="F29" s="1547">
        <f>1</f>
        <v>1</v>
      </c>
      <c r="G29" s="1548">
        <v>0</v>
      </c>
      <c r="H29" s="1548">
        <v>0</v>
      </c>
      <c r="I29" s="1548">
        <v>0</v>
      </c>
      <c r="J29" s="1548">
        <v>0</v>
      </c>
      <c r="K29" s="1548">
        <v>0</v>
      </c>
      <c r="L29" s="1548">
        <v>0</v>
      </c>
      <c r="M29" s="1548">
        <v>0</v>
      </c>
      <c r="N29" s="1548">
        <v>0</v>
      </c>
      <c r="O29" s="1548">
        <v>0</v>
      </c>
      <c r="P29" s="1548">
        <v>0</v>
      </c>
      <c r="Q29" s="1549">
        <v>0</v>
      </c>
      <c r="R29" s="111"/>
    </row>
    <row r="30" spans="1:18" s="145" customFormat="1">
      <c r="A30" s="188" t="s">
        <v>2709</v>
      </c>
      <c r="B30" s="1535" t="s">
        <v>2710</v>
      </c>
      <c r="C30" s="1536" t="s">
        <v>231</v>
      </c>
      <c r="D30" s="1506">
        <f t="shared" si="0"/>
        <v>1</v>
      </c>
      <c r="E30" s="1542">
        <f t="shared" si="1"/>
        <v>0</v>
      </c>
      <c r="F30" s="115">
        <v>0</v>
      </c>
      <c r="G30" s="1540">
        <v>0</v>
      </c>
      <c r="H30" s="1540">
        <v>0</v>
      </c>
      <c r="I30" s="1540">
        <v>0</v>
      </c>
      <c r="J30" s="1540">
        <v>0</v>
      </c>
      <c r="K30" s="1540">
        <v>0</v>
      </c>
      <c r="L30" s="1540">
        <v>0</v>
      </c>
      <c r="M30" s="1540">
        <v>0</v>
      </c>
      <c r="N30" s="1540">
        <v>0</v>
      </c>
      <c r="O30" s="1540">
        <v>0</v>
      </c>
      <c r="P30" s="1540">
        <f>1</f>
        <v>1</v>
      </c>
      <c r="Q30" s="113">
        <v>0</v>
      </c>
      <c r="R30" s="111"/>
    </row>
    <row r="31" spans="1:18" s="145" customFormat="1">
      <c r="A31" s="1515" t="s">
        <v>2252</v>
      </c>
      <c r="B31" s="1534" t="s">
        <v>111</v>
      </c>
      <c r="C31" s="1536" t="s">
        <v>231</v>
      </c>
      <c r="D31" s="1203">
        <f t="shared" si="0"/>
        <v>1</v>
      </c>
      <c r="E31" s="1542">
        <f t="shared" si="1"/>
        <v>0</v>
      </c>
      <c r="F31" s="114">
        <f>1</f>
        <v>1</v>
      </c>
      <c r="G31" s="1540">
        <v>0</v>
      </c>
      <c r="H31" s="1540">
        <v>0</v>
      </c>
      <c r="I31" s="1540">
        <v>0</v>
      </c>
      <c r="J31" s="1540">
        <v>0</v>
      </c>
      <c r="K31" s="1540">
        <v>0</v>
      </c>
      <c r="L31" s="1540">
        <v>0</v>
      </c>
      <c r="M31" s="1540">
        <v>0</v>
      </c>
      <c r="N31" s="1540">
        <v>0</v>
      </c>
      <c r="O31" s="1540">
        <v>0</v>
      </c>
      <c r="P31" s="1540">
        <v>0</v>
      </c>
      <c r="Q31" s="113">
        <v>0</v>
      </c>
      <c r="R31" s="111"/>
    </row>
    <row r="32" spans="1:18" s="145" customFormat="1">
      <c r="A32" s="1537" t="s">
        <v>190</v>
      </c>
      <c r="B32" s="1514" t="s">
        <v>2629</v>
      </c>
      <c r="C32" s="1536" t="s">
        <v>231</v>
      </c>
      <c r="D32" s="1203">
        <f t="shared" si="0"/>
        <v>1</v>
      </c>
      <c r="E32" s="1542">
        <f t="shared" si="1"/>
        <v>0</v>
      </c>
      <c r="F32" s="114">
        <f>1</f>
        <v>1</v>
      </c>
      <c r="G32" s="1540">
        <v>0</v>
      </c>
      <c r="H32" s="1540">
        <v>0</v>
      </c>
      <c r="I32" s="1540">
        <v>0</v>
      </c>
      <c r="J32" s="1540">
        <v>0</v>
      </c>
      <c r="K32" s="1540">
        <v>0</v>
      </c>
      <c r="L32" s="1540">
        <v>0</v>
      </c>
      <c r="M32" s="1540">
        <v>0</v>
      </c>
      <c r="N32" s="1540">
        <v>0</v>
      </c>
      <c r="O32" s="1540">
        <v>0</v>
      </c>
      <c r="P32" s="1540">
        <v>0</v>
      </c>
      <c r="Q32" s="113">
        <v>0</v>
      </c>
      <c r="R32" s="111"/>
    </row>
    <row r="33" spans="1:18" s="145" customFormat="1">
      <c r="A33" s="188" t="s">
        <v>2707</v>
      </c>
      <c r="B33" s="1535" t="s">
        <v>2708</v>
      </c>
      <c r="C33" s="1536" t="s">
        <v>231</v>
      </c>
      <c r="D33" s="1203">
        <f t="shared" si="0"/>
        <v>1</v>
      </c>
      <c r="E33" s="1542">
        <f t="shared" si="1"/>
        <v>0</v>
      </c>
      <c r="F33" s="114">
        <v>0</v>
      </c>
      <c r="G33" s="1540">
        <v>0</v>
      </c>
      <c r="H33" s="1540">
        <v>0</v>
      </c>
      <c r="I33" s="1540">
        <v>0</v>
      </c>
      <c r="J33" s="1540">
        <v>0</v>
      </c>
      <c r="K33" s="1540">
        <v>0</v>
      </c>
      <c r="L33" s="1540">
        <v>0</v>
      </c>
      <c r="M33" s="1540">
        <v>0</v>
      </c>
      <c r="N33" s="1540">
        <v>0</v>
      </c>
      <c r="O33" s="1540">
        <v>0</v>
      </c>
      <c r="P33" s="1540">
        <f>1</f>
        <v>1</v>
      </c>
      <c r="Q33" s="113">
        <v>0</v>
      </c>
      <c r="R33" s="111"/>
    </row>
    <row r="34" spans="1:18" s="145" customFormat="1">
      <c r="A34" s="1515" t="s">
        <v>2711</v>
      </c>
      <c r="B34" s="1558" t="s">
        <v>2712</v>
      </c>
      <c r="C34" s="1556" t="s">
        <v>231</v>
      </c>
      <c r="D34" s="1203">
        <f t="shared" si="0"/>
        <v>1</v>
      </c>
      <c r="E34" s="1542">
        <f t="shared" si="1"/>
        <v>0</v>
      </c>
      <c r="F34" s="114">
        <v>0</v>
      </c>
      <c r="G34" s="1540">
        <v>0</v>
      </c>
      <c r="H34" s="1540">
        <v>0</v>
      </c>
      <c r="I34" s="1540">
        <v>0</v>
      </c>
      <c r="J34" s="1540">
        <v>0</v>
      </c>
      <c r="K34" s="1540">
        <v>0</v>
      </c>
      <c r="L34" s="1540">
        <v>0</v>
      </c>
      <c r="M34" s="1540">
        <v>0</v>
      </c>
      <c r="N34" s="1540">
        <v>0</v>
      </c>
      <c r="O34" s="1540">
        <v>0</v>
      </c>
      <c r="P34" s="1540">
        <f>1</f>
        <v>1</v>
      </c>
      <c r="Q34" s="113">
        <v>0</v>
      </c>
      <c r="R34" s="111"/>
    </row>
    <row r="35" spans="1:18">
      <c r="A35" s="1427" t="s">
        <v>2208</v>
      </c>
      <c r="B35" s="1559" t="s">
        <v>2209</v>
      </c>
      <c r="C35" s="1557" t="s">
        <v>231</v>
      </c>
      <c r="D35" s="1203">
        <f t="shared" si="0"/>
        <v>1</v>
      </c>
      <c r="E35" s="1542">
        <f t="shared" si="1"/>
        <v>0</v>
      </c>
      <c r="F35" s="1552">
        <f>1</f>
        <v>1</v>
      </c>
      <c r="G35" s="1526">
        <v>0</v>
      </c>
      <c r="H35" s="1526">
        <v>0</v>
      </c>
      <c r="I35" s="1526">
        <v>0</v>
      </c>
      <c r="J35" s="1526">
        <v>0</v>
      </c>
      <c r="K35" s="1526">
        <v>0</v>
      </c>
      <c r="L35" s="1526">
        <v>0</v>
      </c>
      <c r="M35" s="1526">
        <v>0</v>
      </c>
      <c r="N35" s="1526">
        <v>0</v>
      </c>
      <c r="O35" s="1526">
        <v>0</v>
      </c>
      <c r="P35" s="1526">
        <v>0</v>
      </c>
      <c r="Q35" s="1528">
        <v>0</v>
      </c>
    </row>
    <row r="36" spans="1:18">
      <c r="A36" s="1553" t="s">
        <v>949</v>
      </c>
      <c r="B36" s="1554" t="s">
        <v>100</v>
      </c>
      <c r="C36" s="1554" t="s">
        <v>907</v>
      </c>
      <c r="D36" s="1555">
        <f t="shared" si="0"/>
        <v>0</v>
      </c>
      <c r="E36" s="1555">
        <f t="shared" si="1"/>
        <v>0</v>
      </c>
      <c r="F36" s="1550">
        <v>0</v>
      </c>
      <c r="G36" s="1550">
        <v>0</v>
      </c>
      <c r="H36" s="1550">
        <v>0</v>
      </c>
      <c r="I36" s="1550">
        <v>0</v>
      </c>
      <c r="J36" s="1550">
        <v>0</v>
      </c>
      <c r="K36" s="1550">
        <v>0</v>
      </c>
      <c r="L36" s="1550">
        <v>0</v>
      </c>
      <c r="M36" s="1550">
        <v>0</v>
      </c>
      <c r="N36" s="1550">
        <v>0</v>
      </c>
      <c r="O36" s="1550">
        <v>0</v>
      </c>
      <c r="P36" s="1550">
        <v>0</v>
      </c>
      <c r="Q36" s="1551">
        <v>0</v>
      </c>
    </row>
    <row r="37" spans="1:18">
      <c r="A37" s="240" t="s">
        <v>20</v>
      </c>
      <c r="B37" s="241"/>
      <c r="C37" s="241"/>
      <c r="D37" s="244">
        <f t="shared" ref="D37:Q37" si="2">SUM(D5:D36)</f>
        <v>31</v>
      </c>
      <c r="E37" s="242">
        <f t="shared" si="2"/>
        <v>16.666666666666664</v>
      </c>
      <c r="F37" s="244">
        <f t="shared" si="2"/>
        <v>21</v>
      </c>
      <c r="G37" s="242">
        <f t="shared" si="2"/>
        <v>14</v>
      </c>
      <c r="H37" s="244">
        <f t="shared" si="2"/>
        <v>0</v>
      </c>
      <c r="I37" s="242">
        <f t="shared" si="2"/>
        <v>0</v>
      </c>
      <c r="J37" s="244">
        <f t="shared" si="2"/>
        <v>0</v>
      </c>
      <c r="K37" s="242">
        <f t="shared" si="2"/>
        <v>0</v>
      </c>
      <c r="L37" s="244">
        <f t="shared" si="2"/>
        <v>0</v>
      </c>
      <c r="M37" s="242">
        <f t="shared" si="2"/>
        <v>0</v>
      </c>
      <c r="N37" s="244">
        <f t="shared" si="2"/>
        <v>0</v>
      </c>
      <c r="O37" s="242">
        <f t="shared" si="2"/>
        <v>0</v>
      </c>
      <c r="P37" s="244">
        <f t="shared" si="2"/>
        <v>10</v>
      </c>
      <c r="Q37" s="243">
        <f t="shared" si="2"/>
        <v>2.6666666666666665</v>
      </c>
    </row>
    <row r="38" spans="1:18"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</row>
    <row r="40" spans="1:18">
      <c r="A40" s="22"/>
      <c r="B40" s="22"/>
      <c r="C40" s="22"/>
      <c r="F40" s="22"/>
      <c r="G40" s="1"/>
      <c r="H40" s="1"/>
      <c r="I40" s="1"/>
    </row>
    <row r="41" spans="1:18">
      <c r="A41" s="22"/>
      <c r="B41" s="22"/>
      <c r="C41" s="22"/>
      <c r="F41" s="1"/>
      <c r="G41" s="1"/>
      <c r="H41" s="1"/>
      <c r="I41" s="1"/>
    </row>
    <row r="42" spans="1:18">
      <c r="A42" s="22"/>
      <c r="B42" s="22"/>
      <c r="C42" s="22"/>
      <c r="F42" s="1"/>
      <c r="G42" s="1"/>
      <c r="H42" s="1"/>
      <c r="I42" s="1"/>
    </row>
    <row r="43" spans="1:18">
      <c r="A43" s="1"/>
      <c r="B43" s="1"/>
      <c r="C43" s="1"/>
      <c r="F43" s="1"/>
    </row>
  </sheetData>
  <mergeCells count="12">
    <mergeCell ref="A1:Q1"/>
    <mergeCell ref="A3:A4"/>
    <mergeCell ref="B3:B4"/>
    <mergeCell ref="C3:C4"/>
    <mergeCell ref="F3:G3"/>
    <mergeCell ref="J3:K3"/>
    <mergeCell ref="L3:M3"/>
    <mergeCell ref="N3:O3"/>
    <mergeCell ref="P3:Q3"/>
    <mergeCell ref="A2:Q2"/>
    <mergeCell ref="D3:E3"/>
    <mergeCell ref="H3:I3"/>
  </mergeCells>
  <phoneticPr fontId="67" type="noConversion"/>
  <conditionalFormatting sqref="C1:C28 C37:C1048576">
    <cfRule type="containsText" dxfId="20" priority="2" operator="containsText" text="student">
      <formula>NOT(ISERROR(SEARCH("student",C1)))</formula>
    </cfRule>
  </conditionalFormatting>
  <pageMargins left="0.24" right="0.17" top="0.75" bottom="0.75" header="0.3" footer="0.3"/>
  <pageSetup paperSize="9" scale="78" orientation="landscape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Sheet22"/>
  <dimension ref="A1:R70"/>
  <sheetViews>
    <sheetView zoomScale="90" zoomScaleNormal="90" workbookViewId="0">
      <selection activeCell="B41" sqref="B41"/>
    </sheetView>
  </sheetViews>
  <sheetFormatPr baseColWidth="10" defaultColWidth="8.83203125" defaultRowHeight="15"/>
  <cols>
    <col min="1" max="1" width="16.5" customWidth="1"/>
    <col min="2" max="2" width="18.5" customWidth="1"/>
    <col min="3" max="3" width="30.5" customWidth="1"/>
    <col min="4" max="5" width="10.1640625" customWidth="1"/>
    <col min="6" max="6" width="10" customWidth="1"/>
    <col min="7" max="9" width="10.5" customWidth="1"/>
    <col min="10" max="10" width="9.6640625" customWidth="1"/>
    <col min="11" max="11" width="10" customWidth="1"/>
    <col min="12" max="12" width="10.33203125" customWidth="1"/>
    <col min="13" max="13" width="10.5" customWidth="1"/>
    <col min="14" max="14" width="9.6640625" customWidth="1"/>
    <col min="15" max="15" width="10.1640625" customWidth="1"/>
    <col min="16" max="16" width="9.83203125" customWidth="1"/>
    <col min="17" max="17" width="10.33203125" customWidth="1"/>
    <col min="19" max="16384" width="8.83203125" style="37"/>
  </cols>
  <sheetData>
    <row r="1" spans="1:18" ht="21" customHeight="1">
      <c r="A1" s="1742" t="s">
        <v>716</v>
      </c>
      <c r="B1" s="1742"/>
      <c r="C1" s="1742"/>
      <c r="D1" s="1742"/>
      <c r="E1" s="1742"/>
      <c r="F1" s="1742"/>
      <c r="G1" s="1742"/>
      <c r="H1" s="1742"/>
      <c r="I1" s="1742"/>
      <c r="J1" s="1742"/>
      <c r="K1" s="1742"/>
      <c r="L1" s="1742"/>
      <c r="M1" s="1742"/>
      <c r="N1" s="1742"/>
      <c r="O1" s="1742"/>
      <c r="P1" s="1742"/>
      <c r="Q1" s="1742"/>
      <c r="R1" s="33"/>
    </row>
    <row r="2" spans="1:18" ht="19">
      <c r="A2" s="1731" t="s">
        <v>2278</v>
      </c>
      <c r="B2" s="1732"/>
      <c r="C2" s="1732"/>
      <c r="D2" s="1732"/>
      <c r="E2" s="1732"/>
      <c r="F2" s="1732"/>
      <c r="G2" s="1732"/>
      <c r="H2" s="1732"/>
      <c r="I2" s="1732"/>
      <c r="J2" s="1732"/>
      <c r="K2" s="1732"/>
      <c r="L2" s="1732"/>
      <c r="M2" s="1732"/>
      <c r="N2" s="1732"/>
      <c r="O2" s="1732"/>
      <c r="P2" s="1732"/>
      <c r="Q2" s="1732"/>
      <c r="R2" s="47"/>
    </row>
    <row r="3" spans="1:18" ht="18" customHeight="1">
      <c r="A3" s="1741" t="s">
        <v>1</v>
      </c>
      <c r="B3" s="1741" t="s">
        <v>2</v>
      </c>
      <c r="C3" s="1741" t="s">
        <v>861</v>
      </c>
      <c r="D3" s="1740" t="s">
        <v>853</v>
      </c>
      <c r="E3" s="1740"/>
      <c r="F3" s="1745" t="s">
        <v>1732</v>
      </c>
      <c r="G3" s="1746"/>
      <c r="H3" s="1745" t="s">
        <v>859</v>
      </c>
      <c r="I3" s="1746"/>
      <c r="J3" s="1740" t="s">
        <v>12</v>
      </c>
      <c r="K3" s="1740"/>
      <c r="L3" s="1740" t="s">
        <v>6</v>
      </c>
      <c r="M3" s="1740"/>
      <c r="N3" s="1740" t="s">
        <v>5</v>
      </c>
      <c r="O3" s="1740"/>
      <c r="P3" s="1740" t="s">
        <v>7</v>
      </c>
      <c r="Q3" s="1740"/>
    </row>
    <row r="4" spans="1:18">
      <c r="A4" s="1741"/>
      <c r="B4" s="1741"/>
      <c r="C4" s="1741"/>
      <c r="D4" s="13" t="s">
        <v>14</v>
      </c>
      <c r="E4" s="13" t="s">
        <v>15</v>
      </c>
      <c r="F4" s="13" t="s">
        <v>14</v>
      </c>
      <c r="G4" s="13" t="s">
        <v>15</v>
      </c>
      <c r="H4" s="13" t="s">
        <v>14</v>
      </c>
      <c r="I4" s="13" t="s">
        <v>15</v>
      </c>
      <c r="J4" s="13" t="s">
        <v>14</v>
      </c>
      <c r="K4" s="13" t="s">
        <v>15</v>
      </c>
      <c r="L4" s="13" t="s">
        <v>14</v>
      </c>
      <c r="M4" s="13" t="s">
        <v>15</v>
      </c>
      <c r="N4" s="13" t="s">
        <v>14</v>
      </c>
      <c r="O4" s="13" t="s">
        <v>15</v>
      </c>
      <c r="P4" s="13" t="s">
        <v>14</v>
      </c>
      <c r="Q4" s="13" t="s">
        <v>15</v>
      </c>
    </row>
    <row r="5" spans="1:18" s="265" customFormat="1">
      <c r="A5" s="1427" t="s">
        <v>259</v>
      </c>
      <c r="B5" s="1427" t="s">
        <v>834</v>
      </c>
      <c r="C5" s="1428" t="s">
        <v>67</v>
      </c>
      <c r="D5" s="1205">
        <f t="shared" ref="D5:D50" si="0">F5+H5+J5+L5+N5+P5</f>
        <v>0</v>
      </c>
      <c r="E5" s="1203">
        <f t="shared" ref="E5:E50" si="1">G5+I5+K5+M5+O5+Q5</f>
        <v>0</v>
      </c>
      <c r="F5" s="1436">
        <v>0</v>
      </c>
      <c r="G5" s="1436">
        <v>0</v>
      </c>
      <c r="H5" s="1436">
        <v>0</v>
      </c>
      <c r="I5" s="1436">
        <v>0</v>
      </c>
      <c r="J5" s="1436">
        <v>0</v>
      </c>
      <c r="K5" s="1526">
        <v>0</v>
      </c>
      <c r="L5" s="1526">
        <v>0</v>
      </c>
      <c r="M5" s="1526">
        <v>0</v>
      </c>
      <c r="N5" s="1561">
        <v>0</v>
      </c>
      <c r="O5" s="1526">
        <v>0</v>
      </c>
      <c r="P5" s="1526">
        <v>0</v>
      </c>
      <c r="Q5" s="1528">
        <v>0</v>
      </c>
      <c r="R5" s="109"/>
    </row>
    <row r="6" spans="1:18" s="123" customFormat="1">
      <c r="A6" s="1427" t="s">
        <v>213</v>
      </c>
      <c r="B6" s="1427" t="s">
        <v>214</v>
      </c>
      <c r="C6" s="1427" t="s">
        <v>67</v>
      </c>
      <c r="D6" s="1203">
        <f t="shared" si="0"/>
        <v>5</v>
      </c>
      <c r="E6" s="1203">
        <f t="shared" si="1"/>
        <v>1.5833333333333333</v>
      </c>
      <c r="F6" s="1436">
        <f>1+1+1+1</f>
        <v>4</v>
      </c>
      <c r="G6" s="1436">
        <f>1/2+1/4+1/4+1/4</f>
        <v>1.25</v>
      </c>
      <c r="H6" s="1436">
        <v>0</v>
      </c>
      <c r="I6" s="1436">
        <v>0</v>
      </c>
      <c r="J6" s="1436">
        <v>0</v>
      </c>
      <c r="K6" s="1526">
        <v>0</v>
      </c>
      <c r="L6" s="1526">
        <v>0</v>
      </c>
      <c r="M6" s="1526">
        <v>0</v>
      </c>
      <c r="N6" s="1561">
        <v>0</v>
      </c>
      <c r="O6" s="1526">
        <v>0</v>
      </c>
      <c r="P6" s="1526">
        <f>1</f>
        <v>1</v>
      </c>
      <c r="Q6" s="1528">
        <f>1/3</f>
        <v>0.33333333333333331</v>
      </c>
      <c r="R6" s="110"/>
    </row>
    <row r="7" spans="1:18" s="123" customFormat="1">
      <c r="A7" s="1427" t="s">
        <v>234</v>
      </c>
      <c r="B7" s="1427" t="s">
        <v>845</v>
      </c>
      <c r="C7" s="1427" t="s">
        <v>67</v>
      </c>
      <c r="D7" s="1203">
        <f t="shared" si="0"/>
        <v>0</v>
      </c>
      <c r="E7" s="1203">
        <f t="shared" si="1"/>
        <v>0</v>
      </c>
      <c r="F7" s="1436">
        <v>0</v>
      </c>
      <c r="G7" s="1436">
        <v>0</v>
      </c>
      <c r="H7" s="1436">
        <v>0</v>
      </c>
      <c r="I7" s="1436">
        <v>0</v>
      </c>
      <c r="J7" s="1436">
        <v>0</v>
      </c>
      <c r="K7" s="1526">
        <v>0</v>
      </c>
      <c r="L7" s="1526">
        <v>0</v>
      </c>
      <c r="M7" s="1526">
        <v>0</v>
      </c>
      <c r="N7" s="1561">
        <v>0</v>
      </c>
      <c r="O7" s="1526">
        <v>0</v>
      </c>
      <c r="P7" s="1526">
        <v>0</v>
      </c>
      <c r="Q7" s="1528">
        <v>0</v>
      </c>
      <c r="R7" s="110"/>
    </row>
    <row r="8" spans="1:18" s="102" customFormat="1">
      <c r="A8" s="1427" t="s">
        <v>333</v>
      </c>
      <c r="B8" s="1427" t="s">
        <v>334</v>
      </c>
      <c r="C8" s="1427" t="s">
        <v>1083</v>
      </c>
      <c r="D8" s="1203">
        <f t="shared" si="0"/>
        <v>0</v>
      </c>
      <c r="E8" s="1203">
        <f t="shared" si="1"/>
        <v>0</v>
      </c>
      <c r="F8" s="1436">
        <v>0</v>
      </c>
      <c r="G8" s="1436">
        <v>0</v>
      </c>
      <c r="H8" s="1436">
        <v>0</v>
      </c>
      <c r="I8" s="1436">
        <v>0</v>
      </c>
      <c r="J8" s="1436">
        <v>0</v>
      </c>
      <c r="K8" s="1526">
        <v>0</v>
      </c>
      <c r="L8" s="1526">
        <v>0</v>
      </c>
      <c r="M8" s="1526">
        <v>0</v>
      </c>
      <c r="N8" s="1561">
        <v>0</v>
      </c>
      <c r="O8" s="1526">
        <v>0</v>
      </c>
      <c r="P8" s="1526">
        <v>0</v>
      </c>
      <c r="Q8" s="1528">
        <v>0</v>
      </c>
      <c r="R8" s="112"/>
    </row>
    <row r="9" spans="1:18" s="102" customFormat="1">
      <c r="A9" s="1427" t="s">
        <v>192</v>
      </c>
      <c r="B9" s="1427" t="s">
        <v>164</v>
      </c>
      <c r="C9" s="1427" t="s">
        <v>67</v>
      </c>
      <c r="D9" s="1203">
        <f t="shared" si="0"/>
        <v>2</v>
      </c>
      <c r="E9" s="1203">
        <f t="shared" si="1"/>
        <v>1.5</v>
      </c>
      <c r="F9" s="1436">
        <f>1+1</f>
        <v>2</v>
      </c>
      <c r="G9" s="1436">
        <f>1+1/2</f>
        <v>1.5</v>
      </c>
      <c r="H9" s="1436">
        <v>0</v>
      </c>
      <c r="I9" s="1436">
        <v>0</v>
      </c>
      <c r="J9" s="1436">
        <v>0</v>
      </c>
      <c r="K9" s="1526">
        <v>0</v>
      </c>
      <c r="L9" s="1526">
        <v>0</v>
      </c>
      <c r="M9" s="1526">
        <v>0</v>
      </c>
      <c r="N9" s="1561">
        <v>0</v>
      </c>
      <c r="O9" s="1526">
        <v>0</v>
      </c>
      <c r="P9" s="1526">
        <v>0</v>
      </c>
      <c r="Q9" s="1528">
        <v>0</v>
      </c>
      <c r="R9" s="112"/>
    </row>
    <row r="10" spans="1:18" s="102" customFormat="1">
      <c r="A10" s="1427" t="s">
        <v>190</v>
      </c>
      <c r="B10" s="1427" t="s">
        <v>191</v>
      </c>
      <c r="C10" s="1427" t="s">
        <v>67</v>
      </c>
      <c r="D10" s="1203">
        <f t="shared" si="0"/>
        <v>8</v>
      </c>
      <c r="E10" s="1203">
        <f t="shared" si="1"/>
        <v>3.6666666666666661</v>
      </c>
      <c r="F10" s="1436">
        <f>1+1+1+1+1</f>
        <v>5</v>
      </c>
      <c r="G10" s="1436">
        <f>1/2+1/2+1/2+1/3+1/2</f>
        <v>2.333333333333333</v>
      </c>
      <c r="H10" s="1436">
        <v>0</v>
      </c>
      <c r="I10" s="1436">
        <v>0</v>
      </c>
      <c r="J10" s="1436">
        <v>0</v>
      </c>
      <c r="K10" s="1526">
        <v>0</v>
      </c>
      <c r="L10" s="1526">
        <v>0</v>
      </c>
      <c r="M10" s="1526">
        <v>0</v>
      </c>
      <c r="N10" s="1561">
        <v>0</v>
      </c>
      <c r="O10" s="1526">
        <v>0</v>
      </c>
      <c r="P10" s="1526">
        <f>1+1+1</f>
        <v>3</v>
      </c>
      <c r="Q10" s="1528">
        <f>1/2+1/2+1/3</f>
        <v>1.3333333333333333</v>
      </c>
      <c r="R10" s="112"/>
    </row>
    <row r="11" spans="1:18" s="95" customFormat="1">
      <c r="A11" s="1427" t="s">
        <v>349</v>
      </c>
      <c r="B11" s="1427" t="s">
        <v>214</v>
      </c>
      <c r="C11" s="1427" t="s">
        <v>67</v>
      </c>
      <c r="D11" s="1203">
        <f t="shared" si="0"/>
        <v>6</v>
      </c>
      <c r="E11" s="1203">
        <f t="shared" si="1"/>
        <v>3.0833333333333335</v>
      </c>
      <c r="F11" s="1436">
        <f>1+1+1+1+1</f>
        <v>5</v>
      </c>
      <c r="G11" s="1436">
        <f>1+1+1/4+1/4+1/4</f>
        <v>2.75</v>
      </c>
      <c r="H11" s="1436">
        <v>0</v>
      </c>
      <c r="I11" s="1436">
        <v>0</v>
      </c>
      <c r="J11" s="1436">
        <v>0</v>
      </c>
      <c r="K11" s="1526">
        <v>0</v>
      </c>
      <c r="L11" s="1526">
        <v>0</v>
      </c>
      <c r="M11" s="1526">
        <v>0</v>
      </c>
      <c r="N11" s="1561">
        <v>0</v>
      </c>
      <c r="O11" s="1526">
        <v>0</v>
      </c>
      <c r="P11" s="1526">
        <f>1</f>
        <v>1</v>
      </c>
      <c r="Q11" s="1528">
        <f>1/3</f>
        <v>0.33333333333333331</v>
      </c>
      <c r="R11"/>
    </row>
    <row r="12" spans="1:18" s="95" customFormat="1">
      <c r="A12" s="188" t="s">
        <v>717</v>
      </c>
      <c r="B12" s="188" t="s">
        <v>138</v>
      </c>
      <c r="C12" s="164" t="s">
        <v>67</v>
      </c>
      <c r="D12" s="1203">
        <f t="shared" si="0"/>
        <v>2</v>
      </c>
      <c r="E12" s="1203">
        <f t="shared" si="1"/>
        <v>0.66666666666666663</v>
      </c>
      <c r="F12" s="1502">
        <f>1+1</f>
        <v>2</v>
      </c>
      <c r="G12" s="1502">
        <f>1/3+1/3</f>
        <v>0.66666666666666663</v>
      </c>
      <c r="H12" s="1502">
        <v>0</v>
      </c>
      <c r="I12" s="1502">
        <v>0</v>
      </c>
      <c r="J12" s="1502">
        <v>0</v>
      </c>
      <c r="K12" s="1540">
        <v>0</v>
      </c>
      <c r="L12" s="1540">
        <v>0</v>
      </c>
      <c r="M12" s="1540">
        <v>0</v>
      </c>
      <c r="N12" s="1571">
        <v>0</v>
      </c>
      <c r="O12" s="1540">
        <v>0</v>
      </c>
      <c r="P12" s="1540">
        <v>0</v>
      </c>
      <c r="Q12" s="113">
        <v>0</v>
      </c>
      <c r="R12"/>
    </row>
    <row r="13" spans="1:18" s="102" customFormat="1">
      <c r="A13" s="1515" t="s">
        <v>306</v>
      </c>
      <c r="B13" s="1515" t="s">
        <v>343</v>
      </c>
      <c r="C13" s="1515" t="s">
        <v>67</v>
      </c>
      <c r="D13" s="1203">
        <f t="shared" si="0"/>
        <v>0</v>
      </c>
      <c r="E13" s="1203">
        <f t="shared" si="1"/>
        <v>0</v>
      </c>
      <c r="F13" s="1498">
        <v>0</v>
      </c>
      <c r="G13" s="1498">
        <v>0</v>
      </c>
      <c r="H13" s="1498">
        <v>0</v>
      </c>
      <c r="I13" s="1498">
        <v>0</v>
      </c>
      <c r="J13" s="1498">
        <v>0</v>
      </c>
      <c r="K13" s="1538">
        <v>0</v>
      </c>
      <c r="L13" s="1538">
        <v>0</v>
      </c>
      <c r="M13" s="1538">
        <v>0</v>
      </c>
      <c r="N13" s="1570">
        <v>0</v>
      </c>
      <c r="O13" s="1538">
        <v>0</v>
      </c>
      <c r="P13" s="1538">
        <v>0</v>
      </c>
      <c r="Q13" s="1539">
        <v>0</v>
      </c>
      <c r="R13" s="112"/>
    </row>
    <row r="14" spans="1:18" s="102" customFormat="1">
      <c r="A14" s="1428" t="s">
        <v>260</v>
      </c>
      <c r="B14" s="1428" t="s">
        <v>261</v>
      </c>
      <c r="C14" s="1428" t="s">
        <v>59</v>
      </c>
      <c r="D14" s="1205">
        <f t="shared" si="0"/>
        <v>0</v>
      </c>
      <c r="E14" s="1205">
        <f t="shared" si="1"/>
        <v>0</v>
      </c>
      <c r="F14" s="1439">
        <v>0</v>
      </c>
      <c r="G14" s="1439">
        <v>0</v>
      </c>
      <c r="H14" s="1439">
        <v>0</v>
      </c>
      <c r="I14" s="1439">
        <v>0</v>
      </c>
      <c r="J14" s="1439">
        <v>0</v>
      </c>
      <c r="K14" s="1529">
        <v>0</v>
      </c>
      <c r="L14" s="1529">
        <v>0</v>
      </c>
      <c r="M14" s="1529">
        <v>0</v>
      </c>
      <c r="N14" s="1563">
        <v>0</v>
      </c>
      <c r="O14" s="1529">
        <v>0</v>
      </c>
      <c r="P14" s="1529">
        <v>0</v>
      </c>
      <c r="Q14" s="1530">
        <v>0</v>
      </c>
      <c r="R14" s="112"/>
    </row>
    <row r="15" spans="1:18" s="102" customFormat="1">
      <c r="A15" s="1427" t="s">
        <v>273</v>
      </c>
      <c r="B15" s="1427" t="s">
        <v>274</v>
      </c>
      <c r="C15" s="1427" t="s">
        <v>59</v>
      </c>
      <c r="D15" s="1203">
        <f t="shared" si="0"/>
        <v>5</v>
      </c>
      <c r="E15" s="1203">
        <f t="shared" si="1"/>
        <v>2.333333333333333</v>
      </c>
      <c r="F15" s="1436">
        <f>1+1+1</f>
        <v>3</v>
      </c>
      <c r="G15" s="1436">
        <f>1/2+1/2+1/2</f>
        <v>1.5</v>
      </c>
      <c r="H15" s="1436">
        <v>0</v>
      </c>
      <c r="I15" s="1436">
        <v>0</v>
      </c>
      <c r="J15" s="1436">
        <v>0</v>
      </c>
      <c r="K15" s="1526">
        <v>0</v>
      </c>
      <c r="L15" s="1526">
        <v>0</v>
      </c>
      <c r="M15" s="1526">
        <v>0</v>
      </c>
      <c r="N15" s="1561">
        <v>0</v>
      </c>
      <c r="O15" s="1526">
        <v>0</v>
      </c>
      <c r="P15" s="1526">
        <f>1+1</f>
        <v>2</v>
      </c>
      <c r="Q15" s="1528">
        <f>1/3+1/2</f>
        <v>0.83333333333333326</v>
      </c>
      <c r="R15" s="112"/>
    </row>
    <row r="16" spans="1:18" s="100" customFormat="1">
      <c r="A16" s="1427" t="s">
        <v>237</v>
      </c>
      <c r="B16" s="1427" t="s">
        <v>238</v>
      </c>
      <c r="C16" s="1427" t="s">
        <v>59</v>
      </c>
      <c r="D16" s="1203">
        <f t="shared" si="0"/>
        <v>5</v>
      </c>
      <c r="E16" s="1203">
        <f t="shared" si="1"/>
        <v>3.5</v>
      </c>
      <c r="F16" s="1436">
        <f>1+1+1</f>
        <v>3</v>
      </c>
      <c r="G16" s="1436">
        <f>1+1+1/2</f>
        <v>2.5</v>
      </c>
      <c r="H16" s="1436">
        <v>0</v>
      </c>
      <c r="I16" s="1436">
        <v>0</v>
      </c>
      <c r="J16" s="1436">
        <v>0</v>
      </c>
      <c r="K16" s="1526">
        <v>0</v>
      </c>
      <c r="L16" s="1526">
        <v>0</v>
      </c>
      <c r="M16" s="1526">
        <v>0</v>
      </c>
      <c r="N16" s="1561">
        <v>0</v>
      </c>
      <c r="O16" s="1526">
        <v>0</v>
      </c>
      <c r="P16" s="1526">
        <f>1+1</f>
        <v>2</v>
      </c>
      <c r="Q16" s="1528">
        <f>1/2+1/2</f>
        <v>1</v>
      </c>
      <c r="R16" s="111"/>
    </row>
    <row r="17" spans="1:18" s="102" customFormat="1">
      <c r="A17" s="1428" t="s">
        <v>235</v>
      </c>
      <c r="B17" s="1428" t="s">
        <v>236</v>
      </c>
      <c r="C17" s="1428" t="s">
        <v>1762</v>
      </c>
      <c r="D17" s="1205">
        <f t="shared" si="0"/>
        <v>0</v>
      </c>
      <c r="E17" s="1205">
        <f t="shared" si="1"/>
        <v>0</v>
      </c>
      <c r="F17" s="1439">
        <v>0</v>
      </c>
      <c r="G17" s="1439">
        <v>0</v>
      </c>
      <c r="H17" s="1439">
        <v>0</v>
      </c>
      <c r="I17" s="1439">
        <v>0</v>
      </c>
      <c r="J17" s="1439">
        <v>0</v>
      </c>
      <c r="K17" s="1529">
        <v>0</v>
      </c>
      <c r="L17" s="1529">
        <v>0</v>
      </c>
      <c r="M17" s="1529">
        <v>0</v>
      </c>
      <c r="N17" s="1563">
        <v>0</v>
      </c>
      <c r="O17" s="1529">
        <v>0</v>
      </c>
      <c r="P17" s="1529">
        <v>0</v>
      </c>
      <c r="Q17" s="1530">
        <v>0</v>
      </c>
      <c r="R17" s="112"/>
    </row>
    <row r="18" spans="1:18" s="102" customFormat="1">
      <c r="A18" s="1427" t="s">
        <v>247</v>
      </c>
      <c r="B18" s="1427" t="s">
        <v>248</v>
      </c>
      <c r="C18" s="1427" t="s">
        <v>56</v>
      </c>
      <c r="D18" s="1203">
        <f t="shared" si="0"/>
        <v>4</v>
      </c>
      <c r="E18" s="1203">
        <f t="shared" si="1"/>
        <v>1.6666666666666665</v>
      </c>
      <c r="F18" s="1436">
        <f>1+1+1</f>
        <v>3</v>
      </c>
      <c r="G18" s="1436">
        <f>1/2+1/3+1/3</f>
        <v>1.1666666666666665</v>
      </c>
      <c r="H18" s="1436">
        <v>0</v>
      </c>
      <c r="I18" s="1436">
        <v>0</v>
      </c>
      <c r="J18" s="1436">
        <v>0</v>
      </c>
      <c r="K18" s="1526">
        <v>0</v>
      </c>
      <c r="L18" s="1526">
        <v>0</v>
      </c>
      <c r="M18" s="1526">
        <v>0</v>
      </c>
      <c r="N18" s="1561">
        <v>0</v>
      </c>
      <c r="O18" s="1526">
        <v>0</v>
      </c>
      <c r="P18" s="1526">
        <f>1</f>
        <v>1</v>
      </c>
      <c r="Q18" s="1528">
        <f>1/2</f>
        <v>0.5</v>
      </c>
      <c r="R18" s="112"/>
    </row>
    <row r="19" spans="1:18" s="102" customFormat="1">
      <c r="A19" s="1427" t="s">
        <v>266</v>
      </c>
      <c r="B19" s="1427" t="s">
        <v>267</v>
      </c>
      <c r="C19" s="1427" t="s">
        <v>56</v>
      </c>
      <c r="D19" s="1235">
        <f t="shared" si="0"/>
        <v>5</v>
      </c>
      <c r="E19" s="1235">
        <f t="shared" si="1"/>
        <v>3.6666666666666665</v>
      </c>
      <c r="F19" s="1436">
        <f>1+1+1+1+1</f>
        <v>5</v>
      </c>
      <c r="G19" s="1436">
        <f>1/3+1+1/3+1+1</f>
        <v>3.6666666666666665</v>
      </c>
      <c r="H19" s="1436">
        <v>0</v>
      </c>
      <c r="I19" s="1436">
        <v>0</v>
      </c>
      <c r="J19" s="1436">
        <v>0</v>
      </c>
      <c r="K19" s="1526">
        <v>0</v>
      </c>
      <c r="L19" s="1526">
        <v>0</v>
      </c>
      <c r="M19" s="1526">
        <v>0</v>
      </c>
      <c r="N19" s="1561">
        <v>0</v>
      </c>
      <c r="O19" s="1526">
        <v>0</v>
      </c>
      <c r="P19" s="1526">
        <v>0</v>
      </c>
      <c r="Q19" s="1528">
        <v>0</v>
      </c>
      <c r="R19" s="112"/>
    </row>
    <row r="20" spans="1:18" s="95" customFormat="1">
      <c r="A20" s="1427" t="s">
        <v>718</v>
      </c>
      <c r="B20" s="1427" t="s">
        <v>494</v>
      </c>
      <c r="C20" s="1427" t="s">
        <v>56</v>
      </c>
      <c r="D20" s="1203">
        <f t="shared" si="0"/>
        <v>4</v>
      </c>
      <c r="E20" s="1203">
        <f t="shared" si="1"/>
        <v>1.75</v>
      </c>
      <c r="F20" s="1436">
        <f>1+1+1+1</f>
        <v>4</v>
      </c>
      <c r="G20" s="1436">
        <f>1+1/4+1/4+1/4</f>
        <v>1.75</v>
      </c>
      <c r="H20" s="1436">
        <v>0</v>
      </c>
      <c r="I20" s="1436">
        <v>0</v>
      </c>
      <c r="J20" s="1436">
        <v>0</v>
      </c>
      <c r="K20" s="1526">
        <v>0</v>
      </c>
      <c r="L20" s="1526">
        <v>0</v>
      </c>
      <c r="M20" s="1526">
        <v>0</v>
      </c>
      <c r="N20" s="1561">
        <v>0</v>
      </c>
      <c r="O20" s="1526">
        <v>0</v>
      </c>
      <c r="P20" s="1526">
        <v>0</v>
      </c>
      <c r="Q20" s="1528">
        <v>0</v>
      </c>
      <c r="R20"/>
    </row>
    <row r="21" spans="1:18" s="256" customFormat="1">
      <c r="A21" s="1427" t="s">
        <v>335</v>
      </c>
      <c r="B21" s="1427" t="s">
        <v>336</v>
      </c>
      <c r="C21" s="1427" t="s">
        <v>56</v>
      </c>
      <c r="D21" s="1203">
        <f t="shared" si="0"/>
        <v>0</v>
      </c>
      <c r="E21" s="1203">
        <f t="shared" si="1"/>
        <v>0</v>
      </c>
      <c r="F21" s="1436">
        <v>0</v>
      </c>
      <c r="G21" s="1436">
        <v>0</v>
      </c>
      <c r="H21" s="1436">
        <v>0</v>
      </c>
      <c r="I21" s="1436">
        <v>0</v>
      </c>
      <c r="J21" s="1436">
        <v>0</v>
      </c>
      <c r="K21" s="1526">
        <v>0</v>
      </c>
      <c r="L21" s="1526">
        <v>0</v>
      </c>
      <c r="M21" s="1526">
        <v>0</v>
      </c>
      <c r="N21" s="1561">
        <v>0</v>
      </c>
      <c r="O21" s="1526">
        <v>0</v>
      </c>
      <c r="P21" s="1526">
        <v>0</v>
      </c>
      <c r="Q21" s="1528">
        <v>0</v>
      </c>
      <c r="R21"/>
    </row>
    <row r="22" spans="1:18" s="100" customFormat="1">
      <c r="A22" s="1428" t="s">
        <v>1016</v>
      </c>
      <c r="B22" s="1428" t="s">
        <v>1017</v>
      </c>
      <c r="C22" s="1428" t="s">
        <v>505</v>
      </c>
      <c r="D22" s="1205">
        <f t="shared" si="0"/>
        <v>0</v>
      </c>
      <c r="E22" s="1205">
        <f t="shared" si="1"/>
        <v>0</v>
      </c>
      <c r="F22" s="1439">
        <v>0</v>
      </c>
      <c r="G22" s="1439">
        <v>0</v>
      </c>
      <c r="H22" s="1439">
        <v>0</v>
      </c>
      <c r="I22" s="1439">
        <v>0</v>
      </c>
      <c r="J22" s="1439">
        <v>0</v>
      </c>
      <c r="K22" s="1529">
        <v>0</v>
      </c>
      <c r="L22" s="1529">
        <v>0</v>
      </c>
      <c r="M22" s="1529">
        <v>0</v>
      </c>
      <c r="N22" s="1563">
        <v>0</v>
      </c>
      <c r="O22" s="1529">
        <v>0</v>
      </c>
      <c r="P22" s="1529">
        <v>0</v>
      </c>
      <c r="Q22" s="1530">
        <v>0</v>
      </c>
      <c r="R22" s="111"/>
    </row>
    <row r="23" spans="1:18" s="102" customFormat="1">
      <c r="A23" s="1428" t="s">
        <v>721</v>
      </c>
      <c r="B23" s="1428" t="s">
        <v>352</v>
      </c>
      <c r="C23" s="1428" t="s">
        <v>722</v>
      </c>
      <c r="D23" s="1205">
        <f t="shared" si="0"/>
        <v>0</v>
      </c>
      <c r="E23" s="1205">
        <f t="shared" si="1"/>
        <v>0</v>
      </c>
      <c r="F23" s="1439">
        <v>0</v>
      </c>
      <c r="G23" s="1439">
        <v>0</v>
      </c>
      <c r="H23" s="1439">
        <v>0</v>
      </c>
      <c r="I23" s="1439">
        <v>0</v>
      </c>
      <c r="J23" s="1439">
        <v>0</v>
      </c>
      <c r="K23" s="1529">
        <v>0</v>
      </c>
      <c r="L23" s="1529">
        <v>0</v>
      </c>
      <c r="M23" s="1529">
        <v>0</v>
      </c>
      <c r="N23" s="1563">
        <v>0</v>
      </c>
      <c r="O23" s="1529">
        <v>0</v>
      </c>
      <c r="P23" s="1529">
        <v>0</v>
      </c>
      <c r="Q23" s="1530">
        <v>0</v>
      </c>
      <c r="R23" s="112"/>
    </row>
    <row r="24" spans="1:18" s="102" customFormat="1">
      <c r="A24" s="1427" t="s">
        <v>719</v>
      </c>
      <c r="B24" s="1427" t="s">
        <v>720</v>
      </c>
      <c r="C24" s="1427" t="s">
        <v>183</v>
      </c>
      <c r="D24" s="1203">
        <f t="shared" si="0"/>
        <v>0</v>
      </c>
      <c r="E24" s="1203">
        <f t="shared" si="1"/>
        <v>0</v>
      </c>
      <c r="F24" s="1436">
        <v>0</v>
      </c>
      <c r="G24" s="1436">
        <v>0</v>
      </c>
      <c r="H24" s="1436">
        <v>0</v>
      </c>
      <c r="I24" s="1436">
        <v>0</v>
      </c>
      <c r="J24" s="1436">
        <v>0</v>
      </c>
      <c r="K24" s="1526">
        <v>0</v>
      </c>
      <c r="L24" s="1526">
        <v>0</v>
      </c>
      <c r="M24" s="1526">
        <v>0</v>
      </c>
      <c r="N24" s="1561">
        <v>0</v>
      </c>
      <c r="O24" s="1526">
        <v>0</v>
      </c>
      <c r="P24" s="1526">
        <v>0</v>
      </c>
      <c r="Q24" s="1528">
        <v>0</v>
      </c>
      <c r="R24" s="112"/>
    </row>
    <row r="25" spans="1:18" s="95" customFormat="1">
      <c r="A25" s="1427" t="s">
        <v>723</v>
      </c>
      <c r="B25" s="1427" t="s">
        <v>724</v>
      </c>
      <c r="C25" s="1427" t="s">
        <v>157</v>
      </c>
      <c r="D25" s="1203">
        <f t="shared" si="0"/>
        <v>1</v>
      </c>
      <c r="E25" s="1203">
        <f t="shared" si="1"/>
        <v>0.5</v>
      </c>
      <c r="F25" s="1436">
        <f>1</f>
        <v>1</v>
      </c>
      <c r="G25" s="1436">
        <f>1/2</f>
        <v>0.5</v>
      </c>
      <c r="H25" s="1436">
        <v>0</v>
      </c>
      <c r="I25" s="1436">
        <v>0</v>
      </c>
      <c r="J25" s="1436">
        <v>0</v>
      </c>
      <c r="K25" s="1526">
        <v>0</v>
      </c>
      <c r="L25" s="1526">
        <v>0</v>
      </c>
      <c r="M25" s="1526">
        <v>0</v>
      </c>
      <c r="N25" s="1561">
        <v>0</v>
      </c>
      <c r="O25" s="1526">
        <v>0</v>
      </c>
      <c r="P25" s="1526">
        <v>0</v>
      </c>
      <c r="Q25" s="1528">
        <v>0</v>
      </c>
      <c r="R25"/>
    </row>
    <row r="26" spans="1:18" s="102" customFormat="1">
      <c r="A26" s="1427" t="s">
        <v>725</v>
      </c>
      <c r="B26" s="1427" t="s">
        <v>726</v>
      </c>
      <c r="C26" s="1427" t="s">
        <v>507</v>
      </c>
      <c r="D26" s="1203">
        <f t="shared" si="0"/>
        <v>0</v>
      </c>
      <c r="E26" s="1203">
        <f t="shared" si="1"/>
        <v>0</v>
      </c>
      <c r="F26" s="1436">
        <v>0</v>
      </c>
      <c r="G26" s="1436">
        <v>0</v>
      </c>
      <c r="H26" s="1436">
        <v>0</v>
      </c>
      <c r="I26" s="1436">
        <v>0</v>
      </c>
      <c r="J26" s="1436">
        <v>0</v>
      </c>
      <c r="K26" s="1526">
        <v>0</v>
      </c>
      <c r="L26" s="1526">
        <v>0</v>
      </c>
      <c r="M26" s="1526">
        <v>0</v>
      </c>
      <c r="N26" s="1561">
        <v>0</v>
      </c>
      <c r="O26" s="1526">
        <v>0</v>
      </c>
      <c r="P26" s="1526">
        <v>0</v>
      </c>
      <c r="Q26" s="1528">
        <v>0</v>
      </c>
      <c r="R26" s="112"/>
    </row>
    <row r="27" spans="1:18">
      <c r="A27" s="1429" t="s">
        <v>2663</v>
      </c>
      <c r="B27" s="1560" t="s">
        <v>2664</v>
      </c>
      <c r="C27" s="1560" t="s">
        <v>311</v>
      </c>
      <c r="D27" s="1205">
        <f t="shared" si="0"/>
        <v>0</v>
      </c>
      <c r="E27" s="1205">
        <f t="shared" si="1"/>
        <v>0</v>
      </c>
      <c r="F27" s="1439">
        <v>0</v>
      </c>
      <c r="G27" s="1439">
        <v>0</v>
      </c>
      <c r="H27" s="1439">
        <v>0</v>
      </c>
      <c r="I27" s="1439">
        <v>0</v>
      </c>
      <c r="J27" s="1439">
        <v>0</v>
      </c>
      <c r="K27" s="1529">
        <v>0</v>
      </c>
      <c r="L27" s="1529">
        <v>0</v>
      </c>
      <c r="M27" s="1529">
        <v>0</v>
      </c>
      <c r="N27" s="1563">
        <v>0</v>
      </c>
      <c r="O27" s="1529">
        <v>0</v>
      </c>
      <c r="P27" s="1529">
        <v>0</v>
      </c>
      <c r="Q27" s="1530">
        <v>0</v>
      </c>
    </row>
    <row r="28" spans="1:18" s="256" customFormat="1">
      <c r="A28" s="1488" t="s">
        <v>340</v>
      </c>
      <c r="B28" s="1488" t="s">
        <v>882</v>
      </c>
      <c r="C28" s="1487" t="s">
        <v>917</v>
      </c>
      <c r="D28" s="1205">
        <f t="shared" si="0"/>
        <v>0</v>
      </c>
      <c r="E28" s="1205">
        <f t="shared" si="1"/>
        <v>0</v>
      </c>
      <c r="F28" s="1439">
        <v>0</v>
      </c>
      <c r="G28" s="1439">
        <v>0</v>
      </c>
      <c r="H28" s="1439">
        <v>0</v>
      </c>
      <c r="I28" s="1439">
        <v>0</v>
      </c>
      <c r="J28" s="1439">
        <v>0</v>
      </c>
      <c r="K28" s="1529">
        <v>0</v>
      </c>
      <c r="L28" s="1529">
        <v>0</v>
      </c>
      <c r="M28" s="1529">
        <v>0</v>
      </c>
      <c r="N28" s="1563">
        <v>0</v>
      </c>
      <c r="O28" s="1529">
        <v>0</v>
      </c>
      <c r="P28" s="1529">
        <v>0</v>
      </c>
      <c r="Q28" s="1530">
        <v>0</v>
      </c>
      <c r="R28"/>
    </row>
    <row r="29" spans="1:18" s="102" customFormat="1">
      <c r="A29" s="1429" t="s">
        <v>1422</v>
      </c>
      <c r="B29" s="1560" t="s">
        <v>1423</v>
      </c>
      <c r="C29" s="1560" t="s">
        <v>912</v>
      </c>
      <c r="D29" s="1205">
        <f t="shared" si="0"/>
        <v>1</v>
      </c>
      <c r="E29" s="1205">
        <f t="shared" si="1"/>
        <v>0.33333333333333331</v>
      </c>
      <c r="F29" s="1439">
        <f>1</f>
        <v>1</v>
      </c>
      <c r="G29" s="1439">
        <f>1/3</f>
        <v>0.33333333333333331</v>
      </c>
      <c r="H29" s="1439">
        <v>0</v>
      </c>
      <c r="I29" s="1439">
        <v>0</v>
      </c>
      <c r="J29" s="1439">
        <v>0</v>
      </c>
      <c r="K29" s="1529">
        <v>0</v>
      </c>
      <c r="L29" s="1529">
        <v>0</v>
      </c>
      <c r="M29" s="1529">
        <v>0</v>
      </c>
      <c r="N29" s="1563">
        <v>0</v>
      </c>
      <c r="O29" s="1529">
        <v>0</v>
      </c>
      <c r="P29" s="1529">
        <v>0</v>
      </c>
      <c r="Q29" s="1530">
        <v>0</v>
      </c>
      <c r="R29" s="112"/>
    </row>
    <row r="30" spans="1:18" s="363" customFormat="1">
      <c r="A30" s="1427" t="s">
        <v>913</v>
      </c>
      <c r="B30" s="1524" t="s">
        <v>884</v>
      </c>
      <c r="C30" s="1524" t="s">
        <v>912</v>
      </c>
      <c r="D30" s="1203">
        <f t="shared" si="0"/>
        <v>0</v>
      </c>
      <c r="E30" s="1203">
        <f t="shared" si="1"/>
        <v>0</v>
      </c>
      <c r="F30" s="1436">
        <v>0</v>
      </c>
      <c r="G30" s="1436">
        <v>0</v>
      </c>
      <c r="H30" s="1436">
        <v>0</v>
      </c>
      <c r="I30" s="1436">
        <v>0</v>
      </c>
      <c r="J30" s="1436">
        <v>0</v>
      </c>
      <c r="K30" s="1526">
        <v>0</v>
      </c>
      <c r="L30" s="1526">
        <v>0</v>
      </c>
      <c r="M30" s="1526">
        <v>0</v>
      </c>
      <c r="N30" s="1561">
        <v>0</v>
      </c>
      <c r="O30" s="1526">
        <v>0</v>
      </c>
      <c r="P30" s="1526">
        <v>0</v>
      </c>
      <c r="Q30" s="1528">
        <v>0</v>
      </c>
      <c r="R30" s="362"/>
    </row>
    <row r="31" spans="1:18" s="1" customFormat="1">
      <c r="A31" s="1427" t="s">
        <v>880</v>
      </c>
      <c r="B31" s="1524" t="s">
        <v>881</v>
      </c>
      <c r="C31" s="1495" t="s">
        <v>910</v>
      </c>
      <c r="D31" s="1203">
        <f t="shared" si="0"/>
        <v>1</v>
      </c>
      <c r="E31" s="1203">
        <f t="shared" si="1"/>
        <v>0.5</v>
      </c>
      <c r="F31" s="1502">
        <v>0</v>
      </c>
      <c r="G31" s="1502">
        <v>0</v>
      </c>
      <c r="H31" s="1502">
        <v>0</v>
      </c>
      <c r="I31" s="1502">
        <v>0</v>
      </c>
      <c r="J31" s="1502">
        <v>0</v>
      </c>
      <c r="K31" s="1540">
        <v>0</v>
      </c>
      <c r="L31" s="1540">
        <v>0</v>
      </c>
      <c r="M31" s="1540">
        <v>0</v>
      </c>
      <c r="N31" s="1571">
        <v>0</v>
      </c>
      <c r="O31" s="1540">
        <v>0</v>
      </c>
      <c r="P31" s="113">
        <v>1</v>
      </c>
      <c r="Q31" s="1528">
        <f>1/2</f>
        <v>0.5</v>
      </c>
    </row>
    <row r="32" spans="1:18" s="1" customFormat="1">
      <c r="A32" s="188" t="s">
        <v>2155</v>
      </c>
      <c r="B32" s="188" t="s">
        <v>2156</v>
      </c>
      <c r="C32" s="1574" t="s">
        <v>914</v>
      </c>
      <c r="D32" s="1572">
        <f t="shared" si="0"/>
        <v>2</v>
      </c>
      <c r="E32" s="315">
        <f t="shared" si="1"/>
        <v>0.5</v>
      </c>
      <c r="F32" s="1583">
        <f>1+1</f>
        <v>2</v>
      </c>
      <c r="G32" s="1583">
        <f>1/4+1/4</f>
        <v>0.5</v>
      </c>
      <c r="H32" s="1583">
        <v>0</v>
      </c>
      <c r="I32" s="1583">
        <v>0</v>
      </c>
      <c r="J32" s="1583">
        <v>0</v>
      </c>
      <c r="K32" s="1548">
        <v>0</v>
      </c>
      <c r="L32" s="1548">
        <v>0</v>
      </c>
      <c r="M32" s="1548">
        <v>0</v>
      </c>
      <c r="N32" s="1548">
        <v>0</v>
      </c>
      <c r="O32" s="1548">
        <v>0</v>
      </c>
      <c r="P32" s="1548">
        <v>0</v>
      </c>
      <c r="Q32" s="113">
        <v>0</v>
      </c>
    </row>
    <row r="33" spans="1:18" s="1" customFormat="1">
      <c r="A33" s="1515" t="s">
        <v>915</v>
      </c>
      <c r="B33" s="1515" t="s">
        <v>883</v>
      </c>
      <c r="C33" s="1511" t="s">
        <v>914</v>
      </c>
      <c r="D33" s="1497">
        <f t="shared" si="0"/>
        <v>0</v>
      </c>
      <c r="E33" s="1497">
        <f t="shared" si="1"/>
        <v>0</v>
      </c>
      <c r="F33" s="1498">
        <v>0</v>
      </c>
      <c r="G33" s="1498">
        <v>0</v>
      </c>
      <c r="H33" s="1498">
        <v>0</v>
      </c>
      <c r="I33" s="1498">
        <v>0</v>
      </c>
      <c r="J33" s="1498">
        <v>0</v>
      </c>
      <c r="K33" s="1538">
        <v>0</v>
      </c>
      <c r="L33" s="1538">
        <v>0</v>
      </c>
      <c r="M33" s="1538">
        <v>0</v>
      </c>
      <c r="N33" s="1538">
        <v>0</v>
      </c>
      <c r="O33" s="1538">
        <v>0</v>
      </c>
      <c r="P33" s="1538">
        <v>0</v>
      </c>
      <c r="Q33" s="1539">
        <v>0</v>
      </c>
    </row>
    <row r="34" spans="1:18" s="1" customFormat="1">
      <c r="A34" s="1565" t="s">
        <v>1795</v>
      </c>
      <c r="B34" s="1565" t="s">
        <v>1906</v>
      </c>
      <c r="C34" s="1566" t="s">
        <v>231</v>
      </c>
      <c r="D34" s="1205">
        <f t="shared" si="0"/>
        <v>3</v>
      </c>
      <c r="E34" s="1205">
        <f t="shared" si="1"/>
        <v>0</v>
      </c>
      <c r="F34" s="1567">
        <f>1+1</f>
        <v>2</v>
      </c>
      <c r="G34" s="1567">
        <v>0</v>
      </c>
      <c r="H34" s="1567">
        <v>0</v>
      </c>
      <c r="I34" s="1567">
        <v>0</v>
      </c>
      <c r="J34" s="1567">
        <v>0</v>
      </c>
      <c r="K34" s="1568">
        <v>0</v>
      </c>
      <c r="L34" s="1568">
        <v>0</v>
      </c>
      <c r="M34" s="1568">
        <v>0</v>
      </c>
      <c r="N34" s="1568">
        <v>0</v>
      </c>
      <c r="O34" s="1568">
        <v>0</v>
      </c>
      <c r="P34" s="1568">
        <f>1</f>
        <v>1</v>
      </c>
      <c r="Q34" s="1569">
        <v>0</v>
      </c>
    </row>
    <row r="35" spans="1:18" s="256" customFormat="1">
      <c r="A35" s="188" t="s">
        <v>1089</v>
      </c>
      <c r="B35" s="188" t="s">
        <v>1090</v>
      </c>
      <c r="C35" s="164" t="s">
        <v>231</v>
      </c>
      <c r="D35" s="1203">
        <f t="shared" si="0"/>
        <v>0</v>
      </c>
      <c r="E35" s="1203">
        <f t="shared" si="1"/>
        <v>0</v>
      </c>
      <c r="F35" s="1502">
        <v>0</v>
      </c>
      <c r="G35" s="1502">
        <v>0</v>
      </c>
      <c r="H35" s="1502">
        <v>0</v>
      </c>
      <c r="I35" s="1502">
        <v>0</v>
      </c>
      <c r="J35" s="1502">
        <v>0</v>
      </c>
      <c r="K35" s="1540">
        <v>0</v>
      </c>
      <c r="L35" s="1540">
        <v>0</v>
      </c>
      <c r="M35" s="1540">
        <v>0</v>
      </c>
      <c r="N35" s="1540">
        <v>0</v>
      </c>
      <c r="O35" s="1540">
        <v>0</v>
      </c>
      <c r="P35" s="1540">
        <v>0</v>
      </c>
      <c r="Q35" s="113">
        <v>0</v>
      </c>
      <c r="R35" s="1"/>
    </row>
    <row r="36" spans="1:18" s="100" customFormat="1">
      <c r="A36" s="188" t="s">
        <v>869</v>
      </c>
      <c r="B36" s="1535" t="s">
        <v>870</v>
      </c>
      <c r="C36" s="188" t="s">
        <v>231</v>
      </c>
      <c r="D36" s="302">
        <f t="shared" si="0"/>
        <v>0</v>
      </c>
      <c r="E36" s="315">
        <f t="shared" si="1"/>
        <v>0</v>
      </c>
      <c r="F36" s="1502">
        <v>0</v>
      </c>
      <c r="G36" s="1502">
        <v>0</v>
      </c>
      <c r="H36" s="1502">
        <v>0</v>
      </c>
      <c r="I36" s="1502">
        <v>0</v>
      </c>
      <c r="J36" s="1502">
        <v>0</v>
      </c>
      <c r="K36" s="1540">
        <v>0</v>
      </c>
      <c r="L36" s="1540">
        <v>0</v>
      </c>
      <c r="M36" s="1540">
        <v>0</v>
      </c>
      <c r="N36" s="1571">
        <v>0</v>
      </c>
      <c r="O36" s="1540">
        <v>0</v>
      </c>
      <c r="P36" s="1540">
        <v>0</v>
      </c>
      <c r="Q36" s="113">
        <v>0</v>
      </c>
      <c r="R36" s="111"/>
    </row>
    <row r="37" spans="1:18" s="100" customFormat="1">
      <c r="A37" s="1714" t="s">
        <v>2309</v>
      </c>
      <c r="B37" s="1573" t="s">
        <v>138</v>
      </c>
      <c r="C37" s="164" t="s">
        <v>231</v>
      </c>
      <c r="D37" s="1497">
        <f t="shared" si="0"/>
        <v>1</v>
      </c>
      <c r="E37" s="1497">
        <f t="shared" si="1"/>
        <v>0</v>
      </c>
      <c r="F37" s="1498">
        <f>1</f>
        <v>1</v>
      </c>
      <c r="G37" s="1498">
        <v>0</v>
      </c>
      <c r="H37" s="1498">
        <v>0</v>
      </c>
      <c r="I37" s="1498">
        <v>0</v>
      </c>
      <c r="J37" s="1498">
        <v>0</v>
      </c>
      <c r="K37" s="1538">
        <v>0</v>
      </c>
      <c r="L37" s="1538">
        <v>0</v>
      </c>
      <c r="M37" s="1538">
        <v>0</v>
      </c>
      <c r="N37" s="1570">
        <v>0</v>
      </c>
      <c r="O37" s="1538">
        <v>0</v>
      </c>
      <c r="P37" s="1538">
        <v>0</v>
      </c>
      <c r="Q37" s="1539">
        <v>0</v>
      </c>
      <c r="R37" s="111"/>
    </row>
    <row r="38" spans="1:18" s="100" customFormat="1">
      <c r="A38" s="1427" t="s">
        <v>1505</v>
      </c>
      <c r="B38" s="1524" t="s">
        <v>1506</v>
      </c>
      <c r="C38" s="164" t="s">
        <v>231</v>
      </c>
      <c r="D38" s="1203">
        <f t="shared" si="0"/>
        <v>1</v>
      </c>
      <c r="E38" s="1203">
        <f t="shared" si="1"/>
        <v>0</v>
      </c>
      <c r="F38" s="1436">
        <f>1</f>
        <v>1</v>
      </c>
      <c r="G38" s="1436">
        <v>0</v>
      </c>
      <c r="H38" s="1436">
        <v>0</v>
      </c>
      <c r="I38" s="1436">
        <v>0</v>
      </c>
      <c r="J38" s="1436">
        <v>0</v>
      </c>
      <c r="K38" s="1526">
        <v>0</v>
      </c>
      <c r="L38" s="1526">
        <v>0</v>
      </c>
      <c r="M38" s="1526">
        <v>0</v>
      </c>
      <c r="N38" s="1561">
        <v>0</v>
      </c>
      <c r="O38" s="1526">
        <v>0</v>
      </c>
      <c r="P38" s="1526">
        <v>0</v>
      </c>
      <c r="Q38" s="1528">
        <v>0</v>
      </c>
      <c r="R38" s="111"/>
    </row>
    <row r="39" spans="1:18" s="1" customFormat="1">
      <c r="A39" s="1427" t="s">
        <v>2116</v>
      </c>
      <c r="B39" s="1524" t="s">
        <v>2117</v>
      </c>
      <c r="C39" s="164" t="s">
        <v>231</v>
      </c>
      <c r="D39" s="1203">
        <f t="shared" si="0"/>
        <v>1</v>
      </c>
      <c r="E39" s="1203">
        <f t="shared" si="1"/>
        <v>0</v>
      </c>
      <c r="F39" s="1436">
        <f>1</f>
        <v>1</v>
      </c>
      <c r="G39" s="1436">
        <v>0</v>
      </c>
      <c r="H39" s="1436">
        <v>0</v>
      </c>
      <c r="I39" s="1436">
        <v>0</v>
      </c>
      <c r="J39" s="1436">
        <v>0</v>
      </c>
      <c r="K39" s="1526">
        <v>0</v>
      </c>
      <c r="L39" s="1526">
        <v>0</v>
      </c>
      <c r="M39" s="1526">
        <v>0</v>
      </c>
      <c r="N39" s="1561">
        <v>0</v>
      </c>
      <c r="O39" s="1526">
        <v>0</v>
      </c>
      <c r="P39" s="1526">
        <v>0</v>
      </c>
      <c r="Q39" s="1528">
        <v>0</v>
      </c>
    </row>
    <row r="40" spans="1:18" s="1" customFormat="1">
      <c r="A40" s="1574" t="s">
        <v>2326</v>
      </c>
      <c r="B40" s="1574" t="s">
        <v>2327</v>
      </c>
      <c r="C40" s="164" t="s">
        <v>231</v>
      </c>
      <c r="D40" s="1203">
        <f t="shared" si="0"/>
        <v>1</v>
      </c>
      <c r="E40" s="1203">
        <f t="shared" si="1"/>
        <v>1</v>
      </c>
      <c r="F40" s="1502">
        <f>1</f>
        <v>1</v>
      </c>
      <c r="G40" s="1502">
        <f>1</f>
        <v>1</v>
      </c>
      <c r="H40" s="1502">
        <v>0</v>
      </c>
      <c r="I40" s="1502">
        <v>0</v>
      </c>
      <c r="J40" s="1502">
        <v>0</v>
      </c>
      <c r="K40" s="1540">
        <v>0</v>
      </c>
      <c r="L40" s="1540">
        <v>0</v>
      </c>
      <c r="M40" s="1540">
        <v>0</v>
      </c>
      <c r="N40" s="1540">
        <v>0</v>
      </c>
      <c r="O40" s="1540">
        <v>0</v>
      </c>
      <c r="P40" s="1540">
        <v>0</v>
      </c>
      <c r="Q40" s="113">
        <v>0</v>
      </c>
    </row>
    <row r="41" spans="1:18" s="145" customFormat="1">
      <c r="A41" s="1574" t="s">
        <v>2020</v>
      </c>
      <c r="B41" s="1511" t="s">
        <v>2021</v>
      </c>
      <c r="C41" s="164" t="s">
        <v>231</v>
      </c>
      <c r="D41" s="1203">
        <f t="shared" si="0"/>
        <v>1</v>
      </c>
      <c r="E41" s="1203">
        <f t="shared" si="1"/>
        <v>0</v>
      </c>
      <c r="F41" s="1502">
        <f>1</f>
        <v>1</v>
      </c>
      <c r="G41" s="1502">
        <v>0</v>
      </c>
      <c r="H41" s="1502">
        <v>0</v>
      </c>
      <c r="I41" s="1502">
        <v>0</v>
      </c>
      <c r="J41" s="1502">
        <v>0</v>
      </c>
      <c r="K41" s="1540">
        <v>0</v>
      </c>
      <c r="L41" s="1540">
        <v>0</v>
      </c>
      <c r="M41" s="1540">
        <v>0</v>
      </c>
      <c r="N41" s="1540">
        <v>0</v>
      </c>
      <c r="O41" s="1540">
        <v>0</v>
      </c>
      <c r="P41" s="113">
        <v>0</v>
      </c>
      <c r="Q41" s="1539">
        <v>0</v>
      </c>
      <c r="R41" s="111"/>
    </row>
    <row r="42" spans="1:18" s="100" customFormat="1">
      <c r="A42" s="1512" t="s">
        <v>2522</v>
      </c>
      <c r="B42" s="1505" t="s">
        <v>376</v>
      </c>
      <c r="C42" s="1515" t="s">
        <v>231</v>
      </c>
      <c r="D42" s="1203">
        <f t="shared" si="0"/>
        <v>1</v>
      </c>
      <c r="E42" s="1203">
        <f t="shared" si="1"/>
        <v>0</v>
      </c>
      <c r="F42" s="1502">
        <v>0</v>
      </c>
      <c r="G42" s="1502">
        <v>0</v>
      </c>
      <c r="H42" s="1502">
        <v>0</v>
      </c>
      <c r="I42" s="1502">
        <v>0</v>
      </c>
      <c r="J42" s="1502">
        <v>0</v>
      </c>
      <c r="K42" s="1540">
        <v>0</v>
      </c>
      <c r="L42" s="1540">
        <v>0</v>
      </c>
      <c r="M42" s="1540">
        <v>0</v>
      </c>
      <c r="N42" s="1571">
        <v>0</v>
      </c>
      <c r="O42" s="1540">
        <v>0</v>
      </c>
      <c r="P42" s="1540">
        <f>1</f>
        <v>1</v>
      </c>
      <c r="Q42" s="113">
        <v>0</v>
      </c>
      <c r="R42" s="111"/>
    </row>
    <row r="43" spans="1:18" s="100" customFormat="1">
      <c r="A43" s="1512" t="s">
        <v>494</v>
      </c>
      <c r="B43" s="1496" t="s">
        <v>1037</v>
      </c>
      <c r="C43" s="164" t="s">
        <v>231</v>
      </c>
      <c r="D43" s="1203">
        <f t="shared" si="0"/>
        <v>2</v>
      </c>
      <c r="E43" s="1203">
        <f t="shared" si="1"/>
        <v>0</v>
      </c>
      <c r="F43" s="1498">
        <v>1</v>
      </c>
      <c r="G43" s="1498">
        <v>0</v>
      </c>
      <c r="H43" s="1498">
        <v>0</v>
      </c>
      <c r="I43" s="1498">
        <v>0</v>
      </c>
      <c r="J43" s="1498">
        <v>0</v>
      </c>
      <c r="K43" s="1538">
        <v>0</v>
      </c>
      <c r="L43" s="1538">
        <v>0</v>
      </c>
      <c r="M43" s="1538">
        <v>0</v>
      </c>
      <c r="N43" s="1570">
        <v>0</v>
      </c>
      <c r="O43" s="1538">
        <v>0</v>
      </c>
      <c r="P43" s="1538">
        <v>1</v>
      </c>
      <c r="Q43" s="1539">
        <v>0</v>
      </c>
      <c r="R43" s="111"/>
    </row>
    <row r="44" spans="1:18" s="256" customFormat="1">
      <c r="A44" s="1427" t="s">
        <v>1464</v>
      </c>
      <c r="B44" s="1524" t="s">
        <v>208</v>
      </c>
      <c r="C44" s="1524" t="s">
        <v>231</v>
      </c>
      <c r="D44" s="1203">
        <f t="shared" si="0"/>
        <v>1</v>
      </c>
      <c r="E44" s="1203">
        <f t="shared" si="1"/>
        <v>0</v>
      </c>
      <c r="F44" s="1436">
        <f>1</f>
        <v>1</v>
      </c>
      <c r="G44" s="1436">
        <v>0</v>
      </c>
      <c r="H44" s="1436">
        <v>0</v>
      </c>
      <c r="I44" s="1436">
        <v>0</v>
      </c>
      <c r="J44" s="1436">
        <v>0</v>
      </c>
      <c r="K44" s="1526">
        <v>0</v>
      </c>
      <c r="L44" s="1526">
        <v>0</v>
      </c>
      <c r="M44" s="1526">
        <v>0</v>
      </c>
      <c r="N44" s="1561">
        <v>0</v>
      </c>
      <c r="O44" s="1526">
        <v>0</v>
      </c>
      <c r="P44" s="1526">
        <v>0</v>
      </c>
      <c r="Q44" s="1528">
        <v>0</v>
      </c>
      <c r="R44" s="1"/>
    </row>
    <row r="45" spans="1:18" s="145" customFormat="1">
      <c r="A45" s="1565" t="s">
        <v>138</v>
      </c>
      <c r="B45" s="1575" t="s">
        <v>1591</v>
      </c>
      <c r="C45" s="1576" t="s">
        <v>907</v>
      </c>
      <c r="D45" s="1205">
        <f t="shared" si="0"/>
        <v>1</v>
      </c>
      <c r="E45" s="1205">
        <f t="shared" si="1"/>
        <v>0</v>
      </c>
      <c r="F45" s="1439">
        <f>1</f>
        <v>1</v>
      </c>
      <c r="G45" s="1439">
        <v>0</v>
      </c>
      <c r="H45" s="1439">
        <v>0</v>
      </c>
      <c r="I45" s="1439">
        <v>0</v>
      </c>
      <c r="J45" s="1439">
        <v>0</v>
      </c>
      <c r="K45" s="1529">
        <v>0</v>
      </c>
      <c r="L45" s="1529">
        <v>0</v>
      </c>
      <c r="M45" s="1529">
        <v>0</v>
      </c>
      <c r="N45" s="1563">
        <v>0</v>
      </c>
      <c r="O45" s="1529">
        <v>0</v>
      </c>
      <c r="P45" s="1529">
        <v>0</v>
      </c>
      <c r="Q45" s="1530">
        <v>0</v>
      </c>
      <c r="R45" s="111"/>
    </row>
    <row r="46" spans="1:18" s="102" customFormat="1" ht="14.25" customHeight="1">
      <c r="A46" s="1511" t="s">
        <v>2452</v>
      </c>
      <c r="B46" s="1496" t="s">
        <v>2453</v>
      </c>
      <c r="C46" s="1496" t="s">
        <v>907</v>
      </c>
      <c r="D46" s="1203">
        <f t="shared" si="0"/>
        <v>1</v>
      </c>
      <c r="E46" s="1203">
        <f t="shared" si="1"/>
        <v>0</v>
      </c>
      <c r="F46" s="1436">
        <f>1</f>
        <v>1</v>
      </c>
      <c r="G46" s="1436">
        <v>0</v>
      </c>
      <c r="H46" s="1436">
        <v>0</v>
      </c>
      <c r="I46" s="1436">
        <v>0</v>
      </c>
      <c r="J46" s="1436">
        <v>0</v>
      </c>
      <c r="K46" s="1526">
        <v>0</v>
      </c>
      <c r="L46" s="1526">
        <v>0</v>
      </c>
      <c r="M46" s="1526">
        <v>0</v>
      </c>
      <c r="N46" s="1561">
        <v>0</v>
      </c>
      <c r="O46" s="1526">
        <v>0</v>
      </c>
      <c r="P46" s="1526">
        <v>0</v>
      </c>
      <c r="Q46" s="1528">
        <v>0</v>
      </c>
      <c r="R46" s="112"/>
    </row>
    <row r="47" spans="1:18" s="145" customFormat="1">
      <c r="A47" s="1434" t="s">
        <v>1031</v>
      </c>
      <c r="B47" s="1433" t="s">
        <v>1032</v>
      </c>
      <c r="C47" s="1577" t="s">
        <v>907</v>
      </c>
      <c r="D47" s="1203">
        <f t="shared" si="0"/>
        <v>0</v>
      </c>
      <c r="E47" s="1203">
        <f t="shared" si="1"/>
        <v>0</v>
      </c>
      <c r="F47" s="1436">
        <v>0</v>
      </c>
      <c r="G47" s="1436">
        <v>0</v>
      </c>
      <c r="H47" s="1436">
        <v>0</v>
      </c>
      <c r="I47" s="1436">
        <v>0</v>
      </c>
      <c r="J47" s="1436">
        <v>0</v>
      </c>
      <c r="K47" s="1526">
        <v>0</v>
      </c>
      <c r="L47" s="1526">
        <v>0</v>
      </c>
      <c r="M47" s="1526">
        <v>0</v>
      </c>
      <c r="N47" s="1561">
        <v>0</v>
      </c>
      <c r="O47" s="1526">
        <v>0</v>
      </c>
      <c r="P47" s="1526">
        <v>0</v>
      </c>
      <c r="Q47" s="1528">
        <v>0</v>
      </c>
      <c r="R47" s="111"/>
    </row>
    <row r="48" spans="1:18" s="145" customFormat="1">
      <c r="A48" s="1434" t="s">
        <v>1878</v>
      </c>
      <c r="B48" s="1433" t="s">
        <v>1041</v>
      </c>
      <c r="C48" s="1577" t="s">
        <v>907</v>
      </c>
      <c r="D48" s="1203">
        <f t="shared" si="0"/>
        <v>1</v>
      </c>
      <c r="E48" s="1203">
        <f t="shared" si="1"/>
        <v>0</v>
      </c>
      <c r="F48" s="1436">
        <v>0</v>
      </c>
      <c r="G48" s="1436">
        <v>0</v>
      </c>
      <c r="H48" s="1436">
        <v>0</v>
      </c>
      <c r="I48" s="1436">
        <v>0</v>
      </c>
      <c r="J48" s="1436">
        <v>0</v>
      </c>
      <c r="K48" s="1526">
        <v>0</v>
      </c>
      <c r="L48" s="1526">
        <v>0</v>
      </c>
      <c r="M48" s="1526">
        <v>0</v>
      </c>
      <c r="N48" s="1561">
        <v>0</v>
      </c>
      <c r="O48" s="1526">
        <v>0</v>
      </c>
      <c r="P48" s="1526">
        <v>1</v>
      </c>
      <c r="Q48" s="1528">
        <v>0</v>
      </c>
      <c r="R48" s="111"/>
    </row>
    <row r="49" spans="1:18" s="145" customFormat="1">
      <c r="A49" s="1434" t="s">
        <v>1879</v>
      </c>
      <c r="B49" s="1433" t="s">
        <v>1880</v>
      </c>
      <c r="C49" s="1505" t="s">
        <v>907</v>
      </c>
      <c r="D49" s="1203">
        <f t="shared" si="0"/>
        <v>1</v>
      </c>
      <c r="E49" s="1203">
        <f t="shared" si="1"/>
        <v>0</v>
      </c>
      <c r="F49" s="1436">
        <v>0</v>
      </c>
      <c r="G49" s="1436">
        <v>0</v>
      </c>
      <c r="H49" s="1436">
        <v>0</v>
      </c>
      <c r="I49" s="1436">
        <v>0</v>
      </c>
      <c r="J49" s="1436">
        <v>0</v>
      </c>
      <c r="K49" s="1526">
        <v>0</v>
      </c>
      <c r="L49" s="1526">
        <v>0</v>
      </c>
      <c r="M49" s="1526">
        <v>0</v>
      </c>
      <c r="N49" s="1561">
        <v>0</v>
      </c>
      <c r="O49" s="1526">
        <v>0</v>
      </c>
      <c r="P49" s="1526">
        <v>1</v>
      </c>
      <c r="Q49" s="1528">
        <v>0</v>
      </c>
      <c r="R49" s="111"/>
    </row>
    <row r="50" spans="1:18" s="145" customFormat="1">
      <c r="A50" s="1434" t="s">
        <v>1876</v>
      </c>
      <c r="B50" s="1433" t="s">
        <v>1877</v>
      </c>
      <c r="C50" s="1496" t="s">
        <v>907</v>
      </c>
      <c r="D50" s="1203">
        <f t="shared" si="0"/>
        <v>1</v>
      </c>
      <c r="E50" s="1203">
        <f t="shared" si="1"/>
        <v>0</v>
      </c>
      <c r="F50" s="1436">
        <v>0</v>
      </c>
      <c r="G50" s="1436">
        <v>0</v>
      </c>
      <c r="H50" s="1436">
        <v>0</v>
      </c>
      <c r="I50" s="1436">
        <v>0</v>
      </c>
      <c r="J50" s="1436">
        <v>0</v>
      </c>
      <c r="K50" s="1526">
        <v>0</v>
      </c>
      <c r="L50" s="1526">
        <v>0</v>
      </c>
      <c r="M50" s="1526">
        <v>0</v>
      </c>
      <c r="N50" s="1561">
        <v>0</v>
      </c>
      <c r="O50" s="1526">
        <v>0</v>
      </c>
      <c r="P50" s="1526">
        <v>1</v>
      </c>
      <c r="Q50" s="1528">
        <v>0</v>
      </c>
      <c r="R50" s="111"/>
    </row>
    <row r="51" spans="1:18" s="145" customFormat="1">
      <c r="A51" s="1434" t="s">
        <v>1874</v>
      </c>
      <c r="B51" s="1433" t="s">
        <v>1875</v>
      </c>
      <c r="C51" s="1505" t="s">
        <v>907</v>
      </c>
      <c r="D51" s="1203">
        <f>F51+H51+J51+L51+N51+P51</f>
        <v>1</v>
      </c>
      <c r="E51" s="1203">
        <v>0</v>
      </c>
      <c r="F51" s="1436">
        <v>0</v>
      </c>
      <c r="G51" s="1436">
        <v>0</v>
      </c>
      <c r="H51" s="1436">
        <v>0</v>
      </c>
      <c r="I51" s="1436">
        <v>0</v>
      </c>
      <c r="J51" s="1436">
        <v>0</v>
      </c>
      <c r="K51" s="1526">
        <v>0</v>
      </c>
      <c r="L51" s="1526">
        <v>0</v>
      </c>
      <c r="M51" s="1526">
        <v>0</v>
      </c>
      <c r="N51" s="1561">
        <v>0</v>
      </c>
      <c r="O51" s="1526">
        <v>0</v>
      </c>
      <c r="P51" s="1526">
        <v>1</v>
      </c>
      <c r="Q51" s="1528">
        <v>0</v>
      </c>
      <c r="R51" s="111"/>
    </row>
    <row r="52" spans="1:18" s="145" customFormat="1">
      <c r="A52" s="1434" t="s">
        <v>2042</v>
      </c>
      <c r="B52" s="1433" t="s">
        <v>2043</v>
      </c>
      <c r="C52" s="1505" t="s">
        <v>907</v>
      </c>
      <c r="D52" s="1203">
        <f t="shared" ref="D52:E57" si="2">F52+H52+J52+L52+N52+P52</f>
        <v>1</v>
      </c>
      <c r="E52" s="1203">
        <f t="shared" si="2"/>
        <v>0</v>
      </c>
      <c r="F52" s="1436">
        <f>1</f>
        <v>1</v>
      </c>
      <c r="G52" s="1436">
        <v>0</v>
      </c>
      <c r="H52" s="1436">
        <v>0</v>
      </c>
      <c r="I52" s="1436">
        <v>0</v>
      </c>
      <c r="J52" s="1436">
        <v>0</v>
      </c>
      <c r="K52" s="1526">
        <v>0</v>
      </c>
      <c r="L52" s="1526">
        <v>0</v>
      </c>
      <c r="M52" s="1526">
        <v>0</v>
      </c>
      <c r="N52" s="1561">
        <v>0</v>
      </c>
      <c r="O52" s="1526">
        <v>0</v>
      </c>
      <c r="P52" s="1526">
        <v>0</v>
      </c>
      <c r="Q52" s="1528">
        <v>0</v>
      </c>
      <c r="R52" s="111"/>
    </row>
    <row r="53" spans="1:18" s="145" customFormat="1">
      <c r="A53" s="1434" t="s">
        <v>2040</v>
      </c>
      <c r="B53" s="1433" t="s">
        <v>2041</v>
      </c>
      <c r="C53" s="1505" t="s">
        <v>907</v>
      </c>
      <c r="D53" s="1203">
        <f t="shared" si="2"/>
        <v>1</v>
      </c>
      <c r="E53" s="1203">
        <f t="shared" si="2"/>
        <v>0</v>
      </c>
      <c r="F53" s="1436">
        <f>1</f>
        <v>1</v>
      </c>
      <c r="G53" s="1436">
        <v>0</v>
      </c>
      <c r="H53" s="1436">
        <v>0</v>
      </c>
      <c r="I53" s="1436">
        <v>0</v>
      </c>
      <c r="J53" s="1436">
        <v>0</v>
      </c>
      <c r="K53" s="1526">
        <v>0</v>
      </c>
      <c r="L53" s="1526">
        <v>0</v>
      </c>
      <c r="M53" s="1526">
        <v>0</v>
      </c>
      <c r="N53" s="1561">
        <v>0</v>
      </c>
      <c r="O53" s="1526">
        <v>0</v>
      </c>
      <c r="P53" s="1526">
        <v>0</v>
      </c>
      <c r="Q53" s="1528">
        <v>0</v>
      </c>
      <c r="R53" s="111"/>
    </row>
    <row r="54" spans="1:18" s="145" customFormat="1">
      <c r="A54" s="1434" t="s">
        <v>167</v>
      </c>
      <c r="B54" s="1433" t="s">
        <v>503</v>
      </c>
      <c r="C54" s="1505" t="s">
        <v>835</v>
      </c>
      <c r="D54" s="1203">
        <f t="shared" si="2"/>
        <v>1</v>
      </c>
      <c r="E54" s="1203">
        <f t="shared" si="2"/>
        <v>0</v>
      </c>
      <c r="F54" s="1436">
        <v>0</v>
      </c>
      <c r="G54" s="1436">
        <v>0</v>
      </c>
      <c r="H54" s="1436">
        <v>0</v>
      </c>
      <c r="I54" s="1436">
        <v>0</v>
      </c>
      <c r="J54" s="1436">
        <v>0</v>
      </c>
      <c r="K54" s="1526">
        <v>0</v>
      </c>
      <c r="L54" s="1526">
        <v>0</v>
      </c>
      <c r="M54" s="1526">
        <v>0</v>
      </c>
      <c r="N54" s="1561">
        <v>0</v>
      </c>
      <c r="O54" s="1526">
        <v>0</v>
      </c>
      <c r="P54" s="1526">
        <f>1</f>
        <v>1</v>
      </c>
      <c r="Q54" s="1528">
        <v>0</v>
      </c>
      <c r="R54" s="111"/>
    </row>
    <row r="55" spans="1:18" s="145" customFormat="1">
      <c r="A55" s="1582" t="s">
        <v>2044</v>
      </c>
      <c r="B55" s="1503" t="s">
        <v>2045</v>
      </c>
      <c r="C55" s="1505" t="s">
        <v>907</v>
      </c>
      <c r="D55" s="1203">
        <f t="shared" si="2"/>
        <v>1</v>
      </c>
      <c r="E55" s="1203">
        <f t="shared" si="2"/>
        <v>0</v>
      </c>
      <c r="F55" s="1436">
        <f>1</f>
        <v>1</v>
      </c>
      <c r="G55" s="1436">
        <v>0</v>
      </c>
      <c r="H55" s="1436">
        <v>0</v>
      </c>
      <c r="I55" s="1436">
        <v>0</v>
      </c>
      <c r="J55" s="1436">
        <v>0</v>
      </c>
      <c r="K55" s="1526">
        <v>0</v>
      </c>
      <c r="L55" s="1526">
        <v>0</v>
      </c>
      <c r="M55" s="1526">
        <v>0</v>
      </c>
      <c r="N55" s="1561">
        <v>0</v>
      </c>
      <c r="O55" s="1526">
        <v>0</v>
      </c>
      <c r="P55" s="1526">
        <v>0</v>
      </c>
      <c r="Q55" s="1528">
        <v>0</v>
      </c>
      <c r="R55" s="111"/>
    </row>
    <row r="56" spans="1:18" s="145" customFormat="1">
      <c r="A56" s="1581" t="s">
        <v>2590</v>
      </c>
      <c r="B56" s="1496" t="s">
        <v>2591</v>
      </c>
      <c r="C56" s="1505" t="s">
        <v>835</v>
      </c>
      <c r="D56" s="1203">
        <f t="shared" si="2"/>
        <v>1</v>
      </c>
      <c r="E56" s="1203">
        <f t="shared" si="2"/>
        <v>0</v>
      </c>
      <c r="F56" s="1443">
        <v>0</v>
      </c>
      <c r="G56" s="1443">
        <v>0</v>
      </c>
      <c r="H56" s="1443">
        <v>0</v>
      </c>
      <c r="I56" s="1443">
        <v>0</v>
      </c>
      <c r="J56" s="1443">
        <v>0</v>
      </c>
      <c r="K56" s="1531">
        <v>0</v>
      </c>
      <c r="L56" s="1531">
        <v>0</v>
      </c>
      <c r="M56" s="1531">
        <v>0</v>
      </c>
      <c r="N56" s="1562">
        <v>0</v>
      </c>
      <c r="O56" s="1531">
        <v>0</v>
      </c>
      <c r="P56" s="1531">
        <f>1</f>
        <v>1</v>
      </c>
      <c r="Q56" s="1532">
        <v>0</v>
      </c>
      <c r="R56" s="111"/>
    </row>
    <row r="57" spans="1:18" ht="16" thickBot="1">
      <c r="A57" s="1580" t="s">
        <v>2592</v>
      </c>
      <c r="B57" s="1579" t="s">
        <v>2593</v>
      </c>
      <c r="C57" s="1578" t="s">
        <v>907</v>
      </c>
      <c r="D57" s="1207">
        <f t="shared" si="2"/>
        <v>1</v>
      </c>
      <c r="E57" s="1207">
        <f t="shared" si="2"/>
        <v>0</v>
      </c>
      <c r="F57" s="671">
        <v>0</v>
      </c>
      <c r="G57" s="671">
        <v>0</v>
      </c>
      <c r="H57" s="671">
        <v>0</v>
      </c>
      <c r="I57" s="671">
        <v>0</v>
      </c>
      <c r="J57" s="671">
        <v>0</v>
      </c>
      <c r="K57" s="1451">
        <v>0</v>
      </c>
      <c r="L57" s="1451">
        <v>0</v>
      </c>
      <c r="M57" s="1451">
        <v>0</v>
      </c>
      <c r="N57" s="1450">
        <v>0</v>
      </c>
      <c r="O57" s="1451">
        <v>0</v>
      </c>
      <c r="P57" s="1451">
        <f>1</f>
        <v>1</v>
      </c>
      <c r="Q57" s="1564">
        <v>0</v>
      </c>
    </row>
    <row r="58" spans="1:18">
      <c r="A58" s="240" t="s">
        <v>20</v>
      </c>
      <c r="B58" s="241"/>
      <c r="C58" s="241"/>
      <c r="D58" s="244">
        <f t="shared" ref="D58:Q58" si="3">SUM(D5:D57)</f>
        <v>75</v>
      </c>
      <c r="E58" s="242">
        <f t="shared" si="3"/>
        <v>26.25</v>
      </c>
      <c r="F58" s="244">
        <f t="shared" si="3"/>
        <v>54</v>
      </c>
      <c r="G58" s="242">
        <f t="shared" si="3"/>
        <v>21.416666666666664</v>
      </c>
      <c r="H58" s="244">
        <f t="shared" si="3"/>
        <v>0</v>
      </c>
      <c r="I58" s="242">
        <f t="shared" si="3"/>
        <v>0</v>
      </c>
      <c r="J58" s="244">
        <f t="shared" si="3"/>
        <v>0</v>
      </c>
      <c r="K58" s="242">
        <f t="shared" si="3"/>
        <v>0</v>
      </c>
      <c r="L58" s="244">
        <f t="shared" si="3"/>
        <v>0</v>
      </c>
      <c r="M58" s="242">
        <f t="shared" si="3"/>
        <v>0</v>
      </c>
      <c r="N58" s="244">
        <f t="shared" si="3"/>
        <v>0</v>
      </c>
      <c r="O58" s="242">
        <f t="shared" si="3"/>
        <v>0</v>
      </c>
      <c r="P58" s="244">
        <f t="shared" si="3"/>
        <v>21</v>
      </c>
      <c r="Q58" s="243">
        <f t="shared" si="3"/>
        <v>4.833333333333333</v>
      </c>
    </row>
    <row r="60" spans="1:18">
      <c r="A60" s="22"/>
      <c r="B60" s="22"/>
      <c r="C60" s="22"/>
      <c r="F60" s="1"/>
      <c r="G60" s="1"/>
      <c r="H60" s="1"/>
      <c r="I60" s="1"/>
    </row>
    <row r="61" spans="1:18">
      <c r="A61" s="22"/>
      <c r="B61" s="22"/>
      <c r="C61" s="22"/>
      <c r="F61" s="22"/>
      <c r="G61" s="1"/>
      <c r="H61" s="1"/>
      <c r="I61" s="1"/>
      <c r="J61" s="1"/>
    </row>
    <row r="62" spans="1:18">
      <c r="A62" s="22"/>
      <c r="B62" s="22"/>
      <c r="C62" s="22"/>
      <c r="F62" s="22"/>
      <c r="G62" s="1"/>
      <c r="H62" s="1"/>
      <c r="I62" s="1"/>
      <c r="J62" s="1"/>
    </row>
    <row r="63" spans="1:18">
      <c r="A63" s="22"/>
      <c r="B63" s="22"/>
      <c r="C63" s="22"/>
      <c r="F63" s="22"/>
      <c r="G63" s="1"/>
      <c r="H63" s="1"/>
      <c r="I63" s="1"/>
      <c r="J63" s="1"/>
    </row>
    <row r="64" spans="1:18">
      <c r="A64" s="1"/>
      <c r="B64" s="1"/>
      <c r="C64" s="1"/>
      <c r="F64" s="1"/>
      <c r="G64" s="1"/>
      <c r="H64" s="1"/>
      <c r="I64" s="1"/>
    </row>
    <row r="65" spans="1:6">
      <c r="A65" s="22"/>
      <c r="B65" s="22"/>
      <c r="C65" s="22"/>
      <c r="F65" s="1"/>
    </row>
    <row r="66" spans="1:6">
      <c r="A66" s="22"/>
      <c r="B66" s="22"/>
      <c r="C66" s="22"/>
      <c r="F66" s="1"/>
    </row>
    <row r="67" spans="1:6">
      <c r="A67" s="22"/>
      <c r="B67" s="22"/>
      <c r="C67" s="22"/>
      <c r="F67" s="1"/>
    </row>
    <row r="68" spans="1:6">
      <c r="A68" s="22"/>
      <c r="B68" s="22"/>
      <c r="C68" s="22"/>
      <c r="F68" s="1"/>
    </row>
    <row r="69" spans="1:6">
      <c r="A69" s="22"/>
      <c r="B69" s="22"/>
      <c r="C69" s="22"/>
      <c r="F69" s="1"/>
    </row>
    <row r="70" spans="1:6">
      <c r="A70" s="1"/>
      <c r="B70" s="1"/>
      <c r="C70" s="1"/>
      <c r="F70" s="1"/>
    </row>
  </sheetData>
  <sortState xmlns:xlrd2="http://schemas.microsoft.com/office/spreadsheetml/2017/richdata2" ref="A33:R39">
    <sortCondition ref="A32"/>
  </sortState>
  <mergeCells count="12">
    <mergeCell ref="A1:Q1"/>
    <mergeCell ref="A3:A4"/>
    <mergeCell ref="B3:B4"/>
    <mergeCell ref="C3:C4"/>
    <mergeCell ref="F3:G3"/>
    <mergeCell ref="J3:K3"/>
    <mergeCell ref="L3:M3"/>
    <mergeCell ref="N3:O3"/>
    <mergeCell ref="P3:Q3"/>
    <mergeCell ref="A2:Q2"/>
    <mergeCell ref="D3:E3"/>
    <mergeCell ref="H3:I3"/>
  </mergeCells>
  <phoneticPr fontId="67" type="noConversion"/>
  <conditionalFormatting sqref="C5:C33">
    <cfRule type="containsText" dxfId="19" priority="1" operator="containsText" text="student">
      <formula>NOT(ISERROR(SEARCH("student",C5)))</formula>
    </cfRule>
  </conditionalFormatting>
  <pageMargins left="0.17" right="0.17" top="0.5" bottom="0.49" header="0.3" footer="0.3"/>
  <pageSetup paperSize="9" scale="80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Sheet23"/>
  <dimension ref="A1:V32"/>
  <sheetViews>
    <sheetView zoomScale="90" zoomScaleNormal="90" workbookViewId="0">
      <selection activeCell="A7" sqref="A7:C7"/>
    </sheetView>
  </sheetViews>
  <sheetFormatPr baseColWidth="10" defaultColWidth="8.83203125" defaultRowHeight="15"/>
  <cols>
    <col min="1" max="1" width="14.83203125" bestFit="1" customWidth="1"/>
    <col min="2" max="2" width="17.1640625" customWidth="1"/>
    <col min="3" max="3" width="27.83203125" customWidth="1"/>
    <col min="4" max="16" width="10.6640625" customWidth="1"/>
    <col min="17" max="17" width="9.83203125" customWidth="1"/>
    <col min="19" max="16384" width="8.83203125" style="37"/>
  </cols>
  <sheetData>
    <row r="1" spans="1:22" ht="21" customHeight="1">
      <c r="A1" s="1742" t="s">
        <v>51</v>
      </c>
      <c r="B1" s="1742"/>
      <c r="C1" s="1742"/>
      <c r="D1" s="1742"/>
      <c r="E1" s="1742"/>
      <c r="F1" s="1742"/>
      <c r="G1" s="1742"/>
      <c r="H1" s="1742"/>
      <c r="I1" s="1742"/>
      <c r="J1" s="1742"/>
      <c r="K1" s="1742"/>
      <c r="L1" s="1742"/>
      <c r="M1" s="1742"/>
      <c r="N1" s="1742"/>
      <c r="O1" s="1742"/>
      <c r="P1" s="1742"/>
      <c r="Q1" s="1742"/>
      <c r="R1" s="44"/>
    </row>
    <row r="2" spans="1:22" ht="19">
      <c r="A2" s="1731" t="s">
        <v>2277</v>
      </c>
      <c r="B2" s="1732"/>
      <c r="C2" s="1732"/>
      <c r="D2" s="1732"/>
      <c r="E2" s="1732"/>
      <c r="F2" s="1732"/>
      <c r="G2" s="1732"/>
      <c r="H2" s="1732"/>
      <c r="I2" s="1732"/>
      <c r="J2" s="1732"/>
      <c r="K2" s="1732"/>
      <c r="L2" s="1732"/>
      <c r="M2" s="1732"/>
      <c r="N2" s="1732"/>
      <c r="O2" s="1732"/>
      <c r="P2" s="1732"/>
      <c r="Q2" s="1732"/>
      <c r="R2" s="31"/>
    </row>
    <row r="3" spans="1:22" ht="18" customHeight="1">
      <c r="A3" s="1743" t="s">
        <v>1</v>
      </c>
      <c r="B3" s="1741" t="s">
        <v>2</v>
      </c>
      <c r="C3" s="1744" t="s">
        <v>861</v>
      </c>
      <c r="D3" s="1740" t="s">
        <v>853</v>
      </c>
      <c r="E3" s="1740"/>
      <c r="F3" s="1740" t="s">
        <v>1039</v>
      </c>
      <c r="G3" s="1740"/>
      <c r="H3" s="1740" t="s">
        <v>859</v>
      </c>
      <c r="I3" s="1740"/>
      <c r="J3" s="1740" t="s">
        <v>12</v>
      </c>
      <c r="K3" s="1740"/>
      <c r="L3" s="1740" t="s">
        <v>6</v>
      </c>
      <c r="M3" s="1740"/>
      <c r="N3" s="1740" t="s">
        <v>5</v>
      </c>
      <c r="O3" s="1740"/>
      <c r="P3" s="1740" t="s">
        <v>7</v>
      </c>
      <c r="Q3" s="1740"/>
    </row>
    <row r="4" spans="1:22">
      <c r="A4" s="1743"/>
      <c r="B4" s="1741"/>
      <c r="C4" s="1744"/>
      <c r="D4" s="13" t="s">
        <v>14</v>
      </c>
      <c r="E4" s="13" t="s">
        <v>15</v>
      </c>
      <c r="F4" s="13" t="s">
        <v>14</v>
      </c>
      <c r="G4" s="13" t="s">
        <v>15</v>
      </c>
      <c r="H4" s="13" t="s">
        <v>14</v>
      </c>
      <c r="I4" s="13" t="s">
        <v>15</v>
      </c>
      <c r="J4" s="13" t="s">
        <v>14</v>
      </c>
      <c r="K4" s="13" t="s">
        <v>15</v>
      </c>
      <c r="L4" s="13" t="s">
        <v>14</v>
      </c>
      <c r="M4" s="13" t="s">
        <v>15</v>
      </c>
      <c r="N4" s="13" t="s">
        <v>14</v>
      </c>
      <c r="O4" s="13" t="s">
        <v>15</v>
      </c>
      <c r="P4" s="13" t="s">
        <v>14</v>
      </c>
      <c r="Q4" s="13" t="s">
        <v>15</v>
      </c>
    </row>
    <row r="5" spans="1:22" s="118" customFormat="1">
      <c r="A5" s="1584" t="s">
        <v>138</v>
      </c>
      <c r="B5" s="1585" t="s">
        <v>1018</v>
      </c>
      <c r="C5" s="1584" t="s">
        <v>67</v>
      </c>
      <c r="D5" s="1203">
        <f t="shared" ref="D5" si="0">F5+H5+J5+L5+N5+P5</f>
        <v>1</v>
      </c>
      <c r="E5" s="1203">
        <f t="shared" ref="E5:E6" si="1">G5+I5+K5+M5+O5+Q5</f>
        <v>1</v>
      </c>
      <c r="F5" s="1526">
        <v>0</v>
      </c>
      <c r="G5" s="1526">
        <v>0</v>
      </c>
      <c r="H5" s="1526">
        <v>0</v>
      </c>
      <c r="I5" s="1526">
        <v>0</v>
      </c>
      <c r="J5" s="1526">
        <v>0</v>
      </c>
      <c r="K5" s="1526">
        <v>0</v>
      </c>
      <c r="L5" s="1526">
        <v>0</v>
      </c>
      <c r="M5" s="1526">
        <v>0</v>
      </c>
      <c r="N5" s="1526">
        <v>0</v>
      </c>
      <c r="O5" s="1526">
        <v>0</v>
      </c>
      <c r="P5" s="1436">
        <f>1</f>
        <v>1</v>
      </c>
      <c r="Q5" s="1492">
        <f>1</f>
        <v>1</v>
      </c>
      <c r="R5" s="8"/>
    </row>
    <row r="6" spans="1:22" s="102" customFormat="1">
      <c r="A6" s="1427" t="s">
        <v>727</v>
      </c>
      <c r="B6" s="1427" t="s">
        <v>164</v>
      </c>
      <c r="C6" s="1427" t="s">
        <v>67</v>
      </c>
      <c r="D6" s="1203">
        <f t="shared" ref="D6:D7" si="2">F6+H6+J6+L6+N6+P6</f>
        <v>1</v>
      </c>
      <c r="E6" s="1203">
        <f t="shared" si="1"/>
        <v>0.5</v>
      </c>
      <c r="F6" s="1436">
        <f>1</f>
        <v>1</v>
      </c>
      <c r="G6" s="1436">
        <f>1/2</f>
        <v>0.5</v>
      </c>
      <c r="H6" s="1526">
        <v>0</v>
      </c>
      <c r="I6" s="1526">
        <v>0</v>
      </c>
      <c r="J6" s="1526">
        <v>0</v>
      </c>
      <c r="K6" s="1526">
        <v>0</v>
      </c>
      <c r="L6" s="1526">
        <v>0</v>
      </c>
      <c r="M6" s="1526">
        <v>0</v>
      </c>
      <c r="N6" s="1526">
        <v>0</v>
      </c>
      <c r="O6" s="1526">
        <v>0</v>
      </c>
      <c r="P6" s="1526">
        <v>0</v>
      </c>
      <c r="Q6" s="1528">
        <v>0</v>
      </c>
      <c r="R6" s="112"/>
    </row>
    <row r="7" spans="1:22" customFormat="1" ht="15" customHeight="1">
      <c r="A7" s="1716" t="s">
        <v>2067</v>
      </c>
      <c r="B7" s="1717" t="s">
        <v>2068</v>
      </c>
      <c r="C7" s="1427" t="s">
        <v>1083</v>
      </c>
      <c r="D7" s="1203">
        <f t="shared" si="2"/>
        <v>1</v>
      </c>
      <c r="E7" s="1203">
        <f t="shared" ref="E7" si="3">G7+I7+K7+M7+O7+Q7</f>
        <v>1</v>
      </c>
      <c r="F7" s="564">
        <v>1</v>
      </c>
      <c r="G7" s="564">
        <v>1</v>
      </c>
      <c r="H7" s="564">
        <v>0</v>
      </c>
      <c r="I7" s="564">
        <v>0</v>
      </c>
      <c r="J7" s="564">
        <v>0</v>
      </c>
      <c r="K7" s="564">
        <v>0</v>
      </c>
      <c r="L7" s="564">
        <v>0</v>
      </c>
      <c r="M7" s="564">
        <v>0</v>
      </c>
      <c r="N7" s="564">
        <v>0</v>
      </c>
      <c r="O7" s="561">
        <v>0</v>
      </c>
      <c r="P7" s="564">
        <v>0</v>
      </c>
      <c r="Q7" s="564">
        <v>0</v>
      </c>
    </row>
    <row r="8" spans="1:22" s="100" customFormat="1">
      <c r="A8" s="1427" t="s">
        <v>201</v>
      </c>
      <c r="B8" s="1427" t="s">
        <v>202</v>
      </c>
      <c r="C8" s="1427" t="s">
        <v>67</v>
      </c>
      <c r="D8" s="1203">
        <f t="shared" ref="D8:D29" si="4">F8+H8+J8+L8+N8+P8</f>
        <v>4</v>
      </c>
      <c r="E8" s="1203">
        <f t="shared" ref="E8:E29" si="5">G8+I8+K8+M8+O8+Q8</f>
        <v>1.8333333333333333</v>
      </c>
      <c r="F8" s="1436">
        <f>1+1+1+1</f>
        <v>4</v>
      </c>
      <c r="G8" s="1436">
        <f>1/3+1/2+1/2+1/2</f>
        <v>1.8333333333333333</v>
      </c>
      <c r="H8" s="1526">
        <v>0</v>
      </c>
      <c r="I8" s="1526">
        <v>0</v>
      </c>
      <c r="J8" s="1526">
        <v>0</v>
      </c>
      <c r="K8" s="1526">
        <v>0</v>
      </c>
      <c r="L8" s="1526">
        <v>0</v>
      </c>
      <c r="M8" s="1526">
        <v>0</v>
      </c>
      <c r="N8" s="1526">
        <v>0</v>
      </c>
      <c r="O8" s="1526">
        <v>0</v>
      </c>
      <c r="P8" s="1526">
        <v>0</v>
      </c>
      <c r="Q8" s="1528">
        <v>0</v>
      </c>
      <c r="R8" s="111"/>
    </row>
    <row r="9" spans="1:22" s="100" customFormat="1">
      <c r="A9" s="1428" t="s">
        <v>152</v>
      </c>
      <c r="B9" s="1428" t="s">
        <v>153</v>
      </c>
      <c r="C9" s="1428" t="s">
        <v>59</v>
      </c>
      <c r="D9" s="1205">
        <f t="shared" si="4"/>
        <v>0</v>
      </c>
      <c r="E9" s="1205">
        <f t="shared" si="5"/>
        <v>0</v>
      </c>
      <c r="F9" s="1439">
        <v>0</v>
      </c>
      <c r="G9" s="1439">
        <v>0</v>
      </c>
      <c r="H9" s="1529">
        <v>0</v>
      </c>
      <c r="I9" s="1529">
        <v>0</v>
      </c>
      <c r="J9" s="1529">
        <v>0</v>
      </c>
      <c r="K9" s="1529">
        <v>0</v>
      </c>
      <c r="L9" s="1529">
        <v>0</v>
      </c>
      <c r="M9" s="1529">
        <v>0</v>
      </c>
      <c r="N9" s="1529">
        <v>0</v>
      </c>
      <c r="O9" s="1529">
        <v>0</v>
      </c>
      <c r="P9" s="1529">
        <v>0</v>
      </c>
      <c r="Q9" s="1530">
        <v>0</v>
      </c>
      <c r="R9" s="111"/>
    </row>
    <row r="10" spans="1:22" s="102" customFormat="1">
      <c r="A10" s="1427" t="s">
        <v>1913</v>
      </c>
      <c r="B10" s="1427" t="s">
        <v>1914</v>
      </c>
      <c r="C10" s="1427" t="s">
        <v>59</v>
      </c>
      <c r="D10" s="1203">
        <f t="shared" si="4"/>
        <v>2</v>
      </c>
      <c r="E10" s="1203">
        <f t="shared" si="5"/>
        <v>2</v>
      </c>
      <c r="F10" s="1436">
        <f>1+1</f>
        <v>2</v>
      </c>
      <c r="G10" s="1436">
        <f>1+1</f>
        <v>2</v>
      </c>
      <c r="H10" s="1526">
        <v>0</v>
      </c>
      <c r="I10" s="1526">
        <v>0</v>
      </c>
      <c r="J10" s="1526">
        <v>0</v>
      </c>
      <c r="K10" s="1526">
        <v>0</v>
      </c>
      <c r="L10" s="1526">
        <v>0</v>
      </c>
      <c r="M10" s="1526">
        <v>0</v>
      </c>
      <c r="N10" s="1526">
        <v>0</v>
      </c>
      <c r="O10" s="1526">
        <v>0</v>
      </c>
      <c r="P10" s="1526">
        <v>0</v>
      </c>
      <c r="Q10" s="1528">
        <v>0</v>
      </c>
      <c r="R10" s="112"/>
    </row>
    <row r="11" spans="1:22" s="123" customFormat="1">
      <c r="A11" s="1427" t="s">
        <v>728</v>
      </c>
      <c r="B11" s="1427" t="s">
        <v>729</v>
      </c>
      <c r="C11" s="1427" t="s">
        <v>59</v>
      </c>
      <c r="D11" s="1203">
        <f t="shared" si="4"/>
        <v>3</v>
      </c>
      <c r="E11" s="1203">
        <f t="shared" si="5"/>
        <v>2</v>
      </c>
      <c r="F11" s="1436">
        <f>1+1</f>
        <v>2</v>
      </c>
      <c r="G11" s="1436">
        <f>1/2+1/2</f>
        <v>1</v>
      </c>
      <c r="H11" s="1526">
        <f>1</f>
        <v>1</v>
      </c>
      <c r="I11" s="1526">
        <f>1</f>
        <v>1</v>
      </c>
      <c r="J11" s="1526">
        <v>0</v>
      </c>
      <c r="K11" s="1526">
        <v>0</v>
      </c>
      <c r="L11" s="1526">
        <v>0</v>
      </c>
      <c r="M11" s="1526">
        <v>0</v>
      </c>
      <c r="N11" s="1526">
        <v>0</v>
      </c>
      <c r="O11" s="1526">
        <v>0</v>
      </c>
      <c r="P11" s="1526">
        <v>0</v>
      </c>
      <c r="Q11" s="1528">
        <v>0</v>
      </c>
      <c r="R11" s="110"/>
    </row>
    <row r="12" spans="1:22" s="145" customFormat="1">
      <c r="A12" s="1427" t="s">
        <v>849</v>
      </c>
      <c r="B12" s="1427" t="s">
        <v>1087</v>
      </c>
      <c r="C12" s="1427" t="s">
        <v>59</v>
      </c>
      <c r="D12" s="1203">
        <f t="shared" si="4"/>
        <v>0</v>
      </c>
      <c r="E12" s="1203">
        <f t="shared" si="5"/>
        <v>0</v>
      </c>
      <c r="F12" s="1436">
        <v>0</v>
      </c>
      <c r="G12" s="1436">
        <v>0</v>
      </c>
      <c r="H12" s="1526">
        <v>0</v>
      </c>
      <c r="I12" s="1526">
        <v>0</v>
      </c>
      <c r="J12" s="1526">
        <v>0</v>
      </c>
      <c r="K12" s="1526">
        <v>0</v>
      </c>
      <c r="L12" s="1526">
        <v>0</v>
      </c>
      <c r="M12" s="1526">
        <v>0</v>
      </c>
      <c r="N12" s="1526">
        <v>0</v>
      </c>
      <c r="O12" s="1526">
        <v>0</v>
      </c>
      <c r="P12" s="1526">
        <v>0</v>
      </c>
      <c r="Q12" s="1528">
        <v>0</v>
      </c>
      <c r="R12" s="111"/>
    </row>
    <row r="13" spans="1:22" s="100" customFormat="1">
      <c r="A13" s="1427" t="s">
        <v>193</v>
      </c>
      <c r="B13" s="1427" t="s">
        <v>194</v>
      </c>
      <c r="C13" s="1427" t="s">
        <v>59</v>
      </c>
      <c r="D13" s="1203">
        <f t="shared" si="4"/>
        <v>0</v>
      </c>
      <c r="E13" s="1203">
        <f t="shared" si="5"/>
        <v>0</v>
      </c>
      <c r="F13" s="1436">
        <v>0</v>
      </c>
      <c r="G13" s="1436">
        <v>0</v>
      </c>
      <c r="H13" s="1526">
        <v>0</v>
      </c>
      <c r="I13" s="1526">
        <v>0</v>
      </c>
      <c r="J13" s="1526">
        <v>0</v>
      </c>
      <c r="K13" s="1526">
        <v>0</v>
      </c>
      <c r="L13" s="1526">
        <v>0</v>
      </c>
      <c r="M13" s="1526">
        <v>0</v>
      </c>
      <c r="N13" s="1526">
        <v>0</v>
      </c>
      <c r="O13" s="1526">
        <v>0</v>
      </c>
      <c r="P13" s="1526">
        <v>0</v>
      </c>
      <c r="Q13" s="1528">
        <v>0</v>
      </c>
      <c r="R13" s="111"/>
    </row>
    <row r="14" spans="1:22" s="102" customFormat="1">
      <c r="A14" s="1427" t="s">
        <v>732</v>
      </c>
      <c r="B14" s="1427" t="s">
        <v>733</v>
      </c>
      <c r="C14" s="1427" t="s">
        <v>59</v>
      </c>
      <c r="D14" s="1203">
        <f t="shared" si="4"/>
        <v>1</v>
      </c>
      <c r="E14" s="1203">
        <f t="shared" si="5"/>
        <v>0.5</v>
      </c>
      <c r="F14" s="1436">
        <f>1</f>
        <v>1</v>
      </c>
      <c r="G14" s="1436">
        <f>1/2</f>
        <v>0.5</v>
      </c>
      <c r="H14" s="1526">
        <v>0</v>
      </c>
      <c r="I14" s="1526">
        <v>0</v>
      </c>
      <c r="J14" s="1526">
        <v>0</v>
      </c>
      <c r="K14" s="1526">
        <v>0</v>
      </c>
      <c r="L14" s="1526">
        <v>0</v>
      </c>
      <c r="M14" s="1526">
        <v>0</v>
      </c>
      <c r="N14" s="1526">
        <v>0</v>
      </c>
      <c r="O14" s="1526">
        <v>0</v>
      </c>
      <c r="P14" s="1526">
        <v>0</v>
      </c>
      <c r="Q14" s="1528">
        <v>0</v>
      </c>
      <c r="R14" s="112"/>
    </row>
    <row r="15" spans="1:22" s="95" customFormat="1">
      <c r="A15" s="1429" t="s">
        <v>203</v>
      </c>
      <c r="B15" s="1429" t="s">
        <v>204</v>
      </c>
      <c r="C15" s="1429" t="s">
        <v>1021</v>
      </c>
      <c r="D15" s="1205">
        <f t="shared" si="4"/>
        <v>2</v>
      </c>
      <c r="E15" s="1205">
        <f t="shared" si="5"/>
        <v>0.83333333333333326</v>
      </c>
      <c r="F15" s="1439">
        <f>1+1</f>
        <v>2</v>
      </c>
      <c r="G15" s="1439">
        <f>1/2+1/3</f>
        <v>0.83333333333333326</v>
      </c>
      <c r="H15" s="1529">
        <v>0</v>
      </c>
      <c r="I15" s="1529">
        <v>0</v>
      </c>
      <c r="J15" s="1529">
        <v>0</v>
      </c>
      <c r="K15" s="1529">
        <v>0</v>
      </c>
      <c r="L15" s="1529">
        <v>0</v>
      </c>
      <c r="M15" s="1529">
        <v>0</v>
      </c>
      <c r="N15" s="1529">
        <v>0</v>
      </c>
      <c r="O15" s="1529">
        <v>0</v>
      </c>
      <c r="P15" s="1529">
        <v>0</v>
      </c>
      <c r="Q15" s="1530">
        <v>0</v>
      </c>
      <c r="R15"/>
    </row>
    <row r="16" spans="1:22" s="256" customFormat="1">
      <c r="A16" s="1427" t="s">
        <v>188</v>
      </c>
      <c r="B16" s="1427" t="s">
        <v>189</v>
      </c>
      <c r="C16" s="1427" t="s">
        <v>56</v>
      </c>
      <c r="D16" s="1203">
        <f t="shared" si="4"/>
        <v>1</v>
      </c>
      <c r="E16" s="1203">
        <f t="shared" si="5"/>
        <v>1</v>
      </c>
      <c r="F16" s="1436">
        <f>1</f>
        <v>1</v>
      </c>
      <c r="G16" s="1436">
        <f>1</f>
        <v>1</v>
      </c>
      <c r="H16" s="1526">
        <v>0</v>
      </c>
      <c r="I16" s="1526">
        <v>0</v>
      </c>
      <c r="J16" s="1526">
        <v>0</v>
      </c>
      <c r="K16" s="1526">
        <v>0</v>
      </c>
      <c r="L16" s="1526">
        <v>0</v>
      </c>
      <c r="M16" s="1526">
        <v>0</v>
      </c>
      <c r="N16" s="1526">
        <v>0</v>
      </c>
      <c r="O16" s="1526">
        <v>0</v>
      </c>
      <c r="P16" s="1526">
        <v>0</v>
      </c>
      <c r="Q16" s="1528">
        <v>0</v>
      </c>
      <c r="R16"/>
      <c r="S16" s="95"/>
      <c r="T16" s="95"/>
      <c r="U16" s="95"/>
      <c r="V16" s="95"/>
    </row>
    <row r="17" spans="1:18" s="95" customFormat="1">
      <c r="A17" s="1427" t="s">
        <v>205</v>
      </c>
      <c r="B17" s="1427" t="s">
        <v>206</v>
      </c>
      <c r="C17" s="1427" t="s">
        <v>56</v>
      </c>
      <c r="D17" s="1203">
        <f t="shared" si="4"/>
        <v>3</v>
      </c>
      <c r="E17" s="1203">
        <f t="shared" si="5"/>
        <v>1.3333333333333333</v>
      </c>
      <c r="F17" s="1436">
        <f>1+1+1</f>
        <v>3</v>
      </c>
      <c r="G17" s="1436">
        <f>1/2+1/3+1/2</f>
        <v>1.3333333333333333</v>
      </c>
      <c r="H17" s="1526">
        <v>0</v>
      </c>
      <c r="I17" s="1526">
        <v>0</v>
      </c>
      <c r="J17" s="1526">
        <v>0</v>
      </c>
      <c r="K17" s="1526">
        <v>0</v>
      </c>
      <c r="L17" s="1526">
        <v>0</v>
      </c>
      <c r="M17" s="1526">
        <v>0</v>
      </c>
      <c r="N17" s="1526">
        <v>0</v>
      </c>
      <c r="O17" s="1526">
        <v>0</v>
      </c>
      <c r="P17" s="1526">
        <v>0</v>
      </c>
      <c r="Q17" s="1528">
        <v>0</v>
      </c>
      <c r="R17"/>
    </row>
    <row r="18" spans="1:18" s="95" customFormat="1">
      <c r="A18" s="1428" t="s">
        <v>1020</v>
      </c>
      <c r="B18" s="1525" t="s">
        <v>1019</v>
      </c>
      <c r="C18" s="1428" t="s">
        <v>470</v>
      </c>
      <c r="D18" s="1205">
        <f t="shared" si="4"/>
        <v>0</v>
      </c>
      <c r="E18" s="1205">
        <f t="shared" si="5"/>
        <v>0</v>
      </c>
      <c r="F18" s="1439">
        <v>0</v>
      </c>
      <c r="G18" s="1439">
        <v>0</v>
      </c>
      <c r="H18" s="1529">
        <v>0</v>
      </c>
      <c r="I18" s="1529">
        <v>0</v>
      </c>
      <c r="J18" s="1529">
        <v>0</v>
      </c>
      <c r="K18" s="1529">
        <v>0</v>
      </c>
      <c r="L18" s="1529">
        <v>0</v>
      </c>
      <c r="M18" s="1529">
        <v>0</v>
      </c>
      <c r="N18" s="1529">
        <v>0</v>
      </c>
      <c r="O18" s="1529">
        <v>0</v>
      </c>
      <c r="P18" s="1529">
        <v>0</v>
      </c>
      <c r="Q18" s="1530">
        <v>0</v>
      </c>
      <c r="R18"/>
    </row>
    <row r="19" spans="1:18" s="100" customFormat="1">
      <c r="A19" s="1565" t="s">
        <v>2667</v>
      </c>
      <c r="B19" s="1575" t="s">
        <v>2668</v>
      </c>
      <c r="C19" s="1575" t="s">
        <v>577</v>
      </c>
      <c r="D19" s="314">
        <f t="shared" si="4"/>
        <v>0</v>
      </c>
      <c r="E19" s="314">
        <f t="shared" si="5"/>
        <v>0</v>
      </c>
      <c r="F19" s="1568">
        <v>0</v>
      </c>
      <c r="G19" s="1568">
        <v>0</v>
      </c>
      <c r="H19" s="1568">
        <v>0</v>
      </c>
      <c r="I19" s="1568">
        <v>0</v>
      </c>
      <c r="J19" s="1568">
        <v>0</v>
      </c>
      <c r="K19" s="1568">
        <v>0</v>
      </c>
      <c r="L19" s="1568">
        <v>0</v>
      </c>
      <c r="M19" s="1568">
        <v>0</v>
      </c>
      <c r="N19" s="1568">
        <v>0</v>
      </c>
      <c r="O19" s="1568">
        <v>0</v>
      </c>
      <c r="P19" s="1568">
        <v>0</v>
      </c>
      <c r="Q19" s="1569">
        <v>0</v>
      </c>
      <c r="R19" s="111"/>
    </row>
    <row r="20" spans="1:18" s="95" customFormat="1">
      <c r="A20" s="188" t="s">
        <v>904</v>
      </c>
      <c r="B20" s="1535" t="s">
        <v>123</v>
      </c>
      <c r="C20" s="1535" t="s">
        <v>311</v>
      </c>
      <c r="D20" s="315">
        <f t="shared" si="4"/>
        <v>0</v>
      </c>
      <c r="E20" s="315">
        <f t="shared" si="5"/>
        <v>0</v>
      </c>
      <c r="F20" s="1540">
        <v>0</v>
      </c>
      <c r="G20" s="1540">
        <v>0</v>
      </c>
      <c r="H20" s="1540">
        <v>0</v>
      </c>
      <c r="I20" s="1540">
        <v>0</v>
      </c>
      <c r="J20" s="113">
        <v>0</v>
      </c>
      <c r="K20" s="114">
        <v>0</v>
      </c>
      <c r="L20" s="1540">
        <v>0</v>
      </c>
      <c r="M20" s="1540">
        <v>0</v>
      </c>
      <c r="N20" s="1540">
        <v>0</v>
      </c>
      <c r="O20" s="1540">
        <v>0</v>
      </c>
      <c r="P20" s="1540">
        <v>0</v>
      </c>
      <c r="Q20" s="113">
        <v>0</v>
      </c>
      <c r="R20"/>
    </row>
    <row r="21" spans="1:18" s="95" customFormat="1">
      <c r="A21" s="1515" t="s">
        <v>730</v>
      </c>
      <c r="B21" s="1534" t="s">
        <v>731</v>
      </c>
      <c r="C21" s="1515" t="s">
        <v>577</v>
      </c>
      <c r="D21" s="1497">
        <f t="shared" si="4"/>
        <v>0</v>
      </c>
      <c r="E21" s="1497">
        <f t="shared" si="5"/>
        <v>0</v>
      </c>
      <c r="F21" s="1588">
        <v>0</v>
      </c>
      <c r="G21" s="1538">
        <v>0</v>
      </c>
      <c r="H21" s="1538">
        <v>0</v>
      </c>
      <c r="I21" s="1538">
        <v>0</v>
      </c>
      <c r="J21" s="1538">
        <v>0</v>
      </c>
      <c r="K21" s="1538">
        <v>0</v>
      </c>
      <c r="L21" s="1538">
        <v>0</v>
      </c>
      <c r="M21" s="1538">
        <v>0</v>
      </c>
      <c r="N21" s="1538">
        <v>0</v>
      </c>
      <c r="O21" s="1538">
        <v>0</v>
      </c>
      <c r="P21" s="1538">
        <v>0</v>
      </c>
      <c r="Q21" s="1539">
        <v>0</v>
      </c>
      <c r="R21"/>
    </row>
    <row r="22" spans="1:18" s="95" customFormat="1">
      <c r="A22" s="1428" t="s">
        <v>1494</v>
      </c>
      <c r="B22" s="1525" t="s">
        <v>1495</v>
      </c>
      <c r="C22" s="1525" t="s">
        <v>868</v>
      </c>
      <c r="D22" s="1205">
        <f t="shared" si="4"/>
        <v>1</v>
      </c>
      <c r="E22" s="1205">
        <f t="shared" si="5"/>
        <v>0</v>
      </c>
      <c r="F22" s="1538">
        <f>1</f>
        <v>1</v>
      </c>
      <c r="G22" s="1529">
        <v>0</v>
      </c>
      <c r="H22" s="1529">
        <v>0</v>
      </c>
      <c r="I22" s="1529">
        <v>0</v>
      </c>
      <c r="J22" s="1529">
        <v>0</v>
      </c>
      <c r="K22" s="1529">
        <v>0</v>
      </c>
      <c r="L22" s="1529">
        <v>0</v>
      </c>
      <c r="M22" s="1529">
        <v>0</v>
      </c>
      <c r="N22" s="1529">
        <v>0</v>
      </c>
      <c r="O22" s="1529">
        <v>0</v>
      </c>
      <c r="P22" s="1529">
        <v>0</v>
      </c>
      <c r="Q22" s="1530">
        <v>0</v>
      </c>
      <c r="R22"/>
    </row>
    <row r="23" spans="1:18" s="95" customFormat="1">
      <c r="A23" s="1427" t="s">
        <v>896</v>
      </c>
      <c r="B23" s="1524" t="s">
        <v>781</v>
      </c>
      <c r="C23" s="1524" t="s">
        <v>868</v>
      </c>
      <c r="D23" s="1203">
        <f t="shared" si="4"/>
        <v>0</v>
      </c>
      <c r="E23" s="1203">
        <f t="shared" si="5"/>
        <v>0</v>
      </c>
      <c r="F23" s="1540">
        <v>0</v>
      </c>
      <c r="G23" s="1540">
        <v>0</v>
      </c>
      <c r="H23" s="1540">
        <v>0</v>
      </c>
      <c r="I23" s="1540">
        <v>0</v>
      </c>
      <c r="J23" s="1540">
        <v>0</v>
      </c>
      <c r="K23" s="1540">
        <v>0</v>
      </c>
      <c r="L23" s="1540">
        <v>0</v>
      </c>
      <c r="M23" s="1540">
        <v>0</v>
      </c>
      <c r="N23" s="1540">
        <v>0</v>
      </c>
      <c r="O23" s="1540">
        <v>0</v>
      </c>
      <c r="P23" s="1540">
        <v>0</v>
      </c>
      <c r="Q23" s="113">
        <v>0</v>
      </c>
      <c r="R23"/>
    </row>
    <row r="24" spans="1:18" s="95" customFormat="1">
      <c r="A24" s="1430" t="s">
        <v>1626</v>
      </c>
      <c r="B24" s="1490" t="s">
        <v>1354</v>
      </c>
      <c r="C24" s="1524" t="s">
        <v>868</v>
      </c>
      <c r="D24" s="1203">
        <f t="shared" si="4"/>
        <v>1</v>
      </c>
      <c r="E24" s="1203">
        <f t="shared" si="5"/>
        <v>0</v>
      </c>
      <c r="F24" s="1540">
        <f>1</f>
        <v>1</v>
      </c>
      <c r="G24" s="1540">
        <v>0</v>
      </c>
      <c r="H24" s="1540">
        <v>0</v>
      </c>
      <c r="I24" s="1540">
        <v>0</v>
      </c>
      <c r="J24" s="1540">
        <v>0</v>
      </c>
      <c r="K24" s="1540">
        <v>0</v>
      </c>
      <c r="L24" s="1540">
        <v>0</v>
      </c>
      <c r="M24" s="1540">
        <v>0</v>
      </c>
      <c r="N24" s="1540">
        <v>0</v>
      </c>
      <c r="O24" s="1540">
        <v>0</v>
      </c>
      <c r="P24" s="1540">
        <v>0</v>
      </c>
      <c r="Q24" s="113">
        <v>0</v>
      </c>
      <c r="R24"/>
    </row>
    <row r="25" spans="1:18" s="95" customFormat="1">
      <c r="A25" s="1590" t="s">
        <v>1894</v>
      </c>
      <c r="B25" s="1591" t="s">
        <v>1892</v>
      </c>
      <c r="C25" s="1536" t="s">
        <v>868</v>
      </c>
      <c r="D25" s="1203">
        <f t="shared" si="4"/>
        <v>1</v>
      </c>
      <c r="E25" s="1203">
        <f t="shared" si="5"/>
        <v>0</v>
      </c>
      <c r="F25" s="1540">
        <f>1</f>
        <v>1</v>
      </c>
      <c r="G25" s="1540">
        <v>0</v>
      </c>
      <c r="H25" s="1540">
        <v>0</v>
      </c>
      <c r="I25" s="1540">
        <v>0</v>
      </c>
      <c r="J25" s="1540">
        <v>0</v>
      </c>
      <c r="K25" s="1540">
        <v>0</v>
      </c>
      <c r="L25" s="1540">
        <v>0</v>
      </c>
      <c r="M25" s="1540">
        <v>0</v>
      </c>
      <c r="N25" s="1540">
        <v>0</v>
      </c>
      <c r="O25" s="1540">
        <v>0</v>
      </c>
      <c r="P25" s="1540">
        <v>0</v>
      </c>
      <c r="Q25" s="113">
        <v>0</v>
      </c>
      <c r="R25"/>
    </row>
    <row r="26" spans="1:18" s="100" customFormat="1">
      <c r="A26" s="182" t="s">
        <v>1655</v>
      </c>
      <c r="B26" s="1589" t="s">
        <v>1656</v>
      </c>
      <c r="C26" s="1589" t="s">
        <v>868</v>
      </c>
      <c r="D26" s="337">
        <f t="shared" si="4"/>
        <v>1</v>
      </c>
      <c r="E26" s="337">
        <f t="shared" si="5"/>
        <v>0</v>
      </c>
      <c r="F26" s="1592">
        <f>1</f>
        <v>1</v>
      </c>
      <c r="G26" s="1592">
        <v>0</v>
      </c>
      <c r="H26" s="1592">
        <v>0</v>
      </c>
      <c r="I26" s="1592">
        <v>0</v>
      </c>
      <c r="J26" s="1592">
        <v>0</v>
      </c>
      <c r="K26" s="1592">
        <v>0</v>
      </c>
      <c r="L26" s="1592">
        <v>0</v>
      </c>
      <c r="M26" s="1592">
        <v>0</v>
      </c>
      <c r="N26" s="1592">
        <v>0</v>
      </c>
      <c r="O26" s="1592">
        <v>0</v>
      </c>
      <c r="P26" s="1592">
        <v>0</v>
      </c>
      <c r="Q26" s="1588">
        <v>0</v>
      </c>
      <c r="R26" s="111"/>
    </row>
    <row r="27" spans="1:18" s="95" customFormat="1">
      <c r="A27" s="1515" t="s">
        <v>937</v>
      </c>
      <c r="B27" s="1534" t="s">
        <v>138</v>
      </c>
      <c r="C27" s="1534" t="s">
        <v>868</v>
      </c>
      <c r="D27" s="1497">
        <f t="shared" si="4"/>
        <v>0</v>
      </c>
      <c r="E27" s="1497">
        <f t="shared" si="5"/>
        <v>0</v>
      </c>
      <c r="F27" s="1538">
        <v>0</v>
      </c>
      <c r="G27" s="1538">
        <v>0</v>
      </c>
      <c r="H27" s="1538">
        <v>0</v>
      </c>
      <c r="I27" s="1538">
        <v>0</v>
      </c>
      <c r="J27" s="1538">
        <v>0</v>
      </c>
      <c r="K27" s="1538">
        <v>0</v>
      </c>
      <c r="L27" s="1538">
        <v>0</v>
      </c>
      <c r="M27" s="1538">
        <v>0</v>
      </c>
      <c r="N27" s="1538">
        <v>0</v>
      </c>
      <c r="O27" s="1538">
        <v>0</v>
      </c>
      <c r="P27" s="1538">
        <v>0</v>
      </c>
      <c r="Q27" s="1539">
        <v>0</v>
      </c>
      <c r="R27"/>
    </row>
    <row r="28" spans="1:18">
      <c r="A28" s="1428" t="s">
        <v>199</v>
      </c>
      <c r="B28" s="1525" t="s">
        <v>905</v>
      </c>
      <c r="C28" s="1428" t="s">
        <v>835</v>
      </c>
      <c r="D28" s="1205">
        <f t="shared" si="4"/>
        <v>0</v>
      </c>
      <c r="E28" s="1205">
        <f t="shared" si="5"/>
        <v>0</v>
      </c>
      <c r="F28" s="1529">
        <v>0</v>
      </c>
      <c r="G28" s="1529">
        <v>0</v>
      </c>
      <c r="H28" s="1529">
        <v>0</v>
      </c>
      <c r="I28" s="1529">
        <v>0</v>
      </c>
      <c r="J28" s="1529">
        <v>0</v>
      </c>
      <c r="K28" s="1529">
        <v>0</v>
      </c>
      <c r="L28" s="1529">
        <v>0</v>
      </c>
      <c r="M28" s="1529">
        <v>0</v>
      </c>
      <c r="N28" s="1529">
        <v>0</v>
      </c>
      <c r="O28" s="1529">
        <v>0</v>
      </c>
      <c r="P28" s="1529">
        <v>0</v>
      </c>
      <c r="Q28" s="1530">
        <v>0</v>
      </c>
      <c r="R28" s="255"/>
    </row>
    <row r="29" spans="1:18" ht="16" thickBot="1">
      <c r="A29" s="1586" t="s">
        <v>906</v>
      </c>
      <c r="B29" s="1587" t="s">
        <v>503</v>
      </c>
      <c r="C29" s="1587" t="s">
        <v>835</v>
      </c>
      <c r="D29" s="1207">
        <f t="shared" si="4"/>
        <v>0</v>
      </c>
      <c r="E29" s="1207">
        <f t="shared" si="5"/>
        <v>0</v>
      </c>
      <c r="F29" s="1451">
        <f>0</f>
        <v>0</v>
      </c>
      <c r="G29" s="1451">
        <v>0</v>
      </c>
      <c r="H29" s="1451">
        <v>0</v>
      </c>
      <c r="I29" s="1451">
        <v>0</v>
      </c>
      <c r="J29" s="1451">
        <v>0</v>
      </c>
      <c r="K29" s="1451">
        <v>0</v>
      </c>
      <c r="L29" s="1451">
        <v>0</v>
      </c>
      <c r="M29" s="1451">
        <v>0</v>
      </c>
      <c r="N29" s="1451">
        <v>0</v>
      </c>
      <c r="O29" s="1451">
        <v>0</v>
      </c>
      <c r="P29" s="1451">
        <v>0</v>
      </c>
      <c r="Q29" s="1564">
        <v>0</v>
      </c>
    </row>
    <row r="30" spans="1:18">
      <c r="A30" s="240" t="s">
        <v>20</v>
      </c>
      <c r="B30" s="241"/>
      <c r="C30" s="241"/>
      <c r="D30" s="244">
        <f>SUM(D5:D29)</f>
        <v>23</v>
      </c>
      <c r="E30" s="242">
        <f>SUM(E5:E29)</f>
        <v>12</v>
      </c>
      <c r="F30" s="244">
        <f>SUM(F5:F29)</f>
        <v>21</v>
      </c>
      <c r="G30" s="242">
        <f t="shared" ref="G30:Q30" si="6">SUM(G5:G29)</f>
        <v>10</v>
      </c>
      <c r="H30" s="244">
        <f>SUM(H5:H29)</f>
        <v>1</v>
      </c>
      <c r="I30" s="242">
        <f t="shared" si="6"/>
        <v>1</v>
      </c>
      <c r="J30" s="244">
        <f t="shared" si="6"/>
        <v>0</v>
      </c>
      <c r="K30" s="242">
        <f t="shared" si="6"/>
        <v>0</v>
      </c>
      <c r="L30" s="244">
        <f t="shared" si="6"/>
        <v>0</v>
      </c>
      <c r="M30" s="242">
        <f t="shared" si="6"/>
        <v>0</v>
      </c>
      <c r="N30" s="244">
        <f t="shared" si="6"/>
        <v>0</v>
      </c>
      <c r="O30" s="242">
        <f t="shared" si="6"/>
        <v>0</v>
      </c>
      <c r="P30" s="244">
        <f t="shared" si="6"/>
        <v>1</v>
      </c>
      <c r="Q30" s="243">
        <f t="shared" si="6"/>
        <v>1</v>
      </c>
    </row>
    <row r="31" spans="1:18"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</row>
    <row r="32" spans="1:18">
      <c r="B32" s="139"/>
    </row>
  </sheetData>
  <sortState xmlns:xlrd2="http://schemas.microsoft.com/office/spreadsheetml/2017/richdata2" ref="A24:V25">
    <sortCondition ref="A24"/>
  </sortState>
  <mergeCells count="12">
    <mergeCell ref="A1:Q1"/>
    <mergeCell ref="A3:A4"/>
    <mergeCell ref="B3:B4"/>
    <mergeCell ref="C3:C4"/>
    <mergeCell ref="F3:G3"/>
    <mergeCell ref="J3:K3"/>
    <mergeCell ref="L3:M3"/>
    <mergeCell ref="N3:O3"/>
    <mergeCell ref="P3:Q3"/>
    <mergeCell ref="A2:Q2"/>
    <mergeCell ref="D3:E3"/>
    <mergeCell ref="H3:I3"/>
  </mergeCells>
  <phoneticPr fontId="67" type="noConversion"/>
  <conditionalFormatting sqref="C30:C1048576 C1:C21">
    <cfRule type="containsText" dxfId="18" priority="2" operator="containsText" text="student">
      <formula>NOT(ISERROR(SEARCH("student",C1)))</formula>
    </cfRule>
  </conditionalFormatting>
  <pageMargins left="0.24" right="0.17" top="0.75" bottom="0.75" header="0.3" footer="0.3"/>
  <pageSetup paperSize="9" scale="80" orientation="landscape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Sheet24"/>
  <dimension ref="A1:S70"/>
  <sheetViews>
    <sheetView topLeftCell="B1" zoomScale="90" zoomScaleNormal="90" workbookViewId="0">
      <selection activeCell="B1" sqref="B1:R59"/>
    </sheetView>
  </sheetViews>
  <sheetFormatPr baseColWidth="10" defaultColWidth="8.83203125" defaultRowHeight="15"/>
  <cols>
    <col min="1" max="1" width="0" style="1" hidden="1" customWidth="1"/>
    <col min="2" max="2" width="15.6640625" customWidth="1"/>
    <col min="3" max="3" width="26.83203125" customWidth="1"/>
    <col min="4" max="4" width="34.5" customWidth="1"/>
    <col min="5" max="5" width="10.1640625" customWidth="1"/>
    <col min="6" max="10" width="10.6640625" customWidth="1"/>
    <col min="11" max="11" width="10" customWidth="1"/>
    <col min="12" max="12" width="10.1640625" customWidth="1"/>
    <col min="13" max="14" width="10" customWidth="1"/>
    <col min="15" max="16" width="10.1640625" customWidth="1"/>
    <col min="17" max="17" width="10.6640625" customWidth="1"/>
    <col min="18" max="18" width="11" customWidth="1"/>
    <col min="20" max="16384" width="8.83203125" style="37"/>
  </cols>
  <sheetData>
    <row r="1" spans="1:19" ht="21" customHeight="1">
      <c r="B1" s="1742" t="s">
        <v>734</v>
      </c>
      <c r="C1" s="1742"/>
      <c r="D1" s="1742"/>
      <c r="E1" s="1742"/>
      <c r="F1" s="1742"/>
      <c r="G1" s="1742"/>
      <c r="H1" s="1742"/>
      <c r="I1" s="1742"/>
      <c r="J1" s="1742"/>
      <c r="K1" s="1742"/>
      <c r="L1" s="1742"/>
      <c r="M1" s="1742"/>
      <c r="N1" s="1742"/>
      <c r="O1" s="1742"/>
      <c r="P1" s="1742"/>
      <c r="Q1" s="1742"/>
      <c r="R1" s="1729"/>
      <c r="S1" s="1604"/>
    </row>
    <row r="2" spans="1:19" ht="19">
      <c r="B2" s="1731" t="s">
        <v>2277</v>
      </c>
      <c r="C2" s="1732"/>
      <c r="D2" s="1732"/>
      <c r="E2" s="1732"/>
      <c r="F2" s="1732"/>
      <c r="G2" s="1732"/>
      <c r="H2" s="1732"/>
      <c r="I2" s="1732"/>
      <c r="J2" s="1732"/>
      <c r="K2" s="1732"/>
      <c r="L2" s="1732"/>
      <c r="M2" s="1732"/>
      <c r="N2" s="1732"/>
      <c r="O2" s="1732"/>
      <c r="P2" s="1732"/>
      <c r="Q2" s="1732"/>
      <c r="R2" s="1732"/>
      <c r="S2" s="260"/>
    </row>
    <row r="3" spans="1:19" ht="18" customHeight="1">
      <c r="A3" s="1820" t="s">
        <v>2888</v>
      </c>
      <c r="B3" s="1741" t="s">
        <v>1</v>
      </c>
      <c r="C3" s="1741" t="s">
        <v>2</v>
      </c>
      <c r="D3" s="1741" t="s">
        <v>861</v>
      </c>
      <c r="E3" s="1740" t="s">
        <v>853</v>
      </c>
      <c r="F3" s="1740"/>
      <c r="G3" s="1740" t="s">
        <v>1732</v>
      </c>
      <c r="H3" s="1740"/>
      <c r="I3" s="1740" t="s">
        <v>859</v>
      </c>
      <c r="J3" s="1740"/>
      <c r="K3" s="1740" t="s">
        <v>12</v>
      </c>
      <c r="L3" s="1740"/>
      <c r="M3" s="1740" t="s">
        <v>6</v>
      </c>
      <c r="N3" s="1740"/>
      <c r="O3" s="1740" t="s">
        <v>5</v>
      </c>
      <c r="P3" s="1740"/>
      <c r="Q3" s="1740" t="s">
        <v>7</v>
      </c>
      <c r="R3" s="1740"/>
    </row>
    <row r="4" spans="1:19">
      <c r="A4" s="1820"/>
      <c r="B4" s="1741"/>
      <c r="C4" s="1741"/>
      <c r="D4" s="1741"/>
      <c r="E4" s="16" t="s">
        <v>14</v>
      </c>
      <c r="F4" s="16" t="s">
        <v>15</v>
      </c>
      <c r="G4" s="13" t="s">
        <v>14</v>
      </c>
      <c r="H4" s="13" t="s">
        <v>15</v>
      </c>
      <c r="I4" s="13" t="s">
        <v>14</v>
      </c>
      <c r="J4" s="13" t="s">
        <v>15</v>
      </c>
      <c r="K4" s="13" t="s">
        <v>14</v>
      </c>
      <c r="L4" s="13" t="s">
        <v>15</v>
      </c>
      <c r="M4" s="13" t="s">
        <v>14</v>
      </c>
      <c r="N4" s="13" t="s">
        <v>15</v>
      </c>
      <c r="O4" s="13" t="s">
        <v>14</v>
      </c>
      <c r="P4" s="13" t="s">
        <v>15</v>
      </c>
      <c r="Q4" s="13" t="s">
        <v>14</v>
      </c>
      <c r="R4" s="67" t="s">
        <v>15</v>
      </c>
      <c r="S4" s="69"/>
    </row>
    <row r="5" spans="1:19" s="121" customFormat="1" hidden="1">
      <c r="A5" s="1201" t="s">
        <v>2881</v>
      </c>
      <c r="B5" s="1229" t="s">
        <v>2882</v>
      </c>
      <c r="C5" s="1228" t="s">
        <v>2883</v>
      </c>
      <c r="D5" s="1229" t="s">
        <v>2884</v>
      </c>
      <c r="E5" s="1230" t="s">
        <v>2885</v>
      </c>
      <c r="F5" s="1230" t="s">
        <v>2886</v>
      </c>
      <c r="G5" s="1231" t="s">
        <v>2887</v>
      </c>
      <c r="H5" s="1232" t="s">
        <v>2889</v>
      </c>
      <c r="I5" s="1231" t="s">
        <v>2890</v>
      </c>
      <c r="J5" s="1232" t="s">
        <v>2891</v>
      </c>
      <c r="K5" s="1231" t="s">
        <v>2892</v>
      </c>
      <c r="L5" s="1231" t="s">
        <v>2893</v>
      </c>
      <c r="M5" s="1231" t="s">
        <v>2894</v>
      </c>
      <c r="N5" s="1232" t="s">
        <v>2895</v>
      </c>
      <c r="O5" s="1231" t="s">
        <v>2896</v>
      </c>
      <c r="P5" s="1232" t="s">
        <v>2897</v>
      </c>
      <c r="Q5" s="1231" t="s">
        <v>2898</v>
      </c>
      <c r="R5" s="1246" t="s">
        <v>2899</v>
      </c>
      <c r="S5" s="345"/>
    </row>
    <row r="6" spans="1:19" s="123" customFormat="1">
      <c r="A6" s="1202">
        <v>1</v>
      </c>
      <c r="B6" s="1427" t="s">
        <v>224</v>
      </c>
      <c r="C6" s="1428" t="s">
        <v>225</v>
      </c>
      <c r="D6" s="1427" t="s">
        <v>67</v>
      </c>
      <c r="E6" s="1205">
        <f t="shared" ref="E6:E37" si="0">G6+I6+K6+M6+O6+Q6</f>
        <v>4</v>
      </c>
      <c r="F6" s="1205">
        <f t="shared" ref="F6:F37" si="1">H6+J6+L6+N6+P6+R6</f>
        <v>2.1666666666666665</v>
      </c>
      <c r="G6" s="1439">
        <f>1+1+1</f>
        <v>3</v>
      </c>
      <c r="H6" s="1436">
        <f>1/3+1/3+1/2</f>
        <v>1.1666666666666665</v>
      </c>
      <c r="I6" s="1439">
        <v>0</v>
      </c>
      <c r="J6" s="1436">
        <v>0</v>
      </c>
      <c r="K6" s="1439">
        <v>0</v>
      </c>
      <c r="L6" s="1439">
        <v>0</v>
      </c>
      <c r="M6" s="1439">
        <v>0</v>
      </c>
      <c r="N6" s="1436">
        <v>0</v>
      </c>
      <c r="O6" s="1439">
        <v>0</v>
      </c>
      <c r="P6" s="1436">
        <v>0</v>
      </c>
      <c r="Q6" s="1439">
        <f>1</f>
        <v>1</v>
      </c>
      <c r="R6" s="1593">
        <f>1</f>
        <v>1</v>
      </c>
      <c r="S6" s="346"/>
    </row>
    <row r="7" spans="1:19" s="123" customFormat="1">
      <c r="A7" s="1204">
        <v>2</v>
      </c>
      <c r="B7" s="1427" t="s">
        <v>255</v>
      </c>
      <c r="C7" s="1427" t="s">
        <v>215</v>
      </c>
      <c r="D7" s="1427" t="s">
        <v>1083</v>
      </c>
      <c r="E7" s="1203">
        <f t="shared" si="0"/>
        <v>0</v>
      </c>
      <c r="F7" s="1203">
        <f t="shared" si="1"/>
        <v>0</v>
      </c>
      <c r="G7" s="1436">
        <v>0</v>
      </c>
      <c r="H7" s="1436">
        <v>0</v>
      </c>
      <c r="I7" s="1436">
        <v>0</v>
      </c>
      <c r="J7" s="1436">
        <v>0</v>
      </c>
      <c r="K7" s="1436">
        <v>0</v>
      </c>
      <c r="L7" s="1436">
        <v>0</v>
      </c>
      <c r="M7" s="1436">
        <v>0</v>
      </c>
      <c r="N7" s="1436">
        <v>0</v>
      </c>
      <c r="O7" s="1436">
        <v>0</v>
      </c>
      <c r="P7" s="1436">
        <v>0</v>
      </c>
      <c r="Q7" s="1436">
        <v>0</v>
      </c>
      <c r="R7" s="1593">
        <v>0</v>
      </c>
      <c r="S7" s="346"/>
    </row>
    <row r="8" spans="1:19" s="102" customFormat="1">
      <c r="A8" s="1233">
        <v>3</v>
      </c>
      <c r="B8" s="1427" t="s">
        <v>2136</v>
      </c>
      <c r="C8" s="1427" t="s">
        <v>740</v>
      </c>
      <c r="D8" s="1427" t="s">
        <v>1083</v>
      </c>
      <c r="E8" s="1203">
        <f t="shared" si="0"/>
        <v>1</v>
      </c>
      <c r="F8" s="1203">
        <f t="shared" si="1"/>
        <v>1</v>
      </c>
      <c r="G8" s="1436">
        <f>1</f>
        <v>1</v>
      </c>
      <c r="H8" s="1436">
        <f>1</f>
        <v>1</v>
      </c>
      <c r="I8" s="1436">
        <v>0</v>
      </c>
      <c r="J8" s="1436">
        <v>0</v>
      </c>
      <c r="K8" s="1436">
        <v>0</v>
      </c>
      <c r="L8" s="1436">
        <v>0</v>
      </c>
      <c r="M8" s="1436">
        <v>0</v>
      </c>
      <c r="N8" s="1436">
        <v>0</v>
      </c>
      <c r="O8" s="1436">
        <v>0</v>
      </c>
      <c r="P8" s="1436">
        <v>0</v>
      </c>
      <c r="Q8" s="1436">
        <v>0</v>
      </c>
      <c r="R8" s="1593">
        <v>0</v>
      </c>
      <c r="S8" s="347"/>
    </row>
    <row r="9" spans="1:19" s="123" customFormat="1">
      <c r="A9" s="1234">
        <v>4</v>
      </c>
      <c r="B9" s="1427" t="s">
        <v>249</v>
      </c>
      <c r="C9" s="1427" t="s">
        <v>250</v>
      </c>
      <c r="D9" s="1427" t="s">
        <v>67</v>
      </c>
      <c r="E9" s="1203">
        <f t="shared" si="0"/>
        <v>2</v>
      </c>
      <c r="F9" s="1203">
        <f t="shared" si="1"/>
        <v>2</v>
      </c>
      <c r="G9" s="1436">
        <f>1+1</f>
        <v>2</v>
      </c>
      <c r="H9" s="1436">
        <f>1+1</f>
        <v>2</v>
      </c>
      <c r="I9" s="1436">
        <v>0</v>
      </c>
      <c r="J9" s="1436">
        <v>0</v>
      </c>
      <c r="K9" s="1436">
        <v>0</v>
      </c>
      <c r="L9" s="1436">
        <v>0</v>
      </c>
      <c r="M9" s="1436">
        <v>0</v>
      </c>
      <c r="N9" s="1436">
        <v>0</v>
      </c>
      <c r="O9" s="1436">
        <v>0</v>
      </c>
      <c r="P9" s="1436">
        <v>0</v>
      </c>
      <c r="Q9" s="1436">
        <v>0</v>
      </c>
      <c r="R9" s="1593">
        <v>0</v>
      </c>
      <c r="S9" s="346"/>
    </row>
    <row r="10" spans="1:19" s="102" customFormat="1">
      <c r="A10" s="1202">
        <v>5</v>
      </c>
      <c r="B10" s="1427" t="s">
        <v>163</v>
      </c>
      <c r="C10" s="1427" t="s">
        <v>164</v>
      </c>
      <c r="D10" s="1427" t="s">
        <v>67</v>
      </c>
      <c r="E10" s="1235">
        <f t="shared" si="0"/>
        <v>6</v>
      </c>
      <c r="F10" s="1235">
        <f t="shared" si="1"/>
        <v>5.5</v>
      </c>
      <c r="G10" s="1436">
        <f>1+1+1+1+1+1</f>
        <v>6</v>
      </c>
      <c r="H10" s="1436">
        <f>1+1+1+1+1+1/2</f>
        <v>5.5</v>
      </c>
      <c r="I10" s="1436">
        <v>0</v>
      </c>
      <c r="J10" s="1436">
        <v>0</v>
      </c>
      <c r="K10" s="1436">
        <v>0</v>
      </c>
      <c r="L10" s="1436">
        <v>0</v>
      </c>
      <c r="M10" s="1436">
        <v>0</v>
      </c>
      <c r="N10" s="1436">
        <v>0</v>
      </c>
      <c r="O10" s="1436">
        <v>0</v>
      </c>
      <c r="P10" s="1436">
        <v>0</v>
      </c>
      <c r="Q10" s="1436">
        <v>0</v>
      </c>
      <c r="R10" s="1593">
        <v>0</v>
      </c>
      <c r="S10" s="347"/>
    </row>
    <row r="11" spans="1:19" s="102" customFormat="1">
      <c r="A11" s="1234">
        <v>6</v>
      </c>
      <c r="B11" s="1427" t="s">
        <v>337</v>
      </c>
      <c r="C11" s="1427" t="s">
        <v>338</v>
      </c>
      <c r="D11" s="1427" t="s">
        <v>67</v>
      </c>
      <c r="E11" s="1235">
        <f t="shared" si="0"/>
        <v>1</v>
      </c>
      <c r="F11" s="1235">
        <f t="shared" si="1"/>
        <v>0.33333333333333331</v>
      </c>
      <c r="G11" s="1436">
        <f>1</f>
        <v>1</v>
      </c>
      <c r="H11" s="1436">
        <f>1/3</f>
        <v>0.33333333333333331</v>
      </c>
      <c r="I11" s="1436">
        <v>0</v>
      </c>
      <c r="J11" s="1436">
        <v>0</v>
      </c>
      <c r="K11" s="1436">
        <v>0</v>
      </c>
      <c r="L11" s="1436">
        <v>0</v>
      </c>
      <c r="M11" s="1436">
        <v>0</v>
      </c>
      <c r="N11" s="1436">
        <v>0</v>
      </c>
      <c r="O11" s="1436">
        <v>0</v>
      </c>
      <c r="P11" s="1436">
        <v>0</v>
      </c>
      <c r="Q11" s="1436">
        <v>0</v>
      </c>
      <c r="R11" s="1593">
        <v>0</v>
      </c>
      <c r="S11" s="347"/>
    </row>
    <row r="12" spans="1:19" s="256" customFormat="1">
      <c r="A12" s="1233">
        <v>7</v>
      </c>
      <c r="B12" s="1427" t="s">
        <v>186</v>
      </c>
      <c r="C12" s="1427" t="s">
        <v>187</v>
      </c>
      <c r="D12" s="1427" t="s">
        <v>67</v>
      </c>
      <c r="E12" s="1235">
        <f t="shared" si="0"/>
        <v>5</v>
      </c>
      <c r="F12" s="1235">
        <f t="shared" si="1"/>
        <v>5</v>
      </c>
      <c r="G12" s="1436">
        <f>1+1+1+1+(1)</f>
        <v>5</v>
      </c>
      <c r="H12" s="1436">
        <f>1+1+1+1+(1)</f>
        <v>5</v>
      </c>
      <c r="I12" s="1436">
        <v>0</v>
      </c>
      <c r="J12" s="1436">
        <v>0</v>
      </c>
      <c r="K12" s="1436">
        <v>0</v>
      </c>
      <c r="L12" s="1436">
        <v>0</v>
      </c>
      <c r="M12" s="1436">
        <v>0</v>
      </c>
      <c r="N12" s="1436">
        <v>0</v>
      </c>
      <c r="O12" s="1436">
        <v>0</v>
      </c>
      <c r="P12" s="1436">
        <v>0</v>
      </c>
      <c r="Q12" s="1436">
        <v>0</v>
      </c>
      <c r="R12" s="1593">
        <v>0</v>
      </c>
      <c r="S12" s="69"/>
    </row>
    <row r="13" spans="1:19" s="95" customFormat="1">
      <c r="A13" s="1204">
        <v>8</v>
      </c>
      <c r="B13" s="1427" t="s">
        <v>1243</v>
      </c>
      <c r="C13" s="1427" t="s">
        <v>433</v>
      </c>
      <c r="D13" s="1427" t="s">
        <v>1244</v>
      </c>
      <c r="E13" s="1235">
        <f t="shared" si="0"/>
        <v>1</v>
      </c>
      <c r="F13" s="1235">
        <f t="shared" si="1"/>
        <v>1</v>
      </c>
      <c r="G13" s="1436">
        <f>1</f>
        <v>1</v>
      </c>
      <c r="H13" s="1436">
        <f>1</f>
        <v>1</v>
      </c>
      <c r="I13" s="1436">
        <v>0</v>
      </c>
      <c r="J13" s="1436">
        <v>0</v>
      </c>
      <c r="K13" s="1436">
        <v>0</v>
      </c>
      <c r="L13" s="1436">
        <v>0</v>
      </c>
      <c r="M13" s="1436">
        <v>0</v>
      </c>
      <c r="N13" s="1436">
        <v>0</v>
      </c>
      <c r="O13" s="1436">
        <v>0</v>
      </c>
      <c r="P13" s="1436">
        <v>0</v>
      </c>
      <c r="Q13" s="1436">
        <v>0</v>
      </c>
      <c r="R13" s="1593">
        <v>0</v>
      </c>
      <c r="S13" s="69"/>
    </row>
    <row r="14" spans="1:19" s="102" customFormat="1">
      <c r="A14" s="1233">
        <v>9</v>
      </c>
      <c r="B14" s="1430" t="s">
        <v>735</v>
      </c>
      <c r="C14" s="1430" t="s">
        <v>736</v>
      </c>
      <c r="D14" s="1430" t="s">
        <v>1083</v>
      </c>
      <c r="E14" s="1235">
        <f t="shared" si="0"/>
        <v>0</v>
      </c>
      <c r="F14" s="1235">
        <f t="shared" si="1"/>
        <v>0</v>
      </c>
      <c r="G14" s="1436">
        <v>0</v>
      </c>
      <c r="H14" s="1436">
        <v>0</v>
      </c>
      <c r="I14" s="1436">
        <v>0</v>
      </c>
      <c r="J14" s="1436">
        <v>0</v>
      </c>
      <c r="K14" s="1436">
        <v>0</v>
      </c>
      <c r="L14" s="1436">
        <v>0</v>
      </c>
      <c r="M14" s="1436">
        <v>0</v>
      </c>
      <c r="N14" s="1436">
        <v>0</v>
      </c>
      <c r="O14" s="1436">
        <v>0</v>
      </c>
      <c r="P14" s="1436">
        <v>0</v>
      </c>
      <c r="Q14" s="1436">
        <v>0</v>
      </c>
      <c r="R14" s="1492">
        <v>0</v>
      </c>
      <c r="S14" s="347"/>
    </row>
    <row r="15" spans="1:19" s="145" customFormat="1">
      <c r="A15" s="1234">
        <v>10</v>
      </c>
      <c r="B15" s="1428" t="s">
        <v>742</v>
      </c>
      <c r="C15" s="1428" t="s">
        <v>743</v>
      </c>
      <c r="D15" s="1428" t="s">
        <v>59</v>
      </c>
      <c r="E15" s="1206">
        <f t="shared" si="0"/>
        <v>2</v>
      </c>
      <c r="F15" s="1206">
        <f t="shared" si="1"/>
        <v>1</v>
      </c>
      <c r="G15" s="1439">
        <f>1+1</f>
        <v>2</v>
      </c>
      <c r="H15" s="1439">
        <f>1/2+1/2</f>
        <v>1</v>
      </c>
      <c r="I15" s="1439">
        <v>0</v>
      </c>
      <c r="J15" s="1439">
        <v>0</v>
      </c>
      <c r="K15" s="1439">
        <v>0</v>
      </c>
      <c r="L15" s="1439">
        <v>0</v>
      </c>
      <c r="M15" s="1439">
        <v>0</v>
      </c>
      <c r="N15" s="1439">
        <v>0</v>
      </c>
      <c r="O15" s="1439">
        <v>0</v>
      </c>
      <c r="P15" s="1439">
        <v>0</v>
      </c>
      <c r="Q15" s="1439">
        <v>0</v>
      </c>
      <c r="R15" s="1594">
        <v>0</v>
      </c>
      <c r="S15" s="348"/>
    </row>
    <row r="16" spans="1:19" s="100" customFormat="1">
      <c r="A16" s="1202">
        <v>11</v>
      </c>
      <c r="B16" s="1427" t="s">
        <v>1025</v>
      </c>
      <c r="C16" s="1427" t="s">
        <v>1026</v>
      </c>
      <c r="D16" s="1427" t="s">
        <v>59</v>
      </c>
      <c r="E16" s="1235">
        <f t="shared" si="0"/>
        <v>4</v>
      </c>
      <c r="F16" s="1235">
        <f t="shared" si="1"/>
        <v>4</v>
      </c>
      <c r="G16" s="1436">
        <f>1+1+1</f>
        <v>3</v>
      </c>
      <c r="H16" s="1436">
        <f>1+1+1</f>
        <v>3</v>
      </c>
      <c r="I16" s="1436">
        <f>1</f>
        <v>1</v>
      </c>
      <c r="J16" s="1436">
        <f>1</f>
        <v>1</v>
      </c>
      <c r="K16" s="1436">
        <v>0</v>
      </c>
      <c r="L16" s="1436">
        <v>0</v>
      </c>
      <c r="M16" s="1436">
        <v>0</v>
      </c>
      <c r="N16" s="1436">
        <v>0</v>
      </c>
      <c r="O16" s="1436">
        <v>0</v>
      </c>
      <c r="P16" s="1436">
        <v>0</v>
      </c>
      <c r="Q16" s="1436">
        <v>0</v>
      </c>
      <c r="R16" s="1593">
        <v>0</v>
      </c>
      <c r="S16" s="348"/>
    </row>
    <row r="17" spans="1:19" s="100" customFormat="1">
      <c r="A17" s="1234">
        <v>12</v>
      </c>
      <c r="B17" s="1427" t="s">
        <v>364</v>
      </c>
      <c r="C17" s="1427" t="s">
        <v>365</v>
      </c>
      <c r="D17" s="1427" t="s">
        <v>59</v>
      </c>
      <c r="E17" s="1235">
        <f t="shared" si="0"/>
        <v>2</v>
      </c>
      <c r="F17" s="1235">
        <f t="shared" si="1"/>
        <v>1.5</v>
      </c>
      <c r="G17" s="1436">
        <f>1+1</f>
        <v>2</v>
      </c>
      <c r="H17" s="1436">
        <f>1+1/2</f>
        <v>1.5</v>
      </c>
      <c r="I17" s="1436">
        <v>0</v>
      </c>
      <c r="J17" s="1436">
        <v>0</v>
      </c>
      <c r="K17" s="1436">
        <v>0</v>
      </c>
      <c r="L17" s="1436">
        <v>0</v>
      </c>
      <c r="M17" s="1436">
        <v>0</v>
      </c>
      <c r="N17" s="1436">
        <v>0</v>
      </c>
      <c r="O17" s="1436">
        <v>0</v>
      </c>
      <c r="P17" s="1436">
        <v>0</v>
      </c>
      <c r="Q17" s="1436">
        <v>0</v>
      </c>
      <c r="R17" s="1593">
        <v>0</v>
      </c>
      <c r="S17" s="348"/>
    </row>
    <row r="18" spans="1:19" s="102" customFormat="1">
      <c r="A18" s="1233">
        <v>13</v>
      </c>
      <c r="B18" s="1427" t="s">
        <v>139</v>
      </c>
      <c r="C18" s="1427" t="s">
        <v>275</v>
      </c>
      <c r="D18" s="1427" t="s">
        <v>59</v>
      </c>
      <c r="E18" s="1235">
        <f t="shared" si="0"/>
        <v>2</v>
      </c>
      <c r="F18" s="1235">
        <f t="shared" si="1"/>
        <v>1.5</v>
      </c>
      <c r="G18" s="1436">
        <f>1+1</f>
        <v>2</v>
      </c>
      <c r="H18" s="1436">
        <f>1/2+1</f>
        <v>1.5</v>
      </c>
      <c r="I18" s="1436">
        <v>0</v>
      </c>
      <c r="J18" s="1436">
        <v>0</v>
      </c>
      <c r="K18" s="1436">
        <v>0</v>
      </c>
      <c r="L18" s="1436">
        <v>0</v>
      </c>
      <c r="M18" s="1436">
        <v>0</v>
      </c>
      <c r="N18" s="1436">
        <v>0</v>
      </c>
      <c r="O18" s="1436">
        <v>0</v>
      </c>
      <c r="P18" s="1436">
        <v>0</v>
      </c>
      <c r="Q18" s="1436">
        <v>0</v>
      </c>
      <c r="R18" s="1593">
        <v>0</v>
      </c>
      <c r="S18" s="347"/>
    </row>
    <row r="19" spans="1:19" s="102" customFormat="1">
      <c r="A19" s="1204">
        <v>14</v>
      </c>
      <c r="B19" s="1427" t="s">
        <v>199</v>
      </c>
      <c r="C19" s="1427" t="s">
        <v>200</v>
      </c>
      <c r="D19" s="1427" t="s">
        <v>59</v>
      </c>
      <c r="E19" s="1235">
        <f t="shared" si="0"/>
        <v>1</v>
      </c>
      <c r="F19" s="1235">
        <f t="shared" si="1"/>
        <v>0.5</v>
      </c>
      <c r="G19" s="1436">
        <v>0</v>
      </c>
      <c r="H19" s="1436">
        <v>0</v>
      </c>
      <c r="I19" s="1436">
        <v>0</v>
      </c>
      <c r="J19" s="1436">
        <v>0</v>
      </c>
      <c r="K19" s="1436">
        <v>0</v>
      </c>
      <c r="L19" s="1436">
        <v>0</v>
      </c>
      <c r="M19" s="1436">
        <v>0</v>
      </c>
      <c r="N19" s="1436">
        <v>0</v>
      </c>
      <c r="O19" s="1436">
        <v>0</v>
      </c>
      <c r="P19" s="1436">
        <v>0</v>
      </c>
      <c r="Q19" s="1436">
        <f>1</f>
        <v>1</v>
      </c>
      <c r="R19" s="1593">
        <f>1/2</f>
        <v>0.5</v>
      </c>
      <c r="S19" s="347"/>
    </row>
    <row r="20" spans="1:19" s="95" customFormat="1">
      <c r="A20" s="1233">
        <v>15</v>
      </c>
      <c r="B20" s="1427" t="s">
        <v>268</v>
      </c>
      <c r="C20" s="1427" t="s">
        <v>100</v>
      </c>
      <c r="D20" s="1427" t="s">
        <v>59</v>
      </c>
      <c r="E20" s="1235">
        <f t="shared" si="0"/>
        <v>3</v>
      </c>
      <c r="F20" s="1235">
        <f t="shared" si="1"/>
        <v>2</v>
      </c>
      <c r="G20" s="1436">
        <f>1+1+1</f>
        <v>3</v>
      </c>
      <c r="H20" s="1436">
        <f>1/2+1/2+1</f>
        <v>2</v>
      </c>
      <c r="I20" s="1436">
        <v>0</v>
      </c>
      <c r="J20" s="1436">
        <v>0</v>
      </c>
      <c r="K20" s="1436">
        <v>0</v>
      </c>
      <c r="L20" s="1436">
        <v>0</v>
      </c>
      <c r="M20" s="1436">
        <v>0</v>
      </c>
      <c r="N20" s="1436">
        <v>0</v>
      </c>
      <c r="O20" s="1436">
        <v>0</v>
      </c>
      <c r="P20" s="1436">
        <v>0</v>
      </c>
      <c r="Q20" s="1436">
        <v>0</v>
      </c>
      <c r="R20" s="1593">
        <v>0</v>
      </c>
      <c r="S20" s="69"/>
    </row>
    <row r="21" spans="1:19" s="102" customFormat="1">
      <c r="A21" s="1234">
        <v>16</v>
      </c>
      <c r="B21" s="1427" t="s">
        <v>344</v>
      </c>
      <c r="C21" s="1427" t="s">
        <v>345</v>
      </c>
      <c r="D21" s="1427" t="s">
        <v>59</v>
      </c>
      <c r="E21" s="1235">
        <f t="shared" si="0"/>
        <v>1</v>
      </c>
      <c r="F21" s="1235">
        <f t="shared" si="1"/>
        <v>0.5</v>
      </c>
      <c r="G21" s="1436">
        <v>0</v>
      </c>
      <c r="H21" s="1436">
        <v>0</v>
      </c>
      <c r="I21" s="1436">
        <v>0</v>
      </c>
      <c r="J21" s="1436">
        <v>0</v>
      </c>
      <c r="K21" s="1436">
        <v>0</v>
      </c>
      <c r="L21" s="1436">
        <v>0</v>
      </c>
      <c r="M21" s="1436">
        <v>0</v>
      </c>
      <c r="N21" s="1436">
        <v>0</v>
      </c>
      <c r="O21" s="1436">
        <v>0</v>
      </c>
      <c r="P21" s="1436">
        <v>0</v>
      </c>
      <c r="Q21" s="1436">
        <f>1</f>
        <v>1</v>
      </c>
      <c r="R21" s="1492">
        <f>1/2</f>
        <v>0.5</v>
      </c>
      <c r="S21" s="347"/>
    </row>
    <row r="22" spans="1:19" s="102" customFormat="1">
      <c r="A22" s="1202">
        <v>17</v>
      </c>
      <c r="B22" s="1428" t="s">
        <v>271</v>
      </c>
      <c r="C22" s="1428" t="s">
        <v>272</v>
      </c>
      <c r="D22" s="1428" t="s">
        <v>56</v>
      </c>
      <c r="E22" s="1206">
        <f t="shared" si="0"/>
        <v>4</v>
      </c>
      <c r="F22" s="1206">
        <f t="shared" si="1"/>
        <v>4</v>
      </c>
      <c r="G22" s="1439">
        <f>1+1+1</f>
        <v>3</v>
      </c>
      <c r="H22" s="1439">
        <f>1+1+1</f>
        <v>3</v>
      </c>
      <c r="I22" s="1439">
        <v>0</v>
      </c>
      <c r="J22" s="1439">
        <v>0</v>
      </c>
      <c r="K22" s="1439">
        <v>0</v>
      </c>
      <c r="L22" s="1439">
        <v>0</v>
      </c>
      <c r="M22" s="1439">
        <v>0</v>
      </c>
      <c r="N22" s="1439">
        <v>0</v>
      </c>
      <c r="O22" s="1439">
        <v>0</v>
      </c>
      <c r="P22" s="1439">
        <v>0</v>
      </c>
      <c r="Q22" s="1439">
        <f>1</f>
        <v>1</v>
      </c>
      <c r="R22" s="1594">
        <f>1</f>
        <v>1</v>
      </c>
      <c r="S22" s="347"/>
    </row>
    <row r="23" spans="1:19" s="102" customFormat="1">
      <c r="A23" s="1234">
        <v>18</v>
      </c>
      <c r="B23" s="1427" t="s">
        <v>739</v>
      </c>
      <c r="C23" s="1427" t="s">
        <v>740</v>
      </c>
      <c r="D23" s="1427" t="s">
        <v>1762</v>
      </c>
      <c r="E23" s="1235">
        <f t="shared" si="0"/>
        <v>0</v>
      </c>
      <c r="F23" s="1235">
        <f t="shared" si="1"/>
        <v>0</v>
      </c>
      <c r="G23" s="1436">
        <v>0</v>
      </c>
      <c r="H23" s="1436">
        <v>0</v>
      </c>
      <c r="I23" s="1436">
        <v>0</v>
      </c>
      <c r="J23" s="1436">
        <v>0</v>
      </c>
      <c r="K23" s="1436">
        <v>0</v>
      </c>
      <c r="L23" s="1436">
        <v>0</v>
      </c>
      <c r="M23" s="1436">
        <v>0</v>
      </c>
      <c r="N23" s="1436">
        <v>0</v>
      </c>
      <c r="O23" s="1436">
        <v>0</v>
      </c>
      <c r="P23" s="1436">
        <v>0</v>
      </c>
      <c r="Q23" s="1436">
        <v>0</v>
      </c>
      <c r="R23" s="1593">
        <v>0</v>
      </c>
      <c r="S23" s="347"/>
    </row>
    <row r="24" spans="1:19" s="102" customFormat="1">
      <c r="A24" s="1233">
        <v>19</v>
      </c>
      <c r="B24" s="1427" t="s">
        <v>158</v>
      </c>
      <c r="C24" s="1427" t="s">
        <v>159</v>
      </c>
      <c r="D24" s="1427" t="s">
        <v>56</v>
      </c>
      <c r="E24" s="1235">
        <f t="shared" si="0"/>
        <v>6</v>
      </c>
      <c r="F24" s="1235">
        <f t="shared" si="1"/>
        <v>5.5</v>
      </c>
      <c r="G24" s="1436">
        <f>1+1+1+1+1+1</f>
        <v>6</v>
      </c>
      <c r="H24" s="1436">
        <f>1+1+1+1+1+1/2</f>
        <v>5.5</v>
      </c>
      <c r="I24" s="1436">
        <v>0</v>
      </c>
      <c r="J24" s="1436">
        <v>0</v>
      </c>
      <c r="K24" s="1436">
        <v>0</v>
      </c>
      <c r="L24" s="1436">
        <v>0</v>
      </c>
      <c r="M24" s="1436">
        <v>0</v>
      </c>
      <c r="N24" s="1436">
        <v>0</v>
      </c>
      <c r="O24" s="1436">
        <v>0</v>
      </c>
      <c r="P24" s="1436">
        <v>0</v>
      </c>
      <c r="Q24" s="1436">
        <v>0</v>
      </c>
      <c r="R24" s="1593">
        <v>0</v>
      </c>
      <c r="S24" s="347"/>
    </row>
    <row r="25" spans="1:19" s="102" customFormat="1">
      <c r="A25" s="1204">
        <v>20</v>
      </c>
      <c r="B25" s="1427" t="s">
        <v>744</v>
      </c>
      <c r="C25" s="1427" t="s">
        <v>745</v>
      </c>
      <c r="D25" s="1427" t="s">
        <v>56</v>
      </c>
      <c r="E25" s="1203">
        <f t="shared" si="0"/>
        <v>3</v>
      </c>
      <c r="F25" s="1203">
        <f t="shared" si="1"/>
        <v>3</v>
      </c>
      <c r="G25" s="1436">
        <f>1+1+1</f>
        <v>3</v>
      </c>
      <c r="H25" s="1436">
        <f>1+1+1</f>
        <v>3</v>
      </c>
      <c r="I25" s="1436">
        <v>0</v>
      </c>
      <c r="J25" s="1436">
        <v>0</v>
      </c>
      <c r="K25" s="1436">
        <v>0</v>
      </c>
      <c r="L25" s="1436">
        <v>0</v>
      </c>
      <c r="M25" s="1436">
        <v>0</v>
      </c>
      <c r="N25" s="1436">
        <v>0</v>
      </c>
      <c r="O25" s="1436">
        <v>0</v>
      </c>
      <c r="P25" s="1436">
        <v>0</v>
      </c>
      <c r="Q25" s="1436">
        <v>0</v>
      </c>
      <c r="R25" s="1593">
        <v>0</v>
      </c>
      <c r="S25" s="347"/>
    </row>
    <row r="26" spans="1:19" s="102" customFormat="1">
      <c r="A26" s="1233">
        <v>21</v>
      </c>
      <c r="B26" s="1427" t="s">
        <v>329</v>
      </c>
      <c r="C26" s="1427" t="s">
        <v>330</v>
      </c>
      <c r="D26" s="1427" t="s">
        <v>1762</v>
      </c>
      <c r="E26" s="1203">
        <f t="shared" si="0"/>
        <v>1</v>
      </c>
      <c r="F26" s="1203">
        <f t="shared" si="1"/>
        <v>0.33333333333333331</v>
      </c>
      <c r="G26" s="1436">
        <f>1</f>
        <v>1</v>
      </c>
      <c r="H26" s="1436">
        <f>1/3</f>
        <v>0.33333333333333331</v>
      </c>
      <c r="I26" s="1436">
        <v>0</v>
      </c>
      <c r="J26" s="1436">
        <v>0</v>
      </c>
      <c r="K26" s="1436">
        <v>0</v>
      </c>
      <c r="L26" s="1436">
        <v>0</v>
      </c>
      <c r="M26" s="1436">
        <v>0</v>
      </c>
      <c r="N26" s="1436">
        <v>0</v>
      </c>
      <c r="O26" s="1436">
        <v>0</v>
      </c>
      <c r="P26" s="1436">
        <v>0</v>
      </c>
      <c r="Q26" s="1436">
        <v>0</v>
      </c>
      <c r="R26" s="1593">
        <v>0</v>
      </c>
      <c r="S26" s="347"/>
    </row>
    <row r="27" spans="1:19" s="95" customFormat="1">
      <c r="A27" s="1234">
        <v>22</v>
      </c>
      <c r="B27" s="1427" t="s">
        <v>269</v>
      </c>
      <c r="C27" s="1427" t="s">
        <v>270</v>
      </c>
      <c r="D27" s="1427" t="s">
        <v>1762</v>
      </c>
      <c r="E27" s="1203">
        <f t="shared" si="0"/>
        <v>0</v>
      </c>
      <c r="F27" s="1203">
        <f t="shared" si="1"/>
        <v>0</v>
      </c>
      <c r="G27" s="1436">
        <v>0</v>
      </c>
      <c r="H27" s="1436">
        <v>0</v>
      </c>
      <c r="I27" s="1436">
        <v>0</v>
      </c>
      <c r="J27" s="1436">
        <v>0</v>
      </c>
      <c r="K27" s="1436">
        <v>0</v>
      </c>
      <c r="L27" s="1436">
        <v>0</v>
      </c>
      <c r="M27" s="1436">
        <v>0</v>
      </c>
      <c r="N27" s="1436">
        <v>0</v>
      </c>
      <c r="O27" s="1436">
        <v>0</v>
      </c>
      <c r="P27" s="1436">
        <v>0</v>
      </c>
      <c r="Q27" s="1436">
        <v>0</v>
      </c>
      <c r="R27" s="1593">
        <v>0</v>
      </c>
      <c r="S27" s="69"/>
    </row>
    <row r="28" spans="1:19">
      <c r="A28" s="1202">
        <v>23</v>
      </c>
      <c r="B28" s="1427" t="s">
        <v>741</v>
      </c>
      <c r="C28" s="1427" t="s">
        <v>386</v>
      </c>
      <c r="D28" s="1427" t="s">
        <v>1762</v>
      </c>
      <c r="E28" s="1203">
        <f t="shared" si="0"/>
        <v>2</v>
      </c>
      <c r="F28" s="1203">
        <f t="shared" si="1"/>
        <v>2</v>
      </c>
      <c r="G28" s="1436">
        <f>1+1</f>
        <v>2</v>
      </c>
      <c r="H28" s="1436">
        <f>1+1</f>
        <v>2</v>
      </c>
      <c r="I28" s="1436">
        <v>0</v>
      </c>
      <c r="J28" s="1436">
        <v>0</v>
      </c>
      <c r="K28" s="1436">
        <v>0</v>
      </c>
      <c r="L28" s="1436">
        <v>0</v>
      </c>
      <c r="M28" s="1436">
        <v>0</v>
      </c>
      <c r="N28" s="1436">
        <v>0</v>
      </c>
      <c r="O28" s="1436">
        <v>0</v>
      </c>
      <c r="P28" s="1436">
        <v>0</v>
      </c>
      <c r="Q28" s="1436">
        <v>0</v>
      </c>
      <c r="R28" s="1492">
        <v>0</v>
      </c>
      <c r="S28" s="69"/>
    </row>
    <row r="29" spans="1:19" s="100" customFormat="1">
      <c r="A29" s="1234">
        <v>24</v>
      </c>
      <c r="B29" s="1428" t="s">
        <v>747</v>
      </c>
      <c r="C29" s="1428" t="s">
        <v>506</v>
      </c>
      <c r="D29" s="1428" t="s">
        <v>470</v>
      </c>
      <c r="E29" s="1205">
        <f t="shared" si="0"/>
        <v>0</v>
      </c>
      <c r="F29" s="1205">
        <f t="shared" si="1"/>
        <v>0</v>
      </c>
      <c r="G29" s="1439">
        <v>0</v>
      </c>
      <c r="H29" s="1439">
        <v>0</v>
      </c>
      <c r="I29" s="1439">
        <v>0</v>
      </c>
      <c r="J29" s="1439">
        <v>0</v>
      </c>
      <c r="K29" s="1439">
        <v>0</v>
      </c>
      <c r="L29" s="1439">
        <v>0</v>
      </c>
      <c r="M29" s="1439">
        <v>0</v>
      </c>
      <c r="N29" s="1439">
        <v>0</v>
      </c>
      <c r="O29" s="1439">
        <v>0</v>
      </c>
      <c r="P29" s="1439">
        <v>0</v>
      </c>
      <c r="Q29" s="1439">
        <v>0</v>
      </c>
      <c r="R29" s="1491">
        <v>0</v>
      </c>
      <c r="S29" s="348"/>
    </row>
    <row r="30" spans="1:19" s="102" customFormat="1">
      <c r="A30" s="1233">
        <v>25</v>
      </c>
      <c r="B30" s="1428" t="s">
        <v>750</v>
      </c>
      <c r="C30" s="1428" t="s">
        <v>751</v>
      </c>
      <c r="D30" s="1428" t="s">
        <v>157</v>
      </c>
      <c r="E30" s="1205">
        <f t="shared" si="0"/>
        <v>0</v>
      </c>
      <c r="F30" s="1205">
        <f t="shared" si="1"/>
        <v>0</v>
      </c>
      <c r="G30" s="1439">
        <v>0</v>
      </c>
      <c r="H30" s="1439">
        <v>0</v>
      </c>
      <c r="I30" s="1439">
        <v>0</v>
      </c>
      <c r="J30" s="1439">
        <v>0</v>
      </c>
      <c r="K30" s="1439">
        <v>0</v>
      </c>
      <c r="L30" s="1439">
        <v>0</v>
      </c>
      <c r="M30" s="1439">
        <v>0</v>
      </c>
      <c r="N30" s="1439">
        <v>0</v>
      </c>
      <c r="O30" s="1439">
        <v>0</v>
      </c>
      <c r="P30" s="1439">
        <v>0</v>
      </c>
      <c r="Q30" s="1439">
        <v>0</v>
      </c>
      <c r="R30" s="1594">
        <v>0</v>
      </c>
      <c r="S30" s="347"/>
    </row>
    <row r="31" spans="1:19" s="102" customFormat="1">
      <c r="A31" s="1204">
        <v>26</v>
      </c>
      <c r="B31" s="1427" t="s">
        <v>748</v>
      </c>
      <c r="C31" s="1427" t="s">
        <v>181</v>
      </c>
      <c r="D31" s="1427" t="s">
        <v>157</v>
      </c>
      <c r="E31" s="1203">
        <f t="shared" si="0"/>
        <v>0</v>
      </c>
      <c r="F31" s="1203">
        <f t="shared" si="1"/>
        <v>0</v>
      </c>
      <c r="G31" s="1436">
        <v>0</v>
      </c>
      <c r="H31" s="1436">
        <v>0</v>
      </c>
      <c r="I31" s="1436">
        <v>0</v>
      </c>
      <c r="J31" s="1436">
        <v>0</v>
      </c>
      <c r="K31" s="1436">
        <v>0</v>
      </c>
      <c r="L31" s="1436">
        <v>0</v>
      </c>
      <c r="M31" s="1436">
        <v>0</v>
      </c>
      <c r="N31" s="1436">
        <v>0</v>
      </c>
      <c r="O31" s="1436">
        <v>0</v>
      </c>
      <c r="P31" s="1436">
        <v>0</v>
      </c>
      <c r="Q31" s="1436">
        <v>0</v>
      </c>
      <c r="R31" s="1593">
        <v>0</v>
      </c>
      <c r="S31" s="347"/>
    </row>
    <row r="32" spans="1:19" s="95" customFormat="1">
      <c r="A32" s="1233">
        <v>27</v>
      </c>
      <c r="B32" s="1427" t="s">
        <v>397</v>
      </c>
      <c r="C32" s="1427" t="s">
        <v>111</v>
      </c>
      <c r="D32" s="1427" t="s">
        <v>157</v>
      </c>
      <c r="E32" s="1203">
        <f t="shared" si="0"/>
        <v>0</v>
      </c>
      <c r="F32" s="1203">
        <f t="shared" si="1"/>
        <v>0</v>
      </c>
      <c r="G32" s="1436">
        <v>0</v>
      </c>
      <c r="H32" s="1436">
        <v>0</v>
      </c>
      <c r="I32" s="1436">
        <v>0</v>
      </c>
      <c r="J32" s="1436">
        <v>0</v>
      </c>
      <c r="K32" s="1436">
        <v>0</v>
      </c>
      <c r="L32" s="1436">
        <v>0</v>
      </c>
      <c r="M32" s="1436">
        <v>0</v>
      </c>
      <c r="N32" s="1436">
        <v>0</v>
      </c>
      <c r="O32" s="1436">
        <v>0</v>
      </c>
      <c r="P32" s="1436">
        <v>0</v>
      </c>
      <c r="Q32" s="1436">
        <v>0</v>
      </c>
      <c r="R32" s="1593">
        <v>0</v>
      </c>
      <c r="S32" s="69"/>
    </row>
    <row r="33" spans="1:19" s="256" customFormat="1">
      <c r="A33" s="1234">
        <v>28</v>
      </c>
      <c r="B33" s="1427" t="s">
        <v>749</v>
      </c>
      <c r="C33" s="1427" t="s">
        <v>204</v>
      </c>
      <c r="D33" s="1427" t="s">
        <v>157</v>
      </c>
      <c r="E33" s="1203">
        <f t="shared" si="0"/>
        <v>0</v>
      </c>
      <c r="F33" s="1203">
        <f t="shared" si="1"/>
        <v>0</v>
      </c>
      <c r="G33" s="1502">
        <v>0</v>
      </c>
      <c r="H33" s="1502">
        <v>0</v>
      </c>
      <c r="I33" s="1502">
        <v>0</v>
      </c>
      <c r="J33" s="1502">
        <v>0</v>
      </c>
      <c r="K33" s="1502">
        <v>0</v>
      </c>
      <c r="L33" s="1597">
        <v>0</v>
      </c>
      <c r="M33" s="1597">
        <v>0</v>
      </c>
      <c r="N33" s="1502">
        <v>0</v>
      </c>
      <c r="O33" s="1502">
        <v>0</v>
      </c>
      <c r="P33" s="1502">
        <v>0</v>
      </c>
      <c r="Q33" s="1502">
        <v>0</v>
      </c>
      <c r="R33" s="1597">
        <v>0</v>
      </c>
      <c r="S33" s="69"/>
    </row>
    <row r="34" spans="1:19" s="102" customFormat="1">
      <c r="A34" s="1202">
        <v>29</v>
      </c>
      <c r="B34" s="1519" t="s">
        <v>1658</v>
      </c>
      <c r="C34" s="1519" t="s">
        <v>131</v>
      </c>
      <c r="D34" s="1519" t="s">
        <v>157</v>
      </c>
      <c r="E34" s="1203">
        <f t="shared" si="0"/>
        <v>3</v>
      </c>
      <c r="F34" s="1203">
        <f t="shared" si="1"/>
        <v>1.1666666666666665</v>
      </c>
      <c r="G34" s="1498">
        <f>1+1+1</f>
        <v>3</v>
      </c>
      <c r="H34" s="1498">
        <f>1/3+1/2+1/3</f>
        <v>1.1666666666666665</v>
      </c>
      <c r="I34" s="1498">
        <v>0</v>
      </c>
      <c r="J34" s="1498">
        <v>0</v>
      </c>
      <c r="K34" s="1498">
        <v>0</v>
      </c>
      <c r="L34" s="1498">
        <v>0</v>
      </c>
      <c r="M34" s="1498">
        <v>0</v>
      </c>
      <c r="N34" s="1498">
        <v>0</v>
      </c>
      <c r="O34" s="1498">
        <v>0</v>
      </c>
      <c r="P34" s="1498">
        <v>0</v>
      </c>
      <c r="Q34" s="1498">
        <v>0</v>
      </c>
      <c r="R34" s="1499">
        <v>0</v>
      </c>
      <c r="S34" s="347"/>
    </row>
    <row r="35" spans="1:19" s="102" customFormat="1">
      <c r="A35" s="1234">
        <v>30</v>
      </c>
      <c r="B35" s="1428" t="s">
        <v>2409</v>
      </c>
      <c r="C35" s="1428" t="s">
        <v>2408</v>
      </c>
      <c r="D35" s="1428" t="s">
        <v>368</v>
      </c>
      <c r="E35" s="1205">
        <f t="shared" si="0"/>
        <v>1</v>
      </c>
      <c r="F35" s="1205">
        <f t="shared" si="1"/>
        <v>1</v>
      </c>
      <c r="G35" s="1439">
        <f>1</f>
        <v>1</v>
      </c>
      <c r="H35" s="1439">
        <f>1</f>
        <v>1</v>
      </c>
      <c r="I35" s="1439">
        <v>0</v>
      </c>
      <c r="J35" s="1439">
        <v>0</v>
      </c>
      <c r="K35" s="1439">
        <v>0</v>
      </c>
      <c r="L35" s="1439">
        <v>0</v>
      </c>
      <c r="M35" s="1439">
        <v>0</v>
      </c>
      <c r="N35" s="1439">
        <v>0</v>
      </c>
      <c r="O35" s="1439">
        <v>0</v>
      </c>
      <c r="P35" s="1439">
        <v>0</v>
      </c>
      <c r="Q35" s="1439">
        <v>0</v>
      </c>
      <c r="R35" s="1594">
        <v>0</v>
      </c>
      <c r="S35" s="347"/>
    </row>
    <row r="36" spans="1:19" s="102" customFormat="1">
      <c r="A36" s="1233">
        <v>31</v>
      </c>
      <c r="B36" s="1427" t="s">
        <v>2680</v>
      </c>
      <c r="C36" s="1427" t="s">
        <v>100</v>
      </c>
      <c r="D36" s="1427" t="s">
        <v>368</v>
      </c>
      <c r="E36" s="1203">
        <f t="shared" si="0"/>
        <v>0</v>
      </c>
      <c r="F36" s="1203">
        <f t="shared" si="1"/>
        <v>0</v>
      </c>
      <c r="G36" s="1436">
        <v>0</v>
      </c>
      <c r="H36" s="1436">
        <v>0</v>
      </c>
      <c r="I36" s="1436">
        <v>0</v>
      </c>
      <c r="J36" s="1436">
        <v>0</v>
      </c>
      <c r="K36" s="1436">
        <v>0</v>
      </c>
      <c r="L36" s="1436">
        <v>0</v>
      </c>
      <c r="M36" s="1436">
        <v>0</v>
      </c>
      <c r="N36" s="1436">
        <v>0</v>
      </c>
      <c r="O36" s="1436">
        <v>0</v>
      </c>
      <c r="P36" s="1436">
        <v>0</v>
      </c>
      <c r="Q36" s="1436">
        <v>0</v>
      </c>
      <c r="R36" s="1593">
        <v>0</v>
      </c>
      <c r="S36" s="347"/>
    </row>
    <row r="37" spans="1:19" s="100" customFormat="1">
      <c r="A37" s="1204">
        <v>32</v>
      </c>
      <c r="B37" s="1427" t="s">
        <v>746</v>
      </c>
      <c r="C37" s="1427" t="s">
        <v>80</v>
      </c>
      <c r="D37" s="1427" t="s">
        <v>311</v>
      </c>
      <c r="E37" s="1203">
        <f t="shared" si="0"/>
        <v>0</v>
      </c>
      <c r="F37" s="1203">
        <f t="shared" si="1"/>
        <v>0</v>
      </c>
      <c r="G37" s="1436">
        <v>0</v>
      </c>
      <c r="H37" s="1436">
        <v>0</v>
      </c>
      <c r="I37" s="1436">
        <v>0</v>
      </c>
      <c r="J37" s="1436">
        <v>0</v>
      </c>
      <c r="K37" s="1436">
        <v>0</v>
      </c>
      <c r="L37" s="1436">
        <v>0</v>
      </c>
      <c r="M37" s="1436">
        <v>0</v>
      </c>
      <c r="N37" s="1436">
        <v>0</v>
      </c>
      <c r="O37" s="1436">
        <v>0</v>
      </c>
      <c r="P37" s="1436">
        <v>0</v>
      </c>
      <c r="Q37" s="1436">
        <v>0</v>
      </c>
      <c r="R37" s="1593">
        <v>0</v>
      </c>
      <c r="S37" s="348"/>
    </row>
    <row r="38" spans="1:19" s="95" customFormat="1">
      <c r="A38" s="1233">
        <v>33</v>
      </c>
      <c r="B38" s="1427" t="s">
        <v>737</v>
      </c>
      <c r="C38" s="1427" t="s">
        <v>738</v>
      </c>
      <c r="D38" s="1427" t="s">
        <v>368</v>
      </c>
      <c r="E38" s="1203">
        <f t="shared" ref="E38:E58" si="2">G38+I38+K38+M38+O38+Q38</f>
        <v>1</v>
      </c>
      <c r="F38" s="1203">
        <f t="shared" ref="F38:F58" si="3">H38+J38+L38+N38+P38+R38</f>
        <v>1</v>
      </c>
      <c r="G38" s="1436">
        <f>1</f>
        <v>1</v>
      </c>
      <c r="H38" s="1436">
        <f>1</f>
        <v>1</v>
      </c>
      <c r="I38" s="1436">
        <v>0</v>
      </c>
      <c r="J38" s="1436">
        <v>0</v>
      </c>
      <c r="K38" s="1436">
        <v>0</v>
      </c>
      <c r="L38" s="1436">
        <v>0</v>
      </c>
      <c r="M38" s="1436">
        <v>0</v>
      </c>
      <c r="N38" s="1436">
        <v>0</v>
      </c>
      <c r="O38" s="1436">
        <v>0</v>
      </c>
      <c r="P38" s="1436">
        <v>0</v>
      </c>
      <c r="Q38" s="1436">
        <v>0</v>
      </c>
      <c r="R38" s="1593">
        <v>0</v>
      </c>
      <c r="S38" s="69"/>
    </row>
    <row r="39" spans="1:19" s="256" customFormat="1">
      <c r="A39" s="1234">
        <v>34</v>
      </c>
      <c r="B39" s="1427" t="s">
        <v>346</v>
      </c>
      <c r="C39" s="1427" t="s">
        <v>347</v>
      </c>
      <c r="D39" s="1427" t="s">
        <v>348</v>
      </c>
      <c r="E39" s="1247">
        <f t="shared" si="2"/>
        <v>0</v>
      </c>
      <c r="F39" s="1203">
        <f t="shared" si="3"/>
        <v>0</v>
      </c>
      <c r="G39" s="1436">
        <v>0</v>
      </c>
      <c r="H39" s="1436">
        <v>0</v>
      </c>
      <c r="I39" s="1436">
        <v>0</v>
      </c>
      <c r="J39" s="1436">
        <v>0</v>
      </c>
      <c r="K39" s="1436">
        <v>0</v>
      </c>
      <c r="L39" s="1436">
        <v>0</v>
      </c>
      <c r="M39" s="1436">
        <v>0</v>
      </c>
      <c r="N39" s="1436">
        <v>0</v>
      </c>
      <c r="O39" s="1436">
        <v>0</v>
      </c>
      <c r="P39" s="1436">
        <v>0</v>
      </c>
      <c r="Q39" s="1436">
        <v>0</v>
      </c>
      <c r="R39" s="1492">
        <v>0</v>
      </c>
      <c r="S39" s="69"/>
    </row>
    <row r="40" spans="1:19" s="145" customFormat="1">
      <c r="A40" s="1202">
        <v>35</v>
      </c>
      <c r="B40" s="1429" t="s">
        <v>1450</v>
      </c>
      <c r="C40" s="1560" t="s">
        <v>111</v>
      </c>
      <c r="D40" s="1560" t="s">
        <v>231</v>
      </c>
      <c r="E40" s="1205">
        <f t="shared" si="2"/>
        <v>2</v>
      </c>
      <c r="F40" s="1205">
        <f t="shared" si="3"/>
        <v>1</v>
      </c>
      <c r="G40" s="1439">
        <f>1</f>
        <v>1</v>
      </c>
      <c r="H40" s="1439">
        <f>1</f>
        <v>1</v>
      </c>
      <c r="I40" s="1439">
        <v>0</v>
      </c>
      <c r="J40" s="1439">
        <v>0</v>
      </c>
      <c r="K40" s="1439">
        <v>0</v>
      </c>
      <c r="L40" s="1439">
        <v>0</v>
      </c>
      <c r="M40" s="1439">
        <v>0</v>
      </c>
      <c r="N40" s="1439">
        <v>0</v>
      </c>
      <c r="O40" s="1439">
        <v>0</v>
      </c>
      <c r="P40" s="1439">
        <v>0</v>
      </c>
      <c r="Q40" s="1439">
        <v>1</v>
      </c>
      <c r="R40" s="1491">
        <v>0</v>
      </c>
      <c r="S40" s="348"/>
    </row>
    <row r="41" spans="1:19" s="145" customFormat="1">
      <c r="A41" s="1234">
        <v>36</v>
      </c>
      <c r="B41" s="1427" t="s">
        <v>948</v>
      </c>
      <c r="C41" s="1524" t="s">
        <v>520</v>
      </c>
      <c r="D41" s="1524" t="s">
        <v>231</v>
      </c>
      <c r="E41" s="1203">
        <f t="shared" si="2"/>
        <v>2</v>
      </c>
      <c r="F41" s="1203">
        <f t="shared" si="3"/>
        <v>0</v>
      </c>
      <c r="G41" s="1436">
        <f>1+1</f>
        <v>2</v>
      </c>
      <c r="H41" s="1436">
        <v>0</v>
      </c>
      <c r="I41" s="1436">
        <v>0</v>
      </c>
      <c r="J41" s="1436">
        <v>0</v>
      </c>
      <c r="K41" s="1436">
        <v>0</v>
      </c>
      <c r="L41" s="1436">
        <v>0</v>
      </c>
      <c r="M41" s="1436">
        <v>0</v>
      </c>
      <c r="N41" s="1436">
        <v>0</v>
      </c>
      <c r="O41" s="1436">
        <v>0</v>
      </c>
      <c r="P41" s="1436">
        <v>0</v>
      </c>
      <c r="Q41" s="1436">
        <v>0</v>
      </c>
      <c r="R41" s="1593">
        <v>0</v>
      </c>
      <c r="S41" s="348"/>
    </row>
    <row r="42" spans="1:19" s="145" customFormat="1">
      <c r="A42" s="1233">
        <v>37</v>
      </c>
      <c r="B42" s="164" t="s">
        <v>138</v>
      </c>
      <c r="C42" s="164" t="s">
        <v>420</v>
      </c>
      <c r="D42" s="1524" t="s">
        <v>231</v>
      </c>
      <c r="E42" s="1203">
        <f t="shared" si="2"/>
        <v>1</v>
      </c>
      <c r="F42" s="1203">
        <f t="shared" si="3"/>
        <v>0</v>
      </c>
      <c r="G42" s="1502">
        <f>1</f>
        <v>1</v>
      </c>
      <c r="H42" s="1502">
        <v>0</v>
      </c>
      <c r="I42" s="1502">
        <v>0</v>
      </c>
      <c r="J42" s="1502">
        <v>0</v>
      </c>
      <c r="K42" s="1502">
        <v>0</v>
      </c>
      <c r="L42" s="1502">
        <v>0</v>
      </c>
      <c r="M42" s="1502">
        <v>0</v>
      </c>
      <c r="N42" s="1502">
        <v>0</v>
      </c>
      <c r="O42" s="1502">
        <v>0</v>
      </c>
      <c r="P42" s="1502">
        <v>0</v>
      </c>
      <c r="Q42" s="1597">
        <v>0</v>
      </c>
      <c r="R42" s="1597">
        <v>0</v>
      </c>
      <c r="S42" s="348"/>
    </row>
    <row r="43" spans="1:19" s="145" customFormat="1">
      <c r="A43" s="1204">
        <v>38</v>
      </c>
      <c r="B43" s="1515" t="s">
        <v>138</v>
      </c>
      <c r="C43" s="164" t="s">
        <v>625</v>
      </c>
      <c r="D43" s="1524" t="s">
        <v>231</v>
      </c>
      <c r="E43" s="1203">
        <f t="shared" si="2"/>
        <v>1</v>
      </c>
      <c r="F43" s="1203">
        <f t="shared" si="3"/>
        <v>0</v>
      </c>
      <c r="G43" s="1597">
        <f>1</f>
        <v>1</v>
      </c>
      <c r="H43" s="1498">
        <v>0</v>
      </c>
      <c r="I43" s="1502">
        <v>0</v>
      </c>
      <c r="J43" s="1502">
        <v>0</v>
      </c>
      <c r="K43" s="1502">
        <v>0</v>
      </c>
      <c r="L43" s="1502">
        <v>0</v>
      </c>
      <c r="M43" s="1502">
        <v>0</v>
      </c>
      <c r="N43" s="1502">
        <v>0</v>
      </c>
      <c r="O43" s="1502">
        <v>0</v>
      </c>
      <c r="P43" s="1502">
        <v>0</v>
      </c>
      <c r="Q43" s="1502">
        <v>0</v>
      </c>
      <c r="R43" s="1597">
        <v>0</v>
      </c>
      <c r="S43" s="348"/>
    </row>
    <row r="44" spans="1:19" s="145" customFormat="1">
      <c r="A44" s="1233">
        <v>39</v>
      </c>
      <c r="B44" s="164" t="s">
        <v>242</v>
      </c>
      <c r="C44" s="164" t="s">
        <v>2489</v>
      </c>
      <c r="D44" s="1524" t="s">
        <v>231</v>
      </c>
      <c r="E44" s="1203">
        <f t="shared" si="2"/>
        <v>1</v>
      </c>
      <c r="F44" s="1203">
        <f t="shared" si="3"/>
        <v>0</v>
      </c>
      <c r="G44" s="1498">
        <f>1</f>
        <v>1</v>
      </c>
      <c r="H44" s="1492">
        <v>0</v>
      </c>
      <c r="I44" s="1583">
        <v>0</v>
      </c>
      <c r="J44" s="1583">
        <v>0</v>
      </c>
      <c r="K44" s="1583">
        <v>0</v>
      </c>
      <c r="L44" s="1583">
        <v>0</v>
      </c>
      <c r="M44" s="1583">
        <v>0</v>
      </c>
      <c r="N44" s="1583">
        <v>0</v>
      </c>
      <c r="O44" s="1583">
        <v>0</v>
      </c>
      <c r="P44" s="1583">
        <v>0</v>
      </c>
      <c r="Q44" s="1583">
        <v>0</v>
      </c>
      <c r="R44" s="574">
        <v>0</v>
      </c>
      <c r="S44" s="348"/>
    </row>
    <row r="45" spans="1:19" s="145" customFormat="1">
      <c r="A45" s="1234">
        <v>40</v>
      </c>
      <c r="B45" s="164" t="s">
        <v>2845</v>
      </c>
      <c r="C45" s="1515" t="s">
        <v>2846</v>
      </c>
      <c r="D45" s="1524" t="s">
        <v>231</v>
      </c>
      <c r="E45" s="1203">
        <f t="shared" si="2"/>
        <v>1</v>
      </c>
      <c r="F45" s="1203">
        <f t="shared" si="3"/>
        <v>0</v>
      </c>
      <c r="G45" s="1597">
        <f>1</f>
        <v>1</v>
      </c>
      <c r="H45" s="1492">
        <v>0</v>
      </c>
      <c r="I45" s="1583">
        <v>0</v>
      </c>
      <c r="J45" s="1583">
        <v>0</v>
      </c>
      <c r="K45" s="1583">
        <v>0</v>
      </c>
      <c r="L45" s="1583">
        <v>0</v>
      </c>
      <c r="M45" s="1583">
        <v>0</v>
      </c>
      <c r="N45" s="1583">
        <v>0</v>
      </c>
      <c r="O45" s="1583">
        <v>0</v>
      </c>
      <c r="P45" s="1583">
        <v>0</v>
      </c>
      <c r="Q45" s="1583">
        <v>0</v>
      </c>
      <c r="R45" s="574">
        <v>0</v>
      </c>
      <c r="S45" s="348"/>
    </row>
    <row r="46" spans="1:19" s="95" customFormat="1">
      <c r="A46" s="1202">
        <v>41</v>
      </c>
      <c r="B46" s="1515" t="s">
        <v>2870</v>
      </c>
      <c r="C46" s="1513" t="s">
        <v>2871</v>
      </c>
      <c r="D46" s="1524" t="s">
        <v>231</v>
      </c>
      <c r="E46" s="1203">
        <f t="shared" si="2"/>
        <v>1</v>
      </c>
      <c r="F46" s="1203">
        <f t="shared" si="3"/>
        <v>0</v>
      </c>
      <c r="G46" s="1498">
        <f>1</f>
        <v>1</v>
      </c>
      <c r="H46" s="1492">
        <v>0</v>
      </c>
      <c r="I46" s="1583">
        <v>0</v>
      </c>
      <c r="J46" s="1583">
        <v>0</v>
      </c>
      <c r="K46" s="1583">
        <v>0</v>
      </c>
      <c r="L46" s="1583">
        <v>0</v>
      </c>
      <c r="M46" s="1583">
        <v>0</v>
      </c>
      <c r="N46" s="1583">
        <v>0</v>
      </c>
      <c r="O46" s="1583">
        <v>0</v>
      </c>
      <c r="P46" s="1583">
        <v>0</v>
      </c>
      <c r="Q46" s="1583">
        <v>0</v>
      </c>
      <c r="R46" s="574">
        <v>0</v>
      </c>
      <c r="S46" s="69"/>
    </row>
    <row r="47" spans="1:19">
      <c r="A47" s="1234">
        <v>42</v>
      </c>
      <c r="B47" s="1596" t="s">
        <v>945</v>
      </c>
      <c r="C47" s="1595" t="s">
        <v>100</v>
      </c>
      <c r="D47" s="1595" t="s">
        <v>231</v>
      </c>
      <c r="E47" s="1203">
        <f t="shared" si="2"/>
        <v>1</v>
      </c>
      <c r="F47" s="1203">
        <f t="shared" si="3"/>
        <v>0</v>
      </c>
      <c r="G47" s="1598">
        <f>1</f>
        <v>1</v>
      </c>
      <c r="H47" s="1598">
        <v>0</v>
      </c>
      <c r="I47" s="1498">
        <v>0</v>
      </c>
      <c r="J47" s="1498">
        <v>0</v>
      </c>
      <c r="K47" s="1498">
        <v>0</v>
      </c>
      <c r="L47" s="1498">
        <v>0</v>
      </c>
      <c r="M47" s="1498">
        <v>0</v>
      </c>
      <c r="N47" s="1498">
        <v>0</v>
      </c>
      <c r="O47" s="1498">
        <v>0</v>
      </c>
      <c r="P47" s="1498">
        <v>0</v>
      </c>
      <c r="Q47" s="1498">
        <v>0</v>
      </c>
      <c r="R47" s="1499">
        <v>0</v>
      </c>
      <c r="S47" s="69"/>
    </row>
    <row r="48" spans="1:19" s="256" customFormat="1">
      <c r="A48" s="1233">
        <v>43</v>
      </c>
      <c r="B48" s="1489" t="s">
        <v>2480</v>
      </c>
      <c r="C48" s="1432" t="s">
        <v>2481</v>
      </c>
      <c r="D48" s="1432" t="s">
        <v>835</v>
      </c>
      <c r="E48" s="1205">
        <f t="shared" si="2"/>
        <v>1</v>
      </c>
      <c r="F48" s="1205">
        <f t="shared" si="3"/>
        <v>0</v>
      </c>
      <c r="G48" s="1439">
        <f>1</f>
        <v>1</v>
      </c>
      <c r="H48" s="1439">
        <v>0</v>
      </c>
      <c r="I48" s="1439">
        <v>0</v>
      </c>
      <c r="J48" s="1439">
        <v>0</v>
      </c>
      <c r="K48" s="1439">
        <v>0</v>
      </c>
      <c r="L48" s="1439">
        <v>0</v>
      </c>
      <c r="M48" s="1439">
        <v>0</v>
      </c>
      <c r="N48" s="1439">
        <v>0</v>
      </c>
      <c r="O48" s="1439">
        <v>0</v>
      </c>
      <c r="P48" s="1439">
        <v>0</v>
      </c>
      <c r="Q48" s="1439">
        <v>0</v>
      </c>
      <c r="R48" s="1594">
        <v>0</v>
      </c>
      <c r="S48" s="69"/>
    </row>
    <row r="49" spans="1:19" s="256" customFormat="1">
      <c r="A49" s="1204">
        <v>44</v>
      </c>
      <c r="B49" s="1427" t="s">
        <v>1589</v>
      </c>
      <c r="C49" s="1514" t="s">
        <v>1590</v>
      </c>
      <c r="D49" s="1524" t="s">
        <v>907</v>
      </c>
      <c r="E49" s="1203">
        <f t="shared" si="2"/>
        <v>1</v>
      </c>
      <c r="F49" s="1203">
        <f t="shared" si="3"/>
        <v>0</v>
      </c>
      <c r="G49" s="1436">
        <f>1</f>
        <v>1</v>
      </c>
      <c r="H49" s="1436">
        <v>0</v>
      </c>
      <c r="I49" s="1436">
        <v>0</v>
      </c>
      <c r="J49" s="1436">
        <v>0</v>
      </c>
      <c r="K49" s="1436">
        <v>0</v>
      </c>
      <c r="L49" s="1436">
        <v>0</v>
      </c>
      <c r="M49" s="1436">
        <v>0</v>
      </c>
      <c r="N49" s="1436">
        <v>0</v>
      </c>
      <c r="O49" s="1436">
        <v>0</v>
      </c>
      <c r="P49" s="1436">
        <v>0</v>
      </c>
      <c r="Q49" s="1436">
        <v>0</v>
      </c>
      <c r="R49" s="1593">
        <v>0</v>
      </c>
      <c r="S49" s="69"/>
    </row>
    <row r="50" spans="1:19" s="256" customFormat="1">
      <c r="A50" s="1233">
        <v>45</v>
      </c>
      <c r="B50" s="1601" t="s">
        <v>2239</v>
      </c>
      <c r="C50" s="1514" t="s">
        <v>2240</v>
      </c>
      <c r="D50" s="1524" t="s">
        <v>907</v>
      </c>
      <c r="E50" s="1203">
        <f t="shared" si="2"/>
        <v>1</v>
      </c>
      <c r="F50" s="1203">
        <f t="shared" si="3"/>
        <v>0</v>
      </c>
      <c r="G50" s="1436">
        <f>1</f>
        <v>1</v>
      </c>
      <c r="H50" s="1436">
        <v>0</v>
      </c>
      <c r="I50" s="1436">
        <v>0</v>
      </c>
      <c r="J50" s="1436">
        <v>0</v>
      </c>
      <c r="K50" s="1436">
        <v>0</v>
      </c>
      <c r="L50" s="1436">
        <v>0</v>
      </c>
      <c r="M50" s="1436">
        <v>0</v>
      </c>
      <c r="N50" s="1436">
        <v>0</v>
      </c>
      <c r="O50" s="1436">
        <v>0</v>
      </c>
      <c r="P50" s="1436">
        <v>0</v>
      </c>
      <c r="Q50" s="1436">
        <v>0</v>
      </c>
      <c r="R50" s="1593">
        <v>0</v>
      </c>
      <c r="S50" s="69"/>
    </row>
    <row r="51" spans="1:19" s="256" customFormat="1">
      <c r="A51" s="1234">
        <v>46</v>
      </c>
      <c r="B51" s="1601" t="s">
        <v>1587</v>
      </c>
      <c r="C51" s="1534" t="s">
        <v>1588</v>
      </c>
      <c r="D51" s="1524" t="s">
        <v>907</v>
      </c>
      <c r="E51" s="1203">
        <f t="shared" si="2"/>
        <v>1</v>
      </c>
      <c r="F51" s="1203">
        <f t="shared" si="3"/>
        <v>0</v>
      </c>
      <c r="G51" s="1436">
        <f>1</f>
        <v>1</v>
      </c>
      <c r="H51" s="1436">
        <v>0</v>
      </c>
      <c r="I51" s="1436">
        <v>0</v>
      </c>
      <c r="J51" s="1436">
        <v>0</v>
      </c>
      <c r="K51" s="1436">
        <v>0</v>
      </c>
      <c r="L51" s="1436">
        <v>0</v>
      </c>
      <c r="M51" s="1436">
        <v>0</v>
      </c>
      <c r="N51" s="1436">
        <v>0</v>
      </c>
      <c r="O51" s="1436">
        <v>0</v>
      </c>
      <c r="P51" s="1436">
        <v>0</v>
      </c>
      <c r="Q51" s="1436">
        <v>0</v>
      </c>
      <c r="R51" s="1593">
        <v>0</v>
      </c>
      <c r="S51" s="69"/>
    </row>
    <row r="52" spans="1:19" s="256" customFormat="1">
      <c r="A52" s="1202">
        <v>47</v>
      </c>
      <c r="B52" s="1537" t="s">
        <v>1353</v>
      </c>
      <c r="C52" s="1599" t="s">
        <v>1354</v>
      </c>
      <c r="D52" s="1524" t="s">
        <v>907</v>
      </c>
      <c r="E52" s="1203">
        <f t="shared" si="2"/>
        <v>1</v>
      </c>
      <c r="F52" s="1203">
        <f t="shared" si="3"/>
        <v>0</v>
      </c>
      <c r="G52" s="1436">
        <f>1</f>
        <v>1</v>
      </c>
      <c r="H52" s="1436">
        <v>0</v>
      </c>
      <c r="I52" s="1436">
        <v>0</v>
      </c>
      <c r="J52" s="1436">
        <v>0</v>
      </c>
      <c r="K52" s="1436">
        <v>0</v>
      </c>
      <c r="L52" s="1436">
        <v>0</v>
      </c>
      <c r="M52" s="1436">
        <v>0</v>
      </c>
      <c r="N52" s="1436">
        <v>0</v>
      </c>
      <c r="O52" s="1436">
        <v>0</v>
      </c>
      <c r="P52" s="1436">
        <v>0</v>
      </c>
      <c r="Q52" s="1436">
        <v>0</v>
      </c>
      <c r="R52" s="1593">
        <v>0</v>
      </c>
      <c r="S52" s="69"/>
    </row>
    <row r="53" spans="1:19" s="256" customFormat="1">
      <c r="A53" s="1234">
        <v>48</v>
      </c>
      <c r="B53" s="1515" t="s">
        <v>2134</v>
      </c>
      <c r="C53" s="1514" t="s">
        <v>2135</v>
      </c>
      <c r="D53" s="1524" t="s">
        <v>907</v>
      </c>
      <c r="E53" s="1203">
        <f t="shared" si="2"/>
        <v>1</v>
      </c>
      <c r="F53" s="1203">
        <f t="shared" si="3"/>
        <v>0</v>
      </c>
      <c r="G53" s="1436">
        <f>1</f>
        <v>1</v>
      </c>
      <c r="H53" s="1436">
        <v>0</v>
      </c>
      <c r="I53" s="1436">
        <v>0</v>
      </c>
      <c r="J53" s="1436">
        <v>0</v>
      </c>
      <c r="K53" s="1436">
        <v>0</v>
      </c>
      <c r="L53" s="1436">
        <v>0</v>
      </c>
      <c r="M53" s="1436">
        <v>0</v>
      </c>
      <c r="N53" s="1436">
        <v>0</v>
      </c>
      <c r="O53" s="1436">
        <v>0</v>
      </c>
      <c r="P53" s="1436">
        <v>0</v>
      </c>
      <c r="Q53" s="1436">
        <v>0</v>
      </c>
      <c r="R53" s="1593">
        <v>0</v>
      </c>
      <c r="S53" s="69"/>
    </row>
    <row r="54" spans="1:19" s="95" customFormat="1">
      <c r="A54" s="1233">
        <v>49</v>
      </c>
      <c r="B54" s="1602" t="s">
        <v>1744</v>
      </c>
      <c r="C54" s="1503" t="s">
        <v>1745</v>
      </c>
      <c r="D54" s="1524" t="s">
        <v>835</v>
      </c>
      <c r="E54" s="1203">
        <f t="shared" si="2"/>
        <v>1</v>
      </c>
      <c r="F54" s="1203">
        <f t="shared" si="3"/>
        <v>0</v>
      </c>
      <c r="G54" s="1436">
        <f>1</f>
        <v>1</v>
      </c>
      <c r="H54" s="1436">
        <v>0</v>
      </c>
      <c r="I54" s="1436">
        <v>0</v>
      </c>
      <c r="J54" s="1436">
        <v>0</v>
      </c>
      <c r="K54" s="1436">
        <v>0</v>
      </c>
      <c r="L54" s="1436">
        <v>0</v>
      </c>
      <c r="M54" s="1436">
        <v>0</v>
      </c>
      <c r="N54" s="1436">
        <v>0</v>
      </c>
      <c r="O54" s="1436">
        <v>0</v>
      </c>
      <c r="P54" s="1436">
        <v>0</v>
      </c>
      <c r="Q54" s="1436">
        <v>0</v>
      </c>
      <c r="R54" s="1593">
        <v>0</v>
      </c>
      <c r="S54" s="69"/>
    </row>
    <row r="55" spans="1:19" s="95" customFormat="1">
      <c r="A55" s="1204">
        <v>50</v>
      </c>
      <c r="B55" s="1601" t="s">
        <v>1466</v>
      </c>
      <c r="C55" s="1534" t="s">
        <v>1467</v>
      </c>
      <c r="D55" s="1524" t="s">
        <v>907</v>
      </c>
      <c r="E55" s="1203">
        <f t="shared" si="2"/>
        <v>1</v>
      </c>
      <c r="F55" s="1203">
        <f t="shared" si="3"/>
        <v>0</v>
      </c>
      <c r="G55" s="1436">
        <f>1</f>
        <v>1</v>
      </c>
      <c r="H55" s="1436">
        <v>0</v>
      </c>
      <c r="I55" s="1436">
        <v>0</v>
      </c>
      <c r="J55" s="1436">
        <v>0</v>
      </c>
      <c r="K55" s="1436">
        <v>0</v>
      </c>
      <c r="L55" s="1436">
        <v>0</v>
      </c>
      <c r="M55" s="1436">
        <v>0</v>
      </c>
      <c r="N55" s="1436">
        <v>0</v>
      </c>
      <c r="O55" s="1436">
        <v>0</v>
      </c>
      <c r="P55" s="1436">
        <v>0</v>
      </c>
      <c r="Q55" s="1436">
        <v>0</v>
      </c>
      <c r="R55" s="1593">
        <v>0</v>
      </c>
      <c r="S55" s="69"/>
    </row>
    <row r="56" spans="1:19" s="95" customFormat="1">
      <c r="A56" s="1233">
        <v>51</v>
      </c>
      <c r="B56" s="1537" t="s">
        <v>397</v>
      </c>
      <c r="C56" s="1599" t="s">
        <v>1586</v>
      </c>
      <c r="D56" s="1524" t="s">
        <v>907</v>
      </c>
      <c r="E56" s="1203">
        <f t="shared" si="2"/>
        <v>1</v>
      </c>
      <c r="F56" s="1203">
        <f t="shared" si="3"/>
        <v>0</v>
      </c>
      <c r="G56" s="1436">
        <f>1</f>
        <v>1</v>
      </c>
      <c r="H56" s="1436">
        <v>0</v>
      </c>
      <c r="I56" s="1436">
        <v>0</v>
      </c>
      <c r="J56" s="1436">
        <v>0</v>
      </c>
      <c r="K56" s="1436">
        <v>0</v>
      </c>
      <c r="L56" s="1436">
        <v>0</v>
      </c>
      <c r="M56" s="1436">
        <v>0</v>
      </c>
      <c r="N56" s="1436">
        <v>0</v>
      </c>
      <c r="O56" s="1436">
        <v>0</v>
      </c>
      <c r="P56" s="1436">
        <v>0</v>
      </c>
      <c r="Q56" s="1436">
        <v>0</v>
      </c>
      <c r="R56" s="1593">
        <v>0</v>
      </c>
      <c r="S56" s="69"/>
    </row>
    <row r="57" spans="1:19" s="102" customFormat="1">
      <c r="A57" s="1234">
        <v>52</v>
      </c>
      <c r="B57" s="1515" t="s">
        <v>215</v>
      </c>
      <c r="C57" s="1514" t="s">
        <v>111</v>
      </c>
      <c r="D57" s="1536" t="s">
        <v>907</v>
      </c>
      <c r="E57" s="1203">
        <f t="shared" si="2"/>
        <v>1</v>
      </c>
      <c r="F57" s="1203">
        <f t="shared" si="3"/>
        <v>0</v>
      </c>
      <c r="G57" s="1436">
        <v>1</v>
      </c>
      <c r="H57" s="1436">
        <v>0</v>
      </c>
      <c r="I57" s="1436">
        <v>0</v>
      </c>
      <c r="J57" s="1436">
        <v>0</v>
      </c>
      <c r="K57" s="1436">
        <v>0</v>
      </c>
      <c r="L57" s="1436">
        <v>0</v>
      </c>
      <c r="M57" s="1436">
        <v>0</v>
      </c>
      <c r="N57" s="1436">
        <v>0</v>
      </c>
      <c r="O57" s="1436">
        <v>0</v>
      </c>
      <c r="P57" s="1436">
        <v>0</v>
      </c>
      <c r="Q57" s="1436">
        <v>0</v>
      </c>
      <c r="R57" s="1436">
        <v>0</v>
      </c>
      <c r="S57" s="347"/>
    </row>
    <row r="58" spans="1:19" ht="16" thickBot="1">
      <c r="A58" s="1245">
        <v>53</v>
      </c>
      <c r="B58" s="1603" t="s">
        <v>694</v>
      </c>
      <c r="C58" s="1600" t="s">
        <v>950</v>
      </c>
      <c r="D58" s="1600" t="s">
        <v>907</v>
      </c>
      <c r="E58" s="1207">
        <f t="shared" si="2"/>
        <v>1</v>
      </c>
      <c r="F58" s="1207">
        <f t="shared" si="3"/>
        <v>0</v>
      </c>
      <c r="G58" s="671">
        <f>1</f>
        <v>1</v>
      </c>
      <c r="H58" s="671">
        <v>0</v>
      </c>
      <c r="I58" s="671">
        <v>0</v>
      </c>
      <c r="J58" s="671">
        <v>0</v>
      </c>
      <c r="K58" s="671">
        <v>0</v>
      </c>
      <c r="L58" s="671">
        <v>0</v>
      </c>
      <c r="M58" s="671">
        <v>0</v>
      </c>
      <c r="N58" s="671">
        <v>0</v>
      </c>
      <c r="O58" s="671">
        <v>0</v>
      </c>
      <c r="P58" s="671">
        <v>0</v>
      </c>
      <c r="Q58" s="671">
        <v>0</v>
      </c>
      <c r="R58" s="670">
        <v>0</v>
      </c>
      <c r="S58" s="69"/>
    </row>
    <row r="59" spans="1:19">
      <c r="A59" s="109"/>
      <c r="B59" s="219" t="s">
        <v>20</v>
      </c>
      <c r="C59" s="220"/>
      <c r="D59" s="220"/>
      <c r="E59" s="244">
        <f t="shared" ref="E59:R59" si="4">SUM(E6:E58)</f>
        <v>77</v>
      </c>
      <c r="F59" s="242">
        <f t="shared" si="4"/>
        <v>47</v>
      </c>
      <c r="G59" s="244">
        <f t="shared" si="4"/>
        <v>71</v>
      </c>
      <c r="H59" s="242">
        <f t="shared" si="4"/>
        <v>43</v>
      </c>
      <c r="I59" s="244">
        <f t="shared" si="4"/>
        <v>1</v>
      </c>
      <c r="J59" s="242">
        <f t="shared" si="4"/>
        <v>1</v>
      </c>
      <c r="K59" s="244">
        <f t="shared" si="4"/>
        <v>0</v>
      </c>
      <c r="L59" s="242">
        <f t="shared" si="4"/>
        <v>0</v>
      </c>
      <c r="M59" s="244">
        <f t="shared" si="4"/>
        <v>0</v>
      </c>
      <c r="N59" s="242">
        <f t="shared" si="4"/>
        <v>0</v>
      </c>
      <c r="O59" s="244">
        <f t="shared" si="4"/>
        <v>0</v>
      </c>
      <c r="P59" s="242">
        <f t="shared" si="4"/>
        <v>0</v>
      </c>
      <c r="Q59" s="244">
        <f t="shared" si="4"/>
        <v>5</v>
      </c>
      <c r="R59" s="242">
        <f t="shared" si="4"/>
        <v>3</v>
      </c>
      <c r="S59" s="69"/>
    </row>
    <row r="60" spans="1:19">
      <c r="B60" s="1"/>
      <c r="C60" s="1"/>
      <c r="D60" s="1"/>
      <c r="E60" s="36"/>
      <c r="F60" s="36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</row>
    <row r="61" spans="1:19" ht="17.25" customHeight="1">
      <c r="B61" s="22"/>
      <c r="C61" s="22"/>
      <c r="D61" s="22"/>
      <c r="G61" s="1"/>
    </row>
    <row r="62" spans="1:19">
      <c r="B62" s="22"/>
      <c r="C62" s="22"/>
      <c r="D62" s="22"/>
      <c r="G62" s="22"/>
      <c r="H62" s="1"/>
      <c r="I62" s="1"/>
      <c r="J62" s="1"/>
    </row>
    <row r="63" spans="1:19">
      <c r="B63" s="22"/>
      <c r="C63" s="22"/>
      <c r="D63" s="22"/>
      <c r="G63" s="1"/>
      <c r="H63" s="1"/>
      <c r="I63" s="1"/>
      <c r="J63" s="1"/>
    </row>
    <row r="64" spans="1:19">
      <c r="B64" s="22"/>
      <c r="C64" s="22"/>
      <c r="D64" s="22"/>
      <c r="G64" s="1"/>
      <c r="H64" s="1"/>
      <c r="I64" s="1"/>
      <c r="J64" s="1"/>
      <c r="K64" s="1"/>
      <c r="L64" s="1"/>
      <c r="M64" s="1"/>
      <c r="N64" s="1"/>
    </row>
    <row r="65" spans="2:14">
      <c r="B65" s="1"/>
      <c r="C65" s="1"/>
      <c r="D65" s="22"/>
      <c r="G65" s="22"/>
      <c r="H65" s="22"/>
      <c r="I65" s="22"/>
      <c r="J65" s="22"/>
      <c r="K65" s="22"/>
      <c r="L65" s="22"/>
      <c r="M65" s="22"/>
      <c r="N65" s="1"/>
    </row>
    <row r="66" spans="2:14">
      <c r="B66" s="1"/>
      <c r="C66" s="1"/>
      <c r="D66" s="1"/>
      <c r="G66" s="22"/>
      <c r="H66" s="22"/>
      <c r="I66" s="22"/>
      <c r="J66" s="22"/>
      <c r="K66" s="22"/>
      <c r="L66" s="22"/>
      <c r="M66" s="22"/>
      <c r="N66" s="1"/>
    </row>
    <row r="67" spans="2:14">
      <c r="G67" s="22"/>
      <c r="H67" s="22"/>
      <c r="I67" s="22"/>
      <c r="J67" s="22"/>
      <c r="K67" s="22"/>
      <c r="L67" s="22"/>
      <c r="M67" s="22"/>
      <c r="N67" s="1"/>
    </row>
    <row r="68" spans="2:14">
      <c r="G68" s="1"/>
      <c r="H68" s="1"/>
      <c r="I68" s="1"/>
      <c r="J68" s="1"/>
      <c r="K68" s="1"/>
      <c r="L68" s="1"/>
      <c r="M68" s="1"/>
      <c r="N68" s="1"/>
    </row>
    <row r="69" spans="2:14">
      <c r="G69" s="1"/>
      <c r="H69" s="1"/>
      <c r="I69" s="1"/>
      <c r="J69" s="1"/>
      <c r="K69" s="1"/>
      <c r="L69" s="1"/>
      <c r="M69" s="1"/>
      <c r="N69" s="1"/>
    </row>
    <row r="70" spans="2:14">
      <c r="G70" s="1"/>
      <c r="H70" s="1"/>
      <c r="I70" s="1"/>
      <c r="J70" s="1"/>
      <c r="K70" s="1"/>
      <c r="L70" s="1"/>
      <c r="M70" s="1"/>
      <c r="N70" s="1"/>
    </row>
  </sheetData>
  <sortState xmlns:xlrd2="http://schemas.microsoft.com/office/spreadsheetml/2017/richdata2" ref="B7:S14">
    <sortCondition ref="B6"/>
  </sortState>
  <mergeCells count="13">
    <mergeCell ref="A3:A4"/>
    <mergeCell ref="B1:R1"/>
    <mergeCell ref="B3:B4"/>
    <mergeCell ref="C3:C4"/>
    <mergeCell ref="D3:D4"/>
    <mergeCell ref="G3:H3"/>
    <mergeCell ref="K3:L3"/>
    <mergeCell ref="M3:N3"/>
    <mergeCell ref="O3:P3"/>
    <mergeCell ref="Q3:R3"/>
    <mergeCell ref="B2:R2"/>
    <mergeCell ref="E3:F3"/>
    <mergeCell ref="I3:J3"/>
  </mergeCells>
  <phoneticPr fontId="67" type="noConversion"/>
  <conditionalFormatting sqref="D1:D39 D60:D1048576">
    <cfRule type="containsText" dxfId="17" priority="1" operator="containsText" text="student">
      <formula>NOT(ISERROR(SEARCH("student",D1)))</formula>
    </cfRule>
  </conditionalFormatting>
  <pageMargins left="0.26" right="0.18" top="0.75" bottom="0.39" header="0.3" footer="0.3"/>
  <pageSetup paperSize="9" scale="75" orientation="landscape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Sheet25"/>
  <dimension ref="A1:Q74"/>
  <sheetViews>
    <sheetView zoomScale="90" zoomScaleNormal="90" workbookViewId="0">
      <selection sqref="A1:Q10"/>
    </sheetView>
  </sheetViews>
  <sheetFormatPr baseColWidth="10" defaultColWidth="8.83203125" defaultRowHeight="15"/>
  <cols>
    <col min="1" max="1" width="34.1640625" customWidth="1"/>
    <col min="2" max="2" width="8.5" customWidth="1"/>
    <col min="3" max="3" width="10.5" customWidth="1"/>
    <col min="4" max="4" width="13" bestFit="1" customWidth="1"/>
    <col min="5" max="5" width="12" customWidth="1"/>
    <col min="6" max="6" width="9.5" customWidth="1"/>
    <col min="7" max="17" width="10.6640625" customWidth="1"/>
  </cols>
  <sheetData>
    <row r="1" spans="1:17">
      <c r="A1" s="1770" t="s">
        <v>928</v>
      </c>
      <c r="B1" s="1770"/>
      <c r="C1" s="1770"/>
      <c r="D1" s="1770"/>
      <c r="E1" s="1770"/>
      <c r="F1" s="1770"/>
      <c r="G1" s="1770"/>
      <c r="H1" s="1770"/>
      <c r="I1" s="1770"/>
      <c r="J1" s="1770"/>
      <c r="K1" s="1770"/>
      <c r="L1" s="1770"/>
      <c r="M1" s="1770"/>
      <c r="N1" s="1770"/>
      <c r="O1" s="1770"/>
      <c r="P1" s="1770"/>
      <c r="Q1" s="1770"/>
    </row>
    <row r="2" spans="1:17">
      <c r="A2" s="1821" t="s">
        <v>2277</v>
      </c>
      <c r="B2" s="1821"/>
      <c r="C2" s="1821"/>
      <c r="D2" s="1821"/>
      <c r="E2" s="1821"/>
      <c r="F2" s="1821"/>
      <c r="G2" s="1821"/>
      <c r="H2" s="1821"/>
      <c r="I2" s="1821"/>
      <c r="J2" s="1821"/>
      <c r="K2" s="1821"/>
      <c r="L2" s="1821"/>
      <c r="M2" s="1821"/>
      <c r="N2" s="1821"/>
      <c r="O2" s="1821"/>
      <c r="P2" s="1821"/>
      <c r="Q2" s="1821"/>
    </row>
    <row r="3" spans="1:17" ht="18" customHeight="1">
      <c r="A3" s="1823" t="s">
        <v>4</v>
      </c>
      <c r="B3" s="1824" t="s">
        <v>862</v>
      </c>
      <c r="C3" s="1825" t="s">
        <v>853</v>
      </c>
      <c r="D3" s="1826"/>
      <c r="E3" s="1827"/>
      <c r="F3" s="1822" t="s">
        <v>1732</v>
      </c>
      <c r="G3" s="1822"/>
      <c r="H3" s="1822" t="s">
        <v>859</v>
      </c>
      <c r="I3" s="1822"/>
      <c r="J3" s="1822" t="s">
        <v>12</v>
      </c>
      <c r="K3" s="1822"/>
      <c r="L3" s="1822" t="s">
        <v>6</v>
      </c>
      <c r="M3" s="1822"/>
      <c r="N3" s="1822" t="s">
        <v>5</v>
      </c>
      <c r="O3" s="1822"/>
      <c r="P3" s="1822" t="s">
        <v>7</v>
      </c>
      <c r="Q3" s="1822"/>
    </row>
    <row r="4" spans="1:17">
      <c r="A4" s="1733"/>
      <c r="B4" s="1822"/>
      <c r="C4" s="13" t="s">
        <v>14</v>
      </c>
      <c r="D4" s="13" t="s">
        <v>15</v>
      </c>
      <c r="E4" s="13" t="s">
        <v>923</v>
      </c>
      <c r="F4" s="13" t="s">
        <v>14</v>
      </c>
      <c r="G4" s="13" t="s">
        <v>15</v>
      </c>
      <c r="H4" s="13" t="s">
        <v>14</v>
      </c>
      <c r="I4" s="13" t="s">
        <v>15</v>
      </c>
      <c r="J4" s="13" t="s">
        <v>14</v>
      </c>
      <c r="K4" s="13" t="s">
        <v>15</v>
      </c>
      <c r="L4" s="13" t="s">
        <v>14</v>
      </c>
      <c r="M4" s="13" t="s">
        <v>15</v>
      </c>
      <c r="N4" s="13" t="s">
        <v>14</v>
      </c>
      <c r="O4" s="13" t="s">
        <v>15</v>
      </c>
      <c r="P4" s="13" t="s">
        <v>14</v>
      </c>
      <c r="Q4" s="13" t="s">
        <v>15</v>
      </c>
    </row>
    <row r="5" spans="1:17">
      <c r="A5" s="2" t="s">
        <v>39</v>
      </c>
      <c r="B5" s="2"/>
      <c r="C5" s="293">
        <f t="shared" ref="C5:D9" si="0">F5+H5+J5+L5+N5+P5</f>
        <v>10</v>
      </c>
      <c r="D5" s="293">
        <f t="shared" si="0"/>
        <v>7.333333333333333</v>
      </c>
      <c r="E5" s="294">
        <f>D5/D10</f>
        <v>9.5444685466377438E-2</v>
      </c>
      <c r="F5" s="54">
        <f>'D. Accounting'!F17</f>
        <v>0</v>
      </c>
      <c r="G5" s="54">
        <f>'D. Accounting'!G17</f>
        <v>0</v>
      </c>
      <c r="H5" s="54">
        <f>'D. Accounting'!H17</f>
        <v>7</v>
      </c>
      <c r="I5" s="54">
        <f>'D. Accounting'!I17</f>
        <v>5.333333333333333</v>
      </c>
      <c r="J5" s="3">
        <f>'D. Accounting'!J17</f>
        <v>0</v>
      </c>
      <c r="K5" s="3">
        <f>'D. Accounting'!K17</f>
        <v>0</v>
      </c>
      <c r="L5" s="3">
        <f>'D. Accounting'!L17</f>
        <v>0</v>
      </c>
      <c r="M5" s="3">
        <f>'D. Accounting'!M17</f>
        <v>0</v>
      </c>
      <c r="N5" s="3">
        <f>'D. Accounting'!N17</f>
        <v>0</v>
      </c>
      <c r="O5" s="3">
        <f>'D. Accounting'!O17</f>
        <v>0</v>
      </c>
      <c r="P5" s="51">
        <f>'D. Accounting'!P17</f>
        <v>3</v>
      </c>
      <c r="Q5" s="54">
        <f>'D. Accounting'!Q17</f>
        <v>2</v>
      </c>
    </row>
    <row r="6" spans="1:17">
      <c r="A6" s="2" t="s">
        <v>40</v>
      </c>
      <c r="B6" s="2"/>
      <c r="C6" s="293">
        <f t="shared" si="0"/>
        <v>27</v>
      </c>
      <c r="D6" s="293">
        <f t="shared" si="0"/>
        <v>18.333333333333336</v>
      </c>
      <c r="E6" s="294">
        <f>D6/D10</f>
        <v>0.23861171366594364</v>
      </c>
      <c r="F6" s="54">
        <f>'D. Economics'!F26</f>
        <v>3</v>
      </c>
      <c r="G6" s="54">
        <f>'D. Economics'!G26</f>
        <v>3</v>
      </c>
      <c r="H6" s="54">
        <f>'D. Economics'!H26</f>
        <v>19</v>
      </c>
      <c r="I6" s="54">
        <f>'D. Economics'!I26</f>
        <v>12.333333333333334</v>
      </c>
      <c r="J6" s="3">
        <f>'D. Economics'!J26</f>
        <v>0</v>
      </c>
      <c r="K6" s="3">
        <f>'D. Economics'!K26</f>
        <v>0</v>
      </c>
      <c r="L6" s="3">
        <f>'D. Economics'!L26</f>
        <v>0</v>
      </c>
      <c r="M6" s="3">
        <f>'D. Economics'!M26</f>
        <v>0</v>
      </c>
      <c r="N6" s="3">
        <f>'D. Economics'!N26</f>
        <v>0</v>
      </c>
      <c r="O6" s="3">
        <f>'D. Economics'!O26</f>
        <v>0</v>
      </c>
      <c r="P6" s="51">
        <f>'D. Economics'!P26</f>
        <v>5</v>
      </c>
      <c r="Q6" s="54">
        <f>'D. Economics'!Q26</f>
        <v>3</v>
      </c>
    </row>
    <row r="7" spans="1:17">
      <c r="A7" s="2" t="s">
        <v>41</v>
      </c>
      <c r="B7" s="2"/>
      <c r="C7" s="293">
        <f t="shared" si="0"/>
        <v>20</v>
      </c>
      <c r="D7" s="293">
        <f t="shared" si="0"/>
        <v>14.333333333333332</v>
      </c>
      <c r="E7" s="294">
        <f>D7/D10</f>
        <v>0.18655097613882862</v>
      </c>
      <c r="F7" s="54">
        <f>'D. Finance'!F22</f>
        <v>0</v>
      </c>
      <c r="G7" s="54">
        <f>'D. Finance'!G22</f>
        <v>0</v>
      </c>
      <c r="H7" s="54">
        <f>'D. Finance'!H22</f>
        <v>17</v>
      </c>
      <c r="I7" s="54">
        <f>'D. Finance'!I22</f>
        <v>11.333333333333332</v>
      </c>
      <c r="J7" s="3">
        <f>'D. Finance'!J22</f>
        <v>0</v>
      </c>
      <c r="K7" s="3">
        <f>'D. Finance'!K22</f>
        <v>0</v>
      </c>
      <c r="L7" s="3">
        <f>'D. Finance'!L22</f>
        <v>0</v>
      </c>
      <c r="M7" s="3">
        <f>'D. Finance'!M22</f>
        <v>0</v>
      </c>
      <c r="N7" s="3">
        <f>'D. Finance'!N22</f>
        <v>0</v>
      </c>
      <c r="O7" s="3">
        <f>'D. Finance'!O22</f>
        <v>0</v>
      </c>
      <c r="P7" s="51">
        <f>'D. Finance'!P22</f>
        <v>3</v>
      </c>
      <c r="Q7" s="54">
        <f>'D. Finance'!Q22</f>
        <v>3</v>
      </c>
    </row>
    <row r="8" spans="1:17">
      <c r="A8" s="2" t="s">
        <v>42</v>
      </c>
      <c r="B8" s="2"/>
      <c r="C8" s="293">
        <f t="shared" si="0"/>
        <v>25</v>
      </c>
      <c r="D8" s="293">
        <f t="shared" si="0"/>
        <v>19.166666666666664</v>
      </c>
      <c r="E8" s="294">
        <f>D8/D10</f>
        <v>0.2494577006507592</v>
      </c>
      <c r="F8" s="54">
        <f>'D. Management'!F32</f>
        <v>5</v>
      </c>
      <c r="G8" s="54">
        <f>'D. Management'!G32</f>
        <v>3.3333333333333335</v>
      </c>
      <c r="H8" s="54">
        <f>'D. Management'!H32</f>
        <v>13</v>
      </c>
      <c r="I8" s="54">
        <f>'D. Management'!I32</f>
        <v>11.333333333333332</v>
      </c>
      <c r="J8" s="3">
        <f>'D. Management'!J32</f>
        <v>0</v>
      </c>
      <c r="K8" s="3">
        <f>'D. Management'!K32</f>
        <v>0</v>
      </c>
      <c r="L8" s="3">
        <f>'D. Management'!L32</f>
        <v>0</v>
      </c>
      <c r="M8" s="3">
        <f>'D. Management'!M32</f>
        <v>0</v>
      </c>
      <c r="N8" s="3">
        <f>'D. Management'!N32</f>
        <v>0</v>
      </c>
      <c r="O8" s="3">
        <f>'D. Management'!O32</f>
        <v>0</v>
      </c>
      <c r="P8" s="51">
        <f>'D. Management'!P32</f>
        <v>7</v>
      </c>
      <c r="Q8" s="54">
        <f>'D. Management'!Q32</f>
        <v>4.5</v>
      </c>
    </row>
    <row r="9" spans="1:17" ht="16" thickBot="1">
      <c r="A9" s="7" t="s">
        <v>43</v>
      </c>
      <c r="B9" s="7"/>
      <c r="C9" s="293">
        <f t="shared" si="0"/>
        <v>22</v>
      </c>
      <c r="D9" s="293">
        <f t="shared" si="0"/>
        <v>17.666666666666664</v>
      </c>
      <c r="E9" s="317">
        <f>D9/D10</f>
        <v>0.2299349240780911</v>
      </c>
      <c r="F9" s="55">
        <f>'D. Marketing &amp; IS'!F29</f>
        <v>6</v>
      </c>
      <c r="G9" s="55">
        <f>'D. Marketing &amp; IS'!G29</f>
        <v>4.5</v>
      </c>
      <c r="H9" s="55">
        <f>'D. Marketing &amp; IS'!H29</f>
        <v>14</v>
      </c>
      <c r="I9" s="55">
        <f>'D. Marketing &amp; IS'!I29</f>
        <v>11.666666666666666</v>
      </c>
      <c r="J9" s="4">
        <f>'D. Marketing &amp; IS'!J29</f>
        <v>0</v>
      </c>
      <c r="K9" s="4">
        <f>'D. Marketing &amp; IS'!K29</f>
        <v>0</v>
      </c>
      <c r="L9" s="4">
        <f>'D. Marketing &amp; IS'!L29</f>
        <v>0</v>
      </c>
      <c r="M9" s="4">
        <f>'D. Marketing &amp; IS'!M29</f>
        <v>0</v>
      </c>
      <c r="N9" s="4">
        <f>'D. Marketing &amp; IS'!N29</f>
        <v>0</v>
      </c>
      <c r="O9" s="4">
        <f>'D. Marketing &amp; IS'!O29</f>
        <v>0</v>
      </c>
      <c r="P9" s="52">
        <f>'D. Marketing &amp; IS'!P29</f>
        <v>2</v>
      </c>
      <c r="Q9" s="55">
        <f>'D. Marketing &amp; IS'!Q29</f>
        <v>1.5</v>
      </c>
    </row>
    <row r="10" spans="1:17" ht="20.25" customHeight="1">
      <c r="A10" s="250" t="s">
        <v>20</v>
      </c>
      <c r="B10" s="225"/>
      <c r="C10" s="226">
        <f>SUM(C5:C9)</f>
        <v>104</v>
      </c>
      <c r="D10" s="521">
        <f>SUM(D5:D9)</f>
        <v>76.833333333333329</v>
      </c>
      <c r="E10" s="522">
        <f>SUM(E5:E9)</f>
        <v>1</v>
      </c>
      <c r="F10" s="226">
        <f t="shared" ref="F10:Q10" si="1">SUM(F5:F9)</f>
        <v>14</v>
      </c>
      <c r="G10" s="521">
        <f t="shared" si="1"/>
        <v>10.833333333333334</v>
      </c>
      <c r="H10" s="226">
        <f t="shared" si="1"/>
        <v>70</v>
      </c>
      <c r="I10" s="521">
        <f t="shared" si="1"/>
        <v>51.999999999999993</v>
      </c>
      <c r="J10" s="227">
        <f t="shared" si="1"/>
        <v>0</v>
      </c>
      <c r="K10" s="523">
        <f t="shared" si="1"/>
        <v>0</v>
      </c>
      <c r="L10" s="227">
        <f t="shared" si="1"/>
        <v>0</v>
      </c>
      <c r="M10" s="523">
        <f t="shared" si="1"/>
        <v>0</v>
      </c>
      <c r="N10" s="227">
        <f t="shared" si="1"/>
        <v>0</v>
      </c>
      <c r="O10" s="523">
        <f t="shared" si="1"/>
        <v>0</v>
      </c>
      <c r="P10" s="227">
        <f t="shared" si="1"/>
        <v>20</v>
      </c>
      <c r="Q10" s="524">
        <f t="shared" si="1"/>
        <v>14</v>
      </c>
    </row>
    <row r="11" spans="1:17">
      <c r="C11" s="1"/>
      <c r="F11" s="1"/>
      <c r="N11" s="1"/>
    </row>
    <row r="12" spans="1:17">
      <c r="A12" s="27"/>
      <c r="B12" s="27"/>
      <c r="F12" s="14"/>
      <c r="G12" s="14"/>
      <c r="H12" s="474"/>
      <c r="I12" s="474"/>
      <c r="J12" s="8"/>
    </row>
    <row r="13" spans="1:17">
      <c r="A13" s="27"/>
      <c r="B13" s="27"/>
      <c r="F13" s="28"/>
      <c r="G13" s="28"/>
      <c r="H13" s="28"/>
      <c r="I13" s="28"/>
      <c r="J13" s="8"/>
    </row>
    <row r="14" spans="1:17">
      <c r="A14" s="27"/>
      <c r="B14" s="27"/>
      <c r="F14" s="28"/>
      <c r="G14" s="28"/>
      <c r="H14" s="28"/>
      <c r="I14" s="28"/>
      <c r="J14" s="8"/>
    </row>
    <row r="15" spans="1:17">
      <c r="A15" s="27"/>
      <c r="B15" s="27"/>
      <c r="F15" s="28"/>
      <c r="G15" s="28"/>
      <c r="H15" s="28"/>
      <c r="I15" s="28"/>
      <c r="J15" s="8"/>
    </row>
    <row r="16" spans="1:17">
      <c r="A16" s="27"/>
      <c r="B16" s="27"/>
      <c r="F16" s="28"/>
      <c r="G16" s="28"/>
      <c r="H16" s="28"/>
      <c r="I16" s="28"/>
      <c r="J16" s="8"/>
    </row>
    <row r="17" spans="1:11">
      <c r="A17" s="27"/>
      <c r="B17" s="27"/>
      <c r="F17" s="28"/>
      <c r="G17" s="28"/>
      <c r="H17" s="28"/>
      <c r="I17" s="28"/>
      <c r="J17" s="8"/>
    </row>
    <row r="18" spans="1:11">
      <c r="A18" s="11"/>
      <c r="B18" s="11"/>
      <c r="F18" s="28"/>
      <c r="G18" s="28"/>
      <c r="H18" s="28"/>
      <c r="I18" s="28"/>
      <c r="J18" s="8"/>
    </row>
    <row r="19" spans="1:11" s="8" customFormat="1">
      <c r="A19" s="11"/>
      <c r="B19" s="11"/>
      <c r="F19" s="9"/>
      <c r="G19" s="9"/>
      <c r="H19" s="9"/>
      <c r="I19" s="9"/>
    </row>
    <row r="20" spans="1:11">
      <c r="A20" s="29"/>
      <c r="B20" s="29"/>
      <c r="F20" s="14"/>
      <c r="G20" s="14"/>
      <c r="H20" s="474"/>
      <c r="I20" s="474"/>
      <c r="J20" s="8"/>
    </row>
    <row r="21" spans="1:11">
      <c r="A21" s="9"/>
      <c r="B21" s="9"/>
      <c r="F21" s="9"/>
      <c r="G21" s="9"/>
      <c r="H21" s="9"/>
      <c r="I21" s="9"/>
      <c r="J21" s="8"/>
    </row>
    <row r="22" spans="1:11">
      <c r="A22" s="27"/>
      <c r="B22" s="27"/>
      <c r="F22" s="14"/>
      <c r="G22" s="14"/>
      <c r="H22" s="474"/>
      <c r="I22" s="474"/>
      <c r="J22" s="8"/>
    </row>
    <row r="23" spans="1:11">
      <c r="A23" s="27"/>
      <c r="B23" s="27"/>
      <c r="F23" s="28"/>
      <c r="G23" s="28"/>
      <c r="H23" s="28"/>
      <c r="I23" s="28"/>
      <c r="J23" s="8"/>
    </row>
    <row r="24" spans="1:11">
      <c r="A24" s="27"/>
      <c r="B24" s="27"/>
      <c r="F24" s="28"/>
      <c r="G24" s="28"/>
      <c r="H24" s="28"/>
      <c r="I24" s="28"/>
      <c r="J24" s="8"/>
    </row>
    <row r="25" spans="1:11">
      <c r="A25" s="27"/>
      <c r="B25" s="27"/>
      <c r="F25" s="28"/>
      <c r="G25" s="28"/>
      <c r="H25" s="28"/>
      <c r="I25" s="28"/>
      <c r="J25" s="8"/>
    </row>
    <row r="26" spans="1:11">
      <c r="A26" s="27"/>
      <c r="B26" s="27"/>
      <c r="F26" s="28"/>
      <c r="G26" s="28"/>
      <c r="H26" s="28"/>
      <c r="I26" s="28"/>
      <c r="J26" s="8"/>
    </row>
    <row r="27" spans="1:11">
      <c r="A27" s="27"/>
      <c r="B27" s="27"/>
      <c r="F27" s="28"/>
      <c r="G27" s="28"/>
      <c r="H27" s="28"/>
      <c r="I27" s="28"/>
      <c r="J27" s="8"/>
    </row>
    <row r="28" spans="1:11">
      <c r="A28" s="11"/>
      <c r="B28" s="11"/>
      <c r="F28" s="28"/>
      <c r="G28" s="28"/>
      <c r="H28" s="28"/>
      <c r="I28" s="28"/>
      <c r="J28" s="8"/>
    </row>
    <row r="29" spans="1:11">
      <c r="A29" s="9"/>
      <c r="B29" s="9"/>
      <c r="F29" s="9"/>
      <c r="G29" s="9"/>
      <c r="H29" s="9"/>
      <c r="I29" s="9"/>
      <c r="J29" s="9"/>
      <c r="K29" s="1"/>
    </row>
    <row r="30" spans="1:11">
      <c r="A30" s="29"/>
      <c r="B30" s="29"/>
      <c r="F30" s="14"/>
      <c r="G30" s="14"/>
      <c r="H30" s="474"/>
      <c r="I30" s="474"/>
      <c r="J30" s="9"/>
      <c r="K30" s="1"/>
    </row>
    <row r="31" spans="1:11">
      <c r="A31" s="9"/>
      <c r="B31" s="9"/>
      <c r="F31" s="9"/>
      <c r="G31" s="9"/>
      <c r="H31" s="9"/>
      <c r="I31" s="9"/>
      <c r="J31" s="9"/>
      <c r="K31" s="1"/>
    </row>
    <row r="32" spans="1:11">
      <c r="A32" s="27"/>
      <c r="B32" s="27"/>
      <c r="F32" s="14"/>
      <c r="G32" s="14"/>
      <c r="H32" s="474"/>
      <c r="I32" s="474"/>
      <c r="J32" s="9"/>
      <c r="K32" s="1"/>
    </row>
    <row r="33" spans="1:11">
      <c r="A33" s="27"/>
      <c r="B33" s="27"/>
      <c r="F33" s="28"/>
      <c r="G33" s="28"/>
      <c r="H33" s="28"/>
      <c r="I33" s="28"/>
      <c r="J33" s="9"/>
      <c r="K33" s="1"/>
    </row>
    <row r="34" spans="1:11">
      <c r="A34" s="27"/>
      <c r="B34" s="27"/>
      <c r="F34" s="28"/>
      <c r="G34" s="28"/>
      <c r="H34" s="28"/>
      <c r="I34" s="28"/>
      <c r="J34" s="9"/>
      <c r="K34" s="1"/>
    </row>
    <row r="35" spans="1:11">
      <c r="A35" s="27"/>
      <c r="B35" s="27"/>
      <c r="F35" s="28"/>
      <c r="G35" s="28"/>
      <c r="H35" s="28"/>
      <c r="I35" s="28"/>
      <c r="J35" s="9"/>
      <c r="K35" s="1"/>
    </row>
    <row r="36" spans="1:11">
      <c r="A36" s="27"/>
      <c r="B36" s="27"/>
      <c r="F36" s="28"/>
      <c r="G36" s="28"/>
      <c r="H36" s="28"/>
      <c r="I36" s="28"/>
      <c r="J36" s="9"/>
      <c r="K36" s="1"/>
    </row>
    <row r="37" spans="1:11">
      <c r="A37" s="27"/>
      <c r="B37" s="27"/>
      <c r="F37" s="28"/>
      <c r="G37" s="28"/>
      <c r="H37" s="28"/>
      <c r="I37" s="28"/>
      <c r="J37" s="9"/>
      <c r="K37" s="1"/>
    </row>
    <row r="38" spans="1:11">
      <c r="A38" s="11"/>
      <c r="B38" s="11"/>
      <c r="F38" s="28"/>
      <c r="G38" s="28"/>
      <c r="H38" s="28"/>
      <c r="I38" s="28"/>
      <c r="J38" s="9"/>
      <c r="K38" s="1"/>
    </row>
    <row r="39" spans="1:11">
      <c r="A39" s="9"/>
      <c r="B39" s="9"/>
      <c r="F39" s="9"/>
      <c r="G39" s="9"/>
      <c r="H39" s="9"/>
      <c r="I39" s="9"/>
      <c r="J39" s="9"/>
      <c r="K39" s="1"/>
    </row>
    <row r="40" spans="1:11">
      <c r="A40" s="29"/>
      <c r="B40" s="29"/>
      <c r="F40" s="14"/>
      <c r="G40" s="14"/>
      <c r="H40" s="474"/>
      <c r="I40" s="474"/>
      <c r="J40" s="9"/>
      <c r="K40" s="1"/>
    </row>
    <row r="41" spans="1:11">
      <c r="A41" s="9"/>
      <c r="B41" s="9"/>
      <c r="F41" s="9"/>
      <c r="G41" s="9"/>
      <c r="H41" s="9"/>
      <c r="I41" s="9"/>
      <c r="J41" s="9"/>
      <c r="K41" s="1"/>
    </row>
    <row r="42" spans="1:11">
      <c r="A42" s="27"/>
      <c r="B42" s="27"/>
      <c r="F42" s="14"/>
      <c r="G42" s="14"/>
      <c r="H42" s="474"/>
      <c r="I42" s="474"/>
      <c r="J42" s="9"/>
      <c r="K42" s="1"/>
    </row>
    <row r="43" spans="1:11">
      <c r="A43" s="27"/>
      <c r="B43" s="27"/>
      <c r="F43" s="28"/>
      <c r="G43" s="28"/>
      <c r="H43" s="28"/>
      <c r="I43" s="28"/>
      <c r="J43" s="9"/>
      <c r="K43" s="1"/>
    </row>
    <row r="44" spans="1:11">
      <c r="A44" s="27"/>
      <c r="B44" s="27"/>
      <c r="F44" s="28"/>
      <c r="G44" s="28"/>
      <c r="H44" s="28"/>
      <c r="I44" s="28"/>
      <c r="J44" s="9"/>
      <c r="K44" s="1"/>
    </row>
    <row r="45" spans="1:11">
      <c r="A45" s="27"/>
      <c r="B45" s="27"/>
      <c r="F45" s="28"/>
      <c r="G45" s="28"/>
      <c r="H45" s="28"/>
      <c r="I45" s="28"/>
      <c r="J45" s="9"/>
      <c r="K45" s="1"/>
    </row>
    <row r="46" spans="1:11">
      <c r="A46" s="27"/>
      <c r="B46" s="27"/>
      <c r="F46" s="28"/>
      <c r="G46" s="28"/>
      <c r="H46" s="28"/>
      <c r="I46" s="28"/>
      <c r="J46" s="9"/>
      <c r="K46" s="1"/>
    </row>
    <row r="47" spans="1:11">
      <c r="A47" s="27"/>
      <c r="B47" s="27"/>
      <c r="F47" s="28"/>
      <c r="G47" s="28"/>
      <c r="H47" s="28"/>
      <c r="I47" s="28"/>
      <c r="J47" s="9"/>
      <c r="K47" s="1"/>
    </row>
    <row r="48" spans="1:11">
      <c r="A48" s="11"/>
      <c r="B48" s="11"/>
      <c r="F48" s="28"/>
      <c r="G48" s="28"/>
      <c r="H48" s="28"/>
      <c r="I48" s="28"/>
      <c r="J48" s="9"/>
      <c r="K48" s="1"/>
    </row>
    <row r="49" spans="1:11">
      <c r="A49" s="9"/>
      <c r="B49" s="9"/>
      <c r="F49" s="9"/>
      <c r="G49" s="9"/>
      <c r="H49" s="9"/>
      <c r="I49" s="9"/>
      <c r="J49" s="9"/>
      <c r="K49" s="1"/>
    </row>
    <row r="50" spans="1:11">
      <c r="A50" s="29"/>
      <c r="B50" s="29"/>
      <c r="F50" s="14"/>
      <c r="G50" s="14"/>
      <c r="H50" s="474"/>
      <c r="I50" s="474"/>
      <c r="J50" s="9"/>
      <c r="K50" s="1"/>
    </row>
    <row r="51" spans="1:11">
      <c r="A51" s="9"/>
      <c r="B51" s="9"/>
      <c r="F51" s="9"/>
      <c r="G51" s="9"/>
      <c r="H51" s="9"/>
      <c r="I51" s="9"/>
      <c r="J51" s="9"/>
      <c r="K51" s="1"/>
    </row>
    <row r="52" spans="1:11">
      <c r="A52" s="27"/>
      <c r="B52" s="27"/>
      <c r="F52" s="14"/>
      <c r="G52" s="14"/>
      <c r="H52" s="474"/>
      <c r="I52" s="474"/>
      <c r="J52" s="9"/>
      <c r="K52" s="1"/>
    </row>
    <row r="53" spans="1:11">
      <c r="A53" s="27"/>
      <c r="B53" s="27"/>
      <c r="F53" s="28"/>
      <c r="G53" s="28"/>
      <c r="H53" s="28"/>
      <c r="I53" s="28"/>
      <c r="J53" s="9"/>
      <c r="K53" s="1"/>
    </row>
    <row r="54" spans="1:11">
      <c r="A54" s="27"/>
      <c r="B54" s="27"/>
      <c r="F54" s="28"/>
      <c r="G54" s="28"/>
      <c r="H54" s="28"/>
      <c r="I54" s="28"/>
      <c r="J54" s="9"/>
      <c r="K54" s="1"/>
    </row>
    <row r="55" spans="1:11">
      <c r="A55" s="27"/>
      <c r="B55" s="27"/>
      <c r="F55" s="28"/>
      <c r="G55" s="28"/>
      <c r="H55" s="28"/>
      <c r="I55" s="28"/>
      <c r="J55" s="9"/>
      <c r="K55" s="1"/>
    </row>
    <row r="56" spans="1:11">
      <c r="A56" s="27"/>
      <c r="B56" s="27"/>
      <c r="F56" s="28"/>
      <c r="G56" s="28"/>
      <c r="H56" s="28"/>
      <c r="I56" s="28"/>
      <c r="J56" s="9"/>
      <c r="K56" s="1"/>
    </row>
    <row r="57" spans="1:11">
      <c r="A57" s="27"/>
      <c r="B57" s="27"/>
      <c r="F57" s="28"/>
      <c r="G57" s="28"/>
      <c r="H57" s="28"/>
      <c r="I57" s="28"/>
      <c r="J57" s="9"/>
      <c r="K57" s="1"/>
    </row>
    <row r="58" spans="1:11">
      <c r="A58" s="11"/>
      <c r="B58" s="11"/>
      <c r="F58" s="28"/>
      <c r="G58" s="28"/>
      <c r="H58" s="28"/>
      <c r="I58" s="28"/>
      <c r="J58" s="9"/>
      <c r="K58" s="1"/>
    </row>
    <row r="59" spans="1:11">
      <c r="A59" s="9"/>
      <c r="B59" s="9"/>
      <c r="F59" s="9"/>
      <c r="G59" s="9"/>
      <c r="H59" s="9"/>
      <c r="I59" s="9"/>
      <c r="J59" s="9"/>
      <c r="K59" s="1"/>
    </row>
    <row r="60" spans="1:11">
      <c r="A60" s="9"/>
      <c r="B60" s="9"/>
      <c r="F60" s="9"/>
      <c r="G60" s="9"/>
      <c r="H60" s="9"/>
      <c r="I60" s="9"/>
      <c r="J60" s="9"/>
      <c r="K60" s="1"/>
    </row>
    <row r="61" spans="1:11">
      <c r="A61" s="1"/>
      <c r="B61" s="1"/>
      <c r="F61" s="1"/>
      <c r="G61" s="1"/>
      <c r="H61" s="1"/>
      <c r="I61" s="1"/>
      <c r="J61" s="1"/>
      <c r="K61" s="1"/>
    </row>
    <row r="62" spans="1:11">
      <c r="A62" s="1"/>
      <c r="B62" s="1"/>
      <c r="F62" s="1"/>
      <c r="G62" s="1"/>
      <c r="H62" s="1"/>
      <c r="I62" s="1"/>
      <c r="J62" s="1"/>
      <c r="K62" s="1"/>
    </row>
    <row r="63" spans="1:11">
      <c r="A63" s="1"/>
      <c r="B63" s="1"/>
      <c r="F63" s="1"/>
      <c r="G63" s="1"/>
      <c r="H63" s="1"/>
      <c r="I63" s="1"/>
      <c r="J63" s="1"/>
      <c r="K63" s="1"/>
    </row>
    <row r="64" spans="1:11">
      <c r="A64" s="1"/>
      <c r="B64" s="1"/>
      <c r="F64" s="1"/>
      <c r="G64" s="1"/>
      <c r="H64" s="1"/>
      <c r="I64" s="1"/>
      <c r="J64" s="1"/>
      <c r="K64" s="1"/>
    </row>
    <row r="65" spans="1:11">
      <c r="A65" s="1"/>
      <c r="B65" s="1"/>
      <c r="F65" s="1"/>
      <c r="G65" s="1"/>
      <c r="H65" s="1"/>
      <c r="I65" s="1"/>
      <c r="J65" s="1"/>
      <c r="K65" s="1"/>
    </row>
    <row r="66" spans="1:11">
      <c r="A66" s="1"/>
      <c r="B66" s="1"/>
      <c r="F66" s="1"/>
      <c r="G66" s="1"/>
      <c r="H66" s="1"/>
      <c r="I66" s="1"/>
      <c r="J66" s="1"/>
      <c r="K66" s="1"/>
    </row>
    <row r="67" spans="1:11">
      <c r="A67" s="1"/>
      <c r="B67" s="1"/>
      <c r="F67" s="1"/>
      <c r="G67" s="1"/>
      <c r="H67" s="1"/>
      <c r="I67" s="1"/>
      <c r="J67" s="1"/>
      <c r="K67" s="1"/>
    </row>
    <row r="68" spans="1:11">
      <c r="A68" s="1"/>
      <c r="B68" s="1"/>
      <c r="F68" s="1"/>
      <c r="G68" s="1"/>
      <c r="H68" s="1"/>
      <c r="I68" s="1"/>
      <c r="J68" s="1"/>
      <c r="K68" s="1"/>
    </row>
    <row r="69" spans="1:11">
      <c r="A69" s="1"/>
      <c r="B69" s="1"/>
      <c r="F69" s="1"/>
      <c r="G69" s="1"/>
      <c r="H69" s="1"/>
      <c r="I69" s="1"/>
      <c r="J69" s="1"/>
      <c r="K69" s="1"/>
    </row>
    <row r="70" spans="1:11">
      <c r="A70" s="1"/>
      <c r="B70" s="1"/>
      <c r="F70" s="1"/>
      <c r="G70" s="1"/>
      <c r="H70" s="1"/>
      <c r="I70" s="1"/>
      <c r="J70" s="1"/>
      <c r="K70" s="1"/>
    </row>
    <row r="71" spans="1:11">
      <c r="A71" s="1"/>
      <c r="B71" s="1"/>
      <c r="F71" s="1"/>
      <c r="G71" s="1"/>
      <c r="H71" s="1"/>
      <c r="I71" s="1"/>
      <c r="J71" s="1"/>
      <c r="K71" s="1"/>
    </row>
    <row r="72" spans="1:11">
      <c r="A72" s="1"/>
      <c r="B72" s="1"/>
      <c r="F72" s="1"/>
      <c r="G72" s="1"/>
      <c r="H72" s="1"/>
      <c r="I72" s="1"/>
      <c r="J72" s="1"/>
      <c r="K72" s="1"/>
    </row>
    <row r="73" spans="1:11">
      <c r="A73" s="1"/>
      <c r="B73" s="1"/>
      <c r="F73" s="1"/>
      <c r="G73" s="1"/>
      <c r="H73" s="1"/>
      <c r="I73" s="1"/>
      <c r="J73" s="1"/>
      <c r="K73" s="1"/>
    </row>
    <row r="74" spans="1:11">
      <c r="A74" s="1"/>
      <c r="B74" s="1"/>
      <c r="F74" s="1"/>
      <c r="G74" s="1"/>
      <c r="H74" s="1"/>
      <c r="I74" s="1"/>
      <c r="J74" s="1"/>
      <c r="K74" s="1"/>
    </row>
  </sheetData>
  <mergeCells count="11">
    <mergeCell ref="A2:Q2"/>
    <mergeCell ref="A1:Q1"/>
    <mergeCell ref="N3:O3"/>
    <mergeCell ref="P3:Q3"/>
    <mergeCell ref="A3:A4"/>
    <mergeCell ref="F3:G3"/>
    <mergeCell ref="J3:K3"/>
    <mergeCell ref="L3:M3"/>
    <mergeCell ref="B3:B4"/>
    <mergeCell ref="C3:E3"/>
    <mergeCell ref="H3:I3"/>
  </mergeCells>
  <phoneticPr fontId="67" type="noConversion"/>
  <pageMargins left="0.33" right="0.17" top="0.75" bottom="0.75" header="0.3" footer="0.3"/>
  <pageSetup paperSize="9" scale="80" orientation="landscape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>
    <tabColor rgb="FF7030A0"/>
  </sheetPr>
  <dimension ref="A1:FE105"/>
  <sheetViews>
    <sheetView zoomScale="90" zoomScaleNormal="90" workbookViewId="0">
      <selection sqref="A1:W1"/>
    </sheetView>
  </sheetViews>
  <sheetFormatPr baseColWidth="10" defaultColWidth="8.83203125" defaultRowHeight="15"/>
  <cols>
    <col min="1" max="1" width="8.83203125" style="1695"/>
    <col min="2" max="2" width="8.83203125" style="1699"/>
    <col min="3" max="3" width="11.5" style="1699" customWidth="1"/>
    <col min="4" max="4" width="11.5" style="1053" customWidth="1"/>
    <col min="5" max="5" width="16.6640625" style="1053" customWidth="1"/>
    <col min="6" max="6" width="30" style="1053" customWidth="1"/>
    <col min="7" max="7" width="18.5" style="1665" customWidth="1"/>
    <col min="8" max="8" width="26.6640625" style="1665" customWidth="1"/>
    <col min="9" max="9" width="11.5" customWidth="1"/>
    <col min="10" max="10" width="11.6640625" style="1694" customWidth="1"/>
    <col min="11" max="11" width="13.33203125" customWidth="1"/>
    <col min="12" max="15" width="10.1640625" customWidth="1"/>
    <col min="16" max="16" width="10.6640625" customWidth="1"/>
    <col min="17" max="17" width="10.1640625" customWidth="1"/>
    <col min="18" max="23" width="10.6640625" customWidth="1"/>
    <col min="24" max="161" width="8.83203125" style="1"/>
  </cols>
  <sheetData>
    <row r="1" spans="1:161" ht="21" customHeight="1">
      <c r="A1" s="1815" t="s">
        <v>2945</v>
      </c>
      <c r="B1" s="1815"/>
      <c r="C1" s="1815"/>
      <c r="D1" s="1815"/>
      <c r="E1" s="1815"/>
      <c r="F1" s="1815"/>
      <c r="G1" s="1815"/>
      <c r="H1" s="1815"/>
      <c r="I1" s="1815"/>
      <c r="J1" s="1815"/>
      <c r="K1" s="1815"/>
      <c r="L1" s="1815"/>
      <c r="M1" s="1815"/>
      <c r="N1" s="1815"/>
      <c r="O1" s="1815"/>
      <c r="P1" s="1815"/>
      <c r="Q1" s="1815"/>
      <c r="R1" s="1815"/>
      <c r="S1" s="1815"/>
      <c r="T1" s="1815"/>
      <c r="U1" s="1815"/>
      <c r="V1" s="1815"/>
      <c r="W1" s="1816"/>
    </row>
    <row r="2" spans="1:161" ht="19">
      <c r="A2" s="1817" t="s">
        <v>2277</v>
      </c>
      <c r="B2" s="1817"/>
      <c r="C2" s="1817"/>
      <c r="D2" s="1817"/>
      <c r="E2" s="1817"/>
      <c r="F2" s="1817"/>
      <c r="G2" s="1817"/>
      <c r="H2" s="1817"/>
      <c r="I2" s="1817"/>
      <c r="J2" s="1817"/>
      <c r="K2" s="1817"/>
      <c r="L2" s="1817"/>
      <c r="M2" s="1817"/>
      <c r="N2" s="1817"/>
      <c r="O2" s="1817"/>
      <c r="P2" s="1817"/>
      <c r="Q2" s="1817"/>
      <c r="R2" s="1817"/>
      <c r="S2" s="1817"/>
      <c r="T2" s="1817"/>
      <c r="U2" s="1817"/>
      <c r="V2" s="1817"/>
      <c r="W2" s="1828"/>
    </row>
    <row r="3" spans="1:161" ht="18" customHeight="1">
      <c r="A3" s="1664"/>
      <c r="B3" s="1657"/>
      <c r="C3" s="1657"/>
      <c r="D3" s="1627"/>
      <c r="E3" s="1627"/>
      <c r="F3" s="1627"/>
      <c r="G3" s="1682"/>
      <c r="H3" s="1682"/>
      <c r="I3" s="1807"/>
      <c r="J3" s="1807"/>
      <c r="K3" s="1664"/>
      <c r="L3" s="1807" t="s">
        <v>1732</v>
      </c>
      <c r="M3" s="1807"/>
      <c r="N3" s="1807" t="s">
        <v>859</v>
      </c>
      <c r="O3" s="1807"/>
      <c r="P3" s="1807" t="s">
        <v>12</v>
      </c>
      <c r="Q3" s="1807"/>
      <c r="R3" s="1807" t="s">
        <v>6</v>
      </c>
      <c r="S3" s="1807"/>
      <c r="T3" s="1807" t="s">
        <v>5</v>
      </c>
      <c r="U3" s="1807"/>
      <c r="V3" s="1807" t="s">
        <v>7</v>
      </c>
      <c r="W3" s="1807"/>
    </row>
    <row r="4" spans="1:161" ht="45" customHeight="1">
      <c r="A4" s="1664" t="s">
        <v>2742</v>
      </c>
      <c r="B4" s="1657" t="s">
        <v>2740</v>
      </c>
      <c r="C4" s="1702" t="s">
        <v>2946</v>
      </c>
      <c r="D4" s="1627" t="s">
        <v>1</v>
      </c>
      <c r="E4" s="1627" t="s">
        <v>2</v>
      </c>
      <c r="F4" s="1627" t="s">
        <v>861</v>
      </c>
      <c r="G4" s="1682" t="s">
        <v>13</v>
      </c>
      <c r="H4" s="1682" t="s">
        <v>4</v>
      </c>
      <c r="I4" s="1629" t="s">
        <v>2932</v>
      </c>
      <c r="J4" s="1630" t="s">
        <v>2933</v>
      </c>
      <c r="K4" s="1702" t="s">
        <v>2929</v>
      </c>
      <c r="L4" s="1664" t="s">
        <v>14</v>
      </c>
      <c r="M4" s="1664" t="s">
        <v>15</v>
      </c>
      <c r="N4" s="1664" t="s">
        <v>14</v>
      </c>
      <c r="O4" s="1664" t="s">
        <v>15</v>
      </c>
      <c r="P4" s="1664" t="s">
        <v>14</v>
      </c>
      <c r="Q4" s="1664" t="s">
        <v>15</v>
      </c>
      <c r="R4" s="1664" t="s">
        <v>14</v>
      </c>
      <c r="S4" s="1664" t="s">
        <v>15</v>
      </c>
      <c r="T4" s="1664" t="s">
        <v>14</v>
      </c>
      <c r="U4" s="1664" t="s">
        <v>15</v>
      </c>
      <c r="V4" s="1664" t="s">
        <v>14</v>
      </c>
      <c r="W4" s="1703" t="s">
        <v>15</v>
      </c>
    </row>
    <row r="5" spans="1:161" s="131" customFormat="1">
      <c r="A5" s="1650">
        <v>1</v>
      </c>
      <c r="B5" s="1655">
        <v>1</v>
      </c>
      <c r="C5" s="1702">
        <v>1</v>
      </c>
      <c r="D5" s="1696" t="s">
        <v>103</v>
      </c>
      <c r="E5" s="1643" t="s">
        <v>104</v>
      </c>
      <c r="F5" s="1643" t="s">
        <v>67</v>
      </c>
      <c r="G5" s="1692" t="s">
        <v>2943</v>
      </c>
      <c r="H5" s="1692" t="s">
        <v>40</v>
      </c>
      <c r="I5" s="1641">
        <f t="shared" ref="I5:I36" si="0">L5+N5+P5+R5+T5+V5</f>
        <v>7</v>
      </c>
      <c r="J5" s="1642">
        <f t="shared" ref="J5:J36" si="1">M5+O5+Q5+S5+U5+W5</f>
        <v>4.8333333333333339</v>
      </c>
      <c r="K5" s="1671">
        <v>4.83</v>
      </c>
      <c r="L5" s="1636">
        <v>0</v>
      </c>
      <c r="M5" s="1636">
        <v>0</v>
      </c>
      <c r="N5" s="1640">
        <f>1+1+1+1</f>
        <v>4</v>
      </c>
      <c r="O5" s="1640">
        <f>1/2+1+1+1/3</f>
        <v>2.8333333333333335</v>
      </c>
      <c r="P5" s="1636">
        <v>0</v>
      </c>
      <c r="Q5" s="1636">
        <v>0</v>
      </c>
      <c r="R5" s="1636">
        <v>0</v>
      </c>
      <c r="S5" s="1636">
        <v>0</v>
      </c>
      <c r="T5" s="1636">
        <v>0</v>
      </c>
      <c r="U5" s="1636">
        <v>0</v>
      </c>
      <c r="V5" s="1636">
        <f>1+1+1</f>
        <v>3</v>
      </c>
      <c r="W5" s="1704">
        <f>1+1/2+1/2</f>
        <v>2</v>
      </c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  <c r="CR5" s="9"/>
      <c r="CS5" s="9"/>
      <c r="CT5" s="9"/>
      <c r="CU5" s="9"/>
      <c r="CV5" s="9"/>
      <c r="CW5" s="9"/>
      <c r="CX5" s="9"/>
      <c r="CY5" s="9"/>
      <c r="CZ5" s="9"/>
      <c r="DA5" s="9"/>
      <c r="DB5" s="9"/>
      <c r="DC5" s="9"/>
      <c r="DD5" s="9"/>
      <c r="DE5" s="9"/>
      <c r="DF5" s="9"/>
      <c r="DG5" s="9"/>
      <c r="DH5" s="9"/>
      <c r="DI5" s="9"/>
      <c r="DJ5" s="9"/>
      <c r="DK5" s="9"/>
      <c r="DL5" s="9"/>
      <c r="DM5" s="9"/>
      <c r="DN5" s="9"/>
      <c r="DO5" s="9"/>
      <c r="DP5" s="9"/>
      <c r="DQ5" s="9"/>
      <c r="DR5" s="9"/>
      <c r="DS5" s="9"/>
      <c r="DT5" s="9"/>
      <c r="DU5" s="9"/>
      <c r="DV5" s="9"/>
      <c r="DW5" s="9"/>
      <c r="DX5" s="9"/>
      <c r="DY5" s="9"/>
      <c r="DZ5" s="9"/>
      <c r="EA5" s="9"/>
      <c r="EB5" s="9"/>
      <c r="EC5" s="9"/>
      <c r="ED5" s="9"/>
      <c r="EE5" s="9"/>
      <c r="EF5" s="9"/>
      <c r="EG5" s="9"/>
      <c r="EH5" s="9"/>
      <c r="EI5" s="9"/>
      <c r="EJ5" s="9"/>
      <c r="EK5" s="9"/>
      <c r="EL5" s="9"/>
      <c r="EM5" s="9"/>
      <c r="EN5" s="9"/>
      <c r="EO5" s="9"/>
      <c r="EP5" s="9"/>
      <c r="EQ5" s="9"/>
      <c r="ER5" s="9"/>
      <c r="ES5" s="9"/>
      <c r="ET5" s="9"/>
      <c r="EU5" s="9"/>
      <c r="EV5" s="9"/>
      <c r="EW5" s="9"/>
      <c r="EX5" s="9"/>
      <c r="EY5" s="9"/>
      <c r="EZ5" s="9"/>
      <c r="FA5" s="9"/>
      <c r="FB5" s="9"/>
      <c r="FC5" s="9"/>
      <c r="FD5" s="9"/>
      <c r="FE5" s="9"/>
    </row>
    <row r="6" spans="1:161" s="129" customFormat="1">
      <c r="A6" s="1650">
        <f>A5+1</f>
        <v>2</v>
      </c>
      <c r="B6" s="1655">
        <v>2</v>
      </c>
      <c r="C6" s="1702">
        <v>2</v>
      </c>
      <c r="D6" s="1647" t="s">
        <v>314</v>
      </c>
      <c r="E6" s="1647" t="s">
        <v>315</v>
      </c>
      <c r="F6" s="1647" t="s">
        <v>1759</v>
      </c>
      <c r="G6" s="1698" t="s">
        <v>2943</v>
      </c>
      <c r="H6" s="1698" t="s">
        <v>1438</v>
      </c>
      <c r="I6" s="1633">
        <f t="shared" si="0"/>
        <v>4</v>
      </c>
      <c r="J6" s="1634">
        <f t="shared" si="1"/>
        <v>4</v>
      </c>
      <c r="K6" s="1671">
        <f>K5+J6</f>
        <v>8.83</v>
      </c>
      <c r="L6" s="1640">
        <v>0</v>
      </c>
      <c r="M6" s="1640">
        <v>0</v>
      </c>
      <c r="N6" s="1640">
        <f>1+1+1+1</f>
        <v>4</v>
      </c>
      <c r="O6" s="1640">
        <f>1+1+1+1</f>
        <v>4</v>
      </c>
      <c r="P6" s="1640">
        <v>0</v>
      </c>
      <c r="Q6" s="1640">
        <v>0</v>
      </c>
      <c r="R6" s="1640">
        <v>0</v>
      </c>
      <c r="S6" s="1640">
        <v>0</v>
      </c>
      <c r="T6" s="1640">
        <v>0</v>
      </c>
      <c r="U6" s="1640">
        <v>0</v>
      </c>
      <c r="V6" s="1636">
        <v>0</v>
      </c>
      <c r="W6" s="1704">
        <v>0</v>
      </c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  <c r="BT6" s="9"/>
      <c r="BU6" s="9"/>
      <c r="BV6" s="9"/>
      <c r="BW6" s="9"/>
      <c r="BX6" s="9"/>
      <c r="BY6" s="9"/>
      <c r="BZ6" s="9"/>
      <c r="CA6" s="9"/>
      <c r="CB6" s="9"/>
      <c r="CC6" s="9"/>
      <c r="CD6" s="9"/>
      <c r="CE6" s="9"/>
      <c r="CF6" s="9"/>
      <c r="CG6" s="9"/>
      <c r="CH6" s="9"/>
      <c r="CI6" s="9"/>
      <c r="CJ6" s="9"/>
      <c r="CK6" s="9"/>
      <c r="CL6" s="9"/>
      <c r="CM6" s="9"/>
      <c r="CN6" s="9"/>
      <c r="CO6" s="9"/>
      <c r="CP6" s="9"/>
      <c r="CQ6" s="9"/>
      <c r="CR6" s="9"/>
      <c r="CS6" s="9"/>
      <c r="CT6" s="9"/>
      <c r="CU6" s="9"/>
      <c r="CV6" s="9"/>
      <c r="CW6" s="9"/>
      <c r="CX6" s="9"/>
      <c r="CY6" s="9"/>
      <c r="CZ6" s="9"/>
      <c r="DA6" s="9"/>
      <c r="DB6" s="9"/>
      <c r="DC6" s="9"/>
      <c r="DD6" s="9"/>
      <c r="DE6" s="9"/>
      <c r="DF6" s="9"/>
      <c r="DG6" s="9"/>
      <c r="DH6" s="9"/>
      <c r="DI6" s="9"/>
      <c r="DJ6" s="9"/>
      <c r="DK6" s="9"/>
      <c r="DL6" s="9"/>
      <c r="DM6" s="9"/>
      <c r="DN6" s="9"/>
      <c r="DO6" s="9"/>
      <c r="DP6" s="9"/>
      <c r="DQ6" s="9"/>
      <c r="DR6" s="9"/>
      <c r="DS6" s="9"/>
      <c r="DT6" s="9"/>
      <c r="DU6" s="9"/>
      <c r="DV6" s="9"/>
      <c r="DW6" s="9"/>
      <c r="DX6" s="9"/>
      <c r="DY6" s="9"/>
      <c r="DZ6" s="9"/>
      <c r="EA6" s="9"/>
      <c r="EB6" s="9"/>
      <c r="EC6" s="9"/>
      <c r="ED6" s="9"/>
      <c r="EE6" s="9"/>
      <c r="EF6" s="9"/>
      <c r="EG6" s="9"/>
      <c r="EH6" s="9"/>
      <c r="EI6" s="9"/>
      <c r="EJ6" s="9"/>
      <c r="EK6" s="9"/>
      <c r="EL6" s="9"/>
      <c r="EM6" s="9"/>
      <c r="EN6" s="9"/>
      <c r="EO6" s="9"/>
      <c r="EP6" s="9"/>
      <c r="EQ6" s="9"/>
      <c r="ER6" s="9"/>
      <c r="ES6" s="9"/>
      <c r="ET6" s="9"/>
      <c r="EU6" s="9"/>
      <c r="EV6" s="9"/>
      <c r="EW6" s="9"/>
      <c r="EX6" s="9"/>
      <c r="EY6" s="9"/>
      <c r="EZ6" s="9"/>
      <c r="FA6" s="9"/>
      <c r="FB6" s="9"/>
      <c r="FC6" s="9"/>
      <c r="FD6" s="9"/>
      <c r="FE6" s="9"/>
    </row>
    <row r="7" spans="1:161" s="131" customFormat="1">
      <c r="A7" s="1650">
        <f t="shared" ref="A7:A70" si="2">A6+1</f>
        <v>3</v>
      </c>
      <c r="B7" s="1655">
        <v>2</v>
      </c>
      <c r="C7" s="1702">
        <v>3</v>
      </c>
      <c r="D7" s="1647" t="s">
        <v>70</v>
      </c>
      <c r="E7" s="1647" t="s">
        <v>69</v>
      </c>
      <c r="F7" s="1647" t="s">
        <v>59</v>
      </c>
      <c r="G7" s="1698" t="s">
        <v>2943</v>
      </c>
      <c r="H7" s="1698" t="s">
        <v>1237</v>
      </c>
      <c r="I7" s="1633">
        <f t="shared" si="0"/>
        <v>4</v>
      </c>
      <c r="J7" s="1634">
        <f t="shared" si="1"/>
        <v>4</v>
      </c>
      <c r="K7" s="1671">
        <f t="shared" ref="K7:K70" si="3">K6+J7</f>
        <v>12.83</v>
      </c>
      <c r="L7" s="1636">
        <v>0</v>
      </c>
      <c r="M7" s="1636">
        <v>0</v>
      </c>
      <c r="N7" s="1640">
        <f>1+1+1</f>
        <v>3</v>
      </c>
      <c r="O7" s="1640">
        <f>1+1+1</f>
        <v>3</v>
      </c>
      <c r="P7" s="1636">
        <v>0</v>
      </c>
      <c r="Q7" s="1636">
        <v>0</v>
      </c>
      <c r="R7" s="1636">
        <v>0</v>
      </c>
      <c r="S7" s="1636">
        <v>0</v>
      </c>
      <c r="T7" s="1636">
        <v>0</v>
      </c>
      <c r="U7" s="1636">
        <v>0</v>
      </c>
      <c r="V7" s="1636">
        <v>1</v>
      </c>
      <c r="W7" s="1704">
        <v>1</v>
      </c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  <c r="BW7" s="9"/>
      <c r="BX7" s="9"/>
      <c r="BY7" s="9"/>
      <c r="BZ7" s="9"/>
      <c r="CA7" s="9"/>
      <c r="CB7" s="9"/>
      <c r="CC7" s="9"/>
      <c r="CD7" s="9"/>
      <c r="CE7" s="9"/>
      <c r="CF7" s="9"/>
      <c r="CG7" s="9"/>
      <c r="CH7" s="9"/>
      <c r="CI7" s="9"/>
      <c r="CJ7" s="9"/>
      <c r="CK7" s="9"/>
      <c r="CL7" s="9"/>
      <c r="CM7" s="9"/>
      <c r="CN7" s="9"/>
      <c r="CO7" s="9"/>
      <c r="CP7" s="9"/>
      <c r="CQ7" s="9"/>
      <c r="CR7" s="9"/>
      <c r="CS7" s="9"/>
      <c r="CT7" s="9"/>
      <c r="CU7" s="9"/>
      <c r="CV7" s="9"/>
      <c r="CW7" s="9"/>
      <c r="CX7" s="9"/>
      <c r="CY7" s="9"/>
      <c r="CZ7" s="9"/>
      <c r="DA7" s="9"/>
      <c r="DB7" s="9"/>
      <c r="DC7" s="9"/>
      <c r="DD7" s="9"/>
      <c r="DE7" s="9"/>
      <c r="DF7" s="9"/>
      <c r="DG7" s="9"/>
      <c r="DH7" s="9"/>
      <c r="DI7" s="9"/>
      <c r="DJ7" s="9"/>
      <c r="DK7" s="9"/>
      <c r="DL7" s="9"/>
      <c r="DM7" s="9"/>
      <c r="DN7" s="9"/>
      <c r="DO7" s="9"/>
      <c r="DP7" s="9"/>
      <c r="DQ7" s="9"/>
      <c r="DR7" s="9"/>
      <c r="DS7" s="9"/>
      <c r="DT7" s="9"/>
      <c r="DU7" s="9"/>
      <c r="DV7" s="9"/>
      <c r="DW7" s="9"/>
      <c r="DX7" s="9"/>
      <c r="DY7" s="9"/>
      <c r="DZ7" s="9"/>
      <c r="EA7" s="9"/>
      <c r="EB7" s="9"/>
      <c r="EC7" s="9"/>
      <c r="ED7" s="9"/>
      <c r="EE7" s="9"/>
      <c r="EF7" s="9"/>
      <c r="EG7" s="9"/>
      <c r="EH7" s="9"/>
      <c r="EI7" s="9"/>
      <c r="EJ7" s="9"/>
      <c r="EK7" s="9"/>
      <c r="EL7" s="9"/>
      <c r="EM7" s="9"/>
      <c r="EN7" s="9"/>
      <c r="EO7" s="9"/>
      <c r="EP7" s="9"/>
      <c r="EQ7" s="9"/>
      <c r="ER7" s="9"/>
      <c r="ES7" s="9"/>
      <c r="ET7" s="9"/>
      <c r="EU7" s="9"/>
      <c r="EV7" s="9"/>
      <c r="EW7" s="9"/>
      <c r="EX7" s="9"/>
      <c r="EY7" s="9"/>
      <c r="EZ7" s="9"/>
      <c r="FA7" s="9"/>
      <c r="FB7" s="9"/>
      <c r="FC7" s="9"/>
      <c r="FD7" s="9"/>
      <c r="FE7" s="9"/>
    </row>
    <row r="8" spans="1:161" s="135" customFormat="1">
      <c r="A8" s="1650">
        <f t="shared" si="2"/>
        <v>4</v>
      </c>
      <c r="B8" s="1655">
        <v>2</v>
      </c>
      <c r="C8" s="1702">
        <v>4</v>
      </c>
      <c r="D8" s="1647" t="s">
        <v>150</v>
      </c>
      <c r="E8" s="1647" t="s">
        <v>151</v>
      </c>
      <c r="F8" s="1647" t="s">
        <v>67</v>
      </c>
      <c r="G8" s="1698" t="s">
        <v>2943</v>
      </c>
      <c r="H8" s="1698" t="s">
        <v>2944</v>
      </c>
      <c r="I8" s="1633">
        <f t="shared" si="0"/>
        <v>4</v>
      </c>
      <c r="J8" s="1634">
        <f t="shared" si="1"/>
        <v>4</v>
      </c>
      <c r="K8" s="1671">
        <f t="shared" si="3"/>
        <v>16.829999999999998</v>
      </c>
      <c r="L8" s="1640">
        <f>1</f>
        <v>1</v>
      </c>
      <c r="M8" s="1640">
        <f>1</f>
        <v>1</v>
      </c>
      <c r="N8" s="1640">
        <f>1+1+1</f>
        <v>3</v>
      </c>
      <c r="O8" s="1640">
        <f>1+1+1</f>
        <v>3</v>
      </c>
      <c r="P8" s="1640">
        <v>0</v>
      </c>
      <c r="Q8" s="1636">
        <v>0</v>
      </c>
      <c r="R8" s="1636">
        <v>0</v>
      </c>
      <c r="S8" s="1636">
        <v>0</v>
      </c>
      <c r="T8" s="1636">
        <v>0</v>
      </c>
      <c r="U8" s="1636">
        <v>0</v>
      </c>
      <c r="V8" s="1636">
        <v>0</v>
      </c>
      <c r="W8" s="1704">
        <v>0</v>
      </c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</row>
    <row r="9" spans="1:161" s="135" customFormat="1">
      <c r="A9" s="1650">
        <f t="shared" si="2"/>
        <v>5</v>
      </c>
      <c r="B9" s="1655">
        <v>5</v>
      </c>
      <c r="C9" s="1702">
        <v>5</v>
      </c>
      <c r="D9" s="1647" t="s">
        <v>221</v>
      </c>
      <c r="E9" s="1647" t="s">
        <v>131</v>
      </c>
      <c r="F9" s="1647" t="s">
        <v>56</v>
      </c>
      <c r="G9" s="1698" t="s">
        <v>2943</v>
      </c>
      <c r="H9" s="1698" t="s">
        <v>1438</v>
      </c>
      <c r="I9" s="1633">
        <f t="shared" si="0"/>
        <v>4</v>
      </c>
      <c r="J9" s="1634">
        <f t="shared" si="1"/>
        <v>3.333333333333333</v>
      </c>
      <c r="K9" s="1671">
        <f t="shared" si="3"/>
        <v>20.16333333333333</v>
      </c>
      <c r="L9" s="1640">
        <v>0</v>
      </c>
      <c r="M9" s="1640">
        <v>0</v>
      </c>
      <c r="N9" s="1640">
        <f>1+1+1</f>
        <v>3</v>
      </c>
      <c r="O9" s="1640">
        <f>1+1/3+1</f>
        <v>2.333333333333333</v>
      </c>
      <c r="P9" s="1640">
        <v>0</v>
      </c>
      <c r="Q9" s="1640">
        <v>0</v>
      </c>
      <c r="R9" s="1640">
        <v>0</v>
      </c>
      <c r="S9" s="1640">
        <v>0</v>
      </c>
      <c r="T9" s="1640">
        <v>0</v>
      </c>
      <c r="U9" s="1640">
        <v>0</v>
      </c>
      <c r="V9" s="1640">
        <f>1</f>
        <v>1</v>
      </c>
      <c r="W9" s="1705">
        <f>1</f>
        <v>1</v>
      </c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</row>
    <row r="10" spans="1:161" s="135" customFormat="1">
      <c r="A10" s="1650">
        <f t="shared" si="2"/>
        <v>6</v>
      </c>
      <c r="B10" s="1655">
        <v>6</v>
      </c>
      <c r="C10" s="1702">
        <v>6</v>
      </c>
      <c r="D10" s="1647" t="s">
        <v>1022</v>
      </c>
      <c r="E10" s="1647" t="s">
        <v>1023</v>
      </c>
      <c r="F10" s="1647" t="s">
        <v>59</v>
      </c>
      <c r="G10" s="1698" t="s">
        <v>2943</v>
      </c>
      <c r="H10" s="1698" t="s">
        <v>1237</v>
      </c>
      <c r="I10" s="1633">
        <f t="shared" si="0"/>
        <v>3</v>
      </c>
      <c r="J10" s="1634">
        <f t="shared" si="1"/>
        <v>3</v>
      </c>
      <c r="K10" s="1671">
        <f t="shared" si="3"/>
        <v>23.16333333333333</v>
      </c>
      <c r="L10" s="1636">
        <f>1</f>
        <v>1</v>
      </c>
      <c r="M10" s="1636">
        <f>1</f>
        <v>1</v>
      </c>
      <c r="N10" s="1640">
        <f>1</f>
        <v>1</v>
      </c>
      <c r="O10" s="1640">
        <f>1</f>
        <v>1</v>
      </c>
      <c r="P10" s="1636">
        <v>0</v>
      </c>
      <c r="Q10" s="1636">
        <v>0</v>
      </c>
      <c r="R10" s="1636">
        <v>0</v>
      </c>
      <c r="S10" s="1636">
        <v>0</v>
      </c>
      <c r="T10" s="1636">
        <v>0</v>
      </c>
      <c r="U10" s="1636">
        <v>0</v>
      </c>
      <c r="V10" s="1636">
        <f>1</f>
        <v>1</v>
      </c>
      <c r="W10" s="1704">
        <f>1</f>
        <v>1</v>
      </c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</row>
    <row r="11" spans="1:161" s="135" customFormat="1">
      <c r="A11" s="1650">
        <f t="shared" si="2"/>
        <v>7</v>
      </c>
      <c r="B11" s="1655">
        <v>6</v>
      </c>
      <c r="C11" s="1702">
        <v>7</v>
      </c>
      <c r="D11" s="1647" t="s">
        <v>2625</v>
      </c>
      <c r="E11" s="1647" t="s">
        <v>2624</v>
      </c>
      <c r="F11" s="1647" t="s">
        <v>67</v>
      </c>
      <c r="G11" s="1698" t="s">
        <v>2943</v>
      </c>
      <c r="H11" s="1698" t="s">
        <v>2944</v>
      </c>
      <c r="I11" s="1633">
        <f t="shared" si="0"/>
        <v>3</v>
      </c>
      <c r="J11" s="1634">
        <f t="shared" si="1"/>
        <v>3</v>
      </c>
      <c r="K11" s="1671">
        <f t="shared" si="3"/>
        <v>26.16333333333333</v>
      </c>
      <c r="L11" s="1640">
        <v>0</v>
      </c>
      <c r="M11" s="1640">
        <v>0</v>
      </c>
      <c r="N11" s="1640">
        <f>1+1+1</f>
        <v>3</v>
      </c>
      <c r="O11" s="1640">
        <f>1+1+1</f>
        <v>3</v>
      </c>
      <c r="P11" s="1640">
        <v>0</v>
      </c>
      <c r="Q11" s="1636">
        <v>0</v>
      </c>
      <c r="R11" s="1636">
        <v>0</v>
      </c>
      <c r="S11" s="1636">
        <v>0</v>
      </c>
      <c r="T11" s="1636">
        <v>0</v>
      </c>
      <c r="U11" s="1636">
        <v>0</v>
      </c>
      <c r="V11" s="1636">
        <v>0</v>
      </c>
      <c r="W11" s="1704">
        <v>0</v>
      </c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</row>
    <row r="12" spans="1:161" s="135" customFormat="1">
      <c r="A12" s="1650">
        <f t="shared" si="2"/>
        <v>8</v>
      </c>
      <c r="B12" s="1655">
        <v>6</v>
      </c>
      <c r="C12" s="1702">
        <v>8</v>
      </c>
      <c r="D12" s="1647" t="s">
        <v>90</v>
      </c>
      <c r="E12" s="1647" t="s">
        <v>91</v>
      </c>
      <c r="F12" s="1647" t="s">
        <v>59</v>
      </c>
      <c r="G12" s="1698" t="s">
        <v>2943</v>
      </c>
      <c r="H12" s="1698" t="s">
        <v>2944</v>
      </c>
      <c r="I12" s="1641">
        <f t="shared" si="0"/>
        <v>3</v>
      </c>
      <c r="J12" s="1642">
        <f t="shared" si="1"/>
        <v>3</v>
      </c>
      <c r="K12" s="1671">
        <f t="shared" si="3"/>
        <v>29.16333333333333</v>
      </c>
      <c r="L12" s="1640">
        <f>1</f>
        <v>1</v>
      </c>
      <c r="M12" s="1640">
        <f>1</f>
        <v>1</v>
      </c>
      <c r="N12" s="1640">
        <f>1+1</f>
        <v>2</v>
      </c>
      <c r="O12" s="1640">
        <f>1+1</f>
        <v>2</v>
      </c>
      <c r="P12" s="1640">
        <v>0</v>
      </c>
      <c r="Q12" s="1636">
        <v>0</v>
      </c>
      <c r="R12" s="1636">
        <v>0</v>
      </c>
      <c r="S12" s="1636">
        <v>0</v>
      </c>
      <c r="T12" s="1636">
        <v>0</v>
      </c>
      <c r="U12" s="1636">
        <v>0</v>
      </c>
      <c r="V12" s="1636">
        <v>0</v>
      </c>
      <c r="W12" s="1704">
        <v>0</v>
      </c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</row>
    <row r="13" spans="1:161" s="133" customFormat="1">
      <c r="A13" s="1650">
        <f t="shared" si="2"/>
        <v>9</v>
      </c>
      <c r="B13" s="1655">
        <v>9</v>
      </c>
      <c r="C13" s="1702">
        <v>9</v>
      </c>
      <c r="D13" s="1696" t="s">
        <v>279</v>
      </c>
      <c r="E13" s="1643" t="s">
        <v>280</v>
      </c>
      <c r="F13" s="1643" t="s">
        <v>59</v>
      </c>
      <c r="G13" s="1692" t="s">
        <v>2943</v>
      </c>
      <c r="H13" s="1692" t="s">
        <v>40</v>
      </c>
      <c r="I13" s="1641">
        <f t="shared" si="0"/>
        <v>4</v>
      </c>
      <c r="J13" s="1642">
        <f t="shared" si="1"/>
        <v>2.6666666666666665</v>
      </c>
      <c r="K13" s="1671">
        <f t="shared" si="3"/>
        <v>31.83</v>
      </c>
      <c r="L13" s="1636">
        <v>0</v>
      </c>
      <c r="M13" s="1636">
        <v>0</v>
      </c>
      <c r="N13" s="1636">
        <f>1+1+1+1</f>
        <v>4</v>
      </c>
      <c r="O13" s="1636">
        <f>1+1/3+1/3+1</f>
        <v>2.6666666666666665</v>
      </c>
      <c r="P13" s="1636">
        <v>0</v>
      </c>
      <c r="Q13" s="1636">
        <v>0</v>
      </c>
      <c r="R13" s="1636">
        <v>0</v>
      </c>
      <c r="S13" s="1636">
        <v>0</v>
      </c>
      <c r="T13" s="1636">
        <v>0</v>
      </c>
      <c r="U13" s="1636">
        <v>0</v>
      </c>
      <c r="V13" s="1636">
        <v>0</v>
      </c>
      <c r="W13" s="1704">
        <v>0</v>
      </c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</row>
    <row r="14" spans="1:161" s="10" customFormat="1">
      <c r="A14" s="1650">
        <f t="shared" si="2"/>
        <v>10</v>
      </c>
      <c r="B14" s="1655">
        <v>10</v>
      </c>
      <c r="C14" s="1702">
        <v>10</v>
      </c>
      <c r="D14" s="1696" t="s">
        <v>109</v>
      </c>
      <c r="E14" s="1643" t="s">
        <v>282</v>
      </c>
      <c r="F14" s="1643" t="s">
        <v>56</v>
      </c>
      <c r="G14" s="1692" t="s">
        <v>2943</v>
      </c>
      <c r="H14" s="1692" t="s">
        <v>40</v>
      </c>
      <c r="I14" s="1641">
        <f t="shared" si="0"/>
        <v>3</v>
      </c>
      <c r="J14" s="1642">
        <f t="shared" si="1"/>
        <v>2.5</v>
      </c>
      <c r="K14" s="1671">
        <f t="shared" si="3"/>
        <v>34.33</v>
      </c>
      <c r="L14" s="1636">
        <f>1+1</f>
        <v>2</v>
      </c>
      <c r="M14" s="1636">
        <f>1+1</f>
        <v>2</v>
      </c>
      <c r="N14" s="1636">
        <f>1</f>
        <v>1</v>
      </c>
      <c r="O14" s="1636">
        <f>1/2</f>
        <v>0.5</v>
      </c>
      <c r="P14" s="1636">
        <v>0</v>
      </c>
      <c r="Q14" s="1636">
        <v>0</v>
      </c>
      <c r="R14" s="1636">
        <v>0</v>
      </c>
      <c r="S14" s="1636">
        <v>0</v>
      </c>
      <c r="T14" s="1636">
        <v>0</v>
      </c>
      <c r="U14" s="1636">
        <v>0</v>
      </c>
      <c r="V14" s="1636">
        <v>0</v>
      </c>
      <c r="W14" s="1704">
        <v>0</v>
      </c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</row>
    <row r="15" spans="1:161" s="137" customFormat="1">
      <c r="A15" s="1650">
        <f t="shared" si="2"/>
        <v>11</v>
      </c>
      <c r="B15" s="1655">
        <v>10</v>
      </c>
      <c r="C15" s="1702">
        <v>11</v>
      </c>
      <c r="D15" s="1647" t="s">
        <v>792</v>
      </c>
      <c r="E15" s="1647" t="s">
        <v>793</v>
      </c>
      <c r="F15" s="1647" t="s">
        <v>59</v>
      </c>
      <c r="G15" s="1698" t="s">
        <v>2943</v>
      </c>
      <c r="H15" s="1698" t="s">
        <v>1438</v>
      </c>
      <c r="I15" s="1633">
        <f t="shared" si="0"/>
        <v>3</v>
      </c>
      <c r="J15" s="1634">
        <f t="shared" si="1"/>
        <v>2.5</v>
      </c>
      <c r="K15" s="1671">
        <f t="shared" si="3"/>
        <v>36.83</v>
      </c>
      <c r="L15" s="1640">
        <v>0</v>
      </c>
      <c r="M15" s="1640">
        <v>0</v>
      </c>
      <c r="N15" s="1640">
        <f>1</f>
        <v>1</v>
      </c>
      <c r="O15" s="1640">
        <f>1/2</f>
        <v>0.5</v>
      </c>
      <c r="P15" s="1640">
        <v>0</v>
      </c>
      <c r="Q15" s="1640">
        <v>0</v>
      </c>
      <c r="R15" s="1640">
        <v>0</v>
      </c>
      <c r="S15" s="1640">
        <v>0</v>
      </c>
      <c r="T15" s="1640">
        <v>0</v>
      </c>
      <c r="U15" s="1640">
        <v>0</v>
      </c>
      <c r="V15" s="1640">
        <f>1+1</f>
        <v>2</v>
      </c>
      <c r="W15" s="1705">
        <f>1+1</f>
        <v>2</v>
      </c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</row>
    <row r="16" spans="1:161" s="133" customFormat="1">
      <c r="A16" s="1650">
        <f t="shared" si="2"/>
        <v>12</v>
      </c>
      <c r="B16" s="1655">
        <v>10</v>
      </c>
      <c r="C16" s="1702">
        <v>12</v>
      </c>
      <c r="D16" s="1647" t="s">
        <v>801</v>
      </c>
      <c r="E16" s="1647" t="s">
        <v>802</v>
      </c>
      <c r="F16" s="1647" t="s">
        <v>59</v>
      </c>
      <c r="G16" s="1698" t="s">
        <v>2943</v>
      </c>
      <c r="H16" s="1698" t="s">
        <v>1237</v>
      </c>
      <c r="I16" s="1633">
        <f t="shared" si="0"/>
        <v>3</v>
      </c>
      <c r="J16" s="1634">
        <f t="shared" si="1"/>
        <v>2.5</v>
      </c>
      <c r="K16" s="1671">
        <f t="shared" si="3"/>
        <v>39.33</v>
      </c>
      <c r="L16" s="1636">
        <v>0</v>
      </c>
      <c r="M16" s="1636">
        <v>0</v>
      </c>
      <c r="N16" s="1640">
        <f>1</f>
        <v>1</v>
      </c>
      <c r="O16" s="1640">
        <f>1</f>
        <v>1</v>
      </c>
      <c r="P16" s="1636">
        <v>0</v>
      </c>
      <c r="Q16" s="1636">
        <v>0</v>
      </c>
      <c r="R16" s="1636">
        <v>0</v>
      </c>
      <c r="S16" s="1636">
        <v>0</v>
      </c>
      <c r="T16" s="1636">
        <v>0</v>
      </c>
      <c r="U16" s="1636">
        <v>0</v>
      </c>
      <c r="V16" s="1636">
        <f>1+1</f>
        <v>2</v>
      </c>
      <c r="W16" s="1704">
        <f>1+1/2</f>
        <v>1.5</v>
      </c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</row>
    <row r="17" spans="1:23">
      <c r="A17" s="1650">
        <f t="shared" si="2"/>
        <v>13</v>
      </c>
      <c r="B17" s="1655">
        <v>10</v>
      </c>
      <c r="C17" s="1702">
        <v>13</v>
      </c>
      <c r="D17" s="1647" t="s">
        <v>806</v>
      </c>
      <c r="E17" s="1647" t="s">
        <v>807</v>
      </c>
      <c r="F17" s="1647" t="s">
        <v>59</v>
      </c>
      <c r="G17" s="1698" t="s">
        <v>2943</v>
      </c>
      <c r="H17" s="1698" t="s">
        <v>1237</v>
      </c>
      <c r="I17" s="1633">
        <f t="shared" si="0"/>
        <v>3</v>
      </c>
      <c r="J17" s="1634">
        <f t="shared" si="1"/>
        <v>2.5</v>
      </c>
      <c r="K17" s="1671">
        <f t="shared" si="3"/>
        <v>41.83</v>
      </c>
      <c r="L17" s="1636">
        <v>0</v>
      </c>
      <c r="M17" s="1636">
        <v>0</v>
      </c>
      <c r="N17" s="1640">
        <f>1+1</f>
        <v>2</v>
      </c>
      <c r="O17" s="1640">
        <f>1+1</f>
        <v>2</v>
      </c>
      <c r="P17" s="1636">
        <v>0</v>
      </c>
      <c r="Q17" s="1636">
        <v>0</v>
      </c>
      <c r="R17" s="1636">
        <v>0</v>
      </c>
      <c r="S17" s="1636">
        <v>0</v>
      </c>
      <c r="T17" s="1636">
        <v>0</v>
      </c>
      <c r="U17" s="1636">
        <v>0</v>
      </c>
      <c r="V17" s="1636">
        <f>1</f>
        <v>1</v>
      </c>
      <c r="W17" s="1704">
        <f>1/2</f>
        <v>0.5</v>
      </c>
    </row>
    <row r="18" spans="1:23">
      <c r="A18" s="1650">
        <f t="shared" si="2"/>
        <v>14</v>
      </c>
      <c r="B18" s="1655">
        <v>14</v>
      </c>
      <c r="C18" s="1702">
        <v>14</v>
      </c>
      <c r="D18" s="1647" t="s">
        <v>758</v>
      </c>
      <c r="E18" s="1647" t="s">
        <v>759</v>
      </c>
      <c r="F18" s="1647" t="s">
        <v>2650</v>
      </c>
      <c r="G18" s="1698" t="s">
        <v>2943</v>
      </c>
      <c r="H18" s="1698" t="s">
        <v>1435</v>
      </c>
      <c r="I18" s="1633">
        <f t="shared" si="0"/>
        <v>2</v>
      </c>
      <c r="J18" s="1634">
        <f t="shared" si="1"/>
        <v>2</v>
      </c>
      <c r="K18" s="1671">
        <f t="shared" si="3"/>
        <v>43.83</v>
      </c>
      <c r="L18" s="1640">
        <v>0</v>
      </c>
      <c r="M18" s="1640">
        <v>0</v>
      </c>
      <c r="N18" s="1640">
        <f>1+1</f>
        <v>2</v>
      </c>
      <c r="O18" s="1640">
        <f>1+1</f>
        <v>2</v>
      </c>
      <c r="P18" s="1640">
        <v>0</v>
      </c>
      <c r="Q18" s="1640">
        <v>0</v>
      </c>
      <c r="R18" s="1640">
        <v>0</v>
      </c>
      <c r="S18" s="1640">
        <v>0</v>
      </c>
      <c r="T18" s="1640">
        <v>0</v>
      </c>
      <c r="U18" s="1640">
        <v>0</v>
      </c>
      <c r="V18" s="1640">
        <v>0</v>
      </c>
      <c r="W18" s="1705">
        <v>0</v>
      </c>
    </row>
    <row r="19" spans="1:23">
      <c r="A19" s="1650">
        <f t="shared" si="2"/>
        <v>15</v>
      </c>
      <c r="B19" s="1655">
        <v>14</v>
      </c>
      <c r="C19" s="1702">
        <v>15</v>
      </c>
      <c r="D19" s="1647" t="s">
        <v>171</v>
      </c>
      <c r="E19" s="1647" t="s">
        <v>172</v>
      </c>
      <c r="F19" s="1647" t="s">
        <v>67</v>
      </c>
      <c r="G19" s="1698" t="s">
        <v>2943</v>
      </c>
      <c r="H19" s="1698" t="s">
        <v>2944</v>
      </c>
      <c r="I19" s="1633">
        <f t="shared" si="0"/>
        <v>2</v>
      </c>
      <c r="J19" s="1634">
        <f t="shared" si="1"/>
        <v>2</v>
      </c>
      <c r="K19" s="1671">
        <f t="shared" si="3"/>
        <v>45.83</v>
      </c>
      <c r="L19" s="1636">
        <v>0</v>
      </c>
      <c r="M19" s="1636">
        <v>0</v>
      </c>
      <c r="N19" s="1636">
        <f>1</f>
        <v>1</v>
      </c>
      <c r="O19" s="1636">
        <f>1</f>
        <v>1</v>
      </c>
      <c r="P19" s="1636">
        <v>0</v>
      </c>
      <c r="Q19" s="1636">
        <v>0</v>
      </c>
      <c r="R19" s="1636">
        <v>0</v>
      </c>
      <c r="S19" s="1636">
        <v>0</v>
      </c>
      <c r="T19" s="1636">
        <v>0</v>
      </c>
      <c r="U19" s="1636">
        <v>0</v>
      </c>
      <c r="V19" s="1636">
        <v>1</v>
      </c>
      <c r="W19" s="1704">
        <v>1</v>
      </c>
    </row>
    <row r="20" spans="1:23">
      <c r="A20" s="1650">
        <f t="shared" si="2"/>
        <v>16</v>
      </c>
      <c r="B20" s="1655">
        <v>16</v>
      </c>
      <c r="C20" s="1702">
        <v>16</v>
      </c>
      <c r="D20" s="1647" t="s">
        <v>803</v>
      </c>
      <c r="E20" s="1647" t="s">
        <v>804</v>
      </c>
      <c r="F20" s="1647" t="s">
        <v>59</v>
      </c>
      <c r="G20" s="1698" t="s">
        <v>2943</v>
      </c>
      <c r="H20" s="1698" t="s">
        <v>1237</v>
      </c>
      <c r="I20" s="1633">
        <f t="shared" si="0"/>
        <v>3</v>
      </c>
      <c r="J20" s="1634">
        <f t="shared" si="1"/>
        <v>1.8333333333333333</v>
      </c>
      <c r="K20" s="1671">
        <f t="shared" si="3"/>
        <v>47.663333333333334</v>
      </c>
      <c r="L20" s="1636">
        <f>1</f>
        <v>1</v>
      </c>
      <c r="M20" s="1636">
        <f>1/3</f>
        <v>0.33333333333333331</v>
      </c>
      <c r="N20" s="1640">
        <f>1</f>
        <v>1</v>
      </c>
      <c r="O20" s="1640">
        <f>1</f>
        <v>1</v>
      </c>
      <c r="P20" s="1636">
        <v>0</v>
      </c>
      <c r="Q20" s="1636">
        <v>0</v>
      </c>
      <c r="R20" s="1636">
        <v>0</v>
      </c>
      <c r="S20" s="1636">
        <v>0</v>
      </c>
      <c r="T20" s="1636">
        <v>0</v>
      </c>
      <c r="U20" s="1636">
        <v>0</v>
      </c>
      <c r="V20" s="1636">
        <f>1</f>
        <v>1</v>
      </c>
      <c r="W20" s="1704">
        <f>1/2</f>
        <v>0.5</v>
      </c>
    </row>
    <row r="21" spans="1:23">
      <c r="A21" s="1650">
        <f t="shared" si="2"/>
        <v>17</v>
      </c>
      <c r="B21" s="1655">
        <v>16</v>
      </c>
      <c r="C21" s="1702">
        <v>17</v>
      </c>
      <c r="D21" s="1647" t="s">
        <v>361</v>
      </c>
      <c r="E21" s="1647" t="s">
        <v>362</v>
      </c>
      <c r="F21" s="1647" t="s">
        <v>56</v>
      </c>
      <c r="G21" s="1698" t="s">
        <v>2943</v>
      </c>
      <c r="H21" s="1698" t="s">
        <v>2944</v>
      </c>
      <c r="I21" s="1633">
        <f t="shared" si="0"/>
        <v>3</v>
      </c>
      <c r="J21" s="1634">
        <f t="shared" si="1"/>
        <v>1.8333333333333333</v>
      </c>
      <c r="K21" s="1671">
        <f t="shared" si="3"/>
        <v>49.49666666666667</v>
      </c>
      <c r="L21" s="1640">
        <v>0</v>
      </c>
      <c r="M21" s="1640">
        <v>0</v>
      </c>
      <c r="N21" s="1640">
        <f>1+1+1</f>
        <v>3</v>
      </c>
      <c r="O21" s="1640">
        <f>1/2+1+1/3</f>
        <v>1.8333333333333333</v>
      </c>
      <c r="P21" s="1640">
        <v>0</v>
      </c>
      <c r="Q21" s="1636">
        <v>0</v>
      </c>
      <c r="R21" s="1636">
        <v>0</v>
      </c>
      <c r="S21" s="1636">
        <v>0</v>
      </c>
      <c r="T21" s="1636">
        <v>0</v>
      </c>
      <c r="U21" s="1636">
        <v>0</v>
      </c>
      <c r="V21" s="1636">
        <v>0</v>
      </c>
      <c r="W21" s="1704">
        <v>0</v>
      </c>
    </row>
    <row r="22" spans="1:23">
      <c r="A22" s="1650">
        <f t="shared" si="2"/>
        <v>18</v>
      </c>
      <c r="B22" s="1655">
        <v>18</v>
      </c>
      <c r="C22" s="1702">
        <v>18</v>
      </c>
      <c r="D22" s="1647" t="s">
        <v>761</v>
      </c>
      <c r="E22" s="1647" t="s">
        <v>762</v>
      </c>
      <c r="F22" s="1647" t="s">
        <v>59</v>
      </c>
      <c r="G22" s="1698" t="s">
        <v>2943</v>
      </c>
      <c r="H22" s="1698" t="s">
        <v>1435</v>
      </c>
      <c r="I22" s="1633">
        <f t="shared" si="0"/>
        <v>2</v>
      </c>
      <c r="J22" s="1634">
        <f t="shared" si="1"/>
        <v>1.5</v>
      </c>
      <c r="K22" s="1671">
        <f t="shared" si="3"/>
        <v>50.99666666666667</v>
      </c>
      <c r="L22" s="1640">
        <v>0</v>
      </c>
      <c r="M22" s="1640">
        <v>0</v>
      </c>
      <c r="N22" s="1640">
        <f>1+1</f>
        <v>2</v>
      </c>
      <c r="O22" s="1640">
        <f>1/2+1</f>
        <v>1.5</v>
      </c>
      <c r="P22" s="1640">
        <v>0</v>
      </c>
      <c r="Q22" s="1640">
        <v>0</v>
      </c>
      <c r="R22" s="1640">
        <v>0</v>
      </c>
      <c r="S22" s="1640">
        <v>0</v>
      </c>
      <c r="T22" s="1640">
        <v>0</v>
      </c>
      <c r="U22" s="1640">
        <v>0</v>
      </c>
      <c r="V22" s="1640">
        <v>0</v>
      </c>
      <c r="W22" s="1705">
        <v>0</v>
      </c>
    </row>
    <row r="23" spans="1:23">
      <c r="A23" s="1650">
        <f t="shared" si="2"/>
        <v>19</v>
      </c>
      <c r="B23" s="1655">
        <v>18</v>
      </c>
      <c r="C23" s="1702">
        <v>19</v>
      </c>
      <c r="D23" s="1647" t="s">
        <v>791</v>
      </c>
      <c r="E23" s="1647" t="s">
        <v>89</v>
      </c>
      <c r="F23" s="1647" t="s">
        <v>56</v>
      </c>
      <c r="G23" s="1698" t="s">
        <v>2943</v>
      </c>
      <c r="H23" s="1698" t="s">
        <v>1438</v>
      </c>
      <c r="I23" s="1633">
        <f t="shared" si="0"/>
        <v>2</v>
      </c>
      <c r="J23" s="1634">
        <f t="shared" si="1"/>
        <v>1.5</v>
      </c>
      <c r="K23" s="1671">
        <f t="shared" si="3"/>
        <v>52.49666666666667</v>
      </c>
      <c r="L23" s="1640">
        <v>0</v>
      </c>
      <c r="M23" s="1640">
        <v>0</v>
      </c>
      <c r="N23" s="1640">
        <f>1+1</f>
        <v>2</v>
      </c>
      <c r="O23" s="1640">
        <f>1+1/2</f>
        <v>1.5</v>
      </c>
      <c r="P23" s="1640">
        <v>0</v>
      </c>
      <c r="Q23" s="1640">
        <v>0</v>
      </c>
      <c r="R23" s="1640">
        <v>0</v>
      </c>
      <c r="S23" s="1640">
        <v>0</v>
      </c>
      <c r="T23" s="1640">
        <v>0</v>
      </c>
      <c r="U23" s="1640">
        <v>0</v>
      </c>
      <c r="V23" s="1640">
        <v>0</v>
      </c>
      <c r="W23" s="1705">
        <v>0</v>
      </c>
    </row>
    <row r="24" spans="1:23">
      <c r="A24" s="1650">
        <f t="shared" si="2"/>
        <v>20</v>
      </c>
      <c r="B24" s="1655">
        <v>18</v>
      </c>
      <c r="C24" s="1702">
        <v>20</v>
      </c>
      <c r="D24" s="1647" t="s">
        <v>371</v>
      </c>
      <c r="E24" s="1647" t="s">
        <v>372</v>
      </c>
      <c r="F24" s="1647" t="s">
        <v>67</v>
      </c>
      <c r="G24" s="1698" t="s">
        <v>2943</v>
      </c>
      <c r="H24" s="1698" t="s">
        <v>1237</v>
      </c>
      <c r="I24" s="1633">
        <f t="shared" si="0"/>
        <v>2</v>
      </c>
      <c r="J24" s="1634">
        <f t="shared" si="1"/>
        <v>1.5</v>
      </c>
      <c r="K24" s="1671">
        <f t="shared" si="3"/>
        <v>53.99666666666667</v>
      </c>
      <c r="L24" s="1636">
        <f>1</f>
        <v>1</v>
      </c>
      <c r="M24" s="1636">
        <f>1</f>
        <v>1</v>
      </c>
      <c r="N24" s="1636">
        <f>1</f>
        <v>1</v>
      </c>
      <c r="O24" s="1636">
        <f>1/2</f>
        <v>0.5</v>
      </c>
      <c r="P24" s="1636">
        <v>0</v>
      </c>
      <c r="Q24" s="1636">
        <v>0</v>
      </c>
      <c r="R24" s="1636">
        <v>0</v>
      </c>
      <c r="S24" s="1636">
        <v>0</v>
      </c>
      <c r="T24" s="1636">
        <v>0</v>
      </c>
      <c r="U24" s="1636">
        <v>0</v>
      </c>
      <c r="V24" s="1636">
        <v>0</v>
      </c>
      <c r="W24" s="1704">
        <v>0</v>
      </c>
    </row>
    <row r="25" spans="1:23">
      <c r="A25" s="1650">
        <f t="shared" si="2"/>
        <v>21</v>
      </c>
      <c r="B25" s="1655">
        <v>21</v>
      </c>
      <c r="C25" s="1702">
        <v>21</v>
      </c>
      <c r="D25" s="1647" t="s">
        <v>84</v>
      </c>
      <c r="E25" s="1647" t="s">
        <v>85</v>
      </c>
      <c r="F25" s="1647" t="s">
        <v>67</v>
      </c>
      <c r="G25" s="1698" t="s">
        <v>2943</v>
      </c>
      <c r="H25" s="1698" t="s">
        <v>1237</v>
      </c>
      <c r="I25" s="1633">
        <f t="shared" si="0"/>
        <v>2</v>
      </c>
      <c r="J25" s="1634">
        <f t="shared" si="1"/>
        <v>1.3333333333333333</v>
      </c>
      <c r="K25" s="1671">
        <f t="shared" si="3"/>
        <v>55.330000000000005</v>
      </c>
      <c r="L25" s="1636">
        <v>0</v>
      </c>
      <c r="M25" s="1636">
        <v>0</v>
      </c>
      <c r="N25" s="1636">
        <f>1+1</f>
        <v>2</v>
      </c>
      <c r="O25" s="1636">
        <f>1+1/3</f>
        <v>1.3333333333333333</v>
      </c>
      <c r="P25" s="1636">
        <v>0</v>
      </c>
      <c r="Q25" s="1636">
        <v>0</v>
      </c>
      <c r="R25" s="1636">
        <v>0</v>
      </c>
      <c r="S25" s="1636">
        <v>0</v>
      </c>
      <c r="T25" s="1636">
        <v>0</v>
      </c>
      <c r="U25" s="1636">
        <v>0</v>
      </c>
      <c r="V25" s="1636">
        <v>0</v>
      </c>
      <c r="W25" s="1704">
        <v>0</v>
      </c>
    </row>
    <row r="26" spans="1:23">
      <c r="A26" s="1650">
        <f t="shared" si="2"/>
        <v>22</v>
      </c>
      <c r="B26" s="1655">
        <v>21</v>
      </c>
      <c r="C26" s="1702">
        <v>22</v>
      </c>
      <c r="D26" s="1647" t="s">
        <v>143</v>
      </c>
      <c r="E26" s="1647" t="s">
        <v>175</v>
      </c>
      <c r="F26" s="1647" t="s">
        <v>394</v>
      </c>
      <c r="G26" s="1698" t="s">
        <v>2943</v>
      </c>
      <c r="H26" s="1698" t="s">
        <v>2944</v>
      </c>
      <c r="I26" s="1633">
        <f t="shared" si="0"/>
        <v>3</v>
      </c>
      <c r="J26" s="1634">
        <f t="shared" si="1"/>
        <v>1.3333333333333333</v>
      </c>
      <c r="K26" s="1671">
        <f t="shared" si="3"/>
        <v>56.663333333333341</v>
      </c>
      <c r="L26" s="1636">
        <v>0</v>
      </c>
      <c r="M26" s="1636">
        <v>0</v>
      </c>
      <c r="N26" s="1636">
        <f>1+1</f>
        <v>2</v>
      </c>
      <c r="O26" s="1636">
        <f>1/2+1/3</f>
        <v>0.83333333333333326</v>
      </c>
      <c r="P26" s="1636">
        <v>0</v>
      </c>
      <c r="Q26" s="1636">
        <v>0</v>
      </c>
      <c r="R26" s="1636">
        <v>0</v>
      </c>
      <c r="S26" s="1636">
        <v>0</v>
      </c>
      <c r="T26" s="1636">
        <v>0</v>
      </c>
      <c r="U26" s="1636">
        <v>0</v>
      </c>
      <c r="V26" s="1636">
        <f>1</f>
        <v>1</v>
      </c>
      <c r="W26" s="1704">
        <f>1/2</f>
        <v>0.5</v>
      </c>
    </row>
    <row r="27" spans="1:23">
      <c r="A27" s="1650">
        <f t="shared" si="2"/>
        <v>23</v>
      </c>
      <c r="B27" s="1656">
        <v>23</v>
      </c>
      <c r="C27" s="1702">
        <v>23</v>
      </c>
      <c r="D27" s="1647" t="s">
        <v>232</v>
      </c>
      <c r="E27" s="1647" t="s">
        <v>233</v>
      </c>
      <c r="F27" s="1647" t="s">
        <v>59</v>
      </c>
      <c r="G27" s="1698" t="s">
        <v>2943</v>
      </c>
      <c r="H27" s="1698" t="s">
        <v>1435</v>
      </c>
      <c r="I27" s="1633">
        <f t="shared" si="0"/>
        <v>1</v>
      </c>
      <c r="J27" s="1634">
        <f t="shared" si="1"/>
        <v>1</v>
      </c>
      <c r="K27" s="1671">
        <f t="shared" si="3"/>
        <v>57.663333333333341</v>
      </c>
      <c r="L27" s="1640">
        <v>0</v>
      </c>
      <c r="M27" s="1640">
        <v>0</v>
      </c>
      <c r="N27" s="1640">
        <v>0</v>
      </c>
      <c r="O27" s="1640">
        <v>0</v>
      </c>
      <c r="P27" s="1640">
        <v>0</v>
      </c>
      <c r="Q27" s="1640">
        <v>0</v>
      </c>
      <c r="R27" s="1640">
        <v>0</v>
      </c>
      <c r="S27" s="1640">
        <v>0</v>
      </c>
      <c r="T27" s="1640">
        <v>0</v>
      </c>
      <c r="U27" s="1640">
        <v>0</v>
      </c>
      <c r="V27" s="1640">
        <f>1</f>
        <v>1</v>
      </c>
      <c r="W27" s="1705">
        <f>1</f>
        <v>1</v>
      </c>
    </row>
    <row r="28" spans="1:23">
      <c r="A28" s="1650">
        <f t="shared" si="2"/>
        <v>24</v>
      </c>
      <c r="B28" s="1655">
        <v>23</v>
      </c>
      <c r="C28" s="1702">
        <v>24</v>
      </c>
      <c r="D28" s="1647" t="s">
        <v>756</v>
      </c>
      <c r="E28" s="1647" t="s">
        <v>757</v>
      </c>
      <c r="F28" s="1647" t="s">
        <v>59</v>
      </c>
      <c r="G28" s="1698" t="s">
        <v>2943</v>
      </c>
      <c r="H28" s="1698" t="s">
        <v>1435</v>
      </c>
      <c r="I28" s="1633">
        <f t="shared" si="0"/>
        <v>1</v>
      </c>
      <c r="J28" s="1634">
        <f t="shared" si="1"/>
        <v>1</v>
      </c>
      <c r="K28" s="1671">
        <f t="shared" si="3"/>
        <v>58.663333333333341</v>
      </c>
      <c r="L28" s="1640">
        <v>0</v>
      </c>
      <c r="M28" s="1640">
        <v>0</v>
      </c>
      <c r="N28" s="1640">
        <f>1</f>
        <v>1</v>
      </c>
      <c r="O28" s="1640">
        <f>1</f>
        <v>1</v>
      </c>
      <c r="P28" s="1640">
        <v>0</v>
      </c>
      <c r="Q28" s="1640">
        <v>0</v>
      </c>
      <c r="R28" s="1640">
        <v>0</v>
      </c>
      <c r="S28" s="1640">
        <v>0</v>
      </c>
      <c r="T28" s="1640">
        <v>0</v>
      </c>
      <c r="U28" s="1640">
        <v>0</v>
      </c>
      <c r="V28" s="1640">
        <v>0</v>
      </c>
      <c r="W28" s="1705">
        <v>0</v>
      </c>
    </row>
    <row r="29" spans="1:23">
      <c r="A29" s="1650">
        <f t="shared" si="2"/>
        <v>25</v>
      </c>
      <c r="B29" s="1655">
        <v>23</v>
      </c>
      <c r="C29" s="1702">
        <v>25</v>
      </c>
      <c r="D29" s="1696" t="s">
        <v>379</v>
      </c>
      <c r="E29" s="1643" t="s">
        <v>380</v>
      </c>
      <c r="F29" s="1643" t="s">
        <v>1083</v>
      </c>
      <c r="G29" s="1692" t="s">
        <v>2943</v>
      </c>
      <c r="H29" s="1692" t="s">
        <v>40</v>
      </c>
      <c r="I29" s="1641">
        <f t="shared" si="0"/>
        <v>1</v>
      </c>
      <c r="J29" s="1642">
        <f t="shared" si="1"/>
        <v>1</v>
      </c>
      <c r="K29" s="1671">
        <f t="shared" si="3"/>
        <v>59.663333333333341</v>
      </c>
      <c r="L29" s="1636">
        <v>0</v>
      </c>
      <c r="M29" s="1636">
        <v>0</v>
      </c>
      <c r="N29" s="1636">
        <f>1</f>
        <v>1</v>
      </c>
      <c r="O29" s="1636">
        <f>1</f>
        <v>1</v>
      </c>
      <c r="P29" s="1636">
        <v>0</v>
      </c>
      <c r="Q29" s="1636">
        <v>0</v>
      </c>
      <c r="R29" s="1636">
        <v>0</v>
      </c>
      <c r="S29" s="1636">
        <v>0</v>
      </c>
      <c r="T29" s="1636">
        <v>0</v>
      </c>
      <c r="U29" s="1636">
        <v>0</v>
      </c>
      <c r="V29" s="1636">
        <v>0</v>
      </c>
      <c r="W29" s="1704">
        <v>0</v>
      </c>
    </row>
    <row r="30" spans="1:23">
      <c r="A30" s="1650">
        <f t="shared" si="2"/>
        <v>26</v>
      </c>
      <c r="B30" s="1655">
        <v>23</v>
      </c>
      <c r="C30" s="1702">
        <v>26</v>
      </c>
      <c r="D30" s="1696" t="s">
        <v>251</v>
      </c>
      <c r="E30" s="1643" t="s">
        <v>252</v>
      </c>
      <c r="F30" s="1643" t="s">
        <v>67</v>
      </c>
      <c r="G30" s="1692" t="s">
        <v>2943</v>
      </c>
      <c r="H30" s="1692" t="s">
        <v>40</v>
      </c>
      <c r="I30" s="1641">
        <f t="shared" si="0"/>
        <v>1</v>
      </c>
      <c r="J30" s="1642">
        <f t="shared" si="1"/>
        <v>1</v>
      </c>
      <c r="K30" s="1671">
        <f t="shared" si="3"/>
        <v>60.663333333333341</v>
      </c>
      <c r="L30" s="1636">
        <v>0</v>
      </c>
      <c r="M30" s="1636">
        <v>0</v>
      </c>
      <c r="N30" s="1636">
        <f>1</f>
        <v>1</v>
      </c>
      <c r="O30" s="1636">
        <f>1</f>
        <v>1</v>
      </c>
      <c r="P30" s="1636">
        <v>0</v>
      </c>
      <c r="Q30" s="1636">
        <v>0</v>
      </c>
      <c r="R30" s="1636">
        <v>0</v>
      </c>
      <c r="S30" s="1636">
        <v>0</v>
      </c>
      <c r="T30" s="1636">
        <v>0</v>
      </c>
      <c r="U30" s="1636">
        <v>0</v>
      </c>
      <c r="V30" s="1636">
        <v>0</v>
      </c>
      <c r="W30" s="1704">
        <v>0</v>
      </c>
    </row>
    <row r="31" spans="1:23">
      <c r="A31" s="1650">
        <f t="shared" si="2"/>
        <v>27</v>
      </c>
      <c r="B31" s="1655">
        <v>23</v>
      </c>
      <c r="C31" s="1702">
        <v>27</v>
      </c>
      <c r="D31" s="1696" t="s">
        <v>854</v>
      </c>
      <c r="E31" s="1643" t="s">
        <v>774</v>
      </c>
      <c r="F31" s="1643" t="s">
        <v>59</v>
      </c>
      <c r="G31" s="1692" t="s">
        <v>2943</v>
      </c>
      <c r="H31" s="1692" t="s">
        <v>40</v>
      </c>
      <c r="I31" s="1641">
        <f t="shared" si="0"/>
        <v>1</v>
      </c>
      <c r="J31" s="1642">
        <f t="shared" si="1"/>
        <v>1</v>
      </c>
      <c r="K31" s="1671">
        <f t="shared" si="3"/>
        <v>61.663333333333341</v>
      </c>
      <c r="L31" s="1636">
        <v>0</v>
      </c>
      <c r="M31" s="1636">
        <v>0</v>
      </c>
      <c r="N31" s="1636">
        <f>1</f>
        <v>1</v>
      </c>
      <c r="O31" s="1636">
        <f>1</f>
        <v>1</v>
      </c>
      <c r="P31" s="1636">
        <v>0</v>
      </c>
      <c r="Q31" s="1636">
        <v>0</v>
      </c>
      <c r="R31" s="1636">
        <v>0</v>
      </c>
      <c r="S31" s="1636">
        <v>0</v>
      </c>
      <c r="T31" s="1636">
        <v>0</v>
      </c>
      <c r="U31" s="1636">
        <v>0</v>
      </c>
      <c r="V31" s="1636">
        <v>0</v>
      </c>
      <c r="W31" s="1704">
        <v>0</v>
      </c>
    </row>
    <row r="32" spans="1:23">
      <c r="A32" s="1650">
        <f t="shared" si="2"/>
        <v>28</v>
      </c>
      <c r="B32" s="1655">
        <v>23</v>
      </c>
      <c r="C32" s="1702">
        <v>28</v>
      </c>
      <c r="D32" s="1696" t="s">
        <v>300</v>
      </c>
      <c r="E32" s="1643" t="s">
        <v>301</v>
      </c>
      <c r="F32" s="1643" t="s">
        <v>56</v>
      </c>
      <c r="G32" s="1692" t="s">
        <v>2943</v>
      </c>
      <c r="H32" s="1692" t="s">
        <v>40</v>
      </c>
      <c r="I32" s="1641">
        <f t="shared" si="0"/>
        <v>1</v>
      </c>
      <c r="J32" s="1642">
        <f t="shared" si="1"/>
        <v>1</v>
      </c>
      <c r="K32" s="1671">
        <f t="shared" si="3"/>
        <v>62.663333333333341</v>
      </c>
      <c r="L32" s="1636">
        <f>1</f>
        <v>1</v>
      </c>
      <c r="M32" s="1636">
        <f>1</f>
        <v>1</v>
      </c>
      <c r="N32" s="1636">
        <v>0</v>
      </c>
      <c r="O32" s="1636">
        <v>0</v>
      </c>
      <c r="P32" s="1636">
        <v>0</v>
      </c>
      <c r="Q32" s="1636">
        <v>0</v>
      </c>
      <c r="R32" s="1636">
        <v>0</v>
      </c>
      <c r="S32" s="1636">
        <v>0</v>
      </c>
      <c r="T32" s="1636">
        <v>0</v>
      </c>
      <c r="U32" s="1636">
        <v>0</v>
      </c>
      <c r="V32" s="1636">
        <v>0</v>
      </c>
      <c r="W32" s="1704">
        <v>0</v>
      </c>
    </row>
    <row r="33" spans="1:23">
      <c r="A33" s="1650">
        <f t="shared" si="2"/>
        <v>29</v>
      </c>
      <c r="B33" s="1655">
        <v>23</v>
      </c>
      <c r="C33" s="1702">
        <v>29</v>
      </c>
      <c r="D33" s="1696" t="s">
        <v>253</v>
      </c>
      <c r="E33" s="1643" t="s">
        <v>254</v>
      </c>
      <c r="F33" s="1643" t="s">
        <v>56</v>
      </c>
      <c r="G33" s="1692" t="s">
        <v>2943</v>
      </c>
      <c r="H33" s="1692" t="s">
        <v>40</v>
      </c>
      <c r="I33" s="1633">
        <f t="shared" si="0"/>
        <v>1</v>
      </c>
      <c r="J33" s="1634">
        <f t="shared" si="1"/>
        <v>1</v>
      </c>
      <c r="K33" s="1671">
        <f t="shared" si="3"/>
        <v>63.663333333333341</v>
      </c>
      <c r="L33" s="1636">
        <v>0</v>
      </c>
      <c r="M33" s="1636">
        <v>0</v>
      </c>
      <c r="N33" s="1636">
        <f>1</f>
        <v>1</v>
      </c>
      <c r="O33" s="1636">
        <f>1</f>
        <v>1</v>
      </c>
      <c r="P33" s="1636">
        <v>0</v>
      </c>
      <c r="Q33" s="1636">
        <v>0</v>
      </c>
      <c r="R33" s="1636">
        <v>0</v>
      </c>
      <c r="S33" s="1636">
        <v>0</v>
      </c>
      <c r="T33" s="1636">
        <v>0</v>
      </c>
      <c r="U33" s="1636">
        <v>0</v>
      </c>
      <c r="V33" s="1636">
        <v>0</v>
      </c>
      <c r="W33" s="1704">
        <v>0</v>
      </c>
    </row>
    <row r="34" spans="1:23">
      <c r="A34" s="1650">
        <f t="shared" si="2"/>
        <v>30</v>
      </c>
      <c r="B34" s="1655">
        <v>23</v>
      </c>
      <c r="C34" s="1702">
        <v>30</v>
      </c>
      <c r="D34" s="1647" t="s">
        <v>787</v>
      </c>
      <c r="E34" s="1647" t="s">
        <v>788</v>
      </c>
      <c r="F34" s="1647" t="s">
        <v>67</v>
      </c>
      <c r="G34" s="1698" t="s">
        <v>2943</v>
      </c>
      <c r="H34" s="1698" t="s">
        <v>1438</v>
      </c>
      <c r="I34" s="1633">
        <f t="shared" si="0"/>
        <v>1</v>
      </c>
      <c r="J34" s="1634">
        <f t="shared" si="1"/>
        <v>1</v>
      </c>
      <c r="K34" s="1671">
        <f t="shared" si="3"/>
        <v>64.663333333333341</v>
      </c>
      <c r="L34" s="1640">
        <v>0</v>
      </c>
      <c r="M34" s="1640">
        <v>0</v>
      </c>
      <c r="N34" s="1640">
        <f>1</f>
        <v>1</v>
      </c>
      <c r="O34" s="1640">
        <f>1</f>
        <v>1</v>
      </c>
      <c r="P34" s="1640">
        <v>0</v>
      </c>
      <c r="Q34" s="1640">
        <v>0</v>
      </c>
      <c r="R34" s="1640">
        <v>0</v>
      </c>
      <c r="S34" s="1640">
        <v>0</v>
      </c>
      <c r="T34" s="1640">
        <v>0</v>
      </c>
      <c r="U34" s="1640">
        <v>0</v>
      </c>
      <c r="V34" s="1636">
        <v>0</v>
      </c>
      <c r="W34" s="1704">
        <v>0</v>
      </c>
    </row>
    <row r="35" spans="1:23">
      <c r="A35" s="1650">
        <f t="shared" si="2"/>
        <v>31</v>
      </c>
      <c r="B35" s="1655">
        <v>23</v>
      </c>
      <c r="C35" s="1702">
        <v>31</v>
      </c>
      <c r="D35" s="1647" t="s">
        <v>88</v>
      </c>
      <c r="E35" s="1647" t="s">
        <v>89</v>
      </c>
      <c r="F35" s="1647" t="s">
        <v>67</v>
      </c>
      <c r="G35" s="1698" t="s">
        <v>2943</v>
      </c>
      <c r="H35" s="1698" t="s">
        <v>1237</v>
      </c>
      <c r="I35" s="1633">
        <f t="shared" si="0"/>
        <v>1</v>
      </c>
      <c r="J35" s="1634">
        <f t="shared" si="1"/>
        <v>1</v>
      </c>
      <c r="K35" s="1671">
        <f t="shared" si="3"/>
        <v>65.663333333333341</v>
      </c>
      <c r="L35" s="1636">
        <v>0</v>
      </c>
      <c r="M35" s="1636">
        <v>0</v>
      </c>
      <c r="N35" s="1640">
        <f>1</f>
        <v>1</v>
      </c>
      <c r="O35" s="1640">
        <f>1</f>
        <v>1</v>
      </c>
      <c r="P35" s="1636">
        <v>0</v>
      </c>
      <c r="Q35" s="1636">
        <v>0</v>
      </c>
      <c r="R35" s="1636">
        <v>0</v>
      </c>
      <c r="S35" s="1636">
        <v>0</v>
      </c>
      <c r="T35" s="1636">
        <v>0</v>
      </c>
      <c r="U35" s="1636">
        <v>0</v>
      </c>
      <c r="V35" s="1636">
        <v>0</v>
      </c>
      <c r="W35" s="1704">
        <v>0</v>
      </c>
    </row>
    <row r="36" spans="1:23">
      <c r="A36" s="1650">
        <f t="shared" si="2"/>
        <v>32</v>
      </c>
      <c r="B36" s="1655">
        <v>23</v>
      </c>
      <c r="C36" s="1702">
        <v>32</v>
      </c>
      <c r="D36" s="1647" t="s">
        <v>129</v>
      </c>
      <c r="E36" s="1647" t="s">
        <v>130</v>
      </c>
      <c r="F36" s="1647" t="s">
        <v>67</v>
      </c>
      <c r="G36" s="1698" t="s">
        <v>2943</v>
      </c>
      <c r="H36" s="1698" t="s">
        <v>2944</v>
      </c>
      <c r="I36" s="1633">
        <f t="shared" si="0"/>
        <v>1</v>
      </c>
      <c r="J36" s="1634">
        <f t="shared" si="1"/>
        <v>1</v>
      </c>
      <c r="K36" s="1671">
        <f t="shared" si="3"/>
        <v>66.663333333333341</v>
      </c>
      <c r="L36" s="1640">
        <f>1</f>
        <v>1</v>
      </c>
      <c r="M36" s="1640">
        <f>1</f>
        <v>1</v>
      </c>
      <c r="N36" s="1640">
        <v>0</v>
      </c>
      <c r="O36" s="1640">
        <v>0</v>
      </c>
      <c r="P36" s="1640">
        <v>0</v>
      </c>
      <c r="Q36" s="1636">
        <v>0</v>
      </c>
      <c r="R36" s="1636">
        <v>0</v>
      </c>
      <c r="S36" s="1636">
        <v>0</v>
      </c>
      <c r="T36" s="1636">
        <v>0</v>
      </c>
      <c r="U36" s="1636">
        <v>0</v>
      </c>
      <c r="V36" s="1636">
        <v>0</v>
      </c>
      <c r="W36" s="1704">
        <v>0</v>
      </c>
    </row>
    <row r="37" spans="1:23">
      <c r="A37" s="1650">
        <f t="shared" si="2"/>
        <v>33</v>
      </c>
      <c r="B37" s="1655">
        <v>23</v>
      </c>
      <c r="C37" s="1702">
        <v>33</v>
      </c>
      <c r="D37" s="1647" t="s">
        <v>827</v>
      </c>
      <c r="E37" s="1647" t="s">
        <v>828</v>
      </c>
      <c r="F37" s="1647" t="s">
        <v>56</v>
      </c>
      <c r="G37" s="1698" t="s">
        <v>2943</v>
      </c>
      <c r="H37" s="1698" t="s">
        <v>2944</v>
      </c>
      <c r="I37" s="1633">
        <f t="shared" ref="I37:I68" si="4">L37+N37+P37+R37+T37+V37</f>
        <v>1</v>
      </c>
      <c r="J37" s="1634">
        <f t="shared" ref="J37:J68" si="5">M37+O37+Q37+S37+U37+W37</f>
        <v>1</v>
      </c>
      <c r="K37" s="1671">
        <f t="shared" si="3"/>
        <v>67.663333333333341</v>
      </c>
      <c r="L37" s="1640">
        <f>1</f>
        <v>1</v>
      </c>
      <c r="M37" s="1640">
        <f>1</f>
        <v>1</v>
      </c>
      <c r="N37" s="1640">
        <v>0</v>
      </c>
      <c r="O37" s="1640">
        <v>0</v>
      </c>
      <c r="P37" s="1640">
        <v>0</v>
      </c>
      <c r="Q37" s="1636">
        <v>0</v>
      </c>
      <c r="R37" s="1636">
        <v>0</v>
      </c>
      <c r="S37" s="1636">
        <v>0</v>
      </c>
      <c r="T37" s="1636">
        <v>0</v>
      </c>
      <c r="U37" s="1636">
        <v>0</v>
      </c>
      <c r="V37" s="1636">
        <v>0</v>
      </c>
      <c r="W37" s="1704">
        <v>0</v>
      </c>
    </row>
    <row r="38" spans="1:23">
      <c r="A38" s="1650">
        <f t="shared" si="2"/>
        <v>34</v>
      </c>
      <c r="B38" s="1655">
        <v>34</v>
      </c>
      <c r="C38" s="1702">
        <v>34</v>
      </c>
      <c r="D38" s="1647" t="s">
        <v>133</v>
      </c>
      <c r="E38" s="1647" t="s">
        <v>132</v>
      </c>
      <c r="F38" s="1647" t="s">
        <v>59</v>
      </c>
      <c r="G38" s="1698" t="s">
        <v>2943</v>
      </c>
      <c r="H38" s="1698" t="s">
        <v>1435</v>
      </c>
      <c r="I38" s="1633">
        <f t="shared" si="4"/>
        <v>2</v>
      </c>
      <c r="J38" s="1634">
        <f t="shared" si="5"/>
        <v>0.83333333333333326</v>
      </c>
      <c r="K38" s="1671">
        <f t="shared" si="3"/>
        <v>68.49666666666667</v>
      </c>
      <c r="L38" s="1640">
        <v>0</v>
      </c>
      <c r="M38" s="1640">
        <v>0</v>
      </c>
      <c r="N38" s="1640">
        <f>1+1</f>
        <v>2</v>
      </c>
      <c r="O38" s="1640">
        <f>1/2+1/3</f>
        <v>0.83333333333333326</v>
      </c>
      <c r="P38" s="1640">
        <v>0</v>
      </c>
      <c r="Q38" s="1640">
        <v>0</v>
      </c>
      <c r="R38" s="1640">
        <v>0</v>
      </c>
      <c r="S38" s="1640">
        <v>0</v>
      </c>
      <c r="T38" s="1640">
        <v>0</v>
      </c>
      <c r="U38" s="1640">
        <v>0</v>
      </c>
      <c r="V38" s="1640">
        <v>0</v>
      </c>
      <c r="W38" s="1705">
        <v>0</v>
      </c>
    </row>
    <row r="39" spans="1:23">
      <c r="A39" s="1650">
        <f t="shared" si="2"/>
        <v>35</v>
      </c>
      <c r="B39" s="1655">
        <v>35</v>
      </c>
      <c r="C39" s="1702">
        <v>35</v>
      </c>
      <c r="D39" s="1696" t="s">
        <v>325</v>
      </c>
      <c r="E39" s="1643" t="s">
        <v>326</v>
      </c>
      <c r="F39" s="1643" t="s">
        <v>67</v>
      </c>
      <c r="G39" s="1692" t="s">
        <v>2943</v>
      </c>
      <c r="H39" s="1692" t="s">
        <v>40</v>
      </c>
      <c r="I39" s="1641">
        <f t="shared" si="4"/>
        <v>2</v>
      </c>
      <c r="J39" s="1642">
        <f t="shared" si="5"/>
        <v>0.66666666666666663</v>
      </c>
      <c r="K39" s="1671">
        <f t="shared" si="3"/>
        <v>69.163333333333341</v>
      </c>
      <c r="L39" s="1636">
        <v>0</v>
      </c>
      <c r="M39" s="1636">
        <v>0</v>
      </c>
      <c r="N39" s="1636">
        <f>1+1</f>
        <v>2</v>
      </c>
      <c r="O39" s="1636">
        <f>1/3+1/3</f>
        <v>0.66666666666666663</v>
      </c>
      <c r="P39" s="1636">
        <v>0</v>
      </c>
      <c r="Q39" s="1636">
        <v>0</v>
      </c>
      <c r="R39" s="1636">
        <v>0</v>
      </c>
      <c r="S39" s="1636">
        <v>0</v>
      </c>
      <c r="T39" s="1636">
        <v>0</v>
      </c>
      <c r="U39" s="1636">
        <v>0</v>
      </c>
      <c r="V39" s="1636">
        <v>0</v>
      </c>
      <c r="W39" s="1704">
        <v>0</v>
      </c>
    </row>
    <row r="40" spans="1:23">
      <c r="A40" s="1650">
        <f t="shared" si="2"/>
        <v>36</v>
      </c>
      <c r="B40" s="1655">
        <v>35</v>
      </c>
      <c r="C40" s="1702">
        <v>36</v>
      </c>
      <c r="D40" s="1647" t="s">
        <v>354</v>
      </c>
      <c r="E40" s="1647" t="s">
        <v>92</v>
      </c>
      <c r="F40" s="1647" t="s">
        <v>59</v>
      </c>
      <c r="G40" s="1698" t="s">
        <v>2943</v>
      </c>
      <c r="H40" s="1698" t="s">
        <v>1438</v>
      </c>
      <c r="I40" s="1633">
        <f t="shared" si="4"/>
        <v>2</v>
      </c>
      <c r="J40" s="1634">
        <f t="shared" si="5"/>
        <v>0.66666666666666663</v>
      </c>
      <c r="K40" s="1671">
        <f t="shared" si="3"/>
        <v>69.830000000000013</v>
      </c>
      <c r="L40" s="1640">
        <v>0</v>
      </c>
      <c r="M40" s="1640">
        <v>0</v>
      </c>
      <c r="N40" s="1640">
        <f>1+1</f>
        <v>2</v>
      </c>
      <c r="O40" s="1640">
        <f>1/3+1/3</f>
        <v>0.66666666666666663</v>
      </c>
      <c r="P40" s="1640">
        <v>0</v>
      </c>
      <c r="Q40" s="1640">
        <v>0</v>
      </c>
      <c r="R40" s="1640">
        <v>0</v>
      </c>
      <c r="S40" s="1640">
        <v>0</v>
      </c>
      <c r="T40" s="1640">
        <v>0</v>
      </c>
      <c r="U40" s="1640">
        <v>0</v>
      </c>
      <c r="V40" s="1640">
        <v>0</v>
      </c>
      <c r="W40" s="1705">
        <v>0</v>
      </c>
    </row>
    <row r="41" spans="1:23">
      <c r="A41" s="1650">
        <f t="shared" si="2"/>
        <v>37</v>
      </c>
      <c r="B41" s="1656">
        <v>37</v>
      </c>
      <c r="C41" s="1702">
        <v>37</v>
      </c>
      <c r="D41" s="1647" t="s">
        <v>94</v>
      </c>
      <c r="E41" s="1647" t="s">
        <v>95</v>
      </c>
      <c r="F41" s="1647" t="s">
        <v>67</v>
      </c>
      <c r="G41" s="1698" t="s">
        <v>2943</v>
      </c>
      <c r="H41" s="1698" t="s">
        <v>1435</v>
      </c>
      <c r="I41" s="1633">
        <f t="shared" si="4"/>
        <v>1</v>
      </c>
      <c r="J41" s="1634">
        <f t="shared" si="5"/>
        <v>0.5</v>
      </c>
      <c r="K41" s="1671">
        <f t="shared" si="3"/>
        <v>70.330000000000013</v>
      </c>
      <c r="L41" s="1636">
        <v>0</v>
      </c>
      <c r="M41" s="1636">
        <v>0</v>
      </c>
      <c r="N41" s="1636">
        <v>0</v>
      </c>
      <c r="O41" s="1636">
        <v>0</v>
      </c>
      <c r="P41" s="1636">
        <v>0</v>
      </c>
      <c r="Q41" s="1636">
        <v>0</v>
      </c>
      <c r="R41" s="1636">
        <v>0</v>
      </c>
      <c r="S41" s="1636">
        <v>0</v>
      </c>
      <c r="T41" s="1636">
        <v>0</v>
      </c>
      <c r="U41" s="1636">
        <v>0</v>
      </c>
      <c r="V41" s="1636">
        <f>1</f>
        <v>1</v>
      </c>
      <c r="W41" s="1704">
        <f>1/2</f>
        <v>0.5</v>
      </c>
    </row>
    <row r="42" spans="1:23">
      <c r="A42" s="1650">
        <f t="shared" si="2"/>
        <v>38</v>
      </c>
      <c r="B42" s="1655">
        <v>37</v>
      </c>
      <c r="C42" s="1702">
        <v>38</v>
      </c>
      <c r="D42" s="1647" t="s">
        <v>760</v>
      </c>
      <c r="E42" s="1647" t="s">
        <v>397</v>
      </c>
      <c r="F42" s="1647" t="s">
        <v>2650</v>
      </c>
      <c r="G42" s="1698" t="s">
        <v>2943</v>
      </c>
      <c r="H42" s="1698" t="s">
        <v>1435</v>
      </c>
      <c r="I42" s="1633">
        <f t="shared" si="4"/>
        <v>1</v>
      </c>
      <c r="J42" s="1634">
        <f t="shared" si="5"/>
        <v>0.5</v>
      </c>
      <c r="K42" s="1671">
        <f t="shared" si="3"/>
        <v>70.830000000000013</v>
      </c>
      <c r="L42" s="1640">
        <v>0</v>
      </c>
      <c r="M42" s="1640">
        <v>0</v>
      </c>
      <c r="N42" s="1640">
        <v>0</v>
      </c>
      <c r="O42" s="1640">
        <v>0</v>
      </c>
      <c r="P42" s="1640">
        <v>0</v>
      </c>
      <c r="Q42" s="1640">
        <v>0</v>
      </c>
      <c r="R42" s="1640">
        <v>0</v>
      </c>
      <c r="S42" s="1640">
        <v>0</v>
      </c>
      <c r="T42" s="1640">
        <v>0</v>
      </c>
      <c r="U42" s="1640">
        <v>0</v>
      </c>
      <c r="V42" s="1640">
        <f>1</f>
        <v>1</v>
      </c>
      <c r="W42" s="1705">
        <f>1/2</f>
        <v>0.5</v>
      </c>
    </row>
    <row r="43" spans="1:23">
      <c r="A43" s="1650">
        <f t="shared" si="2"/>
        <v>39</v>
      </c>
      <c r="B43" s="1655">
        <v>37</v>
      </c>
      <c r="C43" s="1702">
        <v>39</v>
      </c>
      <c r="D43" s="1696" t="s">
        <v>768</v>
      </c>
      <c r="E43" s="1643" t="s">
        <v>154</v>
      </c>
      <c r="F43" s="1643" t="s">
        <v>67</v>
      </c>
      <c r="G43" s="1692" t="s">
        <v>2943</v>
      </c>
      <c r="H43" s="1692" t="s">
        <v>40</v>
      </c>
      <c r="I43" s="1641">
        <f t="shared" si="4"/>
        <v>1</v>
      </c>
      <c r="J43" s="1642">
        <f t="shared" si="5"/>
        <v>0.5</v>
      </c>
      <c r="K43" s="1671">
        <f t="shared" si="3"/>
        <v>71.330000000000013</v>
      </c>
      <c r="L43" s="1636">
        <v>0</v>
      </c>
      <c r="M43" s="1636">
        <v>0</v>
      </c>
      <c r="N43" s="1636">
        <v>0</v>
      </c>
      <c r="O43" s="1636">
        <v>0</v>
      </c>
      <c r="P43" s="1636">
        <v>0</v>
      </c>
      <c r="Q43" s="1636">
        <v>0</v>
      </c>
      <c r="R43" s="1636">
        <v>0</v>
      </c>
      <c r="S43" s="1636">
        <v>0</v>
      </c>
      <c r="T43" s="1636">
        <v>0</v>
      </c>
      <c r="U43" s="1636">
        <v>0</v>
      </c>
      <c r="V43" s="1636">
        <f>1</f>
        <v>1</v>
      </c>
      <c r="W43" s="1704">
        <f>1/2</f>
        <v>0.5</v>
      </c>
    </row>
    <row r="44" spans="1:23">
      <c r="A44" s="1650">
        <f t="shared" si="2"/>
        <v>40</v>
      </c>
      <c r="B44" s="1655">
        <v>37</v>
      </c>
      <c r="C44" s="1702">
        <v>40</v>
      </c>
      <c r="D44" s="1696" t="s">
        <v>331</v>
      </c>
      <c r="E44" s="1643" t="s">
        <v>332</v>
      </c>
      <c r="F44" s="1643" t="s">
        <v>67</v>
      </c>
      <c r="G44" s="1692" t="s">
        <v>2943</v>
      </c>
      <c r="H44" s="1692" t="s">
        <v>40</v>
      </c>
      <c r="I44" s="1641">
        <f t="shared" si="4"/>
        <v>1</v>
      </c>
      <c r="J44" s="1642">
        <f t="shared" si="5"/>
        <v>0.5</v>
      </c>
      <c r="K44" s="1671">
        <f t="shared" si="3"/>
        <v>71.830000000000013</v>
      </c>
      <c r="L44" s="1636">
        <v>0</v>
      </c>
      <c r="M44" s="1636">
        <v>0</v>
      </c>
      <c r="N44" s="1636">
        <f>1</f>
        <v>1</v>
      </c>
      <c r="O44" s="1636">
        <f>1/2</f>
        <v>0.5</v>
      </c>
      <c r="P44" s="1636">
        <v>0</v>
      </c>
      <c r="Q44" s="1636">
        <v>0</v>
      </c>
      <c r="R44" s="1636">
        <v>0</v>
      </c>
      <c r="S44" s="1636">
        <v>0</v>
      </c>
      <c r="T44" s="1636">
        <v>0</v>
      </c>
      <c r="U44" s="1636">
        <v>0</v>
      </c>
      <c r="V44" s="1636">
        <v>0</v>
      </c>
      <c r="W44" s="1704">
        <v>0</v>
      </c>
    </row>
    <row r="45" spans="1:23">
      <c r="A45" s="1650">
        <f t="shared" si="2"/>
        <v>41</v>
      </c>
      <c r="B45" s="1655">
        <v>37</v>
      </c>
      <c r="C45" s="1702">
        <v>41</v>
      </c>
      <c r="D45" s="1696" t="s">
        <v>109</v>
      </c>
      <c r="E45" s="1643" t="s">
        <v>770</v>
      </c>
      <c r="F45" s="1643" t="s">
        <v>59</v>
      </c>
      <c r="G45" s="1692" t="s">
        <v>2943</v>
      </c>
      <c r="H45" s="1692" t="s">
        <v>40</v>
      </c>
      <c r="I45" s="1641">
        <f t="shared" si="4"/>
        <v>1</v>
      </c>
      <c r="J45" s="1642">
        <f t="shared" si="5"/>
        <v>0.5</v>
      </c>
      <c r="K45" s="1671">
        <f t="shared" si="3"/>
        <v>72.330000000000013</v>
      </c>
      <c r="L45" s="1636">
        <v>0</v>
      </c>
      <c r="M45" s="1636">
        <v>0</v>
      </c>
      <c r="N45" s="1636">
        <f>1</f>
        <v>1</v>
      </c>
      <c r="O45" s="1636">
        <f>1/2</f>
        <v>0.5</v>
      </c>
      <c r="P45" s="1636">
        <v>0</v>
      </c>
      <c r="Q45" s="1636">
        <v>0</v>
      </c>
      <c r="R45" s="1636">
        <v>0</v>
      </c>
      <c r="S45" s="1636">
        <v>0</v>
      </c>
      <c r="T45" s="1636">
        <v>0</v>
      </c>
      <c r="U45" s="1636">
        <v>0</v>
      </c>
      <c r="V45" s="1636">
        <v>0</v>
      </c>
      <c r="W45" s="1704">
        <v>0</v>
      </c>
    </row>
    <row r="46" spans="1:23">
      <c r="A46" s="1650">
        <f t="shared" si="2"/>
        <v>42</v>
      </c>
      <c r="B46" s="1655">
        <v>37</v>
      </c>
      <c r="C46" s="1702">
        <v>42</v>
      </c>
      <c r="D46" s="1696" t="s">
        <v>784</v>
      </c>
      <c r="E46" s="1643" t="s">
        <v>775</v>
      </c>
      <c r="F46" s="1643" t="s">
        <v>56</v>
      </c>
      <c r="G46" s="1692" t="s">
        <v>2943</v>
      </c>
      <c r="H46" s="1692" t="s">
        <v>40</v>
      </c>
      <c r="I46" s="1633">
        <f t="shared" si="4"/>
        <v>1</v>
      </c>
      <c r="J46" s="1634">
        <f t="shared" si="5"/>
        <v>0.5</v>
      </c>
      <c r="K46" s="1671">
        <f t="shared" si="3"/>
        <v>72.830000000000013</v>
      </c>
      <c r="L46" s="1636">
        <v>0</v>
      </c>
      <c r="M46" s="1636">
        <v>0</v>
      </c>
      <c r="N46" s="1636">
        <v>0</v>
      </c>
      <c r="O46" s="1636">
        <v>0</v>
      </c>
      <c r="P46" s="1636">
        <v>0</v>
      </c>
      <c r="Q46" s="1636">
        <v>0</v>
      </c>
      <c r="R46" s="1636">
        <v>0</v>
      </c>
      <c r="S46" s="1636">
        <v>0</v>
      </c>
      <c r="T46" s="1636">
        <v>0</v>
      </c>
      <c r="U46" s="1636">
        <v>0</v>
      </c>
      <c r="V46" s="1636">
        <f>1</f>
        <v>1</v>
      </c>
      <c r="W46" s="1704">
        <f>1/2</f>
        <v>0.5</v>
      </c>
    </row>
    <row r="47" spans="1:23">
      <c r="A47" s="1650">
        <f t="shared" si="2"/>
        <v>43</v>
      </c>
      <c r="B47" s="1655">
        <v>37</v>
      </c>
      <c r="C47" s="1702">
        <v>43</v>
      </c>
      <c r="D47" s="1647" t="s">
        <v>375</v>
      </c>
      <c r="E47" s="1647" t="s">
        <v>376</v>
      </c>
      <c r="F47" s="1647" t="s">
        <v>59</v>
      </c>
      <c r="G47" s="1698" t="s">
        <v>2943</v>
      </c>
      <c r="H47" s="1698" t="s">
        <v>1237</v>
      </c>
      <c r="I47" s="1633">
        <f t="shared" si="4"/>
        <v>1</v>
      </c>
      <c r="J47" s="1634">
        <f t="shared" si="5"/>
        <v>0.5</v>
      </c>
      <c r="K47" s="1671">
        <f t="shared" si="3"/>
        <v>73.330000000000013</v>
      </c>
      <c r="L47" s="1636">
        <f>1</f>
        <v>1</v>
      </c>
      <c r="M47" s="1636">
        <f>1/2</f>
        <v>0.5</v>
      </c>
      <c r="N47" s="1640">
        <v>0</v>
      </c>
      <c r="O47" s="1640">
        <v>0</v>
      </c>
      <c r="P47" s="1636">
        <v>0</v>
      </c>
      <c r="Q47" s="1636">
        <v>0</v>
      </c>
      <c r="R47" s="1636">
        <v>0</v>
      </c>
      <c r="S47" s="1636">
        <v>0</v>
      </c>
      <c r="T47" s="1636">
        <v>0</v>
      </c>
      <c r="U47" s="1636">
        <v>0</v>
      </c>
      <c r="V47" s="1636">
        <v>0</v>
      </c>
      <c r="W47" s="1704">
        <v>0</v>
      </c>
    </row>
    <row r="48" spans="1:23">
      <c r="A48" s="1650">
        <f t="shared" si="2"/>
        <v>44</v>
      </c>
      <c r="B48" s="1655">
        <v>37</v>
      </c>
      <c r="C48" s="1702">
        <v>44</v>
      </c>
      <c r="D48" s="1647" t="s">
        <v>563</v>
      </c>
      <c r="E48" s="1647" t="s">
        <v>431</v>
      </c>
      <c r="F48" s="1647" t="s">
        <v>59</v>
      </c>
      <c r="G48" s="1698" t="s">
        <v>2943</v>
      </c>
      <c r="H48" s="1698" t="s">
        <v>1237</v>
      </c>
      <c r="I48" s="1633">
        <f t="shared" si="4"/>
        <v>1</v>
      </c>
      <c r="J48" s="1634">
        <f t="shared" si="5"/>
        <v>0.5</v>
      </c>
      <c r="K48" s="1671">
        <f t="shared" si="3"/>
        <v>73.830000000000013</v>
      </c>
      <c r="L48" s="1636">
        <v>0</v>
      </c>
      <c r="M48" s="1636">
        <v>0</v>
      </c>
      <c r="N48" s="1640">
        <f>1</f>
        <v>1</v>
      </c>
      <c r="O48" s="1640">
        <f>1/2</f>
        <v>0.5</v>
      </c>
      <c r="P48" s="1636">
        <v>0</v>
      </c>
      <c r="Q48" s="1636">
        <v>0</v>
      </c>
      <c r="R48" s="1636">
        <v>0</v>
      </c>
      <c r="S48" s="1636">
        <v>0</v>
      </c>
      <c r="T48" s="1636">
        <v>0</v>
      </c>
      <c r="U48" s="1636">
        <v>0</v>
      </c>
      <c r="V48" s="1636">
        <v>0</v>
      </c>
      <c r="W48" s="1704">
        <v>0</v>
      </c>
    </row>
    <row r="49" spans="1:23">
      <c r="A49" s="1650">
        <f t="shared" si="2"/>
        <v>45</v>
      </c>
      <c r="B49" s="1655">
        <v>37</v>
      </c>
      <c r="C49" s="1702">
        <v>45</v>
      </c>
      <c r="D49" s="1647" t="s">
        <v>1356</v>
      </c>
      <c r="E49" s="1647" t="s">
        <v>90</v>
      </c>
      <c r="F49" s="1647" t="s">
        <v>504</v>
      </c>
      <c r="G49" s="1698" t="s">
        <v>2943</v>
      </c>
      <c r="H49" s="1698" t="s">
        <v>1237</v>
      </c>
      <c r="I49" s="1633">
        <f t="shared" si="4"/>
        <v>1</v>
      </c>
      <c r="J49" s="1634">
        <f t="shared" si="5"/>
        <v>0.5</v>
      </c>
      <c r="K49" s="1671">
        <f t="shared" si="3"/>
        <v>74.330000000000013</v>
      </c>
      <c r="L49" s="1636">
        <f>1</f>
        <v>1</v>
      </c>
      <c r="M49" s="1636">
        <f>1/2</f>
        <v>0.5</v>
      </c>
      <c r="N49" s="1636">
        <v>0</v>
      </c>
      <c r="O49" s="1636">
        <v>0</v>
      </c>
      <c r="P49" s="1636">
        <v>0</v>
      </c>
      <c r="Q49" s="1636">
        <v>0</v>
      </c>
      <c r="R49" s="1636">
        <v>0</v>
      </c>
      <c r="S49" s="1636">
        <v>0</v>
      </c>
      <c r="T49" s="1636">
        <v>0</v>
      </c>
      <c r="U49" s="1636">
        <v>0</v>
      </c>
      <c r="V49" s="1636">
        <v>0</v>
      </c>
      <c r="W49" s="1704">
        <v>0</v>
      </c>
    </row>
    <row r="50" spans="1:23">
      <c r="A50" s="1650">
        <f t="shared" si="2"/>
        <v>46</v>
      </c>
      <c r="B50" s="1655">
        <v>37</v>
      </c>
      <c r="C50" s="1702">
        <v>46</v>
      </c>
      <c r="D50" s="1647" t="s">
        <v>296</v>
      </c>
      <c r="E50" s="1647" t="s">
        <v>297</v>
      </c>
      <c r="F50" s="1647" t="s">
        <v>67</v>
      </c>
      <c r="G50" s="1698" t="s">
        <v>2943</v>
      </c>
      <c r="H50" s="1698" t="s">
        <v>2944</v>
      </c>
      <c r="I50" s="1633">
        <f t="shared" si="4"/>
        <v>1</v>
      </c>
      <c r="J50" s="1634">
        <f t="shared" si="5"/>
        <v>0.5</v>
      </c>
      <c r="K50" s="1671">
        <f t="shared" si="3"/>
        <v>74.830000000000013</v>
      </c>
      <c r="L50" s="1640">
        <f>1</f>
        <v>1</v>
      </c>
      <c r="M50" s="1640">
        <f>1/2</f>
        <v>0.5</v>
      </c>
      <c r="N50" s="1640">
        <v>0</v>
      </c>
      <c r="O50" s="1640">
        <v>0</v>
      </c>
      <c r="P50" s="1640">
        <v>0</v>
      </c>
      <c r="Q50" s="1636">
        <v>0</v>
      </c>
      <c r="R50" s="1636">
        <v>0</v>
      </c>
      <c r="S50" s="1636">
        <v>0</v>
      </c>
      <c r="T50" s="1636">
        <v>0</v>
      </c>
      <c r="U50" s="1636">
        <v>0</v>
      </c>
      <c r="V50" s="1636">
        <v>0</v>
      </c>
      <c r="W50" s="1704">
        <v>0</v>
      </c>
    </row>
    <row r="51" spans="1:23">
      <c r="A51" s="1650">
        <f t="shared" si="2"/>
        <v>47</v>
      </c>
      <c r="B51" s="1655">
        <v>47</v>
      </c>
      <c r="C51" s="1702">
        <v>47</v>
      </c>
      <c r="D51" s="1696" t="s">
        <v>785</v>
      </c>
      <c r="E51" s="1643" t="s">
        <v>769</v>
      </c>
      <c r="F51" s="1643" t="s">
        <v>67</v>
      </c>
      <c r="G51" s="1692" t="s">
        <v>2943</v>
      </c>
      <c r="H51" s="1692" t="s">
        <v>40</v>
      </c>
      <c r="I51" s="1641">
        <f t="shared" si="4"/>
        <v>1</v>
      </c>
      <c r="J51" s="1642">
        <f t="shared" si="5"/>
        <v>0.33333333333333331</v>
      </c>
      <c r="K51" s="1671">
        <f t="shared" si="3"/>
        <v>75.163333333333341</v>
      </c>
      <c r="L51" s="1636">
        <v>0</v>
      </c>
      <c r="M51" s="1636">
        <v>0</v>
      </c>
      <c r="N51" s="1636">
        <f>1</f>
        <v>1</v>
      </c>
      <c r="O51" s="1636">
        <f t="shared" ref="O51:O56" si="6">1/3</f>
        <v>0.33333333333333331</v>
      </c>
      <c r="P51" s="1636">
        <v>0</v>
      </c>
      <c r="Q51" s="1636">
        <v>0</v>
      </c>
      <c r="R51" s="1636">
        <v>0</v>
      </c>
      <c r="S51" s="1636">
        <v>0</v>
      </c>
      <c r="T51" s="1636">
        <v>0</v>
      </c>
      <c r="U51" s="1636">
        <v>0</v>
      </c>
      <c r="V51" s="1636">
        <v>0</v>
      </c>
      <c r="W51" s="1704">
        <v>0</v>
      </c>
    </row>
    <row r="52" spans="1:23">
      <c r="A52" s="1650">
        <f t="shared" si="2"/>
        <v>48</v>
      </c>
      <c r="B52" s="1655">
        <v>47</v>
      </c>
      <c r="C52" s="1702">
        <v>48</v>
      </c>
      <c r="D52" s="1643" t="s">
        <v>264</v>
      </c>
      <c r="E52" s="1643" t="s">
        <v>265</v>
      </c>
      <c r="F52" s="1643" t="s">
        <v>504</v>
      </c>
      <c r="G52" s="1692" t="s">
        <v>2943</v>
      </c>
      <c r="H52" s="1692" t="s">
        <v>40</v>
      </c>
      <c r="I52" s="1633">
        <f t="shared" si="4"/>
        <v>1</v>
      </c>
      <c r="J52" s="1634">
        <f t="shared" si="5"/>
        <v>0.33333333333333331</v>
      </c>
      <c r="K52" s="1671">
        <f t="shared" si="3"/>
        <v>75.49666666666667</v>
      </c>
      <c r="L52" s="1636">
        <v>0</v>
      </c>
      <c r="M52" s="1636">
        <v>0</v>
      </c>
      <c r="N52" s="1636">
        <f>1</f>
        <v>1</v>
      </c>
      <c r="O52" s="1636">
        <f t="shared" si="6"/>
        <v>0.33333333333333331</v>
      </c>
      <c r="P52" s="1636">
        <v>0</v>
      </c>
      <c r="Q52" s="1636">
        <v>0</v>
      </c>
      <c r="R52" s="1636">
        <v>0</v>
      </c>
      <c r="S52" s="1636">
        <v>0</v>
      </c>
      <c r="T52" s="1636">
        <v>0</v>
      </c>
      <c r="U52" s="1636">
        <v>0</v>
      </c>
      <c r="V52" s="1636">
        <v>0</v>
      </c>
      <c r="W52" s="1704">
        <v>0</v>
      </c>
    </row>
    <row r="53" spans="1:23">
      <c r="A53" s="1650">
        <f t="shared" si="2"/>
        <v>49</v>
      </c>
      <c r="B53" s="1655">
        <v>47</v>
      </c>
      <c r="C53" s="1702">
        <v>49</v>
      </c>
      <c r="D53" s="1647" t="s">
        <v>929</v>
      </c>
      <c r="E53" s="1647" t="s">
        <v>930</v>
      </c>
      <c r="F53" s="1647" t="s">
        <v>1083</v>
      </c>
      <c r="G53" s="1698" t="s">
        <v>2943</v>
      </c>
      <c r="H53" s="1698" t="s">
        <v>1438</v>
      </c>
      <c r="I53" s="1633">
        <f t="shared" si="4"/>
        <v>1</v>
      </c>
      <c r="J53" s="1634">
        <f t="shared" si="5"/>
        <v>0.33333333333333331</v>
      </c>
      <c r="K53" s="1671">
        <f t="shared" si="3"/>
        <v>75.83</v>
      </c>
      <c r="L53" s="1640">
        <v>0</v>
      </c>
      <c r="M53" s="1640">
        <v>0</v>
      </c>
      <c r="N53" s="1640">
        <f>1</f>
        <v>1</v>
      </c>
      <c r="O53" s="1640">
        <f t="shared" si="6"/>
        <v>0.33333333333333331</v>
      </c>
      <c r="P53" s="1640">
        <v>0</v>
      </c>
      <c r="Q53" s="1640">
        <v>0</v>
      </c>
      <c r="R53" s="1640">
        <v>0</v>
      </c>
      <c r="S53" s="1640">
        <v>0</v>
      </c>
      <c r="T53" s="1640">
        <v>0</v>
      </c>
      <c r="U53" s="1640">
        <v>0</v>
      </c>
      <c r="V53" s="1636">
        <v>0</v>
      </c>
      <c r="W53" s="1704">
        <v>0</v>
      </c>
    </row>
    <row r="54" spans="1:23">
      <c r="A54" s="1650">
        <f t="shared" si="2"/>
        <v>50</v>
      </c>
      <c r="B54" s="1655">
        <v>47</v>
      </c>
      <c r="C54" s="1702">
        <v>50</v>
      </c>
      <c r="D54" s="1647" t="s">
        <v>215</v>
      </c>
      <c r="E54" s="1647" t="s">
        <v>216</v>
      </c>
      <c r="F54" s="1647" t="s">
        <v>67</v>
      </c>
      <c r="G54" s="1698" t="s">
        <v>2943</v>
      </c>
      <c r="H54" s="1698" t="s">
        <v>1438</v>
      </c>
      <c r="I54" s="1633">
        <f t="shared" si="4"/>
        <v>1</v>
      </c>
      <c r="J54" s="1634">
        <f t="shared" si="5"/>
        <v>0.33333333333333331</v>
      </c>
      <c r="K54" s="1671">
        <f t="shared" si="3"/>
        <v>76.163333333333327</v>
      </c>
      <c r="L54" s="1640">
        <v>0</v>
      </c>
      <c r="M54" s="1640">
        <v>0</v>
      </c>
      <c r="N54" s="1640">
        <f>1</f>
        <v>1</v>
      </c>
      <c r="O54" s="1640">
        <f t="shared" si="6"/>
        <v>0.33333333333333331</v>
      </c>
      <c r="P54" s="1640">
        <v>0</v>
      </c>
      <c r="Q54" s="1640">
        <v>0</v>
      </c>
      <c r="R54" s="1640">
        <v>0</v>
      </c>
      <c r="S54" s="1640">
        <v>0</v>
      </c>
      <c r="T54" s="1640">
        <v>0</v>
      </c>
      <c r="U54" s="1640">
        <v>0</v>
      </c>
      <c r="V54" s="1640">
        <v>0</v>
      </c>
      <c r="W54" s="1705">
        <v>0</v>
      </c>
    </row>
    <row r="55" spans="1:23">
      <c r="A55" s="1650">
        <f t="shared" si="2"/>
        <v>51</v>
      </c>
      <c r="B55" s="1655">
        <v>47</v>
      </c>
      <c r="C55" s="1702">
        <v>51</v>
      </c>
      <c r="D55" s="1647" t="s">
        <v>789</v>
      </c>
      <c r="E55" s="1647" t="s">
        <v>790</v>
      </c>
      <c r="F55" s="1647" t="s">
        <v>67</v>
      </c>
      <c r="G55" s="1698" t="s">
        <v>2943</v>
      </c>
      <c r="H55" s="1698" t="s">
        <v>1438</v>
      </c>
      <c r="I55" s="1633">
        <f t="shared" si="4"/>
        <v>1</v>
      </c>
      <c r="J55" s="1634">
        <f t="shared" si="5"/>
        <v>0.33333333333333331</v>
      </c>
      <c r="K55" s="1671">
        <f t="shared" si="3"/>
        <v>76.496666666666655</v>
      </c>
      <c r="L55" s="1640">
        <v>0</v>
      </c>
      <c r="M55" s="1640">
        <v>0</v>
      </c>
      <c r="N55" s="1640">
        <f>1</f>
        <v>1</v>
      </c>
      <c r="O55" s="1640">
        <f t="shared" si="6"/>
        <v>0.33333333333333331</v>
      </c>
      <c r="P55" s="1640">
        <v>0</v>
      </c>
      <c r="Q55" s="1640">
        <v>0</v>
      </c>
      <c r="R55" s="1640">
        <v>0</v>
      </c>
      <c r="S55" s="1640">
        <v>0</v>
      </c>
      <c r="T55" s="1640">
        <v>0</v>
      </c>
      <c r="U55" s="1640">
        <v>0</v>
      </c>
      <c r="V55" s="1640">
        <v>0</v>
      </c>
      <c r="W55" s="1705">
        <v>0</v>
      </c>
    </row>
    <row r="56" spans="1:23">
      <c r="A56" s="1650">
        <f t="shared" si="2"/>
        <v>52</v>
      </c>
      <c r="B56" s="1655">
        <v>47</v>
      </c>
      <c r="C56" s="1702">
        <v>52</v>
      </c>
      <c r="D56" s="1647" t="s">
        <v>217</v>
      </c>
      <c r="E56" s="1647" t="s">
        <v>218</v>
      </c>
      <c r="F56" s="1647" t="s">
        <v>59</v>
      </c>
      <c r="G56" s="1698" t="s">
        <v>2943</v>
      </c>
      <c r="H56" s="1698" t="s">
        <v>1438</v>
      </c>
      <c r="I56" s="1633">
        <f t="shared" si="4"/>
        <v>1</v>
      </c>
      <c r="J56" s="1634">
        <f t="shared" si="5"/>
        <v>0.33333333333333331</v>
      </c>
      <c r="K56" s="1671">
        <f t="shared" si="3"/>
        <v>76.829999999999984</v>
      </c>
      <c r="L56" s="1640">
        <v>0</v>
      </c>
      <c r="M56" s="1640">
        <v>0</v>
      </c>
      <c r="N56" s="1640">
        <f>1</f>
        <v>1</v>
      </c>
      <c r="O56" s="1640">
        <f t="shared" si="6"/>
        <v>0.33333333333333331</v>
      </c>
      <c r="P56" s="1640">
        <v>0</v>
      </c>
      <c r="Q56" s="1640">
        <v>0</v>
      </c>
      <c r="R56" s="1640">
        <v>0</v>
      </c>
      <c r="S56" s="1640">
        <v>0</v>
      </c>
      <c r="T56" s="1640">
        <v>0</v>
      </c>
      <c r="U56" s="1640">
        <v>0</v>
      </c>
      <c r="V56" s="1640">
        <v>0</v>
      </c>
      <c r="W56" s="1705">
        <v>0</v>
      </c>
    </row>
    <row r="57" spans="1:23">
      <c r="A57" s="1650">
        <f t="shared" si="2"/>
        <v>53</v>
      </c>
      <c r="B57" s="1656"/>
      <c r="C57" s="1656"/>
      <c r="D57" s="1647" t="s">
        <v>752</v>
      </c>
      <c r="E57" s="1647" t="s">
        <v>753</v>
      </c>
      <c r="F57" s="1647" t="s">
        <v>67</v>
      </c>
      <c r="G57" s="1698" t="s">
        <v>2943</v>
      </c>
      <c r="H57" s="1698" t="s">
        <v>1435</v>
      </c>
      <c r="I57" s="1633">
        <f t="shared" si="4"/>
        <v>0</v>
      </c>
      <c r="J57" s="1634">
        <f t="shared" si="5"/>
        <v>0</v>
      </c>
      <c r="K57" s="1671">
        <f t="shared" si="3"/>
        <v>76.829999999999984</v>
      </c>
      <c r="L57" s="1636">
        <v>0</v>
      </c>
      <c r="M57" s="1636">
        <v>0</v>
      </c>
      <c r="N57" s="1636">
        <v>0</v>
      </c>
      <c r="O57" s="1636">
        <v>0</v>
      </c>
      <c r="P57" s="1636">
        <v>0</v>
      </c>
      <c r="Q57" s="1636">
        <v>0</v>
      </c>
      <c r="R57" s="1636">
        <v>0</v>
      </c>
      <c r="S57" s="1636">
        <v>0</v>
      </c>
      <c r="T57" s="1636">
        <v>0</v>
      </c>
      <c r="U57" s="1636">
        <v>0</v>
      </c>
      <c r="V57" s="1636">
        <v>0</v>
      </c>
      <c r="W57" s="1704">
        <v>0</v>
      </c>
    </row>
    <row r="58" spans="1:23">
      <c r="A58" s="1650">
        <f t="shared" si="2"/>
        <v>54</v>
      </c>
      <c r="B58" s="1655"/>
      <c r="C58" s="1655"/>
      <c r="D58" s="1647" t="s">
        <v>754</v>
      </c>
      <c r="E58" s="1647" t="s">
        <v>755</v>
      </c>
      <c r="F58" s="1647" t="s">
        <v>2650</v>
      </c>
      <c r="G58" s="1698" t="s">
        <v>2943</v>
      </c>
      <c r="H58" s="1698" t="s">
        <v>1435</v>
      </c>
      <c r="I58" s="1633">
        <f t="shared" si="4"/>
        <v>0</v>
      </c>
      <c r="J58" s="1634">
        <f t="shared" si="5"/>
        <v>0</v>
      </c>
      <c r="K58" s="1671">
        <f t="shared" si="3"/>
        <v>76.829999999999984</v>
      </c>
      <c r="L58" s="1640">
        <v>0</v>
      </c>
      <c r="M58" s="1640">
        <v>0</v>
      </c>
      <c r="N58" s="1640">
        <v>0</v>
      </c>
      <c r="O58" s="1640">
        <v>0</v>
      </c>
      <c r="P58" s="1640">
        <v>0</v>
      </c>
      <c r="Q58" s="1640">
        <v>0</v>
      </c>
      <c r="R58" s="1640">
        <v>0</v>
      </c>
      <c r="S58" s="1640">
        <v>0</v>
      </c>
      <c r="T58" s="1640">
        <v>0</v>
      </c>
      <c r="U58" s="1640">
        <v>0</v>
      </c>
      <c r="V58" s="1640">
        <v>0</v>
      </c>
      <c r="W58" s="1705">
        <v>0</v>
      </c>
    </row>
    <row r="59" spans="1:23">
      <c r="A59" s="1650">
        <f t="shared" si="2"/>
        <v>55</v>
      </c>
      <c r="B59" s="1655"/>
      <c r="C59" s="1655"/>
      <c r="D59" s="1647" t="s">
        <v>763</v>
      </c>
      <c r="E59" s="1647" t="s">
        <v>764</v>
      </c>
      <c r="F59" s="1647" t="s">
        <v>358</v>
      </c>
      <c r="G59" s="1698" t="s">
        <v>2943</v>
      </c>
      <c r="H59" s="1698" t="s">
        <v>1435</v>
      </c>
      <c r="I59" s="1633">
        <f t="shared" si="4"/>
        <v>0</v>
      </c>
      <c r="J59" s="1634">
        <f t="shared" si="5"/>
        <v>0</v>
      </c>
      <c r="K59" s="1671">
        <f t="shared" si="3"/>
        <v>76.829999999999984</v>
      </c>
      <c r="L59" s="1640">
        <v>0</v>
      </c>
      <c r="M59" s="1640">
        <v>0</v>
      </c>
      <c r="N59" s="1640">
        <v>0</v>
      </c>
      <c r="O59" s="1640">
        <v>0</v>
      </c>
      <c r="P59" s="1640">
        <v>0</v>
      </c>
      <c r="Q59" s="1640">
        <v>0</v>
      </c>
      <c r="R59" s="1640">
        <v>0</v>
      </c>
      <c r="S59" s="1640">
        <v>0</v>
      </c>
      <c r="T59" s="1640">
        <v>0</v>
      </c>
      <c r="U59" s="1640">
        <v>0</v>
      </c>
      <c r="V59" s="1640">
        <v>0</v>
      </c>
      <c r="W59" s="1705">
        <v>0</v>
      </c>
    </row>
    <row r="60" spans="1:23">
      <c r="A60" s="1650">
        <f t="shared" si="2"/>
        <v>56</v>
      </c>
      <c r="B60" s="1655"/>
      <c r="C60" s="1655"/>
      <c r="D60" s="1647" t="s">
        <v>766</v>
      </c>
      <c r="E60" s="1647" t="s">
        <v>164</v>
      </c>
      <c r="F60" s="1647" t="s">
        <v>504</v>
      </c>
      <c r="G60" s="1698" t="s">
        <v>2943</v>
      </c>
      <c r="H60" s="1698" t="s">
        <v>1435</v>
      </c>
      <c r="I60" s="1633">
        <f t="shared" si="4"/>
        <v>0</v>
      </c>
      <c r="J60" s="1634">
        <f t="shared" si="5"/>
        <v>0</v>
      </c>
      <c r="K60" s="1671">
        <f t="shared" si="3"/>
        <v>76.829999999999984</v>
      </c>
      <c r="L60" s="1640">
        <v>0</v>
      </c>
      <c r="M60" s="1640">
        <v>0</v>
      </c>
      <c r="N60" s="1640">
        <v>0</v>
      </c>
      <c r="O60" s="1640">
        <v>0</v>
      </c>
      <c r="P60" s="1640">
        <v>0</v>
      </c>
      <c r="Q60" s="1640">
        <v>0</v>
      </c>
      <c r="R60" s="1640">
        <v>0</v>
      </c>
      <c r="S60" s="1640">
        <v>0</v>
      </c>
      <c r="T60" s="1640">
        <v>0</v>
      </c>
      <c r="U60" s="1640">
        <v>0</v>
      </c>
      <c r="V60" s="1640">
        <v>0</v>
      </c>
      <c r="W60" s="1705">
        <v>0</v>
      </c>
    </row>
    <row r="61" spans="1:23">
      <c r="A61" s="1650">
        <f t="shared" si="2"/>
        <v>57</v>
      </c>
      <c r="B61" s="1655"/>
      <c r="C61" s="1655"/>
      <c r="D61" s="1647" t="s">
        <v>184</v>
      </c>
      <c r="E61" s="1647" t="s">
        <v>765</v>
      </c>
      <c r="F61" s="1647" t="s">
        <v>504</v>
      </c>
      <c r="G61" s="1698" t="s">
        <v>2943</v>
      </c>
      <c r="H61" s="1698" t="s">
        <v>1435</v>
      </c>
      <c r="I61" s="1633">
        <f t="shared" si="4"/>
        <v>0</v>
      </c>
      <c r="J61" s="1634">
        <f t="shared" si="5"/>
        <v>0</v>
      </c>
      <c r="K61" s="1671">
        <f t="shared" si="3"/>
        <v>76.829999999999984</v>
      </c>
      <c r="L61" s="1640">
        <v>0</v>
      </c>
      <c r="M61" s="1640">
        <v>0</v>
      </c>
      <c r="N61" s="1640">
        <v>0</v>
      </c>
      <c r="O61" s="1640">
        <v>0</v>
      </c>
      <c r="P61" s="1640">
        <v>0</v>
      </c>
      <c r="Q61" s="1640">
        <v>0</v>
      </c>
      <c r="R61" s="1640">
        <v>0</v>
      </c>
      <c r="S61" s="1640">
        <v>0</v>
      </c>
      <c r="T61" s="1640">
        <v>0</v>
      </c>
      <c r="U61" s="1640">
        <v>0</v>
      </c>
      <c r="V61" s="1640">
        <v>0</v>
      </c>
      <c r="W61" s="1705">
        <v>0</v>
      </c>
    </row>
    <row r="62" spans="1:23">
      <c r="A62" s="1650">
        <f t="shared" si="2"/>
        <v>58</v>
      </c>
      <c r="B62" s="1655"/>
      <c r="C62" s="1655"/>
      <c r="D62" s="1696" t="s">
        <v>767</v>
      </c>
      <c r="E62" s="1643" t="s">
        <v>273</v>
      </c>
      <c r="F62" s="1643" t="s">
        <v>67</v>
      </c>
      <c r="G62" s="1692" t="s">
        <v>2943</v>
      </c>
      <c r="H62" s="1692" t="s">
        <v>40</v>
      </c>
      <c r="I62" s="1641">
        <f t="shared" si="4"/>
        <v>0</v>
      </c>
      <c r="J62" s="1642">
        <f t="shared" si="5"/>
        <v>0</v>
      </c>
      <c r="K62" s="1671">
        <f t="shared" si="3"/>
        <v>76.829999999999984</v>
      </c>
      <c r="L62" s="1636">
        <v>0</v>
      </c>
      <c r="M62" s="1636">
        <v>0</v>
      </c>
      <c r="N62" s="1636">
        <v>0</v>
      </c>
      <c r="O62" s="1636">
        <v>0</v>
      </c>
      <c r="P62" s="1636">
        <v>0</v>
      </c>
      <c r="Q62" s="1636">
        <v>0</v>
      </c>
      <c r="R62" s="1636">
        <v>0</v>
      </c>
      <c r="S62" s="1636">
        <v>0</v>
      </c>
      <c r="T62" s="1636">
        <v>0</v>
      </c>
      <c r="U62" s="1636">
        <v>0</v>
      </c>
      <c r="V62" s="1636">
        <v>0</v>
      </c>
      <c r="W62" s="1704">
        <v>0</v>
      </c>
    </row>
    <row r="63" spans="1:23">
      <c r="A63" s="1650">
        <f t="shared" si="2"/>
        <v>59</v>
      </c>
      <c r="B63" s="1655"/>
      <c r="C63" s="1655"/>
      <c r="D63" s="1696" t="s">
        <v>771</v>
      </c>
      <c r="E63" s="1643" t="s">
        <v>100</v>
      </c>
      <c r="F63" s="1643" t="s">
        <v>59</v>
      </c>
      <c r="G63" s="1692" t="s">
        <v>2943</v>
      </c>
      <c r="H63" s="1692" t="s">
        <v>40</v>
      </c>
      <c r="I63" s="1641">
        <f t="shared" si="4"/>
        <v>0</v>
      </c>
      <c r="J63" s="1642">
        <f t="shared" si="5"/>
        <v>0</v>
      </c>
      <c r="K63" s="1671">
        <f t="shared" si="3"/>
        <v>76.829999999999984</v>
      </c>
      <c r="L63" s="1636">
        <v>0</v>
      </c>
      <c r="M63" s="1636">
        <v>0</v>
      </c>
      <c r="N63" s="1636">
        <v>0</v>
      </c>
      <c r="O63" s="1636">
        <v>0</v>
      </c>
      <c r="P63" s="1636">
        <v>0</v>
      </c>
      <c r="Q63" s="1636">
        <v>0</v>
      </c>
      <c r="R63" s="1636">
        <v>0</v>
      </c>
      <c r="S63" s="1636">
        <v>0</v>
      </c>
      <c r="T63" s="1636">
        <v>0</v>
      </c>
      <c r="U63" s="1636">
        <v>0</v>
      </c>
      <c r="V63" s="1636">
        <v>0</v>
      </c>
      <c r="W63" s="1704">
        <v>0</v>
      </c>
    </row>
    <row r="64" spans="1:23">
      <c r="A64" s="1650">
        <f t="shared" si="2"/>
        <v>60</v>
      </c>
      <c r="B64" s="1655"/>
      <c r="C64" s="1655"/>
      <c r="D64" s="1696" t="s">
        <v>772</v>
      </c>
      <c r="E64" s="1643" t="s">
        <v>773</v>
      </c>
      <c r="F64" s="1643" t="s">
        <v>59</v>
      </c>
      <c r="G64" s="1692" t="s">
        <v>2943</v>
      </c>
      <c r="H64" s="1692" t="s">
        <v>40</v>
      </c>
      <c r="I64" s="1641">
        <f t="shared" si="4"/>
        <v>0</v>
      </c>
      <c r="J64" s="1642">
        <f t="shared" si="5"/>
        <v>0</v>
      </c>
      <c r="K64" s="1671">
        <f t="shared" si="3"/>
        <v>76.829999999999984</v>
      </c>
      <c r="L64" s="1636">
        <v>0</v>
      </c>
      <c r="M64" s="1636">
        <v>0</v>
      </c>
      <c r="N64" s="1636">
        <v>0</v>
      </c>
      <c r="O64" s="1636">
        <v>0</v>
      </c>
      <c r="P64" s="1636">
        <v>0</v>
      </c>
      <c r="Q64" s="1636">
        <v>0</v>
      </c>
      <c r="R64" s="1636">
        <v>0</v>
      </c>
      <c r="S64" s="1636">
        <v>0</v>
      </c>
      <c r="T64" s="1636">
        <v>0</v>
      </c>
      <c r="U64" s="1636">
        <v>0</v>
      </c>
      <c r="V64" s="1636">
        <v>0</v>
      </c>
      <c r="W64" s="1704">
        <v>0</v>
      </c>
    </row>
    <row r="65" spans="1:23">
      <c r="A65" s="1650">
        <f t="shared" si="2"/>
        <v>61</v>
      </c>
      <c r="B65" s="1655"/>
      <c r="C65" s="1655"/>
      <c r="D65" s="1696" t="s">
        <v>776</v>
      </c>
      <c r="E65" s="1643" t="s">
        <v>777</v>
      </c>
      <c r="F65" s="1643" t="s">
        <v>56</v>
      </c>
      <c r="G65" s="1692" t="s">
        <v>2943</v>
      </c>
      <c r="H65" s="1692" t="s">
        <v>40</v>
      </c>
      <c r="I65" s="1633">
        <f t="shared" si="4"/>
        <v>0</v>
      </c>
      <c r="J65" s="1634">
        <f t="shared" si="5"/>
        <v>0</v>
      </c>
      <c r="K65" s="1671">
        <f t="shared" si="3"/>
        <v>76.829999999999984</v>
      </c>
      <c r="L65" s="1636">
        <v>0</v>
      </c>
      <c r="M65" s="1636">
        <v>0</v>
      </c>
      <c r="N65" s="1636">
        <v>0</v>
      </c>
      <c r="O65" s="1636">
        <v>0</v>
      </c>
      <c r="P65" s="1636">
        <v>0</v>
      </c>
      <c r="Q65" s="1636">
        <v>0</v>
      </c>
      <c r="R65" s="1636">
        <v>0</v>
      </c>
      <c r="S65" s="1636">
        <v>0</v>
      </c>
      <c r="T65" s="1636">
        <v>0</v>
      </c>
      <c r="U65" s="1636">
        <v>0</v>
      </c>
      <c r="V65" s="1636">
        <v>0</v>
      </c>
      <c r="W65" s="1704">
        <v>0</v>
      </c>
    </row>
    <row r="66" spans="1:23">
      <c r="A66" s="1650">
        <f t="shared" si="2"/>
        <v>62</v>
      </c>
      <c r="B66" s="1655"/>
      <c r="C66" s="1655"/>
      <c r="D66" s="1643" t="s">
        <v>778</v>
      </c>
      <c r="E66" s="1643" t="s">
        <v>779</v>
      </c>
      <c r="F66" s="1643" t="s">
        <v>780</v>
      </c>
      <c r="G66" s="1692" t="s">
        <v>2943</v>
      </c>
      <c r="H66" s="1692" t="s">
        <v>40</v>
      </c>
      <c r="I66" s="1633">
        <f t="shared" si="4"/>
        <v>0</v>
      </c>
      <c r="J66" s="1634">
        <f t="shared" si="5"/>
        <v>0</v>
      </c>
      <c r="K66" s="1671">
        <f t="shared" si="3"/>
        <v>76.829999999999984</v>
      </c>
      <c r="L66" s="1636">
        <v>0</v>
      </c>
      <c r="M66" s="1636">
        <v>0</v>
      </c>
      <c r="N66" s="1636">
        <v>0</v>
      </c>
      <c r="O66" s="1636">
        <v>0</v>
      </c>
      <c r="P66" s="1636">
        <v>0</v>
      </c>
      <c r="Q66" s="1636">
        <v>0</v>
      </c>
      <c r="R66" s="1636">
        <v>0</v>
      </c>
      <c r="S66" s="1636">
        <v>0</v>
      </c>
      <c r="T66" s="1636">
        <v>0</v>
      </c>
      <c r="U66" s="1636">
        <v>0</v>
      </c>
      <c r="V66" s="1636">
        <v>0</v>
      </c>
      <c r="W66" s="1704">
        <v>0</v>
      </c>
    </row>
    <row r="67" spans="1:23">
      <c r="A67" s="1650">
        <f t="shared" si="2"/>
        <v>63</v>
      </c>
      <c r="B67" s="1655"/>
      <c r="C67" s="1655"/>
      <c r="D67" s="1643" t="s">
        <v>781</v>
      </c>
      <c r="E67" s="1643" t="s">
        <v>782</v>
      </c>
      <c r="F67" s="1643" t="s">
        <v>783</v>
      </c>
      <c r="G67" s="1692" t="s">
        <v>2943</v>
      </c>
      <c r="H67" s="1692" t="s">
        <v>40</v>
      </c>
      <c r="I67" s="1633">
        <f t="shared" si="4"/>
        <v>0</v>
      </c>
      <c r="J67" s="1634">
        <f t="shared" si="5"/>
        <v>0</v>
      </c>
      <c r="K67" s="1671">
        <f t="shared" si="3"/>
        <v>76.829999999999984</v>
      </c>
      <c r="L67" s="1636">
        <v>0</v>
      </c>
      <c r="M67" s="1636">
        <v>0</v>
      </c>
      <c r="N67" s="1636">
        <v>0</v>
      </c>
      <c r="O67" s="1636">
        <v>0</v>
      </c>
      <c r="P67" s="1636">
        <v>0</v>
      </c>
      <c r="Q67" s="1636">
        <v>0</v>
      </c>
      <c r="R67" s="1636">
        <v>0</v>
      </c>
      <c r="S67" s="1636">
        <v>0</v>
      </c>
      <c r="T67" s="1636">
        <v>0</v>
      </c>
      <c r="U67" s="1636">
        <v>0</v>
      </c>
      <c r="V67" s="1636">
        <v>0</v>
      </c>
      <c r="W67" s="1704">
        <v>0</v>
      </c>
    </row>
    <row r="68" spans="1:23">
      <c r="A68" s="1650">
        <f t="shared" si="2"/>
        <v>64</v>
      </c>
      <c r="B68" s="1655"/>
      <c r="C68" s="1655"/>
      <c r="D68" s="1647" t="s">
        <v>219</v>
      </c>
      <c r="E68" s="1647" t="s">
        <v>220</v>
      </c>
      <c r="F68" s="1647" t="s">
        <v>67</v>
      </c>
      <c r="G68" s="1698" t="s">
        <v>2943</v>
      </c>
      <c r="H68" s="1698" t="s">
        <v>1438</v>
      </c>
      <c r="I68" s="1633">
        <f t="shared" si="4"/>
        <v>0</v>
      </c>
      <c r="J68" s="1634">
        <f t="shared" si="5"/>
        <v>0</v>
      </c>
      <c r="K68" s="1671">
        <f t="shared" si="3"/>
        <v>76.829999999999984</v>
      </c>
      <c r="L68" s="1636">
        <v>0</v>
      </c>
      <c r="M68" s="1636">
        <v>0</v>
      </c>
      <c r="N68" s="1636">
        <v>0</v>
      </c>
      <c r="O68" s="1636">
        <v>0</v>
      </c>
      <c r="P68" s="1636">
        <v>0</v>
      </c>
      <c r="Q68" s="1636">
        <v>0</v>
      </c>
      <c r="R68" s="1636">
        <v>0</v>
      </c>
      <c r="S68" s="1636">
        <v>0</v>
      </c>
      <c r="T68" s="1636">
        <v>0</v>
      </c>
      <c r="U68" s="1636">
        <v>0</v>
      </c>
      <c r="V68" s="1636">
        <v>0</v>
      </c>
      <c r="W68" s="1704">
        <v>0</v>
      </c>
    </row>
    <row r="69" spans="1:23">
      <c r="A69" s="1650">
        <f t="shared" si="2"/>
        <v>65</v>
      </c>
      <c r="B69" s="1655"/>
      <c r="C69" s="1655"/>
      <c r="D69" s="1647" t="s">
        <v>298</v>
      </c>
      <c r="E69" s="1647" t="s">
        <v>299</v>
      </c>
      <c r="F69" s="1647" t="s">
        <v>56</v>
      </c>
      <c r="G69" s="1698" t="s">
        <v>2943</v>
      </c>
      <c r="H69" s="1698" t="s">
        <v>1438</v>
      </c>
      <c r="I69" s="1633">
        <f t="shared" ref="I69:I105" si="7">L69+N69+P69+R69+T69+V69</f>
        <v>0</v>
      </c>
      <c r="J69" s="1634">
        <f t="shared" ref="J69:J105" si="8">M69+O69+Q69+S69+U69+W69</f>
        <v>0</v>
      </c>
      <c r="K69" s="1671">
        <f t="shared" si="3"/>
        <v>76.829999999999984</v>
      </c>
      <c r="L69" s="1640">
        <v>0</v>
      </c>
      <c r="M69" s="1640">
        <v>0</v>
      </c>
      <c r="N69" s="1640">
        <v>0</v>
      </c>
      <c r="O69" s="1640">
        <v>0</v>
      </c>
      <c r="P69" s="1640">
        <v>0</v>
      </c>
      <c r="Q69" s="1640">
        <v>0</v>
      </c>
      <c r="R69" s="1640">
        <v>0</v>
      </c>
      <c r="S69" s="1640">
        <v>0</v>
      </c>
      <c r="T69" s="1640">
        <v>0</v>
      </c>
      <c r="U69" s="1640">
        <v>0</v>
      </c>
      <c r="V69" s="1640">
        <v>0</v>
      </c>
      <c r="W69" s="1705">
        <v>0</v>
      </c>
    </row>
    <row r="70" spans="1:23">
      <c r="A70" s="1650">
        <f t="shared" si="2"/>
        <v>66</v>
      </c>
      <c r="B70" s="1655"/>
      <c r="C70" s="1655"/>
      <c r="D70" s="1647" t="s">
        <v>796</v>
      </c>
      <c r="E70" s="1647" t="s">
        <v>797</v>
      </c>
      <c r="F70" s="1647" t="s">
        <v>1762</v>
      </c>
      <c r="G70" s="1698" t="s">
        <v>2943</v>
      </c>
      <c r="H70" s="1698" t="s">
        <v>1438</v>
      </c>
      <c r="I70" s="1633">
        <f t="shared" si="7"/>
        <v>0</v>
      </c>
      <c r="J70" s="1634">
        <f t="shared" si="8"/>
        <v>0</v>
      </c>
      <c r="K70" s="1671">
        <f t="shared" si="3"/>
        <v>76.829999999999984</v>
      </c>
      <c r="L70" s="1640">
        <v>0</v>
      </c>
      <c r="M70" s="1640">
        <v>0</v>
      </c>
      <c r="N70" s="1640">
        <v>0</v>
      </c>
      <c r="O70" s="1640">
        <v>0</v>
      </c>
      <c r="P70" s="1640">
        <v>0</v>
      </c>
      <c r="Q70" s="1640">
        <v>0</v>
      </c>
      <c r="R70" s="1640">
        <v>0</v>
      </c>
      <c r="S70" s="1640">
        <v>0</v>
      </c>
      <c r="T70" s="1640">
        <v>0</v>
      </c>
      <c r="U70" s="1640">
        <v>0</v>
      </c>
      <c r="V70" s="1640">
        <v>0</v>
      </c>
      <c r="W70" s="1705">
        <v>0</v>
      </c>
    </row>
    <row r="71" spans="1:23">
      <c r="A71" s="1650">
        <f t="shared" ref="A71:A105" si="9">A70+1</f>
        <v>67</v>
      </c>
      <c r="B71" s="1655"/>
      <c r="C71" s="1655"/>
      <c r="D71" s="1647" t="s">
        <v>794</v>
      </c>
      <c r="E71" s="1647" t="s">
        <v>795</v>
      </c>
      <c r="F71" s="1647" t="s">
        <v>56</v>
      </c>
      <c r="G71" s="1698" t="s">
        <v>2943</v>
      </c>
      <c r="H71" s="1698" t="s">
        <v>1438</v>
      </c>
      <c r="I71" s="1633">
        <f t="shared" si="7"/>
        <v>0</v>
      </c>
      <c r="J71" s="1634">
        <f t="shared" si="8"/>
        <v>0</v>
      </c>
      <c r="K71" s="1671">
        <f t="shared" ref="K71:K105" si="10">K70+J71</f>
        <v>76.829999999999984</v>
      </c>
      <c r="L71" s="1640">
        <v>0</v>
      </c>
      <c r="M71" s="1640">
        <v>0</v>
      </c>
      <c r="N71" s="1640">
        <v>0</v>
      </c>
      <c r="O71" s="1640">
        <v>0</v>
      </c>
      <c r="P71" s="1640">
        <v>0</v>
      </c>
      <c r="Q71" s="1640">
        <v>0</v>
      </c>
      <c r="R71" s="1640">
        <v>0</v>
      </c>
      <c r="S71" s="1640">
        <v>0</v>
      </c>
      <c r="T71" s="1640">
        <v>0</v>
      </c>
      <c r="U71" s="1640">
        <v>0</v>
      </c>
      <c r="V71" s="1640">
        <v>0</v>
      </c>
      <c r="W71" s="1705">
        <v>0</v>
      </c>
    </row>
    <row r="72" spans="1:23">
      <c r="A72" s="1650">
        <f t="shared" si="9"/>
        <v>68</v>
      </c>
      <c r="B72" s="1655"/>
      <c r="C72" s="1655"/>
      <c r="D72" s="1647" t="s">
        <v>80</v>
      </c>
      <c r="E72" s="1647" t="s">
        <v>181</v>
      </c>
      <c r="F72" s="1647" t="s">
        <v>504</v>
      </c>
      <c r="G72" s="1698" t="s">
        <v>2943</v>
      </c>
      <c r="H72" s="1698" t="s">
        <v>1438</v>
      </c>
      <c r="I72" s="1633">
        <f t="shared" si="7"/>
        <v>0</v>
      </c>
      <c r="J72" s="1634">
        <f t="shared" si="8"/>
        <v>0</v>
      </c>
      <c r="K72" s="1671">
        <f t="shared" si="10"/>
        <v>76.829999999999984</v>
      </c>
      <c r="L72" s="1640">
        <v>0</v>
      </c>
      <c r="M72" s="1640">
        <v>0</v>
      </c>
      <c r="N72" s="1640">
        <v>0</v>
      </c>
      <c r="O72" s="1640">
        <v>0</v>
      </c>
      <c r="P72" s="1640">
        <v>0</v>
      </c>
      <c r="Q72" s="1640">
        <v>0</v>
      </c>
      <c r="R72" s="1640">
        <v>0</v>
      </c>
      <c r="S72" s="1640">
        <v>0</v>
      </c>
      <c r="T72" s="1640">
        <v>0</v>
      </c>
      <c r="U72" s="1640">
        <v>0</v>
      </c>
      <c r="V72" s="1636">
        <v>0</v>
      </c>
      <c r="W72" s="1704">
        <v>0</v>
      </c>
    </row>
    <row r="73" spans="1:23">
      <c r="A73" s="1650">
        <f t="shared" si="9"/>
        <v>69</v>
      </c>
      <c r="B73" s="1655"/>
      <c r="C73" s="1655"/>
      <c r="D73" s="1647" t="s">
        <v>798</v>
      </c>
      <c r="E73" s="1647" t="s">
        <v>799</v>
      </c>
      <c r="F73" s="1647" t="s">
        <v>311</v>
      </c>
      <c r="G73" s="1698" t="s">
        <v>2943</v>
      </c>
      <c r="H73" s="1698" t="s">
        <v>1438</v>
      </c>
      <c r="I73" s="1633">
        <f t="shared" si="7"/>
        <v>0</v>
      </c>
      <c r="J73" s="1634">
        <f t="shared" si="8"/>
        <v>0</v>
      </c>
      <c r="K73" s="1671">
        <f t="shared" si="10"/>
        <v>76.829999999999984</v>
      </c>
      <c r="L73" s="1640">
        <v>0</v>
      </c>
      <c r="M73" s="1640">
        <v>0</v>
      </c>
      <c r="N73" s="1640">
        <v>0</v>
      </c>
      <c r="O73" s="1640">
        <v>0</v>
      </c>
      <c r="P73" s="1640">
        <v>0</v>
      </c>
      <c r="Q73" s="1640">
        <v>0</v>
      </c>
      <c r="R73" s="1640">
        <v>0</v>
      </c>
      <c r="S73" s="1640">
        <v>0</v>
      </c>
      <c r="T73" s="1640">
        <v>0</v>
      </c>
      <c r="U73" s="1640">
        <v>0</v>
      </c>
      <c r="V73" s="1636">
        <v>0</v>
      </c>
      <c r="W73" s="1704">
        <v>0</v>
      </c>
    </row>
    <row r="74" spans="1:23">
      <c r="A74" s="1650">
        <f t="shared" si="9"/>
        <v>70</v>
      </c>
      <c r="B74" s="1655"/>
      <c r="C74" s="1655"/>
      <c r="D74" s="1647" t="s">
        <v>317</v>
      </c>
      <c r="E74" s="1647" t="s">
        <v>318</v>
      </c>
      <c r="F74" s="1697" t="s">
        <v>311</v>
      </c>
      <c r="G74" s="1698" t="s">
        <v>2943</v>
      </c>
      <c r="H74" s="1698" t="s">
        <v>1438</v>
      </c>
      <c r="I74" s="1633">
        <f t="shared" si="7"/>
        <v>0</v>
      </c>
      <c r="J74" s="1634">
        <f t="shared" si="8"/>
        <v>0</v>
      </c>
      <c r="K74" s="1671">
        <f t="shared" si="10"/>
        <v>76.829999999999984</v>
      </c>
      <c r="L74" s="1640">
        <v>0</v>
      </c>
      <c r="M74" s="1640">
        <v>0</v>
      </c>
      <c r="N74" s="1640">
        <v>0</v>
      </c>
      <c r="O74" s="1640">
        <v>0</v>
      </c>
      <c r="P74" s="1640">
        <v>0</v>
      </c>
      <c r="Q74" s="1640">
        <v>0</v>
      </c>
      <c r="R74" s="1640">
        <v>0</v>
      </c>
      <c r="S74" s="1640">
        <v>0</v>
      </c>
      <c r="T74" s="1640">
        <v>0</v>
      </c>
      <c r="U74" s="1640">
        <v>0</v>
      </c>
      <c r="V74" s="1636">
        <v>0</v>
      </c>
      <c r="W74" s="1704">
        <v>0</v>
      </c>
    </row>
    <row r="75" spans="1:23">
      <c r="A75" s="1650">
        <f t="shared" si="9"/>
        <v>71</v>
      </c>
      <c r="B75" s="1655"/>
      <c r="C75" s="1655"/>
      <c r="D75" s="1647" t="s">
        <v>369</v>
      </c>
      <c r="E75" s="1647" t="s">
        <v>370</v>
      </c>
      <c r="F75" s="1647" t="s">
        <v>1083</v>
      </c>
      <c r="G75" s="1698" t="s">
        <v>2943</v>
      </c>
      <c r="H75" s="1698" t="s">
        <v>1237</v>
      </c>
      <c r="I75" s="1633">
        <f t="shared" si="7"/>
        <v>0</v>
      </c>
      <c r="J75" s="1634">
        <f t="shared" si="8"/>
        <v>0</v>
      </c>
      <c r="K75" s="1671">
        <f t="shared" si="10"/>
        <v>76.829999999999984</v>
      </c>
      <c r="L75" s="1636">
        <v>0</v>
      </c>
      <c r="M75" s="1636">
        <v>0</v>
      </c>
      <c r="N75" s="1640">
        <v>0</v>
      </c>
      <c r="O75" s="1640">
        <v>0</v>
      </c>
      <c r="P75" s="1636">
        <v>0</v>
      </c>
      <c r="Q75" s="1636">
        <v>0</v>
      </c>
      <c r="R75" s="1636">
        <v>0</v>
      </c>
      <c r="S75" s="1636">
        <v>0</v>
      </c>
      <c r="T75" s="1636">
        <v>0</v>
      </c>
      <c r="U75" s="1636">
        <v>0</v>
      </c>
      <c r="V75" s="1636">
        <v>0</v>
      </c>
      <c r="W75" s="1704">
        <v>0</v>
      </c>
    </row>
    <row r="76" spans="1:23">
      <c r="A76" s="1650">
        <f t="shared" si="9"/>
        <v>72</v>
      </c>
      <c r="B76" s="1655"/>
      <c r="C76" s="1655"/>
      <c r="D76" s="1647" t="s">
        <v>115</v>
      </c>
      <c r="E76" s="1647" t="s">
        <v>73</v>
      </c>
      <c r="F76" s="1647" t="s">
        <v>1083</v>
      </c>
      <c r="G76" s="1698" t="s">
        <v>2943</v>
      </c>
      <c r="H76" s="1698" t="s">
        <v>1237</v>
      </c>
      <c r="I76" s="1633">
        <f t="shared" si="7"/>
        <v>0</v>
      </c>
      <c r="J76" s="1634">
        <f t="shared" si="8"/>
        <v>0</v>
      </c>
      <c r="K76" s="1671">
        <f t="shared" si="10"/>
        <v>76.829999999999984</v>
      </c>
      <c r="L76" s="1636">
        <v>0</v>
      </c>
      <c r="M76" s="1636">
        <v>0</v>
      </c>
      <c r="N76" s="1640">
        <v>0</v>
      </c>
      <c r="O76" s="1640">
        <v>0</v>
      </c>
      <c r="P76" s="1636">
        <v>0</v>
      </c>
      <c r="Q76" s="1636">
        <v>0</v>
      </c>
      <c r="R76" s="1636">
        <v>0</v>
      </c>
      <c r="S76" s="1636">
        <v>0</v>
      </c>
      <c r="T76" s="1636">
        <v>0</v>
      </c>
      <c r="U76" s="1636">
        <v>0</v>
      </c>
      <c r="V76" s="1636">
        <v>0</v>
      </c>
      <c r="W76" s="1704">
        <v>0</v>
      </c>
    </row>
    <row r="77" spans="1:23">
      <c r="A77" s="1650">
        <f t="shared" si="9"/>
        <v>73</v>
      </c>
      <c r="B77" s="1655"/>
      <c r="C77" s="1655"/>
      <c r="D77" s="1647" t="s">
        <v>805</v>
      </c>
      <c r="E77" s="1647" t="s">
        <v>438</v>
      </c>
      <c r="F77" s="1647" t="s">
        <v>59</v>
      </c>
      <c r="G77" s="1698" t="s">
        <v>2943</v>
      </c>
      <c r="H77" s="1698" t="s">
        <v>1237</v>
      </c>
      <c r="I77" s="1633">
        <f t="shared" si="7"/>
        <v>0</v>
      </c>
      <c r="J77" s="1634">
        <f t="shared" si="8"/>
        <v>0</v>
      </c>
      <c r="K77" s="1671">
        <f t="shared" si="10"/>
        <v>76.829999999999984</v>
      </c>
      <c r="L77" s="1636">
        <v>0</v>
      </c>
      <c r="M77" s="1636">
        <v>0</v>
      </c>
      <c r="N77" s="1640">
        <v>0</v>
      </c>
      <c r="O77" s="1640">
        <v>0</v>
      </c>
      <c r="P77" s="1636">
        <v>0</v>
      </c>
      <c r="Q77" s="1636">
        <v>0</v>
      </c>
      <c r="R77" s="1636">
        <v>0</v>
      </c>
      <c r="S77" s="1636">
        <v>0</v>
      </c>
      <c r="T77" s="1636">
        <v>0</v>
      </c>
      <c r="U77" s="1636">
        <v>0</v>
      </c>
      <c r="V77" s="1636">
        <v>0</v>
      </c>
      <c r="W77" s="1704">
        <v>0</v>
      </c>
    </row>
    <row r="78" spans="1:23">
      <c r="A78" s="1650">
        <f t="shared" si="9"/>
        <v>74</v>
      </c>
      <c r="B78" s="1655"/>
      <c r="C78" s="1655"/>
      <c r="D78" s="1647" t="s">
        <v>116</v>
      </c>
      <c r="E78" s="1647" t="s">
        <v>117</v>
      </c>
      <c r="F78" s="1647" t="s">
        <v>56</v>
      </c>
      <c r="G78" s="1698" t="s">
        <v>2943</v>
      </c>
      <c r="H78" s="1698" t="s">
        <v>1237</v>
      </c>
      <c r="I78" s="1633">
        <f t="shared" si="7"/>
        <v>0</v>
      </c>
      <c r="J78" s="1634">
        <f t="shared" si="8"/>
        <v>0</v>
      </c>
      <c r="K78" s="1671">
        <f t="shared" si="10"/>
        <v>76.829999999999984</v>
      </c>
      <c r="L78" s="1636">
        <v>0</v>
      </c>
      <c r="M78" s="1636">
        <v>0</v>
      </c>
      <c r="N78" s="1640">
        <v>0</v>
      </c>
      <c r="O78" s="1640">
        <v>0</v>
      </c>
      <c r="P78" s="1636">
        <v>0</v>
      </c>
      <c r="Q78" s="1636">
        <v>0</v>
      </c>
      <c r="R78" s="1636">
        <v>0</v>
      </c>
      <c r="S78" s="1636">
        <v>0</v>
      </c>
      <c r="T78" s="1636">
        <v>0</v>
      </c>
      <c r="U78" s="1636">
        <v>0</v>
      </c>
      <c r="V78" s="1636">
        <v>0</v>
      </c>
      <c r="W78" s="1704">
        <v>0</v>
      </c>
    </row>
    <row r="79" spans="1:23">
      <c r="A79" s="1650">
        <f t="shared" si="9"/>
        <v>75</v>
      </c>
      <c r="B79" s="1655"/>
      <c r="C79" s="1655"/>
      <c r="D79" s="1647" t="s">
        <v>808</v>
      </c>
      <c r="E79" s="1647" t="s">
        <v>809</v>
      </c>
      <c r="F79" s="1647" t="s">
        <v>1762</v>
      </c>
      <c r="G79" s="1698" t="s">
        <v>2943</v>
      </c>
      <c r="H79" s="1698" t="s">
        <v>1237</v>
      </c>
      <c r="I79" s="1633">
        <f t="shared" si="7"/>
        <v>0</v>
      </c>
      <c r="J79" s="1634">
        <f t="shared" si="8"/>
        <v>0</v>
      </c>
      <c r="K79" s="1671">
        <f t="shared" si="10"/>
        <v>76.829999999999984</v>
      </c>
      <c r="L79" s="1636">
        <v>0</v>
      </c>
      <c r="M79" s="1636">
        <v>0</v>
      </c>
      <c r="N79" s="1636">
        <v>0</v>
      </c>
      <c r="O79" s="1636">
        <v>0</v>
      </c>
      <c r="P79" s="1636">
        <v>0</v>
      </c>
      <c r="Q79" s="1636">
        <v>0</v>
      </c>
      <c r="R79" s="1636">
        <v>0</v>
      </c>
      <c r="S79" s="1636">
        <v>0</v>
      </c>
      <c r="T79" s="1636">
        <v>0</v>
      </c>
      <c r="U79" s="1636">
        <v>0</v>
      </c>
      <c r="V79" s="1636">
        <v>0</v>
      </c>
      <c r="W79" s="1704">
        <v>0</v>
      </c>
    </row>
    <row r="80" spans="1:23">
      <c r="A80" s="1650">
        <f t="shared" si="9"/>
        <v>76</v>
      </c>
      <c r="B80" s="1655"/>
      <c r="C80" s="1655"/>
      <c r="D80" s="1647" t="s">
        <v>129</v>
      </c>
      <c r="E80" s="1647" t="s">
        <v>2676</v>
      </c>
      <c r="F80" s="1647" t="s">
        <v>358</v>
      </c>
      <c r="G80" s="1698" t="s">
        <v>2943</v>
      </c>
      <c r="H80" s="1698" t="s">
        <v>1237</v>
      </c>
      <c r="I80" s="1633">
        <f t="shared" si="7"/>
        <v>0</v>
      </c>
      <c r="J80" s="1634">
        <f t="shared" si="8"/>
        <v>0</v>
      </c>
      <c r="K80" s="1671">
        <f t="shared" si="10"/>
        <v>76.829999999999984</v>
      </c>
      <c r="L80" s="1636">
        <v>0</v>
      </c>
      <c r="M80" s="1636">
        <v>0</v>
      </c>
      <c r="N80" s="1636">
        <v>0</v>
      </c>
      <c r="O80" s="1636">
        <v>0</v>
      </c>
      <c r="P80" s="1636">
        <v>0</v>
      </c>
      <c r="Q80" s="1636">
        <v>0</v>
      </c>
      <c r="R80" s="1636">
        <v>0</v>
      </c>
      <c r="S80" s="1636">
        <v>0</v>
      </c>
      <c r="T80" s="1636">
        <v>0</v>
      </c>
      <c r="U80" s="1636">
        <v>0</v>
      </c>
      <c r="V80" s="1636">
        <v>0</v>
      </c>
      <c r="W80" s="1704">
        <v>0</v>
      </c>
    </row>
    <row r="81" spans="1:23">
      <c r="A81" s="1650">
        <f t="shared" si="9"/>
        <v>77</v>
      </c>
      <c r="B81" s="1655"/>
      <c r="C81" s="1655"/>
      <c r="D81" s="1647" t="s">
        <v>810</v>
      </c>
      <c r="E81" s="1647" t="s">
        <v>90</v>
      </c>
      <c r="F81" s="1647" t="s">
        <v>358</v>
      </c>
      <c r="G81" s="1698" t="s">
        <v>2943</v>
      </c>
      <c r="H81" s="1698" t="s">
        <v>1237</v>
      </c>
      <c r="I81" s="1633">
        <f t="shared" si="7"/>
        <v>0</v>
      </c>
      <c r="J81" s="1634">
        <f t="shared" si="8"/>
        <v>0</v>
      </c>
      <c r="K81" s="1671">
        <f t="shared" si="10"/>
        <v>76.829999999999984</v>
      </c>
      <c r="L81" s="1636">
        <v>0</v>
      </c>
      <c r="M81" s="1636">
        <v>0</v>
      </c>
      <c r="N81" s="1636">
        <v>0</v>
      </c>
      <c r="O81" s="1636">
        <v>0</v>
      </c>
      <c r="P81" s="1636">
        <v>0</v>
      </c>
      <c r="Q81" s="1636">
        <v>0</v>
      </c>
      <c r="R81" s="1636">
        <v>0</v>
      </c>
      <c r="S81" s="1636">
        <v>0</v>
      </c>
      <c r="T81" s="1636">
        <v>0</v>
      </c>
      <c r="U81" s="1636">
        <v>0</v>
      </c>
      <c r="V81" s="1636">
        <v>0</v>
      </c>
      <c r="W81" s="1704">
        <v>0</v>
      </c>
    </row>
    <row r="82" spans="1:23">
      <c r="A82" s="1650">
        <f t="shared" si="9"/>
        <v>78</v>
      </c>
      <c r="B82" s="1655"/>
      <c r="C82" s="1655"/>
      <c r="D82" s="1647" t="s">
        <v>811</v>
      </c>
      <c r="E82" s="1647" t="s">
        <v>812</v>
      </c>
      <c r="F82" s="1647" t="s">
        <v>358</v>
      </c>
      <c r="G82" s="1698" t="s">
        <v>2943</v>
      </c>
      <c r="H82" s="1698" t="s">
        <v>1237</v>
      </c>
      <c r="I82" s="1633">
        <f t="shared" si="7"/>
        <v>0</v>
      </c>
      <c r="J82" s="1634">
        <f t="shared" si="8"/>
        <v>0</v>
      </c>
      <c r="K82" s="1671">
        <f t="shared" si="10"/>
        <v>76.829999999999984</v>
      </c>
      <c r="L82" s="1636">
        <v>0</v>
      </c>
      <c r="M82" s="1636">
        <v>0</v>
      </c>
      <c r="N82" s="1636">
        <v>0</v>
      </c>
      <c r="O82" s="1636">
        <v>0</v>
      </c>
      <c r="P82" s="1636">
        <v>0</v>
      </c>
      <c r="Q82" s="1636">
        <v>0</v>
      </c>
      <c r="R82" s="1636">
        <v>0</v>
      </c>
      <c r="S82" s="1636">
        <v>0</v>
      </c>
      <c r="T82" s="1636">
        <v>0</v>
      </c>
      <c r="U82" s="1636">
        <v>0</v>
      </c>
      <c r="V82" s="1636">
        <v>0</v>
      </c>
      <c r="W82" s="1704">
        <v>0</v>
      </c>
    </row>
    <row r="83" spans="1:23">
      <c r="A83" s="1650">
        <f t="shared" si="9"/>
        <v>79</v>
      </c>
      <c r="B83" s="1655"/>
      <c r="C83" s="1655"/>
      <c r="D83" s="1647" t="s">
        <v>813</v>
      </c>
      <c r="E83" s="1647" t="s">
        <v>131</v>
      </c>
      <c r="F83" s="1647" t="s">
        <v>358</v>
      </c>
      <c r="G83" s="1698" t="s">
        <v>2943</v>
      </c>
      <c r="H83" s="1698" t="s">
        <v>1237</v>
      </c>
      <c r="I83" s="1633">
        <f t="shared" si="7"/>
        <v>0</v>
      </c>
      <c r="J83" s="1634">
        <f t="shared" si="8"/>
        <v>0</v>
      </c>
      <c r="K83" s="1671">
        <f t="shared" si="10"/>
        <v>76.829999999999984</v>
      </c>
      <c r="L83" s="1636">
        <v>0</v>
      </c>
      <c r="M83" s="1636">
        <v>0</v>
      </c>
      <c r="N83" s="1636">
        <v>0</v>
      </c>
      <c r="O83" s="1636">
        <v>0</v>
      </c>
      <c r="P83" s="1636">
        <v>0</v>
      </c>
      <c r="Q83" s="1636">
        <v>0</v>
      </c>
      <c r="R83" s="1636">
        <v>0</v>
      </c>
      <c r="S83" s="1636">
        <v>0</v>
      </c>
      <c r="T83" s="1636">
        <v>0</v>
      </c>
      <c r="U83" s="1636">
        <v>0</v>
      </c>
      <c r="V83" s="1636">
        <v>0</v>
      </c>
      <c r="W83" s="1704">
        <v>0</v>
      </c>
    </row>
    <row r="84" spans="1:23">
      <c r="A84" s="1650">
        <f t="shared" si="9"/>
        <v>80</v>
      </c>
      <c r="B84" s="1655"/>
      <c r="C84" s="1655"/>
      <c r="D84" s="1647" t="s">
        <v>814</v>
      </c>
      <c r="E84" s="1647" t="s">
        <v>815</v>
      </c>
      <c r="F84" s="1647" t="s">
        <v>565</v>
      </c>
      <c r="G84" s="1698" t="s">
        <v>2943</v>
      </c>
      <c r="H84" s="1698" t="s">
        <v>1237</v>
      </c>
      <c r="I84" s="1633">
        <f t="shared" si="7"/>
        <v>0</v>
      </c>
      <c r="J84" s="1634">
        <f t="shared" si="8"/>
        <v>0</v>
      </c>
      <c r="K84" s="1671">
        <f t="shared" si="10"/>
        <v>76.829999999999984</v>
      </c>
      <c r="L84" s="1636">
        <v>0</v>
      </c>
      <c r="M84" s="1636">
        <v>0</v>
      </c>
      <c r="N84" s="1636">
        <v>0</v>
      </c>
      <c r="O84" s="1636">
        <v>0</v>
      </c>
      <c r="P84" s="1636">
        <v>0</v>
      </c>
      <c r="Q84" s="1636">
        <v>0</v>
      </c>
      <c r="R84" s="1636">
        <v>0</v>
      </c>
      <c r="S84" s="1636">
        <v>0</v>
      </c>
      <c r="T84" s="1636">
        <v>0</v>
      </c>
      <c r="U84" s="1636">
        <v>0</v>
      </c>
      <c r="V84" s="1636">
        <v>0</v>
      </c>
      <c r="W84" s="1704">
        <v>0</v>
      </c>
    </row>
    <row r="85" spans="1:23">
      <c r="A85" s="1650">
        <f t="shared" si="9"/>
        <v>81</v>
      </c>
      <c r="B85" s="1655"/>
      <c r="C85" s="1655"/>
      <c r="D85" s="1647" t="s">
        <v>818</v>
      </c>
      <c r="E85" s="1647" t="s">
        <v>819</v>
      </c>
      <c r="F85" s="1647" t="s">
        <v>504</v>
      </c>
      <c r="G85" s="1698" t="s">
        <v>2943</v>
      </c>
      <c r="H85" s="1698" t="s">
        <v>1237</v>
      </c>
      <c r="I85" s="1633">
        <f t="shared" si="7"/>
        <v>0</v>
      </c>
      <c r="J85" s="1634">
        <f t="shared" si="8"/>
        <v>0</v>
      </c>
      <c r="K85" s="1671">
        <f t="shared" si="10"/>
        <v>76.829999999999984</v>
      </c>
      <c r="L85" s="1636">
        <v>0</v>
      </c>
      <c r="M85" s="1636">
        <v>0</v>
      </c>
      <c r="N85" s="1636">
        <v>0</v>
      </c>
      <c r="O85" s="1636">
        <v>0</v>
      </c>
      <c r="P85" s="1636">
        <v>0</v>
      </c>
      <c r="Q85" s="1636">
        <v>0</v>
      </c>
      <c r="R85" s="1636">
        <v>0</v>
      </c>
      <c r="S85" s="1636">
        <v>0</v>
      </c>
      <c r="T85" s="1636">
        <v>0</v>
      </c>
      <c r="U85" s="1636">
        <v>0</v>
      </c>
      <c r="V85" s="1636">
        <v>0</v>
      </c>
      <c r="W85" s="1704">
        <v>0</v>
      </c>
    </row>
    <row r="86" spans="1:23">
      <c r="A86" s="1650">
        <f t="shared" si="9"/>
        <v>82</v>
      </c>
      <c r="B86" s="1655"/>
      <c r="C86" s="1655"/>
      <c r="D86" s="1647" t="s">
        <v>816</v>
      </c>
      <c r="E86" s="1647" t="s">
        <v>817</v>
      </c>
      <c r="F86" s="1647" t="s">
        <v>504</v>
      </c>
      <c r="G86" s="1698" t="s">
        <v>2943</v>
      </c>
      <c r="H86" s="1698" t="s">
        <v>1237</v>
      </c>
      <c r="I86" s="1633">
        <f t="shared" si="7"/>
        <v>0</v>
      </c>
      <c r="J86" s="1634">
        <f t="shared" si="8"/>
        <v>0</v>
      </c>
      <c r="K86" s="1671">
        <f t="shared" si="10"/>
        <v>76.829999999999984</v>
      </c>
      <c r="L86" s="1636">
        <v>0</v>
      </c>
      <c r="M86" s="1636">
        <v>0</v>
      </c>
      <c r="N86" s="1636">
        <v>0</v>
      </c>
      <c r="O86" s="1636">
        <v>0</v>
      </c>
      <c r="P86" s="1636">
        <v>0</v>
      </c>
      <c r="Q86" s="1636">
        <v>0</v>
      </c>
      <c r="R86" s="1636">
        <v>0</v>
      </c>
      <c r="S86" s="1636">
        <v>0</v>
      </c>
      <c r="T86" s="1636">
        <v>0</v>
      </c>
      <c r="U86" s="1636">
        <v>0</v>
      </c>
      <c r="V86" s="1636">
        <v>0</v>
      </c>
      <c r="W86" s="1704">
        <v>0</v>
      </c>
    </row>
    <row r="87" spans="1:23">
      <c r="A87" s="1650">
        <f t="shared" si="9"/>
        <v>83</v>
      </c>
      <c r="B87" s="1655"/>
      <c r="C87" s="1655"/>
      <c r="D87" s="1647" t="s">
        <v>808</v>
      </c>
      <c r="E87" s="1647" t="s">
        <v>820</v>
      </c>
      <c r="F87" s="1647" t="s">
        <v>504</v>
      </c>
      <c r="G87" s="1698" t="s">
        <v>2943</v>
      </c>
      <c r="H87" s="1698" t="s">
        <v>1237</v>
      </c>
      <c r="I87" s="1633">
        <f t="shared" si="7"/>
        <v>0</v>
      </c>
      <c r="J87" s="1634">
        <f t="shared" si="8"/>
        <v>0</v>
      </c>
      <c r="K87" s="1671">
        <f t="shared" si="10"/>
        <v>76.829999999999984</v>
      </c>
      <c r="L87" s="1636">
        <v>0</v>
      </c>
      <c r="M87" s="1636">
        <v>0</v>
      </c>
      <c r="N87" s="1636">
        <v>0</v>
      </c>
      <c r="O87" s="1636">
        <v>0</v>
      </c>
      <c r="P87" s="1636">
        <v>0</v>
      </c>
      <c r="Q87" s="1636">
        <v>0</v>
      </c>
      <c r="R87" s="1636">
        <v>0</v>
      </c>
      <c r="S87" s="1636">
        <v>0</v>
      </c>
      <c r="T87" s="1636">
        <v>0</v>
      </c>
      <c r="U87" s="1636">
        <v>0</v>
      </c>
      <c r="V87" s="1636">
        <v>0</v>
      </c>
      <c r="W87" s="1704">
        <v>0</v>
      </c>
    </row>
    <row r="88" spans="1:23">
      <c r="A88" s="1650">
        <f t="shared" si="9"/>
        <v>84</v>
      </c>
      <c r="B88" s="1655"/>
      <c r="C88" s="1655"/>
      <c r="D88" s="1647" t="s">
        <v>626</v>
      </c>
      <c r="E88" s="1647" t="s">
        <v>821</v>
      </c>
      <c r="F88" s="1647" t="s">
        <v>780</v>
      </c>
      <c r="G88" s="1698" t="s">
        <v>2943</v>
      </c>
      <c r="H88" s="1698" t="s">
        <v>1237</v>
      </c>
      <c r="I88" s="1633">
        <f t="shared" si="7"/>
        <v>0</v>
      </c>
      <c r="J88" s="1634">
        <f t="shared" si="8"/>
        <v>0</v>
      </c>
      <c r="K88" s="1671">
        <f t="shared" si="10"/>
        <v>76.829999999999984</v>
      </c>
      <c r="L88" s="1636">
        <v>0</v>
      </c>
      <c r="M88" s="1636">
        <v>0</v>
      </c>
      <c r="N88" s="1636">
        <v>0</v>
      </c>
      <c r="O88" s="1636">
        <v>0</v>
      </c>
      <c r="P88" s="1636">
        <v>0</v>
      </c>
      <c r="Q88" s="1636">
        <v>0</v>
      </c>
      <c r="R88" s="1636">
        <v>0</v>
      </c>
      <c r="S88" s="1636">
        <v>0</v>
      </c>
      <c r="T88" s="1636">
        <v>0</v>
      </c>
      <c r="U88" s="1636">
        <v>0</v>
      </c>
      <c r="V88" s="1636">
        <v>0</v>
      </c>
      <c r="W88" s="1704">
        <v>0</v>
      </c>
    </row>
    <row r="89" spans="1:23">
      <c r="A89" s="1650">
        <f t="shared" si="9"/>
        <v>85</v>
      </c>
      <c r="B89" s="1655"/>
      <c r="C89" s="1655"/>
      <c r="D89" s="1647" t="s">
        <v>939</v>
      </c>
      <c r="E89" s="1647" t="s">
        <v>940</v>
      </c>
      <c r="F89" s="1647" t="s">
        <v>835</v>
      </c>
      <c r="G89" s="1698" t="s">
        <v>2943</v>
      </c>
      <c r="H89" s="1698" t="s">
        <v>1237</v>
      </c>
      <c r="I89" s="1633">
        <f t="shared" si="7"/>
        <v>0</v>
      </c>
      <c r="J89" s="1634">
        <f t="shared" si="8"/>
        <v>0</v>
      </c>
      <c r="K89" s="1671">
        <f t="shared" si="10"/>
        <v>76.829999999999984</v>
      </c>
      <c r="L89" s="1636">
        <v>0</v>
      </c>
      <c r="M89" s="1636">
        <v>0</v>
      </c>
      <c r="N89" s="1636">
        <v>0</v>
      </c>
      <c r="O89" s="1636">
        <v>0</v>
      </c>
      <c r="P89" s="1636">
        <v>0</v>
      </c>
      <c r="Q89" s="1636">
        <v>0</v>
      </c>
      <c r="R89" s="1636">
        <v>0</v>
      </c>
      <c r="S89" s="1636">
        <v>0</v>
      </c>
      <c r="T89" s="1636">
        <v>0</v>
      </c>
      <c r="U89" s="1636">
        <v>0</v>
      </c>
      <c r="V89" s="1693">
        <v>0</v>
      </c>
      <c r="W89" s="1704">
        <v>0</v>
      </c>
    </row>
    <row r="90" spans="1:23">
      <c r="A90" s="1650">
        <f t="shared" si="9"/>
        <v>86</v>
      </c>
      <c r="B90" s="1655"/>
      <c r="C90" s="1655"/>
      <c r="D90" s="1647" t="s">
        <v>1396</v>
      </c>
      <c r="E90" s="1647" t="s">
        <v>1397</v>
      </c>
      <c r="F90" s="1647" t="s">
        <v>231</v>
      </c>
      <c r="G90" s="1698" t="s">
        <v>2943</v>
      </c>
      <c r="H90" s="1698" t="s">
        <v>1237</v>
      </c>
      <c r="I90" s="1633">
        <f t="shared" si="7"/>
        <v>1</v>
      </c>
      <c r="J90" s="1634">
        <f t="shared" si="8"/>
        <v>0</v>
      </c>
      <c r="K90" s="1671">
        <f t="shared" si="10"/>
        <v>76.829999999999984</v>
      </c>
      <c r="L90" s="1636">
        <v>0</v>
      </c>
      <c r="M90" s="1636">
        <v>0</v>
      </c>
      <c r="N90" s="1636">
        <v>0</v>
      </c>
      <c r="O90" s="1636">
        <v>0</v>
      </c>
      <c r="P90" s="1636">
        <v>0</v>
      </c>
      <c r="Q90" s="1636">
        <v>0</v>
      </c>
      <c r="R90" s="1636">
        <v>0</v>
      </c>
      <c r="S90" s="1636">
        <v>0</v>
      </c>
      <c r="T90" s="1636">
        <v>0</v>
      </c>
      <c r="U90" s="1636">
        <v>0</v>
      </c>
      <c r="V90" s="1693">
        <v>1</v>
      </c>
      <c r="W90" s="1704">
        <v>0</v>
      </c>
    </row>
    <row r="91" spans="1:23">
      <c r="A91" s="1650">
        <f t="shared" si="9"/>
        <v>87</v>
      </c>
      <c r="B91" s="1655"/>
      <c r="C91" s="1655"/>
      <c r="D91" s="1647" t="s">
        <v>167</v>
      </c>
      <c r="E91" s="1647" t="s">
        <v>168</v>
      </c>
      <c r="F91" s="1647" t="s">
        <v>67</v>
      </c>
      <c r="G91" s="1698" t="s">
        <v>2943</v>
      </c>
      <c r="H91" s="1698" t="s">
        <v>2944</v>
      </c>
      <c r="I91" s="1633">
        <f t="shared" si="7"/>
        <v>0</v>
      </c>
      <c r="J91" s="1634">
        <f t="shared" si="8"/>
        <v>0</v>
      </c>
      <c r="K91" s="1671">
        <f t="shared" si="10"/>
        <v>76.829999999999984</v>
      </c>
      <c r="L91" s="1640">
        <v>0</v>
      </c>
      <c r="M91" s="1640">
        <v>0</v>
      </c>
      <c r="N91" s="1640">
        <v>0</v>
      </c>
      <c r="O91" s="1640">
        <v>0</v>
      </c>
      <c r="P91" s="1640">
        <v>0</v>
      </c>
      <c r="Q91" s="1636">
        <v>0</v>
      </c>
      <c r="R91" s="1636">
        <v>0</v>
      </c>
      <c r="S91" s="1636">
        <v>0</v>
      </c>
      <c r="T91" s="1636">
        <v>0</v>
      </c>
      <c r="U91" s="1636">
        <v>0</v>
      </c>
      <c r="V91" s="1636">
        <v>0</v>
      </c>
      <c r="W91" s="1704">
        <v>0</v>
      </c>
    </row>
    <row r="92" spans="1:23">
      <c r="A92" s="1650">
        <f t="shared" si="9"/>
        <v>88</v>
      </c>
      <c r="B92" s="1655"/>
      <c r="C92" s="1655"/>
      <c r="D92" s="1647" t="s">
        <v>169</v>
      </c>
      <c r="E92" s="1647" t="s">
        <v>170</v>
      </c>
      <c r="F92" s="1647" t="s">
        <v>67</v>
      </c>
      <c r="G92" s="1698" t="s">
        <v>2943</v>
      </c>
      <c r="H92" s="1698" t="s">
        <v>2944</v>
      </c>
      <c r="I92" s="1633">
        <f t="shared" si="7"/>
        <v>0</v>
      </c>
      <c r="J92" s="1634">
        <f t="shared" si="8"/>
        <v>0</v>
      </c>
      <c r="K92" s="1671">
        <f t="shared" si="10"/>
        <v>76.829999999999984</v>
      </c>
      <c r="L92" s="1640">
        <v>0</v>
      </c>
      <c r="M92" s="1640">
        <v>0</v>
      </c>
      <c r="N92" s="1640">
        <v>0</v>
      </c>
      <c r="O92" s="1640">
        <v>0</v>
      </c>
      <c r="P92" s="1640">
        <v>0</v>
      </c>
      <c r="Q92" s="1636">
        <v>0</v>
      </c>
      <c r="R92" s="1636">
        <v>0</v>
      </c>
      <c r="S92" s="1636">
        <v>0</v>
      </c>
      <c r="T92" s="1636">
        <v>0</v>
      </c>
      <c r="U92" s="1636">
        <v>0</v>
      </c>
      <c r="V92" s="1636">
        <v>0</v>
      </c>
      <c r="W92" s="1704">
        <v>0</v>
      </c>
    </row>
    <row r="93" spans="1:23">
      <c r="A93" s="1650">
        <f t="shared" si="9"/>
        <v>89</v>
      </c>
      <c r="B93" s="1655"/>
      <c r="C93" s="1655"/>
      <c r="D93" s="1647" t="s">
        <v>144</v>
      </c>
      <c r="E93" s="1647" t="s">
        <v>363</v>
      </c>
      <c r="F93" s="1647" t="s">
        <v>1083</v>
      </c>
      <c r="G93" s="1698" t="s">
        <v>2943</v>
      </c>
      <c r="H93" s="1698" t="s">
        <v>2944</v>
      </c>
      <c r="I93" s="1633">
        <f t="shared" si="7"/>
        <v>0</v>
      </c>
      <c r="J93" s="1634">
        <f t="shared" si="8"/>
        <v>0</v>
      </c>
      <c r="K93" s="1671">
        <f t="shared" si="10"/>
        <v>76.829999999999984</v>
      </c>
      <c r="L93" s="1640">
        <v>0</v>
      </c>
      <c r="M93" s="1640">
        <v>0</v>
      </c>
      <c r="N93" s="1640">
        <v>0</v>
      </c>
      <c r="O93" s="1640">
        <v>0</v>
      </c>
      <c r="P93" s="1640">
        <v>0</v>
      </c>
      <c r="Q93" s="1636">
        <v>0</v>
      </c>
      <c r="R93" s="1636">
        <v>0</v>
      </c>
      <c r="S93" s="1636">
        <v>0</v>
      </c>
      <c r="T93" s="1636">
        <v>0</v>
      </c>
      <c r="U93" s="1636">
        <v>0</v>
      </c>
      <c r="V93" s="1636">
        <v>0</v>
      </c>
      <c r="W93" s="1704">
        <v>0</v>
      </c>
    </row>
    <row r="94" spans="1:23">
      <c r="A94" s="1650">
        <f t="shared" si="9"/>
        <v>90</v>
      </c>
      <c r="B94" s="1655"/>
      <c r="C94" s="1655"/>
      <c r="D94" s="1647" t="s">
        <v>359</v>
      </c>
      <c r="E94" s="1647" t="s">
        <v>360</v>
      </c>
      <c r="F94" s="1647" t="s">
        <v>1083</v>
      </c>
      <c r="G94" s="1698" t="s">
        <v>2943</v>
      </c>
      <c r="H94" s="1698" t="s">
        <v>2944</v>
      </c>
      <c r="I94" s="1633">
        <f t="shared" si="7"/>
        <v>0</v>
      </c>
      <c r="J94" s="1634">
        <f t="shared" si="8"/>
        <v>0</v>
      </c>
      <c r="K94" s="1671">
        <f t="shared" si="10"/>
        <v>76.829999999999984</v>
      </c>
      <c r="L94" s="1640">
        <v>0</v>
      </c>
      <c r="M94" s="1640">
        <v>0</v>
      </c>
      <c r="N94" s="1640">
        <v>0</v>
      </c>
      <c r="O94" s="1640">
        <v>0</v>
      </c>
      <c r="P94" s="1640">
        <v>0</v>
      </c>
      <c r="Q94" s="1636">
        <v>0</v>
      </c>
      <c r="R94" s="1636">
        <v>0</v>
      </c>
      <c r="S94" s="1636">
        <v>0</v>
      </c>
      <c r="T94" s="1636">
        <v>0</v>
      </c>
      <c r="U94" s="1636">
        <v>0</v>
      </c>
      <c r="V94" s="1636">
        <v>0</v>
      </c>
      <c r="W94" s="1704">
        <v>0</v>
      </c>
    </row>
    <row r="95" spans="1:23">
      <c r="A95" s="1650">
        <f t="shared" si="9"/>
        <v>91</v>
      </c>
      <c r="B95" s="1655"/>
      <c r="C95" s="1655"/>
      <c r="D95" s="1647" t="s">
        <v>941</v>
      </c>
      <c r="E95" s="1647" t="s">
        <v>942</v>
      </c>
      <c r="F95" s="1647" t="s">
        <v>1083</v>
      </c>
      <c r="G95" s="1698" t="s">
        <v>2943</v>
      </c>
      <c r="H95" s="1698" t="s">
        <v>2944</v>
      </c>
      <c r="I95" s="1633">
        <f t="shared" si="7"/>
        <v>0</v>
      </c>
      <c r="J95" s="1634">
        <f t="shared" si="8"/>
        <v>0</v>
      </c>
      <c r="K95" s="1671">
        <f t="shared" si="10"/>
        <v>76.829999999999984</v>
      </c>
      <c r="L95" s="1640">
        <v>0</v>
      </c>
      <c r="M95" s="1640">
        <v>0</v>
      </c>
      <c r="N95" s="1640">
        <v>0</v>
      </c>
      <c r="O95" s="1640">
        <v>0</v>
      </c>
      <c r="P95" s="1640">
        <v>0</v>
      </c>
      <c r="Q95" s="1636">
        <v>0</v>
      </c>
      <c r="R95" s="1636">
        <v>0</v>
      </c>
      <c r="S95" s="1636">
        <v>0</v>
      </c>
      <c r="T95" s="1636">
        <v>0</v>
      </c>
      <c r="U95" s="1636">
        <v>0</v>
      </c>
      <c r="V95" s="1636">
        <v>0</v>
      </c>
      <c r="W95" s="1704">
        <v>0</v>
      </c>
    </row>
    <row r="96" spans="1:23">
      <c r="A96" s="1650">
        <f t="shared" si="9"/>
        <v>92</v>
      </c>
      <c r="B96" s="1655"/>
      <c r="C96" s="1655"/>
      <c r="D96" s="1647" t="s">
        <v>822</v>
      </c>
      <c r="E96" s="1647" t="s">
        <v>823</v>
      </c>
      <c r="F96" s="1647" t="s">
        <v>59</v>
      </c>
      <c r="G96" s="1698" t="s">
        <v>2943</v>
      </c>
      <c r="H96" s="1698" t="s">
        <v>2944</v>
      </c>
      <c r="I96" s="1633">
        <f t="shared" si="7"/>
        <v>0</v>
      </c>
      <c r="J96" s="1634">
        <f t="shared" si="8"/>
        <v>0</v>
      </c>
      <c r="K96" s="1671">
        <f t="shared" si="10"/>
        <v>76.829999999999984</v>
      </c>
      <c r="L96" s="1640">
        <v>0</v>
      </c>
      <c r="M96" s="1640">
        <v>0</v>
      </c>
      <c r="N96" s="1640">
        <v>0</v>
      </c>
      <c r="O96" s="1640">
        <v>0</v>
      </c>
      <c r="P96" s="1640">
        <v>0</v>
      </c>
      <c r="Q96" s="1636">
        <v>0</v>
      </c>
      <c r="R96" s="1636">
        <v>0</v>
      </c>
      <c r="S96" s="1636">
        <v>0</v>
      </c>
      <c r="T96" s="1636">
        <v>0</v>
      </c>
      <c r="U96" s="1636">
        <v>0</v>
      </c>
      <c r="V96" s="1636">
        <v>0</v>
      </c>
      <c r="W96" s="1704">
        <v>0</v>
      </c>
    </row>
    <row r="97" spans="1:23">
      <c r="A97" s="1650">
        <f t="shared" si="9"/>
        <v>93</v>
      </c>
      <c r="B97" s="1655"/>
      <c r="C97" s="1655"/>
      <c r="D97" s="1647" t="s">
        <v>824</v>
      </c>
      <c r="E97" s="1647" t="s">
        <v>497</v>
      </c>
      <c r="F97" s="1647" t="s">
        <v>59</v>
      </c>
      <c r="G97" s="1698" t="s">
        <v>2943</v>
      </c>
      <c r="H97" s="1698" t="s">
        <v>2944</v>
      </c>
      <c r="I97" s="1633">
        <f t="shared" si="7"/>
        <v>0</v>
      </c>
      <c r="J97" s="1634">
        <f t="shared" si="8"/>
        <v>0</v>
      </c>
      <c r="K97" s="1671">
        <f t="shared" si="10"/>
        <v>76.829999999999984</v>
      </c>
      <c r="L97" s="1640">
        <v>0</v>
      </c>
      <c r="M97" s="1640">
        <v>0</v>
      </c>
      <c r="N97" s="1640">
        <v>0</v>
      </c>
      <c r="O97" s="1640">
        <v>0</v>
      </c>
      <c r="P97" s="1640">
        <v>0</v>
      </c>
      <c r="Q97" s="1636">
        <v>0</v>
      </c>
      <c r="R97" s="1636">
        <v>0</v>
      </c>
      <c r="S97" s="1636">
        <v>0</v>
      </c>
      <c r="T97" s="1636">
        <v>0</v>
      </c>
      <c r="U97" s="1636">
        <v>0</v>
      </c>
      <c r="V97" s="1636">
        <v>0</v>
      </c>
      <c r="W97" s="1704">
        <v>0</v>
      </c>
    </row>
    <row r="98" spans="1:23">
      <c r="A98" s="1650">
        <f t="shared" si="9"/>
        <v>94</v>
      </c>
      <c r="B98" s="1655"/>
      <c r="C98" s="1655"/>
      <c r="D98" s="1647" t="s">
        <v>285</v>
      </c>
      <c r="E98" s="1647" t="s">
        <v>286</v>
      </c>
      <c r="F98" s="1647" t="s">
        <v>2650</v>
      </c>
      <c r="G98" s="1698" t="s">
        <v>2943</v>
      </c>
      <c r="H98" s="1698" t="s">
        <v>2944</v>
      </c>
      <c r="I98" s="1633">
        <f t="shared" si="7"/>
        <v>0</v>
      </c>
      <c r="J98" s="1634">
        <f t="shared" si="8"/>
        <v>0</v>
      </c>
      <c r="K98" s="1671">
        <f t="shared" si="10"/>
        <v>76.829999999999984</v>
      </c>
      <c r="L98" s="1640">
        <v>0</v>
      </c>
      <c r="M98" s="1640">
        <v>0</v>
      </c>
      <c r="N98" s="1640">
        <v>0</v>
      </c>
      <c r="O98" s="1640">
        <v>0</v>
      </c>
      <c r="P98" s="1640">
        <v>0</v>
      </c>
      <c r="Q98" s="1636">
        <v>0</v>
      </c>
      <c r="R98" s="1636">
        <v>0</v>
      </c>
      <c r="S98" s="1636">
        <v>0</v>
      </c>
      <c r="T98" s="1636">
        <v>0</v>
      </c>
      <c r="U98" s="1636">
        <v>0</v>
      </c>
      <c r="V98" s="1636">
        <v>0</v>
      </c>
      <c r="W98" s="1704">
        <v>0</v>
      </c>
    </row>
    <row r="99" spans="1:23">
      <c r="A99" s="1650">
        <f t="shared" si="9"/>
        <v>95</v>
      </c>
      <c r="B99" s="1655"/>
      <c r="C99" s="1655"/>
      <c r="D99" s="1647" t="s">
        <v>825</v>
      </c>
      <c r="E99" s="1647" t="s">
        <v>826</v>
      </c>
      <c r="F99" s="1647" t="s">
        <v>56</v>
      </c>
      <c r="G99" s="1698" t="s">
        <v>2943</v>
      </c>
      <c r="H99" s="1698" t="s">
        <v>2944</v>
      </c>
      <c r="I99" s="1633">
        <f t="shared" si="7"/>
        <v>0</v>
      </c>
      <c r="J99" s="1634">
        <f t="shared" si="8"/>
        <v>0</v>
      </c>
      <c r="K99" s="1671">
        <f t="shared" si="10"/>
        <v>76.829999999999984</v>
      </c>
      <c r="L99" s="1640">
        <v>0</v>
      </c>
      <c r="M99" s="1640">
        <v>0</v>
      </c>
      <c r="N99" s="1640">
        <v>0</v>
      </c>
      <c r="O99" s="1640">
        <v>0</v>
      </c>
      <c r="P99" s="1640">
        <v>0</v>
      </c>
      <c r="Q99" s="1636">
        <v>0</v>
      </c>
      <c r="R99" s="1636">
        <v>0</v>
      </c>
      <c r="S99" s="1636">
        <v>0</v>
      </c>
      <c r="T99" s="1636">
        <v>0</v>
      </c>
      <c r="U99" s="1636">
        <v>0</v>
      </c>
      <c r="V99" s="1636">
        <v>0</v>
      </c>
      <c r="W99" s="1704">
        <v>0</v>
      </c>
    </row>
    <row r="100" spans="1:23">
      <c r="A100" s="1650">
        <f t="shared" si="9"/>
        <v>96</v>
      </c>
      <c r="B100" s="1655"/>
      <c r="C100" s="1655"/>
      <c r="D100" s="1647" t="s">
        <v>2677</v>
      </c>
      <c r="E100" s="1647" t="s">
        <v>2678</v>
      </c>
      <c r="F100" s="1647" t="s">
        <v>56</v>
      </c>
      <c r="G100" s="1698" t="s">
        <v>2943</v>
      </c>
      <c r="H100" s="1698" t="s">
        <v>2944</v>
      </c>
      <c r="I100" s="1633">
        <f t="shared" si="7"/>
        <v>0</v>
      </c>
      <c r="J100" s="1634">
        <f t="shared" si="8"/>
        <v>0</v>
      </c>
      <c r="K100" s="1671">
        <f t="shared" si="10"/>
        <v>76.829999999999984</v>
      </c>
      <c r="L100" s="1640">
        <v>0</v>
      </c>
      <c r="M100" s="1640">
        <v>0</v>
      </c>
      <c r="N100" s="1640">
        <v>0</v>
      </c>
      <c r="O100" s="1640">
        <v>0</v>
      </c>
      <c r="P100" s="1640">
        <v>0</v>
      </c>
      <c r="Q100" s="1636">
        <v>0</v>
      </c>
      <c r="R100" s="1636">
        <v>0</v>
      </c>
      <c r="S100" s="1636">
        <v>0</v>
      </c>
      <c r="T100" s="1636">
        <v>0</v>
      </c>
      <c r="U100" s="1636">
        <v>0</v>
      </c>
      <c r="V100" s="1636">
        <v>0</v>
      </c>
      <c r="W100" s="1704">
        <v>0</v>
      </c>
    </row>
    <row r="101" spans="1:23">
      <c r="A101" s="1650">
        <f t="shared" si="9"/>
        <v>97</v>
      </c>
      <c r="B101" s="1655"/>
      <c r="C101" s="1655"/>
      <c r="D101" s="1647" t="s">
        <v>55</v>
      </c>
      <c r="E101" s="1647" t="s">
        <v>829</v>
      </c>
      <c r="F101" s="1647" t="s">
        <v>56</v>
      </c>
      <c r="G101" s="1698" t="s">
        <v>2943</v>
      </c>
      <c r="H101" s="1698" t="s">
        <v>2944</v>
      </c>
      <c r="I101" s="1633">
        <f t="shared" si="7"/>
        <v>0</v>
      </c>
      <c r="J101" s="1634">
        <f t="shared" si="8"/>
        <v>0</v>
      </c>
      <c r="K101" s="1671">
        <f t="shared" si="10"/>
        <v>76.829999999999984</v>
      </c>
      <c r="L101" s="1640">
        <v>0</v>
      </c>
      <c r="M101" s="1640">
        <v>0</v>
      </c>
      <c r="N101" s="1640">
        <v>0</v>
      </c>
      <c r="O101" s="1640">
        <v>0</v>
      </c>
      <c r="P101" s="1640">
        <v>0</v>
      </c>
      <c r="Q101" s="1636">
        <v>0</v>
      </c>
      <c r="R101" s="1636">
        <v>0</v>
      </c>
      <c r="S101" s="1636">
        <v>0</v>
      </c>
      <c r="T101" s="1636">
        <v>0</v>
      </c>
      <c r="U101" s="1636">
        <v>0</v>
      </c>
      <c r="V101" s="1636">
        <v>0</v>
      </c>
      <c r="W101" s="1704">
        <v>0</v>
      </c>
    </row>
    <row r="102" spans="1:23">
      <c r="A102" s="1650">
        <f t="shared" si="9"/>
        <v>98</v>
      </c>
      <c r="B102" s="1655"/>
      <c r="C102" s="1655"/>
      <c r="D102" s="1647" t="s">
        <v>366</v>
      </c>
      <c r="E102" s="1647" t="s">
        <v>367</v>
      </c>
      <c r="F102" s="1647" t="s">
        <v>368</v>
      </c>
      <c r="G102" s="1698" t="s">
        <v>2943</v>
      </c>
      <c r="H102" s="1698" t="s">
        <v>2944</v>
      </c>
      <c r="I102" s="1633">
        <f t="shared" si="7"/>
        <v>0</v>
      </c>
      <c r="J102" s="1634">
        <f t="shared" si="8"/>
        <v>0</v>
      </c>
      <c r="K102" s="1671">
        <f t="shared" si="10"/>
        <v>76.829999999999984</v>
      </c>
      <c r="L102" s="1640">
        <v>0</v>
      </c>
      <c r="M102" s="1640">
        <v>0</v>
      </c>
      <c r="N102" s="1640">
        <v>0</v>
      </c>
      <c r="O102" s="1640">
        <v>0</v>
      </c>
      <c r="P102" s="1640">
        <v>0</v>
      </c>
      <c r="Q102" s="1636">
        <v>0</v>
      </c>
      <c r="R102" s="1636">
        <v>0</v>
      </c>
      <c r="S102" s="1636">
        <v>0</v>
      </c>
      <c r="T102" s="1636">
        <v>0</v>
      </c>
      <c r="U102" s="1636">
        <v>0</v>
      </c>
      <c r="V102" s="1636">
        <v>0</v>
      </c>
      <c r="W102" s="1704">
        <v>0</v>
      </c>
    </row>
    <row r="103" spans="1:23">
      <c r="A103" s="1650">
        <f t="shared" si="9"/>
        <v>99</v>
      </c>
      <c r="B103" s="1655"/>
      <c r="C103" s="1655"/>
      <c r="D103" s="1647" t="s">
        <v>589</v>
      </c>
      <c r="E103" s="1647" t="s">
        <v>830</v>
      </c>
      <c r="F103" s="1647" t="s">
        <v>565</v>
      </c>
      <c r="G103" s="1698" t="s">
        <v>2943</v>
      </c>
      <c r="H103" s="1698" t="s">
        <v>2944</v>
      </c>
      <c r="I103" s="1633">
        <f t="shared" si="7"/>
        <v>0</v>
      </c>
      <c r="J103" s="1634">
        <f t="shared" si="8"/>
        <v>0</v>
      </c>
      <c r="K103" s="1671">
        <f t="shared" si="10"/>
        <v>76.829999999999984</v>
      </c>
      <c r="L103" s="1640">
        <v>0</v>
      </c>
      <c r="M103" s="1640">
        <v>0</v>
      </c>
      <c r="N103" s="1640">
        <v>0</v>
      </c>
      <c r="O103" s="1640">
        <v>0</v>
      </c>
      <c r="P103" s="1640">
        <v>0</v>
      </c>
      <c r="Q103" s="1636">
        <v>0</v>
      </c>
      <c r="R103" s="1636">
        <v>0</v>
      </c>
      <c r="S103" s="1636">
        <v>0</v>
      </c>
      <c r="T103" s="1636">
        <v>0</v>
      </c>
      <c r="U103" s="1636">
        <v>0</v>
      </c>
      <c r="V103" s="1636">
        <v>0</v>
      </c>
      <c r="W103" s="1704">
        <v>0</v>
      </c>
    </row>
    <row r="104" spans="1:23">
      <c r="A104" s="1650">
        <f t="shared" si="9"/>
        <v>100</v>
      </c>
      <c r="B104" s="1655"/>
      <c r="C104" s="1655"/>
      <c r="D104" s="1647" t="s">
        <v>831</v>
      </c>
      <c r="E104" s="1647" t="s">
        <v>832</v>
      </c>
      <c r="F104" s="1647" t="s">
        <v>780</v>
      </c>
      <c r="G104" s="1698" t="s">
        <v>2943</v>
      </c>
      <c r="H104" s="1698" t="s">
        <v>2944</v>
      </c>
      <c r="I104" s="1633">
        <f t="shared" si="7"/>
        <v>0</v>
      </c>
      <c r="J104" s="1634">
        <f t="shared" si="8"/>
        <v>0</v>
      </c>
      <c r="K104" s="1671">
        <f t="shared" si="10"/>
        <v>76.829999999999984</v>
      </c>
      <c r="L104" s="1640">
        <v>0</v>
      </c>
      <c r="M104" s="1640">
        <v>0</v>
      </c>
      <c r="N104" s="1640">
        <v>0</v>
      </c>
      <c r="O104" s="1640">
        <v>0</v>
      </c>
      <c r="P104" s="1640">
        <v>0</v>
      </c>
      <c r="Q104" s="1636">
        <v>0</v>
      </c>
      <c r="R104" s="1636">
        <v>0</v>
      </c>
      <c r="S104" s="1636">
        <v>0</v>
      </c>
      <c r="T104" s="1636">
        <v>0</v>
      </c>
      <c r="U104" s="1636">
        <v>0</v>
      </c>
      <c r="V104" s="1636">
        <v>0</v>
      </c>
      <c r="W104" s="1704">
        <v>0</v>
      </c>
    </row>
    <row r="105" spans="1:23">
      <c r="A105" s="1650">
        <f t="shared" si="9"/>
        <v>101</v>
      </c>
      <c r="B105" s="1655"/>
      <c r="C105" s="1655"/>
      <c r="D105" s="1647" t="s">
        <v>2001</v>
      </c>
      <c r="E105" s="1647" t="s">
        <v>1877</v>
      </c>
      <c r="F105" s="1647" t="s">
        <v>231</v>
      </c>
      <c r="G105" s="1698" t="s">
        <v>2943</v>
      </c>
      <c r="H105" s="1698" t="s">
        <v>2944</v>
      </c>
      <c r="I105" s="1633">
        <f t="shared" si="7"/>
        <v>1</v>
      </c>
      <c r="J105" s="1634">
        <f t="shared" si="8"/>
        <v>0</v>
      </c>
      <c r="K105" s="1671">
        <f t="shared" si="10"/>
        <v>76.829999999999984</v>
      </c>
      <c r="L105" s="1640">
        <f>1</f>
        <v>1</v>
      </c>
      <c r="M105" s="1640">
        <v>0</v>
      </c>
      <c r="N105" s="1640">
        <v>0</v>
      </c>
      <c r="O105" s="1640">
        <v>0</v>
      </c>
      <c r="P105" s="1640">
        <v>0</v>
      </c>
      <c r="Q105" s="1636">
        <v>0</v>
      </c>
      <c r="R105" s="1636">
        <v>0</v>
      </c>
      <c r="S105" s="1636">
        <v>0</v>
      </c>
      <c r="T105" s="1636">
        <v>0</v>
      </c>
      <c r="U105" s="1636">
        <v>0</v>
      </c>
      <c r="V105" s="1636">
        <v>0</v>
      </c>
      <c r="W105" s="1704">
        <v>0</v>
      </c>
    </row>
  </sheetData>
  <autoFilter ref="A4:W4" xr:uid="{00000000-0009-0000-0000-000022000000}">
    <sortState xmlns:xlrd2="http://schemas.microsoft.com/office/spreadsheetml/2017/richdata2" ref="A5:AZ105">
      <sortCondition descending="1" ref="J4"/>
    </sortState>
  </autoFilter>
  <mergeCells count="9">
    <mergeCell ref="A1:W1"/>
    <mergeCell ref="A2:W2"/>
    <mergeCell ref="T3:U3"/>
    <mergeCell ref="V3:W3"/>
    <mergeCell ref="I3:J3"/>
    <mergeCell ref="L3:M3"/>
    <mergeCell ref="N3:O3"/>
    <mergeCell ref="P3:Q3"/>
    <mergeCell ref="R3:S3"/>
  </mergeCells>
  <conditionalFormatting sqref="F106:H1048576 F3:H3 G4:H4 F5:H55 F82:H82">
    <cfRule type="containsText" dxfId="16" priority="6" operator="containsText" text="student">
      <formula>NOT(ISERROR(SEARCH("student",F3)))</formula>
    </cfRule>
  </conditionalFormatting>
  <conditionalFormatting sqref="F56:F79 G56:H81">
    <cfRule type="containsText" dxfId="15" priority="3" operator="containsText" text="student">
      <formula>NOT(ISERROR(SEARCH("student",F56)))</formula>
    </cfRule>
  </conditionalFormatting>
  <conditionalFormatting sqref="F83:F88 G83:H105 F91:F104">
    <cfRule type="containsText" dxfId="14" priority="2" operator="containsText" text="student">
      <formula>NOT(ISERROR(SEARCH("student",F83)))</formula>
    </cfRule>
  </conditionalFormatting>
  <conditionalFormatting sqref="F4">
    <cfRule type="containsText" dxfId="13" priority="1" operator="containsText" text="student">
      <formula>NOT(ISERROR(SEARCH("student",F4)))</formula>
    </cfRule>
  </conditionalFormatting>
  <pageMargins left="0.34" right="0.21" top="0.75" bottom="0.75" header="0.3" footer="0.3"/>
  <pageSetup paperSize="9" scale="80" orientation="landscape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>
    <tabColor rgb="FF7030A0"/>
  </sheetPr>
  <dimension ref="A1:FE105"/>
  <sheetViews>
    <sheetView zoomScale="85" zoomScaleNormal="85" workbookViewId="0">
      <selection activeCell="AF39" sqref="AF39"/>
    </sheetView>
  </sheetViews>
  <sheetFormatPr baseColWidth="10" defaultColWidth="8.83203125" defaultRowHeight="15"/>
  <cols>
    <col min="1" max="1" width="8.83203125" style="1695"/>
    <col min="2" max="2" width="8.83203125" style="1699"/>
    <col min="3" max="3" width="11.5" style="1699" customWidth="1"/>
    <col min="4" max="4" width="11.5" style="1053" hidden="1" customWidth="1"/>
    <col min="5" max="5" width="16.6640625" style="1053" hidden="1" customWidth="1"/>
    <col min="6" max="6" width="30" style="1053" hidden="1" customWidth="1"/>
    <col min="7" max="7" width="18.5" style="1665" hidden="1" customWidth="1"/>
    <col min="8" max="8" width="26.6640625" style="1665" hidden="1" customWidth="1"/>
    <col min="9" max="9" width="11.5" hidden="1" customWidth="1"/>
    <col min="10" max="10" width="11.6640625" style="1694" hidden="1" customWidth="1"/>
    <col min="11" max="11" width="13.33203125" customWidth="1"/>
    <col min="12" max="15" width="10.1640625" hidden="1" customWidth="1"/>
    <col min="16" max="16" width="10.6640625" hidden="1" customWidth="1"/>
    <col min="17" max="17" width="10.1640625" hidden="1" customWidth="1"/>
    <col min="18" max="23" width="10.6640625" hidden="1" customWidth="1"/>
    <col min="24" max="161" width="8.83203125" style="1"/>
  </cols>
  <sheetData>
    <row r="1" spans="1:161" ht="21" customHeight="1">
      <c r="A1" s="1815" t="s">
        <v>2945</v>
      </c>
      <c r="B1" s="1815"/>
      <c r="C1" s="1815"/>
      <c r="D1" s="1815"/>
      <c r="E1" s="1815"/>
      <c r="F1" s="1815"/>
      <c r="G1" s="1815"/>
      <c r="H1" s="1815"/>
      <c r="I1" s="1815"/>
      <c r="J1" s="1815"/>
      <c r="K1" s="1815"/>
      <c r="L1" s="1815"/>
      <c r="M1" s="1815"/>
      <c r="N1" s="1815"/>
      <c r="O1" s="1815"/>
      <c r="P1" s="1815"/>
      <c r="Q1" s="1815"/>
      <c r="R1" s="1815"/>
      <c r="S1" s="1815"/>
      <c r="T1" s="1815"/>
      <c r="U1" s="1815"/>
      <c r="V1" s="1815"/>
      <c r="W1" s="1816"/>
    </row>
    <row r="2" spans="1:161" ht="19">
      <c r="A2" s="1817" t="s">
        <v>2277</v>
      </c>
      <c r="B2" s="1817"/>
      <c r="C2" s="1817"/>
      <c r="D2" s="1817"/>
      <c r="E2" s="1817"/>
      <c r="F2" s="1817"/>
      <c r="G2" s="1817"/>
      <c r="H2" s="1817"/>
      <c r="I2" s="1817"/>
      <c r="J2" s="1817"/>
      <c r="K2" s="1817"/>
      <c r="L2" s="1817"/>
      <c r="M2" s="1817"/>
      <c r="N2" s="1817"/>
      <c r="O2" s="1817"/>
      <c r="P2" s="1817"/>
      <c r="Q2" s="1817"/>
      <c r="R2" s="1817"/>
      <c r="S2" s="1817"/>
      <c r="T2" s="1817"/>
      <c r="U2" s="1817"/>
      <c r="V2" s="1817"/>
      <c r="W2" s="1828"/>
    </row>
    <row r="3" spans="1:161" ht="18" customHeight="1">
      <c r="A3" s="1687"/>
      <c r="B3" s="1657"/>
      <c r="C3" s="1657"/>
      <c r="D3" s="1627"/>
      <c r="E3" s="1627"/>
      <c r="F3" s="1627"/>
      <c r="G3" s="1682"/>
      <c r="H3" s="1682"/>
      <c r="I3" s="1807"/>
      <c r="J3" s="1807"/>
      <c r="K3" s="1687"/>
      <c r="L3" s="1807" t="s">
        <v>1732</v>
      </c>
      <c r="M3" s="1807"/>
      <c r="N3" s="1807" t="s">
        <v>859</v>
      </c>
      <c r="O3" s="1807"/>
      <c r="P3" s="1807" t="s">
        <v>12</v>
      </c>
      <c r="Q3" s="1807"/>
      <c r="R3" s="1807" t="s">
        <v>6</v>
      </c>
      <c r="S3" s="1807"/>
      <c r="T3" s="1807" t="s">
        <v>5</v>
      </c>
      <c r="U3" s="1807"/>
      <c r="V3" s="1807" t="s">
        <v>7</v>
      </c>
      <c r="W3" s="1807"/>
    </row>
    <row r="4" spans="1:161" ht="45" customHeight="1">
      <c r="A4" s="1687" t="s">
        <v>2742</v>
      </c>
      <c r="B4" s="1657" t="s">
        <v>2740</v>
      </c>
      <c r="C4" s="1702" t="s">
        <v>2946</v>
      </c>
      <c r="D4" s="1627" t="s">
        <v>1</v>
      </c>
      <c r="E4" s="1627" t="s">
        <v>2</v>
      </c>
      <c r="F4" s="1627" t="s">
        <v>861</v>
      </c>
      <c r="G4" s="1682" t="s">
        <v>13</v>
      </c>
      <c r="H4" s="1682" t="s">
        <v>4</v>
      </c>
      <c r="I4" s="1629" t="s">
        <v>2932</v>
      </c>
      <c r="J4" s="1630" t="s">
        <v>2933</v>
      </c>
      <c r="K4" s="1702" t="s">
        <v>2929</v>
      </c>
      <c r="L4" s="1687" t="s">
        <v>14</v>
      </c>
      <c r="M4" s="1687" t="s">
        <v>15</v>
      </c>
      <c r="N4" s="1687" t="s">
        <v>14</v>
      </c>
      <c r="O4" s="1687" t="s">
        <v>15</v>
      </c>
      <c r="P4" s="1687" t="s">
        <v>14</v>
      </c>
      <c r="Q4" s="1687" t="s">
        <v>15</v>
      </c>
      <c r="R4" s="1687" t="s">
        <v>14</v>
      </c>
      <c r="S4" s="1687" t="s">
        <v>15</v>
      </c>
      <c r="T4" s="1687" t="s">
        <v>14</v>
      </c>
      <c r="U4" s="1687" t="s">
        <v>15</v>
      </c>
      <c r="V4" s="1687" t="s">
        <v>14</v>
      </c>
      <c r="W4" s="1703" t="s">
        <v>15</v>
      </c>
    </row>
    <row r="5" spans="1:161" s="131" customFormat="1">
      <c r="A5" s="1650">
        <v>1</v>
      </c>
      <c r="B5" s="1655">
        <v>1</v>
      </c>
      <c r="C5" s="1702">
        <v>1</v>
      </c>
      <c r="D5" s="1696" t="s">
        <v>103</v>
      </c>
      <c r="E5" s="1643" t="s">
        <v>104</v>
      </c>
      <c r="F5" s="1643" t="s">
        <v>67</v>
      </c>
      <c r="G5" s="1692" t="s">
        <v>2943</v>
      </c>
      <c r="H5" s="1692" t="s">
        <v>40</v>
      </c>
      <c r="I5" s="1641">
        <f t="shared" ref="I5:J36" si="0">L5+N5+P5+R5+T5+V5</f>
        <v>7</v>
      </c>
      <c r="J5" s="1642">
        <f t="shared" si="0"/>
        <v>4.8333333333333339</v>
      </c>
      <c r="K5" s="1671">
        <v>4.83</v>
      </c>
      <c r="L5" s="1636">
        <v>0</v>
      </c>
      <c r="M5" s="1636">
        <v>0</v>
      </c>
      <c r="N5" s="1640">
        <f>1+1+1+1</f>
        <v>4</v>
      </c>
      <c r="O5" s="1640">
        <f>1/2+1+1+1/3</f>
        <v>2.8333333333333335</v>
      </c>
      <c r="P5" s="1636">
        <v>0</v>
      </c>
      <c r="Q5" s="1636">
        <v>0</v>
      </c>
      <c r="R5" s="1636">
        <v>0</v>
      </c>
      <c r="S5" s="1636">
        <v>0</v>
      </c>
      <c r="T5" s="1636">
        <v>0</v>
      </c>
      <c r="U5" s="1636">
        <v>0</v>
      </c>
      <c r="V5" s="1636">
        <f>1+1+1</f>
        <v>3</v>
      </c>
      <c r="W5" s="1704">
        <f>1+1/2+1/2</f>
        <v>2</v>
      </c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  <c r="CR5" s="9"/>
      <c r="CS5" s="9"/>
      <c r="CT5" s="9"/>
      <c r="CU5" s="9"/>
      <c r="CV5" s="9"/>
      <c r="CW5" s="9"/>
      <c r="CX5" s="9"/>
      <c r="CY5" s="9"/>
      <c r="CZ5" s="9"/>
      <c r="DA5" s="9"/>
      <c r="DB5" s="9"/>
      <c r="DC5" s="9"/>
      <c r="DD5" s="9"/>
      <c r="DE5" s="9"/>
      <c r="DF5" s="9"/>
      <c r="DG5" s="9"/>
      <c r="DH5" s="9"/>
      <c r="DI5" s="9"/>
      <c r="DJ5" s="9"/>
      <c r="DK5" s="9"/>
      <c r="DL5" s="9"/>
      <c r="DM5" s="9"/>
      <c r="DN5" s="9"/>
      <c r="DO5" s="9"/>
      <c r="DP5" s="9"/>
      <c r="DQ5" s="9"/>
      <c r="DR5" s="9"/>
      <c r="DS5" s="9"/>
      <c r="DT5" s="9"/>
      <c r="DU5" s="9"/>
      <c r="DV5" s="9"/>
      <c r="DW5" s="9"/>
      <c r="DX5" s="9"/>
      <c r="DY5" s="9"/>
      <c r="DZ5" s="9"/>
      <c r="EA5" s="9"/>
      <c r="EB5" s="9"/>
      <c r="EC5" s="9"/>
      <c r="ED5" s="9"/>
      <c r="EE5" s="9"/>
      <c r="EF5" s="9"/>
      <c r="EG5" s="9"/>
      <c r="EH5" s="9"/>
      <c r="EI5" s="9"/>
      <c r="EJ5" s="9"/>
      <c r="EK5" s="9"/>
      <c r="EL5" s="9"/>
      <c r="EM5" s="9"/>
      <c r="EN5" s="9"/>
      <c r="EO5" s="9"/>
      <c r="EP5" s="9"/>
      <c r="EQ5" s="9"/>
      <c r="ER5" s="9"/>
      <c r="ES5" s="9"/>
      <c r="ET5" s="9"/>
      <c r="EU5" s="9"/>
      <c r="EV5" s="9"/>
      <c r="EW5" s="9"/>
      <c r="EX5" s="9"/>
      <c r="EY5" s="9"/>
      <c r="EZ5" s="9"/>
      <c r="FA5" s="9"/>
      <c r="FB5" s="9"/>
      <c r="FC5" s="9"/>
      <c r="FD5" s="9"/>
      <c r="FE5" s="9"/>
    </row>
    <row r="6" spans="1:161" s="129" customFormat="1">
      <c r="A6" s="1650">
        <f>A5+1</f>
        <v>2</v>
      </c>
      <c r="B6" s="1655">
        <v>2</v>
      </c>
      <c r="C6" s="1702">
        <v>2</v>
      </c>
      <c r="D6" s="1647" t="s">
        <v>314</v>
      </c>
      <c r="E6" s="1647" t="s">
        <v>315</v>
      </c>
      <c r="F6" s="1647" t="s">
        <v>1759</v>
      </c>
      <c r="G6" s="1698" t="s">
        <v>2943</v>
      </c>
      <c r="H6" s="1698" t="s">
        <v>1438</v>
      </c>
      <c r="I6" s="1633">
        <f t="shared" si="0"/>
        <v>4</v>
      </c>
      <c r="J6" s="1634">
        <f t="shared" si="0"/>
        <v>4</v>
      </c>
      <c r="K6" s="1671">
        <f>K5+J6</f>
        <v>8.83</v>
      </c>
      <c r="L6" s="1640">
        <v>0</v>
      </c>
      <c r="M6" s="1640">
        <v>0</v>
      </c>
      <c r="N6" s="1640">
        <f>1+1+1+1</f>
        <v>4</v>
      </c>
      <c r="O6" s="1640">
        <f>1+1+1+1</f>
        <v>4</v>
      </c>
      <c r="P6" s="1640">
        <v>0</v>
      </c>
      <c r="Q6" s="1640">
        <v>0</v>
      </c>
      <c r="R6" s="1640">
        <v>0</v>
      </c>
      <c r="S6" s="1640">
        <v>0</v>
      </c>
      <c r="T6" s="1640">
        <v>0</v>
      </c>
      <c r="U6" s="1640">
        <v>0</v>
      </c>
      <c r="V6" s="1636">
        <v>0</v>
      </c>
      <c r="W6" s="1704">
        <v>0</v>
      </c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  <c r="BT6" s="9"/>
      <c r="BU6" s="9"/>
      <c r="BV6" s="9"/>
      <c r="BW6" s="9"/>
      <c r="BX6" s="9"/>
      <c r="BY6" s="9"/>
      <c r="BZ6" s="9"/>
      <c r="CA6" s="9"/>
      <c r="CB6" s="9"/>
      <c r="CC6" s="9"/>
      <c r="CD6" s="9"/>
      <c r="CE6" s="9"/>
      <c r="CF6" s="9"/>
      <c r="CG6" s="9"/>
      <c r="CH6" s="9"/>
      <c r="CI6" s="9"/>
      <c r="CJ6" s="9"/>
      <c r="CK6" s="9"/>
      <c r="CL6" s="9"/>
      <c r="CM6" s="9"/>
      <c r="CN6" s="9"/>
      <c r="CO6" s="9"/>
      <c r="CP6" s="9"/>
      <c r="CQ6" s="9"/>
      <c r="CR6" s="9"/>
      <c r="CS6" s="9"/>
      <c r="CT6" s="9"/>
      <c r="CU6" s="9"/>
      <c r="CV6" s="9"/>
      <c r="CW6" s="9"/>
      <c r="CX6" s="9"/>
      <c r="CY6" s="9"/>
      <c r="CZ6" s="9"/>
      <c r="DA6" s="9"/>
      <c r="DB6" s="9"/>
      <c r="DC6" s="9"/>
      <c r="DD6" s="9"/>
      <c r="DE6" s="9"/>
      <c r="DF6" s="9"/>
      <c r="DG6" s="9"/>
      <c r="DH6" s="9"/>
      <c r="DI6" s="9"/>
      <c r="DJ6" s="9"/>
      <c r="DK6" s="9"/>
      <c r="DL6" s="9"/>
      <c r="DM6" s="9"/>
      <c r="DN6" s="9"/>
      <c r="DO6" s="9"/>
      <c r="DP6" s="9"/>
      <c r="DQ6" s="9"/>
      <c r="DR6" s="9"/>
      <c r="DS6" s="9"/>
      <c r="DT6" s="9"/>
      <c r="DU6" s="9"/>
      <c r="DV6" s="9"/>
      <c r="DW6" s="9"/>
      <c r="DX6" s="9"/>
      <c r="DY6" s="9"/>
      <c r="DZ6" s="9"/>
      <c r="EA6" s="9"/>
      <c r="EB6" s="9"/>
      <c r="EC6" s="9"/>
      <c r="ED6" s="9"/>
      <c r="EE6" s="9"/>
      <c r="EF6" s="9"/>
      <c r="EG6" s="9"/>
      <c r="EH6" s="9"/>
      <c r="EI6" s="9"/>
      <c r="EJ6" s="9"/>
      <c r="EK6" s="9"/>
      <c r="EL6" s="9"/>
      <c r="EM6" s="9"/>
      <c r="EN6" s="9"/>
      <c r="EO6" s="9"/>
      <c r="EP6" s="9"/>
      <c r="EQ6" s="9"/>
      <c r="ER6" s="9"/>
      <c r="ES6" s="9"/>
      <c r="ET6" s="9"/>
      <c r="EU6" s="9"/>
      <c r="EV6" s="9"/>
      <c r="EW6" s="9"/>
      <c r="EX6" s="9"/>
      <c r="EY6" s="9"/>
      <c r="EZ6" s="9"/>
      <c r="FA6" s="9"/>
      <c r="FB6" s="9"/>
      <c r="FC6" s="9"/>
      <c r="FD6" s="9"/>
      <c r="FE6" s="9"/>
    </row>
    <row r="7" spans="1:161" s="131" customFormat="1">
      <c r="A7" s="1650">
        <f t="shared" ref="A7:A70" si="1">A6+1</f>
        <v>3</v>
      </c>
      <c r="B7" s="1655">
        <v>2</v>
      </c>
      <c r="C7" s="1702">
        <v>3</v>
      </c>
      <c r="D7" s="1647" t="s">
        <v>70</v>
      </c>
      <c r="E7" s="1647" t="s">
        <v>69</v>
      </c>
      <c r="F7" s="1647" t="s">
        <v>59</v>
      </c>
      <c r="G7" s="1698" t="s">
        <v>2943</v>
      </c>
      <c r="H7" s="1698" t="s">
        <v>1237</v>
      </c>
      <c r="I7" s="1633">
        <f t="shared" si="0"/>
        <v>4</v>
      </c>
      <c r="J7" s="1634">
        <f t="shared" si="0"/>
        <v>4</v>
      </c>
      <c r="K7" s="1671">
        <f t="shared" ref="K7:K70" si="2">K6+J7</f>
        <v>12.83</v>
      </c>
      <c r="L7" s="1636">
        <v>0</v>
      </c>
      <c r="M7" s="1636">
        <v>0</v>
      </c>
      <c r="N7" s="1640">
        <f>1+1+1</f>
        <v>3</v>
      </c>
      <c r="O7" s="1640">
        <f>1+1+1</f>
        <v>3</v>
      </c>
      <c r="P7" s="1636">
        <v>0</v>
      </c>
      <c r="Q7" s="1636">
        <v>0</v>
      </c>
      <c r="R7" s="1636">
        <v>0</v>
      </c>
      <c r="S7" s="1636">
        <v>0</v>
      </c>
      <c r="T7" s="1636">
        <v>0</v>
      </c>
      <c r="U7" s="1636">
        <v>0</v>
      </c>
      <c r="V7" s="1636">
        <v>1</v>
      </c>
      <c r="W7" s="1704">
        <v>1</v>
      </c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  <c r="BW7" s="9"/>
      <c r="BX7" s="9"/>
      <c r="BY7" s="9"/>
      <c r="BZ7" s="9"/>
      <c r="CA7" s="9"/>
      <c r="CB7" s="9"/>
      <c r="CC7" s="9"/>
      <c r="CD7" s="9"/>
      <c r="CE7" s="9"/>
      <c r="CF7" s="9"/>
      <c r="CG7" s="9"/>
      <c r="CH7" s="9"/>
      <c r="CI7" s="9"/>
      <c r="CJ7" s="9"/>
      <c r="CK7" s="9"/>
      <c r="CL7" s="9"/>
      <c r="CM7" s="9"/>
      <c r="CN7" s="9"/>
      <c r="CO7" s="9"/>
      <c r="CP7" s="9"/>
      <c r="CQ7" s="9"/>
      <c r="CR7" s="9"/>
      <c r="CS7" s="9"/>
      <c r="CT7" s="9"/>
      <c r="CU7" s="9"/>
      <c r="CV7" s="9"/>
      <c r="CW7" s="9"/>
      <c r="CX7" s="9"/>
      <c r="CY7" s="9"/>
      <c r="CZ7" s="9"/>
      <c r="DA7" s="9"/>
      <c r="DB7" s="9"/>
      <c r="DC7" s="9"/>
      <c r="DD7" s="9"/>
      <c r="DE7" s="9"/>
      <c r="DF7" s="9"/>
      <c r="DG7" s="9"/>
      <c r="DH7" s="9"/>
      <c r="DI7" s="9"/>
      <c r="DJ7" s="9"/>
      <c r="DK7" s="9"/>
      <c r="DL7" s="9"/>
      <c r="DM7" s="9"/>
      <c r="DN7" s="9"/>
      <c r="DO7" s="9"/>
      <c r="DP7" s="9"/>
      <c r="DQ7" s="9"/>
      <c r="DR7" s="9"/>
      <c r="DS7" s="9"/>
      <c r="DT7" s="9"/>
      <c r="DU7" s="9"/>
      <c r="DV7" s="9"/>
      <c r="DW7" s="9"/>
      <c r="DX7" s="9"/>
      <c r="DY7" s="9"/>
      <c r="DZ7" s="9"/>
      <c r="EA7" s="9"/>
      <c r="EB7" s="9"/>
      <c r="EC7" s="9"/>
      <c r="ED7" s="9"/>
      <c r="EE7" s="9"/>
      <c r="EF7" s="9"/>
      <c r="EG7" s="9"/>
      <c r="EH7" s="9"/>
      <c r="EI7" s="9"/>
      <c r="EJ7" s="9"/>
      <c r="EK7" s="9"/>
      <c r="EL7" s="9"/>
      <c r="EM7" s="9"/>
      <c r="EN7" s="9"/>
      <c r="EO7" s="9"/>
      <c r="EP7" s="9"/>
      <c r="EQ7" s="9"/>
      <c r="ER7" s="9"/>
      <c r="ES7" s="9"/>
      <c r="ET7" s="9"/>
      <c r="EU7" s="9"/>
      <c r="EV7" s="9"/>
      <c r="EW7" s="9"/>
      <c r="EX7" s="9"/>
      <c r="EY7" s="9"/>
      <c r="EZ7" s="9"/>
      <c r="FA7" s="9"/>
      <c r="FB7" s="9"/>
      <c r="FC7" s="9"/>
      <c r="FD7" s="9"/>
      <c r="FE7" s="9"/>
    </row>
    <row r="8" spans="1:161" s="135" customFormat="1">
      <c r="A8" s="1650">
        <f t="shared" si="1"/>
        <v>4</v>
      </c>
      <c r="B8" s="1655">
        <v>2</v>
      </c>
      <c r="C8" s="1702">
        <v>4</v>
      </c>
      <c r="D8" s="1647" t="s">
        <v>150</v>
      </c>
      <c r="E8" s="1647" t="s">
        <v>151</v>
      </c>
      <c r="F8" s="1647" t="s">
        <v>67</v>
      </c>
      <c r="G8" s="1698" t="s">
        <v>2943</v>
      </c>
      <c r="H8" s="1698" t="s">
        <v>2944</v>
      </c>
      <c r="I8" s="1633">
        <f t="shared" si="0"/>
        <v>4</v>
      </c>
      <c r="J8" s="1634">
        <f t="shared" si="0"/>
        <v>4</v>
      </c>
      <c r="K8" s="1671">
        <f t="shared" si="2"/>
        <v>16.829999999999998</v>
      </c>
      <c r="L8" s="1640">
        <f>1</f>
        <v>1</v>
      </c>
      <c r="M8" s="1640">
        <f>1</f>
        <v>1</v>
      </c>
      <c r="N8" s="1640">
        <f>1+1+1</f>
        <v>3</v>
      </c>
      <c r="O8" s="1640">
        <f>1+1+1</f>
        <v>3</v>
      </c>
      <c r="P8" s="1640">
        <v>0</v>
      </c>
      <c r="Q8" s="1636">
        <v>0</v>
      </c>
      <c r="R8" s="1636">
        <v>0</v>
      </c>
      <c r="S8" s="1636">
        <v>0</v>
      </c>
      <c r="T8" s="1636">
        <v>0</v>
      </c>
      <c r="U8" s="1636">
        <v>0</v>
      </c>
      <c r="V8" s="1636">
        <v>0</v>
      </c>
      <c r="W8" s="1704">
        <v>0</v>
      </c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</row>
    <row r="9" spans="1:161" s="135" customFormat="1">
      <c r="A9" s="1650">
        <f t="shared" si="1"/>
        <v>5</v>
      </c>
      <c r="B9" s="1655">
        <v>5</v>
      </c>
      <c r="C9" s="1702">
        <v>5</v>
      </c>
      <c r="D9" s="1647" t="s">
        <v>221</v>
      </c>
      <c r="E9" s="1647" t="s">
        <v>131</v>
      </c>
      <c r="F9" s="1647" t="s">
        <v>56</v>
      </c>
      <c r="G9" s="1698" t="s">
        <v>2943</v>
      </c>
      <c r="H9" s="1698" t="s">
        <v>1438</v>
      </c>
      <c r="I9" s="1633">
        <f t="shared" si="0"/>
        <v>4</v>
      </c>
      <c r="J9" s="1634">
        <f t="shared" si="0"/>
        <v>3.333333333333333</v>
      </c>
      <c r="K9" s="1671">
        <f t="shared" si="2"/>
        <v>20.16333333333333</v>
      </c>
      <c r="L9" s="1640">
        <v>0</v>
      </c>
      <c r="M9" s="1640">
        <v>0</v>
      </c>
      <c r="N9" s="1640">
        <f>1+1+1</f>
        <v>3</v>
      </c>
      <c r="O9" s="1640">
        <f>1+1/3+1</f>
        <v>2.333333333333333</v>
      </c>
      <c r="P9" s="1640">
        <v>0</v>
      </c>
      <c r="Q9" s="1640">
        <v>0</v>
      </c>
      <c r="R9" s="1640">
        <v>0</v>
      </c>
      <c r="S9" s="1640">
        <v>0</v>
      </c>
      <c r="T9" s="1640">
        <v>0</v>
      </c>
      <c r="U9" s="1640">
        <v>0</v>
      </c>
      <c r="V9" s="1640">
        <f>1</f>
        <v>1</v>
      </c>
      <c r="W9" s="1705">
        <f>1</f>
        <v>1</v>
      </c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</row>
    <row r="10" spans="1:161" s="135" customFormat="1">
      <c r="A10" s="1650">
        <f t="shared" si="1"/>
        <v>6</v>
      </c>
      <c r="B10" s="1655">
        <v>6</v>
      </c>
      <c r="C10" s="1702">
        <v>6</v>
      </c>
      <c r="D10" s="1647" t="s">
        <v>1022</v>
      </c>
      <c r="E10" s="1647" t="s">
        <v>1023</v>
      </c>
      <c r="F10" s="1647" t="s">
        <v>59</v>
      </c>
      <c r="G10" s="1698" t="s">
        <v>2943</v>
      </c>
      <c r="H10" s="1698" t="s">
        <v>1237</v>
      </c>
      <c r="I10" s="1633">
        <f t="shared" si="0"/>
        <v>3</v>
      </c>
      <c r="J10" s="1634">
        <f t="shared" si="0"/>
        <v>3</v>
      </c>
      <c r="K10" s="1671">
        <f t="shared" si="2"/>
        <v>23.16333333333333</v>
      </c>
      <c r="L10" s="1636">
        <f>1</f>
        <v>1</v>
      </c>
      <c r="M10" s="1636">
        <f>1</f>
        <v>1</v>
      </c>
      <c r="N10" s="1640">
        <f>1</f>
        <v>1</v>
      </c>
      <c r="O10" s="1640">
        <f>1</f>
        <v>1</v>
      </c>
      <c r="P10" s="1636">
        <v>0</v>
      </c>
      <c r="Q10" s="1636">
        <v>0</v>
      </c>
      <c r="R10" s="1636">
        <v>0</v>
      </c>
      <c r="S10" s="1636">
        <v>0</v>
      </c>
      <c r="T10" s="1636">
        <v>0</v>
      </c>
      <c r="U10" s="1636">
        <v>0</v>
      </c>
      <c r="V10" s="1636">
        <f>1</f>
        <v>1</v>
      </c>
      <c r="W10" s="1704">
        <f>1</f>
        <v>1</v>
      </c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</row>
    <row r="11" spans="1:161" s="135" customFormat="1">
      <c r="A11" s="1650">
        <f t="shared" si="1"/>
        <v>7</v>
      </c>
      <c r="B11" s="1655">
        <v>6</v>
      </c>
      <c r="C11" s="1702">
        <v>7</v>
      </c>
      <c r="D11" s="1647" t="s">
        <v>2625</v>
      </c>
      <c r="E11" s="1647" t="s">
        <v>2624</v>
      </c>
      <c r="F11" s="1647" t="s">
        <v>67</v>
      </c>
      <c r="G11" s="1698" t="s">
        <v>2943</v>
      </c>
      <c r="H11" s="1698" t="s">
        <v>2944</v>
      </c>
      <c r="I11" s="1633">
        <f t="shared" si="0"/>
        <v>3</v>
      </c>
      <c r="J11" s="1634">
        <f t="shared" si="0"/>
        <v>3</v>
      </c>
      <c r="K11" s="1671">
        <f t="shared" si="2"/>
        <v>26.16333333333333</v>
      </c>
      <c r="L11" s="1640">
        <v>0</v>
      </c>
      <c r="M11" s="1640">
        <v>0</v>
      </c>
      <c r="N11" s="1640">
        <f>1+1+1</f>
        <v>3</v>
      </c>
      <c r="O11" s="1640">
        <f>1+1+1</f>
        <v>3</v>
      </c>
      <c r="P11" s="1640">
        <v>0</v>
      </c>
      <c r="Q11" s="1636">
        <v>0</v>
      </c>
      <c r="R11" s="1636">
        <v>0</v>
      </c>
      <c r="S11" s="1636">
        <v>0</v>
      </c>
      <c r="T11" s="1636">
        <v>0</v>
      </c>
      <c r="U11" s="1636">
        <v>0</v>
      </c>
      <c r="V11" s="1636">
        <v>0</v>
      </c>
      <c r="W11" s="1704">
        <v>0</v>
      </c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</row>
    <row r="12" spans="1:161" s="135" customFormat="1">
      <c r="A12" s="1650">
        <f t="shared" si="1"/>
        <v>8</v>
      </c>
      <c r="B12" s="1655">
        <v>6</v>
      </c>
      <c r="C12" s="1702">
        <v>8</v>
      </c>
      <c r="D12" s="1647" t="s">
        <v>90</v>
      </c>
      <c r="E12" s="1647" t="s">
        <v>91</v>
      </c>
      <c r="F12" s="1647" t="s">
        <v>59</v>
      </c>
      <c r="G12" s="1698" t="s">
        <v>2943</v>
      </c>
      <c r="H12" s="1698" t="s">
        <v>2944</v>
      </c>
      <c r="I12" s="1641">
        <f t="shared" si="0"/>
        <v>3</v>
      </c>
      <c r="J12" s="1642">
        <f t="shared" si="0"/>
        <v>3</v>
      </c>
      <c r="K12" s="1671">
        <f t="shared" si="2"/>
        <v>29.16333333333333</v>
      </c>
      <c r="L12" s="1640">
        <f>1</f>
        <v>1</v>
      </c>
      <c r="M12" s="1640">
        <f>1</f>
        <v>1</v>
      </c>
      <c r="N12" s="1640">
        <f>1+1</f>
        <v>2</v>
      </c>
      <c r="O12" s="1640">
        <f>1+1</f>
        <v>2</v>
      </c>
      <c r="P12" s="1640">
        <v>0</v>
      </c>
      <c r="Q12" s="1636">
        <v>0</v>
      </c>
      <c r="R12" s="1636">
        <v>0</v>
      </c>
      <c r="S12" s="1636">
        <v>0</v>
      </c>
      <c r="T12" s="1636">
        <v>0</v>
      </c>
      <c r="U12" s="1636">
        <v>0</v>
      </c>
      <c r="V12" s="1636">
        <v>0</v>
      </c>
      <c r="W12" s="1704">
        <v>0</v>
      </c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</row>
    <row r="13" spans="1:161" s="133" customFormat="1">
      <c r="A13" s="1650">
        <f t="shared" si="1"/>
        <v>9</v>
      </c>
      <c r="B13" s="1655">
        <v>9</v>
      </c>
      <c r="C13" s="1702">
        <v>9</v>
      </c>
      <c r="D13" s="1696" t="s">
        <v>279</v>
      </c>
      <c r="E13" s="1643" t="s">
        <v>280</v>
      </c>
      <c r="F13" s="1643" t="s">
        <v>59</v>
      </c>
      <c r="G13" s="1692" t="s">
        <v>2943</v>
      </c>
      <c r="H13" s="1692" t="s">
        <v>40</v>
      </c>
      <c r="I13" s="1641">
        <f t="shared" si="0"/>
        <v>4</v>
      </c>
      <c r="J13" s="1642">
        <f t="shared" si="0"/>
        <v>2.6666666666666665</v>
      </c>
      <c r="K13" s="1671">
        <f t="shared" si="2"/>
        <v>31.83</v>
      </c>
      <c r="L13" s="1636">
        <v>0</v>
      </c>
      <c r="M13" s="1636">
        <v>0</v>
      </c>
      <c r="N13" s="1636">
        <f>1+1+1+1</f>
        <v>4</v>
      </c>
      <c r="O13" s="1636">
        <f>1+1/3+1/3+1</f>
        <v>2.6666666666666665</v>
      </c>
      <c r="P13" s="1636">
        <v>0</v>
      </c>
      <c r="Q13" s="1636">
        <v>0</v>
      </c>
      <c r="R13" s="1636">
        <v>0</v>
      </c>
      <c r="S13" s="1636">
        <v>0</v>
      </c>
      <c r="T13" s="1636">
        <v>0</v>
      </c>
      <c r="U13" s="1636">
        <v>0</v>
      </c>
      <c r="V13" s="1636">
        <v>0</v>
      </c>
      <c r="W13" s="1704">
        <v>0</v>
      </c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</row>
    <row r="14" spans="1:161" s="10" customFormat="1">
      <c r="A14" s="1650">
        <f t="shared" si="1"/>
        <v>10</v>
      </c>
      <c r="B14" s="1655">
        <v>10</v>
      </c>
      <c r="C14" s="1702">
        <v>10</v>
      </c>
      <c r="D14" s="1696" t="s">
        <v>109</v>
      </c>
      <c r="E14" s="1643" t="s">
        <v>282</v>
      </c>
      <c r="F14" s="1643" t="s">
        <v>56</v>
      </c>
      <c r="G14" s="1692" t="s">
        <v>2943</v>
      </c>
      <c r="H14" s="1692" t="s">
        <v>40</v>
      </c>
      <c r="I14" s="1641">
        <f t="shared" si="0"/>
        <v>3</v>
      </c>
      <c r="J14" s="1642">
        <f t="shared" si="0"/>
        <v>2.5</v>
      </c>
      <c r="K14" s="1671">
        <f t="shared" si="2"/>
        <v>34.33</v>
      </c>
      <c r="L14" s="1636">
        <f>1+1</f>
        <v>2</v>
      </c>
      <c r="M14" s="1636">
        <f>1+1</f>
        <v>2</v>
      </c>
      <c r="N14" s="1636">
        <f>1</f>
        <v>1</v>
      </c>
      <c r="O14" s="1636">
        <f>1/2</f>
        <v>0.5</v>
      </c>
      <c r="P14" s="1636">
        <v>0</v>
      </c>
      <c r="Q14" s="1636">
        <v>0</v>
      </c>
      <c r="R14" s="1636">
        <v>0</v>
      </c>
      <c r="S14" s="1636">
        <v>0</v>
      </c>
      <c r="T14" s="1636">
        <v>0</v>
      </c>
      <c r="U14" s="1636">
        <v>0</v>
      </c>
      <c r="V14" s="1636">
        <v>0</v>
      </c>
      <c r="W14" s="1704">
        <v>0</v>
      </c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</row>
    <row r="15" spans="1:161" s="137" customFormat="1">
      <c r="A15" s="1650">
        <f t="shared" si="1"/>
        <v>11</v>
      </c>
      <c r="B15" s="1655">
        <v>10</v>
      </c>
      <c r="C15" s="1702">
        <v>11</v>
      </c>
      <c r="D15" s="1647" t="s">
        <v>792</v>
      </c>
      <c r="E15" s="1647" t="s">
        <v>793</v>
      </c>
      <c r="F15" s="1647" t="s">
        <v>59</v>
      </c>
      <c r="G15" s="1698" t="s">
        <v>2943</v>
      </c>
      <c r="H15" s="1698" t="s">
        <v>1438</v>
      </c>
      <c r="I15" s="1633">
        <f t="shared" si="0"/>
        <v>3</v>
      </c>
      <c r="J15" s="1634">
        <f t="shared" si="0"/>
        <v>2.5</v>
      </c>
      <c r="K15" s="1671">
        <f t="shared" si="2"/>
        <v>36.83</v>
      </c>
      <c r="L15" s="1640">
        <v>0</v>
      </c>
      <c r="M15" s="1640">
        <v>0</v>
      </c>
      <c r="N15" s="1640">
        <f>1</f>
        <v>1</v>
      </c>
      <c r="O15" s="1640">
        <f>1/2</f>
        <v>0.5</v>
      </c>
      <c r="P15" s="1640">
        <v>0</v>
      </c>
      <c r="Q15" s="1640">
        <v>0</v>
      </c>
      <c r="R15" s="1640">
        <v>0</v>
      </c>
      <c r="S15" s="1640">
        <v>0</v>
      </c>
      <c r="T15" s="1640">
        <v>0</v>
      </c>
      <c r="U15" s="1640">
        <v>0</v>
      </c>
      <c r="V15" s="1640">
        <f>1+1</f>
        <v>2</v>
      </c>
      <c r="W15" s="1705">
        <f>1+1</f>
        <v>2</v>
      </c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</row>
    <row r="16" spans="1:161" s="133" customFormat="1">
      <c r="A16" s="1650">
        <f t="shared" si="1"/>
        <v>12</v>
      </c>
      <c r="B16" s="1655">
        <v>10</v>
      </c>
      <c r="C16" s="1702">
        <v>12</v>
      </c>
      <c r="D16" s="1647" t="s">
        <v>801</v>
      </c>
      <c r="E16" s="1647" t="s">
        <v>802</v>
      </c>
      <c r="F16" s="1647" t="s">
        <v>59</v>
      </c>
      <c r="G16" s="1698" t="s">
        <v>2943</v>
      </c>
      <c r="H16" s="1698" t="s">
        <v>1237</v>
      </c>
      <c r="I16" s="1633">
        <f t="shared" si="0"/>
        <v>3</v>
      </c>
      <c r="J16" s="1634">
        <f t="shared" si="0"/>
        <v>2.5</v>
      </c>
      <c r="K16" s="1671">
        <f t="shared" si="2"/>
        <v>39.33</v>
      </c>
      <c r="L16" s="1636">
        <v>0</v>
      </c>
      <c r="M16" s="1636">
        <v>0</v>
      </c>
      <c r="N16" s="1640">
        <f>1</f>
        <v>1</v>
      </c>
      <c r="O16" s="1640">
        <f>1</f>
        <v>1</v>
      </c>
      <c r="P16" s="1636">
        <v>0</v>
      </c>
      <c r="Q16" s="1636">
        <v>0</v>
      </c>
      <c r="R16" s="1636">
        <v>0</v>
      </c>
      <c r="S16" s="1636">
        <v>0</v>
      </c>
      <c r="T16" s="1636">
        <v>0</v>
      </c>
      <c r="U16" s="1636">
        <v>0</v>
      </c>
      <c r="V16" s="1636">
        <f>1+1</f>
        <v>2</v>
      </c>
      <c r="W16" s="1704">
        <f>1+1/2</f>
        <v>1.5</v>
      </c>
      <c r="X16" s="1709" t="s">
        <v>2956</v>
      </c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</row>
    <row r="17" spans="1:24">
      <c r="A17" s="1650">
        <f t="shared" si="1"/>
        <v>13</v>
      </c>
      <c r="B17" s="1655">
        <v>10</v>
      </c>
      <c r="C17" s="1702">
        <v>13</v>
      </c>
      <c r="D17" s="1647" t="s">
        <v>806</v>
      </c>
      <c r="E17" s="1647" t="s">
        <v>807</v>
      </c>
      <c r="F17" s="1647" t="s">
        <v>59</v>
      </c>
      <c r="G17" s="1698" t="s">
        <v>2943</v>
      </c>
      <c r="H17" s="1698" t="s">
        <v>1237</v>
      </c>
      <c r="I17" s="1633">
        <f t="shared" si="0"/>
        <v>3</v>
      </c>
      <c r="J17" s="1634">
        <f t="shared" si="0"/>
        <v>2.5</v>
      </c>
      <c r="K17" s="1671">
        <f t="shared" si="2"/>
        <v>41.83</v>
      </c>
      <c r="L17" s="1636">
        <v>0</v>
      </c>
      <c r="M17" s="1636">
        <v>0</v>
      </c>
      <c r="N17" s="1640">
        <f>1+1</f>
        <v>2</v>
      </c>
      <c r="O17" s="1640">
        <f>1+1</f>
        <v>2</v>
      </c>
      <c r="P17" s="1636">
        <v>0</v>
      </c>
      <c r="Q17" s="1636">
        <v>0</v>
      </c>
      <c r="R17" s="1636">
        <v>0</v>
      </c>
      <c r="S17" s="1636">
        <v>0</v>
      </c>
      <c r="T17" s="1636">
        <v>0</v>
      </c>
      <c r="U17" s="1636">
        <v>0</v>
      </c>
      <c r="V17" s="1636">
        <f>1</f>
        <v>1</v>
      </c>
      <c r="W17" s="1704">
        <f>1/2</f>
        <v>0.5</v>
      </c>
    </row>
    <row r="18" spans="1:24">
      <c r="A18" s="1650">
        <f t="shared" si="1"/>
        <v>14</v>
      </c>
      <c r="B18" s="1655">
        <v>14</v>
      </c>
      <c r="C18" s="1702">
        <v>14</v>
      </c>
      <c r="D18" s="1647" t="s">
        <v>758</v>
      </c>
      <c r="E18" s="1647" t="s">
        <v>759</v>
      </c>
      <c r="F18" s="1647" t="s">
        <v>2650</v>
      </c>
      <c r="G18" s="1698" t="s">
        <v>2943</v>
      </c>
      <c r="H18" s="1698" t="s">
        <v>1435</v>
      </c>
      <c r="I18" s="1633">
        <f t="shared" si="0"/>
        <v>2</v>
      </c>
      <c r="J18" s="1634">
        <f t="shared" si="0"/>
        <v>2</v>
      </c>
      <c r="K18" s="1671">
        <f t="shared" si="2"/>
        <v>43.83</v>
      </c>
      <c r="L18" s="1640">
        <v>0</v>
      </c>
      <c r="M18" s="1640">
        <v>0</v>
      </c>
      <c r="N18" s="1640">
        <f>1+1</f>
        <v>2</v>
      </c>
      <c r="O18" s="1640">
        <f>1+1</f>
        <v>2</v>
      </c>
      <c r="P18" s="1640">
        <v>0</v>
      </c>
      <c r="Q18" s="1640">
        <v>0</v>
      </c>
      <c r="R18" s="1640">
        <v>0</v>
      </c>
      <c r="S18" s="1640">
        <v>0</v>
      </c>
      <c r="T18" s="1640">
        <v>0</v>
      </c>
      <c r="U18" s="1640">
        <v>0</v>
      </c>
      <c r="V18" s="1640">
        <v>0</v>
      </c>
      <c r="W18" s="1705">
        <v>0</v>
      </c>
    </row>
    <row r="19" spans="1:24">
      <c r="A19" s="1650">
        <f t="shared" si="1"/>
        <v>15</v>
      </c>
      <c r="B19" s="1655">
        <v>14</v>
      </c>
      <c r="C19" s="1702">
        <v>15</v>
      </c>
      <c r="D19" s="1647" t="s">
        <v>171</v>
      </c>
      <c r="E19" s="1647" t="s">
        <v>172</v>
      </c>
      <c r="F19" s="1647" t="s">
        <v>67</v>
      </c>
      <c r="G19" s="1698" t="s">
        <v>2943</v>
      </c>
      <c r="H19" s="1698" t="s">
        <v>2944</v>
      </c>
      <c r="I19" s="1633">
        <f t="shared" si="0"/>
        <v>2</v>
      </c>
      <c r="J19" s="1634">
        <f t="shared" si="0"/>
        <v>2</v>
      </c>
      <c r="K19" s="1671">
        <f t="shared" si="2"/>
        <v>45.83</v>
      </c>
      <c r="L19" s="1636">
        <v>0</v>
      </c>
      <c r="M19" s="1636">
        <v>0</v>
      </c>
      <c r="N19" s="1636">
        <f>1</f>
        <v>1</v>
      </c>
      <c r="O19" s="1636">
        <f>1</f>
        <v>1</v>
      </c>
      <c r="P19" s="1636">
        <v>0</v>
      </c>
      <c r="Q19" s="1636">
        <v>0</v>
      </c>
      <c r="R19" s="1636">
        <v>0</v>
      </c>
      <c r="S19" s="1636">
        <v>0</v>
      </c>
      <c r="T19" s="1636">
        <v>0</v>
      </c>
      <c r="U19" s="1636">
        <v>0</v>
      </c>
      <c r="V19" s="1636">
        <v>1</v>
      </c>
      <c r="W19" s="1704">
        <v>1</v>
      </c>
    </row>
    <row r="20" spans="1:24">
      <c r="A20" s="1650">
        <f t="shared" si="1"/>
        <v>16</v>
      </c>
      <c r="B20" s="1655">
        <v>16</v>
      </c>
      <c r="C20" s="1702">
        <v>16</v>
      </c>
      <c r="D20" s="1647" t="s">
        <v>803</v>
      </c>
      <c r="E20" s="1647" t="s">
        <v>804</v>
      </c>
      <c r="F20" s="1647" t="s">
        <v>59</v>
      </c>
      <c r="G20" s="1698" t="s">
        <v>2943</v>
      </c>
      <c r="H20" s="1698" t="s">
        <v>1237</v>
      </c>
      <c r="I20" s="1633">
        <f t="shared" si="0"/>
        <v>3</v>
      </c>
      <c r="J20" s="1634">
        <f t="shared" si="0"/>
        <v>1.8333333333333333</v>
      </c>
      <c r="K20" s="1671">
        <f t="shared" si="2"/>
        <v>47.663333333333334</v>
      </c>
      <c r="L20" s="1636">
        <f>1</f>
        <v>1</v>
      </c>
      <c r="M20" s="1636">
        <f>1/3</f>
        <v>0.33333333333333331</v>
      </c>
      <c r="N20" s="1640">
        <f>1</f>
        <v>1</v>
      </c>
      <c r="O20" s="1640">
        <f>1</f>
        <v>1</v>
      </c>
      <c r="P20" s="1636">
        <v>0</v>
      </c>
      <c r="Q20" s="1636">
        <v>0</v>
      </c>
      <c r="R20" s="1636">
        <v>0</v>
      </c>
      <c r="S20" s="1636">
        <v>0</v>
      </c>
      <c r="T20" s="1636">
        <v>0</v>
      </c>
      <c r="U20" s="1636">
        <v>0</v>
      </c>
      <c r="V20" s="1636">
        <f>1</f>
        <v>1</v>
      </c>
      <c r="W20" s="1704">
        <f>1/2</f>
        <v>0.5</v>
      </c>
    </row>
    <row r="21" spans="1:24">
      <c r="A21" s="1650">
        <f t="shared" si="1"/>
        <v>17</v>
      </c>
      <c r="B21" s="1655">
        <v>16</v>
      </c>
      <c r="C21" s="1702">
        <v>17</v>
      </c>
      <c r="D21" s="1647" t="s">
        <v>361</v>
      </c>
      <c r="E21" s="1647" t="s">
        <v>362</v>
      </c>
      <c r="F21" s="1647" t="s">
        <v>56</v>
      </c>
      <c r="G21" s="1698" t="s">
        <v>2943</v>
      </c>
      <c r="H21" s="1698" t="s">
        <v>2944</v>
      </c>
      <c r="I21" s="1633">
        <f t="shared" si="0"/>
        <v>3</v>
      </c>
      <c r="J21" s="1634">
        <f t="shared" si="0"/>
        <v>1.8333333333333333</v>
      </c>
      <c r="K21" s="1671">
        <f t="shared" si="2"/>
        <v>49.49666666666667</v>
      </c>
      <c r="L21" s="1640">
        <v>0</v>
      </c>
      <c r="M21" s="1640">
        <v>0</v>
      </c>
      <c r="N21" s="1640">
        <f>1+1+1</f>
        <v>3</v>
      </c>
      <c r="O21" s="1640">
        <f>1/2+1+1/3</f>
        <v>1.8333333333333333</v>
      </c>
      <c r="P21" s="1640">
        <v>0</v>
      </c>
      <c r="Q21" s="1636">
        <v>0</v>
      </c>
      <c r="R21" s="1636">
        <v>0</v>
      </c>
      <c r="S21" s="1636">
        <v>0</v>
      </c>
      <c r="T21" s="1636">
        <v>0</v>
      </c>
      <c r="U21" s="1636">
        <v>0</v>
      </c>
      <c r="V21" s="1636">
        <v>0</v>
      </c>
      <c r="W21" s="1704">
        <v>0</v>
      </c>
    </row>
    <row r="22" spans="1:24">
      <c r="A22" s="1650">
        <f t="shared" si="1"/>
        <v>18</v>
      </c>
      <c r="B22" s="1655">
        <v>18</v>
      </c>
      <c r="C22" s="1702">
        <v>18</v>
      </c>
      <c r="D22" s="1647" t="s">
        <v>761</v>
      </c>
      <c r="E22" s="1647" t="s">
        <v>762</v>
      </c>
      <c r="F22" s="1647" t="s">
        <v>59</v>
      </c>
      <c r="G22" s="1698" t="s">
        <v>2943</v>
      </c>
      <c r="H22" s="1698" t="s">
        <v>1435</v>
      </c>
      <c r="I22" s="1633">
        <f t="shared" si="0"/>
        <v>2</v>
      </c>
      <c r="J22" s="1634">
        <f t="shared" si="0"/>
        <v>1.5</v>
      </c>
      <c r="K22" s="1671">
        <f t="shared" si="2"/>
        <v>50.99666666666667</v>
      </c>
      <c r="L22" s="1640">
        <v>0</v>
      </c>
      <c r="M22" s="1640">
        <v>0</v>
      </c>
      <c r="N22" s="1640">
        <f>1+1</f>
        <v>2</v>
      </c>
      <c r="O22" s="1640">
        <f>1/2+1</f>
        <v>1.5</v>
      </c>
      <c r="P22" s="1640">
        <v>0</v>
      </c>
      <c r="Q22" s="1640">
        <v>0</v>
      </c>
      <c r="R22" s="1640">
        <v>0</v>
      </c>
      <c r="S22" s="1640">
        <v>0</v>
      </c>
      <c r="T22" s="1640">
        <v>0</v>
      </c>
      <c r="U22" s="1640">
        <v>0</v>
      </c>
      <c r="V22" s="1640">
        <v>0</v>
      </c>
      <c r="W22" s="1705">
        <v>0</v>
      </c>
    </row>
    <row r="23" spans="1:24">
      <c r="A23" s="1650">
        <f t="shared" si="1"/>
        <v>19</v>
      </c>
      <c r="B23" s="1655">
        <v>18</v>
      </c>
      <c r="C23" s="1702">
        <v>19</v>
      </c>
      <c r="D23" s="1647" t="s">
        <v>791</v>
      </c>
      <c r="E23" s="1647" t="s">
        <v>89</v>
      </c>
      <c r="F23" s="1647" t="s">
        <v>56</v>
      </c>
      <c r="G23" s="1698" t="s">
        <v>2943</v>
      </c>
      <c r="H23" s="1698" t="s">
        <v>1438</v>
      </c>
      <c r="I23" s="1633">
        <f t="shared" si="0"/>
        <v>2</v>
      </c>
      <c r="J23" s="1634">
        <f t="shared" si="0"/>
        <v>1.5</v>
      </c>
      <c r="K23" s="1671">
        <f t="shared" si="2"/>
        <v>52.49666666666667</v>
      </c>
      <c r="L23" s="1640">
        <v>0</v>
      </c>
      <c r="M23" s="1640">
        <v>0</v>
      </c>
      <c r="N23" s="1640">
        <f>1+1</f>
        <v>2</v>
      </c>
      <c r="O23" s="1640">
        <f>1+1/2</f>
        <v>1.5</v>
      </c>
      <c r="P23" s="1640">
        <v>0</v>
      </c>
      <c r="Q23" s="1640">
        <v>0</v>
      </c>
      <c r="R23" s="1640">
        <v>0</v>
      </c>
      <c r="S23" s="1640">
        <v>0</v>
      </c>
      <c r="T23" s="1640">
        <v>0</v>
      </c>
      <c r="U23" s="1640">
        <v>0</v>
      </c>
      <c r="V23" s="1640">
        <v>0</v>
      </c>
      <c r="W23" s="1705">
        <v>0</v>
      </c>
    </row>
    <row r="24" spans="1:24">
      <c r="A24" s="1650">
        <f t="shared" si="1"/>
        <v>20</v>
      </c>
      <c r="B24" s="1655">
        <v>18</v>
      </c>
      <c r="C24" s="1702">
        <v>20</v>
      </c>
      <c r="D24" s="1647" t="s">
        <v>371</v>
      </c>
      <c r="E24" s="1647" t="s">
        <v>372</v>
      </c>
      <c r="F24" s="1647" t="s">
        <v>67</v>
      </c>
      <c r="G24" s="1698" t="s">
        <v>2943</v>
      </c>
      <c r="H24" s="1698" t="s">
        <v>1237</v>
      </c>
      <c r="I24" s="1633">
        <f t="shared" si="0"/>
        <v>2</v>
      </c>
      <c r="J24" s="1634">
        <f t="shared" si="0"/>
        <v>1.5</v>
      </c>
      <c r="K24" s="1671">
        <f t="shared" si="2"/>
        <v>53.99666666666667</v>
      </c>
      <c r="L24" s="1636">
        <f>1</f>
        <v>1</v>
      </c>
      <c r="M24" s="1636">
        <f>1</f>
        <v>1</v>
      </c>
      <c r="N24" s="1636">
        <f>1</f>
        <v>1</v>
      </c>
      <c r="O24" s="1636">
        <f>1/2</f>
        <v>0.5</v>
      </c>
      <c r="P24" s="1636">
        <v>0</v>
      </c>
      <c r="Q24" s="1636">
        <v>0</v>
      </c>
      <c r="R24" s="1636">
        <v>0</v>
      </c>
      <c r="S24" s="1636">
        <v>0</v>
      </c>
      <c r="T24" s="1636">
        <v>0</v>
      </c>
      <c r="U24" s="1636">
        <v>0</v>
      </c>
      <c r="V24" s="1636">
        <v>0</v>
      </c>
      <c r="W24" s="1704">
        <v>0</v>
      </c>
    </row>
    <row r="25" spans="1:24">
      <c r="A25" s="1650">
        <f t="shared" si="1"/>
        <v>21</v>
      </c>
      <c r="B25" s="1655">
        <v>21</v>
      </c>
      <c r="C25" s="1702">
        <v>21</v>
      </c>
      <c r="D25" s="1647" t="s">
        <v>84</v>
      </c>
      <c r="E25" s="1647" t="s">
        <v>85</v>
      </c>
      <c r="F25" s="1647" t="s">
        <v>67</v>
      </c>
      <c r="G25" s="1698" t="s">
        <v>2943</v>
      </c>
      <c r="H25" s="1698" t="s">
        <v>1237</v>
      </c>
      <c r="I25" s="1633">
        <f t="shared" si="0"/>
        <v>2</v>
      </c>
      <c r="J25" s="1634">
        <f t="shared" si="0"/>
        <v>1.3333333333333333</v>
      </c>
      <c r="K25" s="1671">
        <f t="shared" si="2"/>
        <v>55.330000000000005</v>
      </c>
      <c r="L25" s="1636">
        <v>0</v>
      </c>
      <c r="M25" s="1636">
        <v>0</v>
      </c>
      <c r="N25" s="1636">
        <f>1+1</f>
        <v>2</v>
      </c>
      <c r="O25" s="1636">
        <f>1+1/3</f>
        <v>1.3333333333333333</v>
      </c>
      <c r="P25" s="1636">
        <v>0</v>
      </c>
      <c r="Q25" s="1636">
        <v>0</v>
      </c>
      <c r="R25" s="1636">
        <v>0</v>
      </c>
      <c r="S25" s="1636">
        <v>0</v>
      </c>
      <c r="T25" s="1636">
        <v>0</v>
      </c>
      <c r="U25" s="1636">
        <v>0</v>
      </c>
      <c r="V25" s="1636">
        <v>0</v>
      </c>
      <c r="W25" s="1704">
        <v>0</v>
      </c>
    </row>
    <row r="26" spans="1:24">
      <c r="A26" s="1650">
        <f t="shared" si="1"/>
        <v>22</v>
      </c>
      <c r="B26" s="1655">
        <v>21</v>
      </c>
      <c r="C26" s="1702">
        <v>22</v>
      </c>
      <c r="D26" s="1647" t="s">
        <v>143</v>
      </c>
      <c r="E26" s="1647" t="s">
        <v>175</v>
      </c>
      <c r="F26" s="1647" t="s">
        <v>394</v>
      </c>
      <c r="G26" s="1698" t="s">
        <v>2943</v>
      </c>
      <c r="H26" s="1698" t="s">
        <v>2944</v>
      </c>
      <c r="I26" s="1633">
        <f t="shared" si="0"/>
        <v>3</v>
      </c>
      <c r="J26" s="1634">
        <f t="shared" si="0"/>
        <v>1.3333333333333333</v>
      </c>
      <c r="K26" s="1671">
        <f t="shared" si="2"/>
        <v>56.663333333333341</v>
      </c>
      <c r="L26" s="1636">
        <v>0</v>
      </c>
      <c r="M26" s="1636">
        <v>0</v>
      </c>
      <c r="N26" s="1636">
        <f>1+1</f>
        <v>2</v>
      </c>
      <c r="O26" s="1636">
        <f>1/2+1/3</f>
        <v>0.83333333333333326</v>
      </c>
      <c r="P26" s="1636">
        <v>0</v>
      </c>
      <c r="Q26" s="1636">
        <v>0</v>
      </c>
      <c r="R26" s="1636">
        <v>0</v>
      </c>
      <c r="S26" s="1636">
        <v>0</v>
      </c>
      <c r="T26" s="1636">
        <v>0</v>
      </c>
      <c r="U26" s="1636">
        <v>0</v>
      </c>
      <c r="V26" s="1636">
        <f>1</f>
        <v>1</v>
      </c>
      <c r="W26" s="1704">
        <f>1/2</f>
        <v>0.5</v>
      </c>
    </row>
    <row r="27" spans="1:24">
      <c r="A27" s="1650">
        <f t="shared" si="1"/>
        <v>23</v>
      </c>
      <c r="B27" s="1656">
        <v>23</v>
      </c>
      <c r="C27" s="1702">
        <v>23</v>
      </c>
      <c r="D27" s="1647" t="s">
        <v>232</v>
      </c>
      <c r="E27" s="1647" t="s">
        <v>233</v>
      </c>
      <c r="F27" s="1647" t="s">
        <v>59</v>
      </c>
      <c r="G27" s="1698" t="s">
        <v>2943</v>
      </c>
      <c r="H27" s="1698" t="s">
        <v>1435</v>
      </c>
      <c r="I27" s="1633">
        <f t="shared" si="0"/>
        <v>1</v>
      </c>
      <c r="J27" s="1634">
        <f t="shared" si="0"/>
        <v>1</v>
      </c>
      <c r="K27" s="1671">
        <f t="shared" si="2"/>
        <v>57.663333333333341</v>
      </c>
      <c r="L27" s="1640">
        <v>0</v>
      </c>
      <c r="M27" s="1640">
        <v>0</v>
      </c>
      <c r="N27" s="1640">
        <v>0</v>
      </c>
      <c r="O27" s="1640">
        <v>0</v>
      </c>
      <c r="P27" s="1640">
        <v>0</v>
      </c>
      <c r="Q27" s="1640">
        <v>0</v>
      </c>
      <c r="R27" s="1640">
        <v>0</v>
      </c>
      <c r="S27" s="1640">
        <v>0</v>
      </c>
      <c r="T27" s="1640">
        <v>0</v>
      </c>
      <c r="U27" s="1640">
        <v>0</v>
      </c>
      <c r="V27" s="1640">
        <f>1</f>
        <v>1</v>
      </c>
      <c r="W27" s="1705">
        <f>1</f>
        <v>1</v>
      </c>
    </row>
    <row r="28" spans="1:24">
      <c r="A28" s="1650">
        <f t="shared" si="1"/>
        <v>24</v>
      </c>
      <c r="B28" s="1655">
        <v>23</v>
      </c>
      <c r="C28" s="1702">
        <v>24</v>
      </c>
      <c r="D28" s="1647" t="s">
        <v>756</v>
      </c>
      <c r="E28" s="1647" t="s">
        <v>757</v>
      </c>
      <c r="F28" s="1647" t="s">
        <v>59</v>
      </c>
      <c r="G28" s="1698" t="s">
        <v>2943</v>
      </c>
      <c r="H28" s="1698" t="s">
        <v>1435</v>
      </c>
      <c r="I28" s="1633">
        <f t="shared" si="0"/>
        <v>1</v>
      </c>
      <c r="J28" s="1634">
        <f t="shared" si="0"/>
        <v>1</v>
      </c>
      <c r="K28" s="1671">
        <f t="shared" si="2"/>
        <v>58.663333333333341</v>
      </c>
      <c r="L28" s="1640">
        <v>0</v>
      </c>
      <c r="M28" s="1640">
        <v>0</v>
      </c>
      <c r="N28" s="1640">
        <f>1</f>
        <v>1</v>
      </c>
      <c r="O28" s="1640">
        <f>1</f>
        <v>1</v>
      </c>
      <c r="P28" s="1640">
        <v>0</v>
      </c>
      <c r="Q28" s="1640">
        <v>0</v>
      </c>
      <c r="R28" s="1640">
        <v>0</v>
      </c>
      <c r="S28" s="1640">
        <v>0</v>
      </c>
      <c r="T28" s="1640">
        <v>0</v>
      </c>
      <c r="U28" s="1640">
        <v>0</v>
      </c>
      <c r="V28" s="1640">
        <v>0</v>
      </c>
      <c r="W28" s="1705">
        <v>0</v>
      </c>
    </row>
    <row r="29" spans="1:24">
      <c r="A29" s="1650">
        <f t="shared" si="1"/>
        <v>25</v>
      </c>
      <c r="B29" s="1655">
        <v>23</v>
      </c>
      <c r="C29" s="1702">
        <v>25</v>
      </c>
      <c r="D29" s="1696" t="s">
        <v>379</v>
      </c>
      <c r="E29" s="1643" t="s">
        <v>380</v>
      </c>
      <c r="F29" s="1643" t="s">
        <v>1083</v>
      </c>
      <c r="G29" s="1692" t="s">
        <v>2943</v>
      </c>
      <c r="H29" s="1692" t="s">
        <v>40</v>
      </c>
      <c r="I29" s="1641">
        <f t="shared" si="0"/>
        <v>1</v>
      </c>
      <c r="J29" s="1642">
        <f t="shared" si="0"/>
        <v>1</v>
      </c>
      <c r="K29" s="1671">
        <f t="shared" si="2"/>
        <v>59.663333333333341</v>
      </c>
      <c r="L29" s="1636">
        <v>0</v>
      </c>
      <c r="M29" s="1636">
        <v>0</v>
      </c>
      <c r="N29" s="1636">
        <f>1</f>
        <v>1</v>
      </c>
      <c r="O29" s="1636">
        <f>1</f>
        <v>1</v>
      </c>
      <c r="P29" s="1636">
        <v>0</v>
      </c>
      <c r="Q29" s="1636">
        <v>0</v>
      </c>
      <c r="R29" s="1636">
        <v>0</v>
      </c>
      <c r="S29" s="1636">
        <v>0</v>
      </c>
      <c r="T29" s="1636">
        <v>0</v>
      </c>
      <c r="U29" s="1636">
        <v>0</v>
      </c>
      <c r="V29" s="1636">
        <v>0</v>
      </c>
      <c r="W29" s="1704">
        <v>0</v>
      </c>
    </row>
    <row r="30" spans="1:24">
      <c r="A30" s="1650">
        <f t="shared" si="1"/>
        <v>26</v>
      </c>
      <c r="B30" s="1655">
        <v>23</v>
      </c>
      <c r="C30" s="1702">
        <v>26</v>
      </c>
      <c r="D30" s="1696" t="s">
        <v>251</v>
      </c>
      <c r="E30" s="1643" t="s">
        <v>252</v>
      </c>
      <c r="F30" s="1643" t="s">
        <v>67</v>
      </c>
      <c r="G30" s="1692" t="s">
        <v>2943</v>
      </c>
      <c r="H30" s="1692" t="s">
        <v>40</v>
      </c>
      <c r="I30" s="1641">
        <f t="shared" si="0"/>
        <v>1</v>
      </c>
      <c r="J30" s="1642">
        <f t="shared" si="0"/>
        <v>1</v>
      </c>
      <c r="K30" s="1671">
        <f t="shared" si="2"/>
        <v>60.663333333333341</v>
      </c>
      <c r="L30" s="1636">
        <v>0</v>
      </c>
      <c r="M30" s="1636">
        <v>0</v>
      </c>
      <c r="N30" s="1636">
        <f>1</f>
        <v>1</v>
      </c>
      <c r="O30" s="1636">
        <f>1</f>
        <v>1</v>
      </c>
      <c r="P30" s="1636">
        <v>0</v>
      </c>
      <c r="Q30" s="1636">
        <v>0</v>
      </c>
      <c r="R30" s="1636">
        <v>0</v>
      </c>
      <c r="S30" s="1636">
        <v>0</v>
      </c>
      <c r="T30" s="1636">
        <v>0</v>
      </c>
      <c r="U30" s="1636">
        <v>0</v>
      </c>
      <c r="V30" s="1636">
        <v>0</v>
      </c>
      <c r="W30" s="1704">
        <v>0</v>
      </c>
    </row>
    <row r="31" spans="1:24">
      <c r="A31" s="1650">
        <f t="shared" si="1"/>
        <v>27</v>
      </c>
      <c r="B31" s="1655">
        <v>23</v>
      </c>
      <c r="C31" s="1702">
        <v>27</v>
      </c>
      <c r="D31" s="1696" t="s">
        <v>854</v>
      </c>
      <c r="E31" s="1643" t="s">
        <v>774</v>
      </c>
      <c r="F31" s="1643" t="s">
        <v>59</v>
      </c>
      <c r="G31" s="1692" t="s">
        <v>2943</v>
      </c>
      <c r="H31" s="1692" t="s">
        <v>40</v>
      </c>
      <c r="I31" s="1641">
        <f t="shared" si="0"/>
        <v>1</v>
      </c>
      <c r="J31" s="1642">
        <f t="shared" si="0"/>
        <v>1</v>
      </c>
      <c r="K31" s="1671">
        <f t="shared" si="2"/>
        <v>61.663333333333341</v>
      </c>
      <c r="L31" s="1636">
        <v>0</v>
      </c>
      <c r="M31" s="1636">
        <v>0</v>
      </c>
      <c r="N31" s="1636">
        <f>1</f>
        <v>1</v>
      </c>
      <c r="O31" s="1636">
        <f>1</f>
        <v>1</v>
      </c>
      <c r="P31" s="1636">
        <v>0</v>
      </c>
      <c r="Q31" s="1636">
        <v>0</v>
      </c>
      <c r="R31" s="1636">
        <v>0</v>
      </c>
      <c r="S31" s="1636">
        <v>0</v>
      </c>
      <c r="T31" s="1636">
        <v>0</v>
      </c>
      <c r="U31" s="1636">
        <v>0</v>
      </c>
      <c r="V31" s="1636">
        <v>0</v>
      </c>
      <c r="W31" s="1704">
        <v>0</v>
      </c>
      <c r="X31" s="1709" t="s">
        <v>2955</v>
      </c>
    </row>
    <row r="32" spans="1:24">
      <c r="A32" s="1650">
        <f t="shared" si="1"/>
        <v>28</v>
      </c>
      <c r="B32" s="1655">
        <v>23</v>
      </c>
      <c r="C32" s="1702">
        <v>28</v>
      </c>
      <c r="D32" s="1696" t="s">
        <v>300</v>
      </c>
      <c r="E32" s="1643" t="s">
        <v>301</v>
      </c>
      <c r="F32" s="1643" t="s">
        <v>56</v>
      </c>
      <c r="G32" s="1692" t="s">
        <v>2943</v>
      </c>
      <c r="H32" s="1692" t="s">
        <v>40</v>
      </c>
      <c r="I32" s="1641">
        <f t="shared" si="0"/>
        <v>1</v>
      </c>
      <c r="J32" s="1642">
        <f t="shared" si="0"/>
        <v>1</v>
      </c>
      <c r="K32" s="1671">
        <f t="shared" si="2"/>
        <v>62.663333333333341</v>
      </c>
      <c r="L32" s="1636">
        <f>1</f>
        <v>1</v>
      </c>
      <c r="M32" s="1636">
        <f>1</f>
        <v>1</v>
      </c>
      <c r="N32" s="1636">
        <v>0</v>
      </c>
      <c r="O32" s="1636">
        <v>0</v>
      </c>
      <c r="P32" s="1636">
        <v>0</v>
      </c>
      <c r="Q32" s="1636">
        <v>0</v>
      </c>
      <c r="R32" s="1636">
        <v>0</v>
      </c>
      <c r="S32" s="1636">
        <v>0</v>
      </c>
      <c r="T32" s="1636">
        <v>0</v>
      </c>
      <c r="U32" s="1636">
        <v>0</v>
      </c>
      <c r="V32" s="1636">
        <v>0</v>
      </c>
      <c r="W32" s="1704">
        <v>0</v>
      </c>
    </row>
    <row r="33" spans="1:24">
      <c r="A33" s="1650">
        <f t="shared" si="1"/>
        <v>29</v>
      </c>
      <c r="B33" s="1655">
        <v>23</v>
      </c>
      <c r="C33" s="1702">
        <v>29</v>
      </c>
      <c r="D33" s="1696" t="s">
        <v>253</v>
      </c>
      <c r="E33" s="1643" t="s">
        <v>254</v>
      </c>
      <c r="F33" s="1643" t="s">
        <v>56</v>
      </c>
      <c r="G33" s="1692" t="s">
        <v>2943</v>
      </c>
      <c r="H33" s="1692" t="s">
        <v>40</v>
      </c>
      <c r="I33" s="1633">
        <f t="shared" si="0"/>
        <v>1</v>
      </c>
      <c r="J33" s="1634">
        <f t="shared" si="0"/>
        <v>1</v>
      </c>
      <c r="K33" s="1671">
        <f t="shared" si="2"/>
        <v>63.663333333333341</v>
      </c>
      <c r="L33" s="1636">
        <v>0</v>
      </c>
      <c r="M33" s="1636">
        <v>0</v>
      </c>
      <c r="N33" s="1636">
        <f>1</f>
        <v>1</v>
      </c>
      <c r="O33" s="1636">
        <f>1</f>
        <v>1</v>
      </c>
      <c r="P33" s="1636">
        <v>0</v>
      </c>
      <c r="Q33" s="1636">
        <v>0</v>
      </c>
      <c r="R33" s="1636">
        <v>0</v>
      </c>
      <c r="S33" s="1636">
        <v>0</v>
      </c>
      <c r="T33" s="1636">
        <v>0</v>
      </c>
      <c r="U33" s="1636">
        <v>0</v>
      </c>
      <c r="V33" s="1636">
        <v>0</v>
      </c>
      <c r="W33" s="1704">
        <v>0</v>
      </c>
    </row>
    <row r="34" spans="1:24">
      <c r="A34" s="1650">
        <f t="shared" si="1"/>
        <v>30</v>
      </c>
      <c r="B34" s="1655">
        <v>23</v>
      </c>
      <c r="C34" s="1702">
        <v>30</v>
      </c>
      <c r="D34" s="1647" t="s">
        <v>787</v>
      </c>
      <c r="E34" s="1647" t="s">
        <v>788</v>
      </c>
      <c r="F34" s="1647" t="s">
        <v>67</v>
      </c>
      <c r="G34" s="1698" t="s">
        <v>2943</v>
      </c>
      <c r="H34" s="1698" t="s">
        <v>1438</v>
      </c>
      <c r="I34" s="1633">
        <f t="shared" si="0"/>
        <v>1</v>
      </c>
      <c r="J34" s="1634">
        <f t="shared" si="0"/>
        <v>1</v>
      </c>
      <c r="K34" s="1671">
        <f t="shared" si="2"/>
        <v>64.663333333333341</v>
      </c>
      <c r="L34" s="1640">
        <v>0</v>
      </c>
      <c r="M34" s="1640">
        <v>0</v>
      </c>
      <c r="N34" s="1640">
        <f>1</f>
        <v>1</v>
      </c>
      <c r="O34" s="1640">
        <f>1</f>
        <v>1</v>
      </c>
      <c r="P34" s="1640">
        <v>0</v>
      </c>
      <c r="Q34" s="1640">
        <v>0</v>
      </c>
      <c r="R34" s="1640">
        <v>0</v>
      </c>
      <c r="S34" s="1640">
        <v>0</v>
      </c>
      <c r="T34" s="1640">
        <v>0</v>
      </c>
      <c r="U34" s="1640">
        <v>0</v>
      </c>
      <c r="V34" s="1636">
        <v>0</v>
      </c>
      <c r="W34" s="1704">
        <v>0</v>
      </c>
    </row>
    <row r="35" spans="1:24">
      <c r="A35" s="1650">
        <f t="shared" si="1"/>
        <v>31</v>
      </c>
      <c r="B35" s="1655">
        <v>23</v>
      </c>
      <c r="C35" s="1702">
        <v>31</v>
      </c>
      <c r="D35" s="1647" t="s">
        <v>88</v>
      </c>
      <c r="E35" s="1647" t="s">
        <v>89</v>
      </c>
      <c r="F35" s="1647" t="s">
        <v>67</v>
      </c>
      <c r="G35" s="1698" t="s">
        <v>2943</v>
      </c>
      <c r="H35" s="1698" t="s">
        <v>1237</v>
      </c>
      <c r="I35" s="1633">
        <f t="shared" si="0"/>
        <v>1</v>
      </c>
      <c r="J35" s="1634">
        <f t="shared" si="0"/>
        <v>1</v>
      </c>
      <c r="K35" s="1671">
        <f t="shared" si="2"/>
        <v>65.663333333333341</v>
      </c>
      <c r="L35" s="1636">
        <v>0</v>
      </c>
      <c r="M35" s="1636">
        <v>0</v>
      </c>
      <c r="N35" s="1640">
        <f>1</f>
        <v>1</v>
      </c>
      <c r="O35" s="1640">
        <f>1</f>
        <v>1</v>
      </c>
      <c r="P35" s="1636">
        <v>0</v>
      </c>
      <c r="Q35" s="1636">
        <v>0</v>
      </c>
      <c r="R35" s="1636">
        <v>0</v>
      </c>
      <c r="S35" s="1636">
        <v>0</v>
      </c>
      <c r="T35" s="1636">
        <v>0</v>
      </c>
      <c r="U35" s="1636">
        <v>0</v>
      </c>
      <c r="V35" s="1636">
        <v>0</v>
      </c>
      <c r="W35" s="1704">
        <v>0</v>
      </c>
    </row>
    <row r="36" spans="1:24">
      <c r="A36" s="1650">
        <f t="shared" si="1"/>
        <v>32</v>
      </c>
      <c r="B36" s="1655">
        <v>23</v>
      </c>
      <c r="C36" s="1702">
        <v>32</v>
      </c>
      <c r="D36" s="1647" t="s">
        <v>129</v>
      </c>
      <c r="E36" s="1647" t="s">
        <v>130</v>
      </c>
      <c r="F36" s="1647" t="s">
        <v>67</v>
      </c>
      <c r="G36" s="1698" t="s">
        <v>2943</v>
      </c>
      <c r="H36" s="1698" t="s">
        <v>2944</v>
      </c>
      <c r="I36" s="1633">
        <f t="shared" si="0"/>
        <v>1</v>
      </c>
      <c r="J36" s="1634">
        <f t="shared" si="0"/>
        <v>1</v>
      </c>
      <c r="K36" s="1671">
        <f t="shared" si="2"/>
        <v>66.663333333333341</v>
      </c>
      <c r="L36" s="1640">
        <f>1</f>
        <v>1</v>
      </c>
      <c r="M36" s="1640">
        <f>1</f>
        <v>1</v>
      </c>
      <c r="N36" s="1640">
        <v>0</v>
      </c>
      <c r="O36" s="1640">
        <v>0</v>
      </c>
      <c r="P36" s="1640">
        <v>0</v>
      </c>
      <c r="Q36" s="1636">
        <v>0</v>
      </c>
      <c r="R36" s="1636">
        <v>0</v>
      </c>
      <c r="S36" s="1636">
        <v>0</v>
      </c>
      <c r="T36" s="1636">
        <v>0</v>
      </c>
      <c r="U36" s="1636">
        <v>0</v>
      </c>
      <c r="V36" s="1636">
        <v>0</v>
      </c>
      <c r="W36" s="1704">
        <v>0</v>
      </c>
    </row>
    <row r="37" spans="1:24">
      <c r="A37" s="1650">
        <f t="shared" si="1"/>
        <v>33</v>
      </c>
      <c r="B37" s="1655">
        <v>23</v>
      </c>
      <c r="C37" s="1702">
        <v>33</v>
      </c>
      <c r="D37" s="1647" t="s">
        <v>827</v>
      </c>
      <c r="E37" s="1647" t="s">
        <v>828</v>
      </c>
      <c r="F37" s="1647" t="s">
        <v>56</v>
      </c>
      <c r="G37" s="1698" t="s">
        <v>2943</v>
      </c>
      <c r="H37" s="1698" t="s">
        <v>2944</v>
      </c>
      <c r="I37" s="1633">
        <f t="shared" ref="I37:J68" si="3">L37+N37+P37+R37+T37+V37</f>
        <v>1</v>
      </c>
      <c r="J37" s="1634">
        <f t="shared" si="3"/>
        <v>1</v>
      </c>
      <c r="K37" s="1671">
        <f t="shared" si="2"/>
        <v>67.663333333333341</v>
      </c>
      <c r="L37" s="1640">
        <f>1</f>
        <v>1</v>
      </c>
      <c r="M37" s="1640">
        <f>1</f>
        <v>1</v>
      </c>
      <c r="N37" s="1640">
        <v>0</v>
      </c>
      <c r="O37" s="1640">
        <v>0</v>
      </c>
      <c r="P37" s="1640">
        <v>0</v>
      </c>
      <c r="Q37" s="1636">
        <v>0</v>
      </c>
      <c r="R37" s="1636">
        <v>0</v>
      </c>
      <c r="S37" s="1636">
        <v>0</v>
      </c>
      <c r="T37" s="1636">
        <v>0</v>
      </c>
      <c r="U37" s="1636">
        <v>0</v>
      </c>
      <c r="V37" s="1636">
        <v>0</v>
      </c>
      <c r="W37" s="1704">
        <v>0</v>
      </c>
    </row>
    <row r="38" spans="1:24">
      <c r="A38" s="1650">
        <f t="shared" si="1"/>
        <v>34</v>
      </c>
      <c r="B38" s="1655">
        <v>34</v>
      </c>
      <c r="C38" s="1702">
        <v>34</v>
      </c>
      <c r="D38" s="1647" t="s">
        <v>133</v>
      </c>
      <c r="E38" s="1647" t="s">
        <v>132</v>
      </c>
      <c r="F38" s="1647" t="s">
        <v>59</v>
      </c>
      <c r="G38" s="1698" t="s">
        <v>2943</v>
      </c>
      <c r="H38" s="1698" t="s">
        <v>1435</v>
      </c>
      <c r="I38" s="1633">
        <f t="shared" si="3"/>
        <v>2</v>
      </c>
      <c r="J38" s="1634">
        <f t="shared" si="3"/>
        <v>0.83333333333333326</v>
      </c>
      <c r="K38" s="1671">
        <f t="shared" si="2"/>
        <v>68.49666666666667</v>
      </c>
      <c r="L38" s="1640">
        <v>0</v>
      </c>
      <c r="M38" s="1640">
        <v>0</v>
      </c>
      <c r="N38" s="1640">
        <f>1+1</f>
        <v>2</v>
      </c>
      <c r="O38" s="1640">
        <f>1/2+1/3</f>
        <v>0.83333333333333326</v>
      </c>
      <c r="P38" s="1640">
        <v>0</v>
      </c>
      <c r="Q38" s="1640">
        <v>0</v>
      </c>
      <c r="R38" s="1640">
        <v>0</v>
      </c>
      <c r="S38" s="1640">
        <v>0</v>
      </c>
      <c r="T38" s="1640">
        <v>0</v>
      </c>
      <c r="U38" s="1640">
        <v>0</v>
      </c>
      <c r="V38" s="1640">
        <v>0</v>
      </c>
      <c r="W38" s="1705">
        <v>0</v>
      </c>
    </row>
    <row r="39" spans="1:24">
      <c r="A39" s="1650">
        <f t="shared" si="1"/>
        <v>35</v>
      </c>
      <c r="B39" s="1655">
        <v>35</v>
      </c>
      <c r="C39" s="1702">
        <v>35</v>
      </c>
      <c r="D39" s="1696" t="s">
        <v>325</v>
      </c>
      <c r="E39" s="1643" t="s">
        <v>326</v>
      </c>
      <c r="F39" s="1643" t="s">
        <v>67</v>
      </c>
      <c r="G39" s="1692" t="s">
        <v>2943</v>
      </c>
      <c r="H39" s="1692" t="s">
        <v>40</v>
      </c>
      <c r="I39" s="1641">
        <f t="shared" si="3"/>
        <v>2</v>
      </c>
      <c r="J39" s="1642">
        <f t="shared" si="3"/>
        <v>0.66666666666666663</v>
      </c>
      <c r="K39" s="1671">
        <f t="shared" si="2"/>
        <v>69.163333333333341</v>
      </c>
      <c r="L39" s="1636">
        <v>0</v>
      </c>
      <c r="M39" s="1636">
        <v>0</v>
      </c>
      <c r="N39" s="1636">
        <f>1+1</f>
        <v>2</v>
      </c>
      <c r="O39" s="1636">
        <f>1/3+1/3</f>
        <v>0.66666666666666663</v>
      </c>
      <c r="P39" s="1636">
        <v>0</v>
      </c>
      <c r="Q39" s="1636">
        <v>0</v>
      </c>
      <c r="R39" s="1636">
        <v>0</v>
      </c>
      <c r="S39" s="1636">
        <v>0</v>
      </c>
      <c r="T39" s="1636">
        <v>0</v>
      </c>
      <c r="U39" s="1636">
        <v>0</v>
      </c>
      <c r="V39" s="1636">
        <v>0</v>
      </c>
      <c r="W39" s="1704">
        <v>0</v>
      </c>
      <c r="X39" s="1709" t="s">
        <v>2954</v>
      </c>
    </row>
    <row r="40" spans="1:24">
      <c r="A40" s="1650">
        <f t="shared" si="1"/>
        <v>36</v>
      </c>
      <c r="B40" s="1655">
        <v>35</v>
      </c>
      <c r="C40" s="1702">
        <v>36</v>
      </c>
      <c r="D40" s="1647" t="s">
        <v>354</v>
      </c>
      <c r="E40" s="1647" t="s">
        <v>92</v>
      </c>
      <c r="F40" s="1647" t="s">
        <v>59</v>
      </c>
      <c r="G40" s="1698" t="s">
        <v>2943</v>
      </c>
      <c r="H40" s="1698" t="s">
        <v>1438</v>
      </c>
      <c r="I40" s="1633">
        <f t="shared" si="3"/>
        <v>2</v>
      </c>
      <c r="J40" s="1634">
        <f t="shared" si="3"/>
        <v>0.66666666666666663</v>
      </c>
      <c r="K40" s="1671">
        <f t="shared" si="2"/>
        <v>69.830000000000013</v>
      </c>
      <c r="L40" s="1640">
        <v>0</v>
      </c>
      <c r="M40" s="1640">
        <v>0</v>
      </c>
      <c r="N40" s="1640">
        <f>1+1</f>
        <v>2</v>
      </c>
      <c r="O40" s="1640">
        <f>1/3+1/3</f>
        <v>0.66666666666666663</v>
      </c>
      <c r="P40" s="1640">
        <v>0</v>
      </c>
      <c r="Q40" s="1640">
        <v>0</v>
      </c>
      <c r="R40" s="1640">
        <v>0</v>
      </c>
      <c r="S40" s="1640">
        <v>0</v>
      </c>
      <c r="T40" s="1640">
        <v>0</v>
      </c>
      <c r="U40" s="1640">
        <v>0</v>
      </c>
      <c r="V40" s="1640">
        <v>0</v>
      </c>
      <c r="W40" s="1705">
        <v>0</v>
      </c>
    </row>
    <row r="41" spans="1:24">
      <c r="A41" s="1650">
        <f t="shared" si="1"/>
        <v>37</v>
      </c>
      <c r="B41" s="1656">
        <v>37</v>
      </c>
      <c r="C41" s="1702">
        <v>37</v>
      </c>
      <c r="D41" s="1647" t="s">
        <v>94</v>
      </c>
      <c r="E41" s="1647" t="s">
        <v>95</v>
      </c>
      <c r="F41" s="1647" t="s">
        <v>67</v>
      </c>
      <c r="G41" s="1698" t="s">
        <v>2943</v>
      </c>
      <c r="H41" s="1698" t="s">
        <v>1435</v>
      </c>
      <c r="I41" s="1633">
        <f t="shared" si="3"/>
        <v>1</v>
      </c>
      <c r="J41" s="1634">
        <f t="shared" si="3"/>
        <v>0.5</v>
      </c>
      <c r="K41" s="1671">
        <f t="shared" si="2"/>
        <v>70.330000000000013</v>
      </c>
      <c r="L41" s="1636">
        <v>0</v>
      </c>
      <c r="M41" s="1636">
        <v>0</v>
      </c>
      <c r="N41" s="1636">
        <v>0</v>
      </c>
      <c r="O41" s="1636">
        <v>0</v>
      </c>
      <c r="P41" s="1636">
        <v>0</v>
      </c>
      <c r="Q41" s="1636">
        <v>0</v>
      </c>
      <c r="R41" s="1636">
        <v>0</v>
      </c>
      <c r="S41" s="1636">
        <v>0</v>
      </c>
      <c r="T41" s="1636">
        <v>0</v>
      </c>
      <c r="U41" s="1636">
        <v>0</v>
      </c>
      <c r="V41" s="1636">
        <f>1</f>
        <v>1</v>
      </c>
      <c r="W41" s="1704">
        <f>1/2</f>
        <v>0.5</v>
      </c>
    </row>
    <row r="42" spans="1:24">
      <c r="A42" s="1650">
        <f t="shared" si="1"/>
        <v>38</v>
      </c>
      <c r="B42" s="1655">
        <v>37</v>
      </c>
      <c r="C42" s="1702">
        <v>38</v>
      </c>
      <c r="D42" s="1647" t="s">
        <v>760</v>
      </c>
      <c r="E42" s="1647" t="s">
        <v>397</v>
      </c>
      <c r="F42" s="1647" t="s">
        <v>2650</v>
      </c>
      <c r="G42" s="1698" t="s">
        <v>2943</v>
      </c>
      <c r="H42" s="1698" t="s">
        <v>1435</v>
      </c>
      <c r="I42" s="1633">
        <f t="shared" si="3"/>
        <v>1</v>
      </c>
      <c r="J42" s="1634">
        <f t="shared" si="3"/>
        <v>0.5</v>
      </c>
      <c r="K42" s="1671">
        <f t="shared" si="2"/>
        <v>70.830000000000013</v>
      </c>
      <c r="L42" s="1640">
        <v>0</v>
      </c>
      <c r="M42" s="1640">
        <v>0</v>
      </c>
      <c r="N42" s="1640">
        <v>0</v>
      </c>
      <c r="O42" s="1640">
        <v>0</v>
      </c>
      <c r="P42" s="1640">
        <v>0</v>
      </c>
      <c r="Q42" s="1640">
        <v>0</v>
      </c>
      <c r="R42" s="1640">
        <v>0</v>
      </c>
      <c r="S42" s="1640">
        <v>0</v>
      </c>
      <c r="T42" s="1640">
        <v>0</v>
      </c>
      <c r="U42" s="1640">
        <v>0</v>
      </c>
      <c r="V42" s="1640">
        <f>1</f>
        <v>1</v>
      </c>
      <c r="W42" s="1705">
        <f>1/2</f>
        <v>0.5</v>
      </c>
    </row>
    <row r="43" spans="1:24">
      <c r="A43" s="1650">
        <f t="shared" si="1"/>
        <v>39</v>
      </c>
      <c r="B43" s="1655">
        <v>37</v>
      </c>
      <c r="C43" s="1702">
        <v>39</v>
      </c>
      <c r="D43" s="1696" t="s">
        <v>768</v>
      </c>
      <c r="E43" s="1643" t="s">
        <v>154</v>
      </c>
      <c r="F43" s="1643" t="s">
        <v>67</v>
      </c>
      <c r="G43" s="1692" t="s">
        <v>2943</v>
      </c>
      <c r="H43" s="1692" t="s">
        <v>40</v>
      </c>
      <c r="I43" s="1641">
        <f t="shared" si="3"/>
        <v>1</v>
      </c>
      <c r="J43" s="1642">
        <f t="shared" si="3"/>
        <v>0.5</v>
      </c>
      <c r="K43" s="1671">
        <f t="shared" si="2"/>
        <v>71.330000000000013</v>
      </c>
      <c r="L43" s="1636">
        <v>0</v>
      </c>
      <c r="M43" s="1636">
        <v>0</v>
      </c>
      <c r="N43" s="1636">
        <v>0</v>
      </c>
      <c r="O43" s="1636">
        <v>0</v>
      </c>
      <c r="P43" s="1636">
        <v>0</v>
      </c>
      <c r="Q43" s="1636">
        <v>0</v>
      </c>
      <c r="R43" s="1636">
        <v>0</v>
      </c>
      <c r="S43" s="1636">
        <v>0</v>
      </c>
      <c r="T43" s="1636">
        <v>0</v>
      </c>
      <c r="U43" s="1636">
        <v>0</v>
      </c>
      <c r="V43" s="1636">
        <f>1</f>
        <v>1</v>
      </c>
      <c r="W43" s="1704">
        <f>1/2</f>
        <v>0.5</v>
      </c>
    </row>
    <row r="44" spans="1:24">
      <c r="A44" s="1650">
        <f t="shared" si="1"/>
        <v>40</v>
      </c>
      <c r="B44" s="1655">
        <v>37</v>
      </c>
      <c r="C44" s="1702">
        <v>40</v>
      </c>
      <c r="D44" s="1696" t="s">
        <v>331</v>
      </c>
      <c r="E44" s="1643" t="s">
        <v>332</v>
      </c>
      <c r="F44" s="1643" t="s">
        <v>67</v>
      </c>
      <c r="G44" s="1692" t="s">
        <v>2943</v>
      </c>
      <c r="H44" s="1692" t="s">
        <v>40</v>
      </c>
      <c r="I44" s="1641">
        <f t="shared" si="3"/>
        <v>1</v>
      </c>
      <c r="J44" s="1642">
        <f t="shared" si="3"/>
        <v>0.5</v>
      </c>
      <c r="K44" s="1671">
        <f t="shared" si="2"/>
        <v>71.830000000000013</v>
      </c>
      <c r="L44" s="1636">
        <v>0</v>
      </c>
      <c r="M44" s="1636">
        <v>0</v>
      </c>
      <c r="N44" s="1636">
        <f>1</f>
        <v>1</v>
      </c>
      <c r="O44" s="1636">
        <f>1/2</f>
        <v>0.5</v>
      </c>
      <c r="P44" s="1636">
        <v>0</v>
      </c>
      <c r="Q44" s="1636">
        <v>0</v>
      </c>
      <c r="R44" s="1636">
        <v>0</v>
      </c>
      <c r="S44" s="1636">
        <v>0</v>
      </c>
      <c r="T44" s="1636">
        <v>0</v>
      </c>
      <c r="U44" s="1636">
        <v>0</v>
      </c>
      <c r="V44" s="1636">
        <v>0</v>
      </c>
      <c r="W44" s="1704">
        <v>0</v>
      </c>
    </row>
    <row r="45" spans="1:24">
      <c r="A45" s="1650">
        <f t="shared" si="1"/>
        <v>41</v>
      </c>
      <c r="B45" s="1655">
        <v>37</v>
      </c>
      <c r="C45" s="1702">
        <v>41</v>
      </c>
      <c r="D45" s="1696" t="s">
        <v>109</v>
      </c>
      <c r="E45" s="1643" t="s">
        <v>770</v>
      </c>
      <c r="F45" s="1643" t="s">
        <v>59</v>
      </c>
      <c r="G45" s="1692" t="s">
        <v>2943</v>
      </c>
      <c r="H45" s="1692" t="s">
        <v>40</v>
      </c>
      <c r="I45" s="1641">
        <f t="shared" si="3"/>
        <v>1</v>
      </c>
      <c r="J45" s="1642">
        <f t="shared" si="3"/>
        <v>0.5</v>
      </c>
      <c r="K45" s="1671">
        <f t="shared" si="2"/>
        <v>72.330000000000013</v>
      </c>
      <c r="L45" s="1636">
        <v>0</v>
      </c>
      <c r="M45" s="1636">
        <v>0</v>
      </c>
      <c r="N45" s="1636">
        <f>1</f>
        <v>1</v>
      </c>
      <c r="O45" s="1636">
        <f>1/2</f>
        <v>0.5</v>
      </c>
      <c r="P45" s="1636">
        <v>0</v>
      </c>
      <c r="Q45" s="1636">
        <v>0</v>
      </c>
      <c r="R45" s="1636">
        <v>0</v>
      </c>
      <c r="S45" s="1636">
        <v>0</v>
      </c>
      <c r="T45" s="1636">
        <v>0</v>
      </c>
      <c r="U45" s="1636">
        <v>0</v>
      </c>
      <c r="V45" s="1636">
        <v>0</v>
      </c>
      <c r="W45" s="1704">
        <v>0</v>
      </c>
    </row>
    <row r="46" spans="1:24">
      <c r="A46" s="1650">
        <f t="shared" si="1"/>
        <v>42</v>
      </c>
      <c r="B46" s="1655">
        <v>37</v>
      </c>
      <c r="C46" s="1702">
        <v>42</v>
      </c>
      <c r="D46" s="1696" t="s">
        <v>784</v>
      </c>
      <c r="E46" s="1643" t="s">
        <v>775</v>
      </c>
      <c r="F46" s="1643" t="s">
        <v>56</v>
      </c>
      <c r="G46" s="1692" t="s">
        <v>2943</v>
      </c>
      <c r="H46" s="1692" t="s">
        <v>40</v>
      </c>
      <c r="I46" s="1633">
        <f t="shared" si="3"/>
        <v>1</v>
      </c>
      <c r="J46" s="1634">
        <f t="shared" si="3"/>
        <v>0.5</v>
      </c>
      <c r="K46" s="1671">
        <f t="shared" si="2"/>
        <v>72.830000000000013</v>
      </c>
      <c r="L46" s="1636">
        <v>0</v>
      </c>
      <c r="M46" s="1636">
        <v>0</v>
      </c>
      <c r="N46" s="1636">
        <v>0</v>
      </c>
      <c r="O46" s="1636">
        <v>0</v>
      </c>
      <c r="P46" s="1636">
        <v>0</v>
      </c>
      <c r="Q46" s="1636">
        <v>0</v>
      </c>
      <c r="R46" s="1636">
        <v>0</v>
      </c>
      <c r="S46" s="1636">
        <v>0</v>
      </c>
      <c r="T46" s="1636">
        <v>0</v>
      </c>
      <c r="U46" s="1636">
        <v>0</v>
      </c>
      <c r="V46" s="1636">
        <f>1</f>
        <v>1</v>
      </c>
      <c r="W46" s="1704">
        <f>1/2</f>
        <v>0.5</v>
      </c>
    </row>
    <row r="47" spans="1:24">
      <c r="A47" s="1650">
        <f t="shared" si="1"/>
        <v>43</v>
      </c>
      <c r="B47" s="1655">
        <v>37</v>
      </c>
      <c r="C47" s="1702">
        <v>43</v>
      </c>
      <c r="D47" s="1647" t="s">
        <v>375</v>
      </c>
      <c r="E47" s="1647" t="s">
        <v>376</v>
      </c>
      <c r="F47" s="1647" t="s">
        <v>59</v>
      </c>
      <c r="G47" s="1698" t="s">
        <v>2943</v>
      </c>
      <c r="H47" s="1698" t="s">
        <v>1237</v>
      </c>
      <c r="I47" s="1633">
        <f t="shared" si="3"/>
        <v>1</v>
      </c>
      <c r="J47" s="1634">
        <f t="shared" si="3"/>
        <v>0.5</v>
      </c>
      <c r="K47" s="1671">
        <f t="shared" si="2"/>
        <v>73.330000000000013</v>
      </c>
      <c r="L47" s="1636">
        <f>1</f>
        <v>1</v>
      </c>
      <c r="M47" s="1636">
        <f>1/2</f>
        <v>0.5</v>
      </c>
      <c r="N47" s="1640">
        <v>0</v>
      </c>
      <c r="O47" s="1640">
        <v>0</v>
      </c>
      <c r="P47" s="1636">
        <v>0</v>
      </c>
      <c r="Q47" s="1636">
        <v>0</v>
      </c>
      <c r="R47" s="1636">
        <v>0</v>
      </c>
      <c r="S47" s="1636">
        <v>0</v>
      </c>
      <c r="T47" s="1636">
        <v>0</v>
      </c>
      <c r="U47" s="1636">
        <v>0</v>
      </c>
      <c r="V47" s="1636">
        <v>0</v>
      </c>
      <c r="W47" s="1704">
        <v>0</v>
      </c>
    </row>
    <row r="48" spans="1:24">
      <c r="A48" s="1650">
        <f t="shared" si="1"/>
        <v>44</v>
      </c>
      <c r="B48" s="1655">
        <v>37</v>
      </c>
      <c r="C48" s="1702">
        <v>44</v>
      </c>
      <c r="D48" s="1647" t="s">
        <v>563</v>
      </c>
      <c r="E48" s="1647" t="s">
        <v>431</v>
      </c>
      <c r="F48" s="1647" t="s">
        <v>59</v>
      </c>
      <c r="G48" s="1698" t="s">
        <v>2943</v>
      </c>
      <c r="H48" s="1698" t="s">
        <v>1237</v>
      </c>
      <c r="I48" s="1633">
        <f t="shared" si="3"/>
        <v>1</v>
      </c>
      <c r="J48" s="1634">
        <f t="shared" si="3"/>
        <v>0.5</v>
      </c>
      <c r="K48" s="1671">
        <f t="shared" si="2"/>
        <v>73.830000000000013</v>
      </c>
      <c r="L48" s="1636">
        <v>0</v>
      </c>
      <c r="M48" s="1636">
        <v>0</v>
      </c>
      <c r="N48" s="1640">
        <f>1</f>
        <v>1</v>
      </c>
      <c r="O48" s="1640">
        <f>1/2</f>
        <v>0.5</v>
      </c>
      <c r="P48" s="1636">
        <v>0</v>
      </c>
      <c r="Q48" s="1636">
        <v>0</v>
      </c>
      <c r="R48" s="1636">
        <v>0</v>
      </c>
      <c r="S48" s="1636">
        <v>0</v>
      </c>
      <c r="T48" s="1636">
        <v>0</v>
      </c>
      <c r="U48" s="1636">
        <v>0</v>
      </c>
      <c r="V48" s="1636">
        <v>0</v>
      </c>
      <c r="W48" s="1704">
        <v>0</v>
      </c>
    </row>
    <row r="49" spans="1:24">
      <c r="A49" s="1650">
        <f t="shared" si="1"/>
        <v>45</v>
      </c>
      <c r="B49" s="1655">
        <v>37</v>
      </c>
      <c r="C49" s="1702">
        <v>45</v>
      </c>
      <c r="D49" s="1647" t="s">
        <v>1356</v>
      </c>
      <c r="E49" s="1647" t="s">
        <v>90</v>
      </c>
      <c r="F49" s="1647" t="s">
        <v>504</v>
      </c>
      <c r="G49" s="1698" t="s">
        <v>2943</v>
      </c>
      <c r="H49" s="1698" t="s">
        <v>1237</v>
      </c>
      <c r="I49" s="1633">
        <f t="shared" si="3"/>
        <v>1</v>
      </c>
      <c r="J49" s="1634">
        <f t="shared" si="3"/>
        <v>0.5</v>
      </c>
      <c r="K49" s="1671">
        <f t="shared" si="2"/>
        <v>74.330000000000013</v>
      </c>
      <c r="L49" s="1636">
        <f>1</f>
        <v>1</v>
      </c>
      <c r="M49" s="1636">
        <f>1/2</f>
        <v>0.5</v>
      </c>
      <c r="N49" s="1636">
        <v>0</v>
      </c>
      <c r="O49" s="1636">
        <v>0</v>
      </c>
      <c r="P49" s="1636">
        <v>0</v>
      </c>
      <c r="Q49" s="1636">
        <v>0</v>
      </c>
      <c r="R49" s="1636">
        <v>0</v>
      </c>
      <c r="S49" s="1636">
        <v>0</v>
      </c>
      <c r="T49" s="1636">
        <v>0</v>
      </c>
      <c r="U49" s="1636">
        <v>0</v>
      </c>
      <c r="V49" s="1636">
        <v>0</v>
      </c>
      <c r="W49" s="1704">
        <v>0</v>
      </c>
    </row>
    <row r="50" spans="1:24">
      <c r="A50" s="1650">
        <f t="shared" si="1"/>
        <v>46</v>
      </c>
      <c r="B50" s="1655">
        <v>37</v>
      </c>
      <c r="C50" s="1702">
        <v>46</v>
      </c>
      <c r="D50" s="1647" t="s">
        <v>296</v>
      </c>
      <c r="E50" s="1647" t="s">
        <v>297</v>
      </c>
      <c r="F50" s="1647" t="s">
        <v>67</v>
      </c>
      <c r="G50" s="1698" t="s">
        <v>2943</v>
      </c>
      <c r="H50" s="1698" t="s">
        <v>2944</v>
      </c>
      <c r="I50" s="1633">
        <f t="shared" si="3"/>
        <v>1</v>
      </c>
      <c r="J50" s="1634">
        <f t="shared" si="3"/>
        <v>0.5</v>
      </c>
      <c r="K50" s="1671">
        <f t="shared" si="2"/>
        <v>74.830000000000013</v>
      </c>
      <c r="L50" s="1640">
        <f>1</f>
        <v>1</v>
      </c>
      <c r="M50" s="1640">
        <f>1/2</f>
        <v>0.5</v>
      </c>
      <c r="N50" s="1640">
        <v>0</v>
      </c>
      <c r="O50" s="1640">
        <v>0</v>
      </c>
      <c r="P50" s="1640">
        <v>0</v>
      </c>
      <c r="Q50" s="1636">
        <v>0</v>
      </c>
      <c r="R50" s="1636">
        <v>0</v>
      </c>
      <c r="S50" s="1636">
        <v>0</v>
      </c>
      <c r="T50" s="1636">
        <v>0</v>
      </c>
      <c r="U50" s="1636">
        <v>0</v>
      </c>
      <c r="V50" s="1636">
        <v>0</v>
      </c>
      <c r="W50" s="1704">
        <v>0</v>
      </c>
    </row>
    <row r="51" spans="1:24">
      <c r="A51" s="1650">
        <f t="shared" si="1"/>
        <v>47</v>
      </c>
      <c r="B51" s="1655">
        <v>47</v>
      </c>
      <c r="C51" s="1702">
        <v>47</v>
      </c>
      <c r="D51" s="1696" t="s">
        <v>785</v>
      </c>
      <c r="E51" s="1643" t="s">
        <v>769</v>
      </c>
      <c r="F51" s="1643" t="s">
        <v>67</v>
      </c>
      <c r="G51" s="1692" t="s">
        <v>2943</v>
      </c>
      <c r="H51" s="1692" t="s">
        <v>40</v>
      </c>
      <c r="I51" s="1641">
        <f t="shared" si="3"/>
        <v>1</v>
      </c>
      <c r="J51" s="1642">
        <f t="shared" si="3"/>
        <v>0.33333333333333331</v>
      </c>
      <c r="K51" s="1671">
        <f t="shared" si="2"/>
        <v>75.163333333333341</v>
      </c>
      <c r="L51" s="1636">
        <v>0</v>
      </c>
      <c r="M51" s="1636">
        <v>0</v>
      </c>
      <c r="N51" s="1636">
        <f>1</f>
        <v>1</v>
      </c>
      <c r="O51" s="1636">
        <f t="shared" ref="O51:O56" si="4">1/3</f>
        <v>0.33333333333333331</v>
      </c>
      <c r="P51" s="1636">
        <v>0</v>
      </c>
      <c r="Q51" s="1636">
        <v>0</v>
      </c>
      <c r="R51" s="1636">
        <v>0</v>
      </c>
      <c r="S51" s="1636">
        <v>0</v>
      </c>
      <c r="T51" s="1636">
        <v>0</v>
      </c>
      <c r="U51" s="1636">
        <v>0</v>
      </c>
      <c r="V51" s="1636">
        <v>0</v>
      </c>
      <c r="W51" s="1704">
        <v>0</v>
      </c>
    </row>
    <row r="52" spans="1:24">
      <c r="A52" s="1650">
        <f t="shared" si="1"/>
        <v>48</v>
      </c>
      <c r="B52" s="1655">
        <v>47</v>
      </c>
      <c r="C52" s="1702">
        <v>48</v>
      </c>
      <c r="D52" s="1643" t="s">
        <v>264</v>
      </c>
      <c r="E52" s="1643" t="s">
        <v>265</v>
      </c>
      <c r="F52" s="1643" t="s">
        <v>504</v>
      </c>
      <c r="G52" s="1692" t="s">
        <v>2943</v>
      </c>
      <c r="H52" s="1692" t="s">
        <v>40</v>
      </c>
      <c r="I52" s="1633">
        <f t="shared" si="3"/>
        <v>1</v>
      </c>
      <c r="J52" s="1634">
        <f t="shared" si="3"/>
        <v>0.33333333333333331</v>
      </c>
      <c r="K52" s="1671">
        <f t="shared" si="2"/>
        <v>75.49666666666667</v>
      </c>
      <c r="L52" s="1636">
        <v>0</v>
      </c>
      <c r="M52" s="1636">
        <v>0</v>
      </c>
      <c r="N52" s="1636">
        <f>1</f>
        <v>1</v>
      </c>
      <c r="O52" s="1636">
        <f t="shared" si="4"/>
        <v>0.33333333333333331</v>
      </c>
      <c r="P52" s="1636">
        <v>0</v>
      </c>
      <c r="Q52" s="1636">
        <v>0</v>
      </c>
      <c r="R52" s="1636">
        <v>0</v>
      </c>
      <c r="S52" s="1636">
        <v>0</v>
      </c>
      <c r="T52" s="1636">
        <v>0</v>
      </c>
      <c r="U52" s="1636">
        <v>0</v>
      </c>
      <c r="V52" s="1636">
        <v>0</v>
      </c>
      <c r="W52" s="1704">
        <v>0</v>
      </c>
    </row>
    <row r="53" spans="1:24">
      <c r="A53" s="1650">
        <f t="shared" si="1"/>
        <v>49</v>
      </c>
      <c r="B53" s="1655">
        <v>47</v>
      </c>
      <c r="C53" s="1702">
        <v>49</v>
      </c>
      <c r="D53" s="1647" t="s">
        <v>929</v>
      </c>
      <c r="E53" s="1647" t="s">
        <v>930</v>
      </c>
      <c r="F53" s="1647" t="s">
        <v>1083</v>
      </c>
      <c r="G53" s="1698" t="s">
        <v>2943</v>
      </c>
      <c r="H53" s="1698" t="s">
        <v>1438</v>
      </c>
      <c r="I53" s="1633">
        <f t="shared" si="3"/>
        <v>1</v>
      </c>
      <c r="J53" s="1634">
        <f t="shared" si="3"/>
        <v>0.33333333333333331</v>
      </c>
      <c r="K53" s="1671">
        <f t="shared" si="2"/>
        <v>75.83</v>
      </c>
      <c r="L53" s="1640">
        <v>0</v>
      </c>
      <c r="M53" s="1640">
        <v>0</v>
      </c>
      <c r="N53" s="1640">
        <f>1</f>
        <v>1</v>
      </c>
      <c r="O53" s="1640">
        <f t="shared" si="4"/>
        <v>0.33333333333333331</v>
      </c>
      <c r="P53" s="1640">
        <v>0</v>
      </c>
      <c r="Q53" s="1640">
        <v>0</v>
      </c>
      <c r="R53" s="1640">
        <v>0</v>
      </c>
      <c r="S53" s="1640">
        <v>0</v>
      </c>
      <c r="T53" s="1640">
        <v>0</v>
      </c>
      <c r="U53" s="1640">
        <v>0</v>
      </c>
      <c r="V53" s="1636">
        <v>0</v>
      </c>
      <c r="W53" s="1704">
        <v>0</v>
      </c>
    </row>
    <row r="54" spans="1:24">
      <c r="A54" s="1650">
        <f t="shared" si="1"/>
        <v>50</v>
      </c>
      <c r="B54" s="1655">
        <v>47</v>
      </c>
      <c r="C54" s="1702">
        <v>50</v>
      </c>
      <c r="D54" s="1647" t="s">
        <v>215</v>
      </c>
      <c r="E54" s="1647" t="s">
        <v>216</v>
      </c>
      <c r="F54" s="1647" t="s">
        <v>67</v>
      </c>
      <c r="G54" s="1698" t="s">
        <v>2943</v>
      </c>
      <c r="H54" s="1698" t="s">
        <v>1438</v>
      </c>
      <c r="I54" s="1633">
        <f t="shared" si="3"/>
        <v>1</v>
      </c>
      <c r="J54" s="1634">
        <f t="shared" si="3"/>
        <v>0.33333333333333331</v>
      </c>
      <c r="K54" s="1671">
        <f t="shared" si="2"/>
        <v>76.163333333333327</v>
      </c>
      <c r="L54" s="1640">
        <v>0</v>
      </c>
      <c r="M54" s="1640">
        <v>0</v>
      </c>
      <c r="N54" s="1640">
        <f>1</f>
        <v>1</v>
      </c>
      <c r="O54" s="1640">
        <f t="shared" si="4"/>
        <v>0.33333333333333331</v>
      </c>
      <c r="P54" s="1640">
        <v>0</v>
      </c>
      <c r="Q54" s="1640">
        <v>0</v>
      </c>
      <c r="R54" s="1640">
        <v>0</v>
      </c>
      <c r="S54" s="1640">
        <v>0</v>
      </c>
      <c r="T54" s="1640">
        <v>0</v>
      </c>
      <c r="U54" s="1640">
        <v>0</v>
      </c>
      <c r="V54" s="1640">
        <v>0</v>
      </c>
      <c r="W54" s="1705">
        <v>0</v>
      </c>
    </row>
    <row r="55" spans="1:24">
      <c r="A55" s="1650">
        <f t="shared" si="1"/>
        <v>51</v>
      </c>
      <c r="B55" s="1655">
        <v>47</v>
      </c>
      <c r="C55" s="1702">
        <v>51</v>
      </c>
      <c r="D55" s="1647" t="s">
        <v>789</v>
      </c>
      <c r="E55" s="1647" t="s">
        <v>790</v>
      </c>
      <c r="F55" s="1647" t="s">
        <v>67</v>
      </c>
      <c r="G55" s="1698" t="s">
        <v>2943</v>
      </c>
      <c r="H55" s="1698" t="s">
        <v>1438</v>
      </c>
      <c r="I55" s="1633">
        <f t="shared" si="3"/>
        <v>1</v>
      </c>
      <c r="J55" s="1634">
        <f t="shared" si="3"/>
        <v>0.33333333333333331</v>
      </c>
      <c r="K55" s="1671">
        <f t="shared" si="2"/>
        <v>76.496666666666655</v>
      </c>
      <c r="L55" s="1640">
        <v>0</v>
      </c>
      <c r="M55" s="1640">
        <v>0</v>
      </c>
      <c r="N55" s="1640">
        <f>1</f>
        <v>1</v>
      </c>
      <c r="O55" s="1640">
        <f t="shared" si="4"/>
        <v>0.33333333333333331</v>
      </c>
      <c r="P55" s="1640">
        <v>0</v>
      </c>
      <c r="Q55" s="1640">
        <v>0</v>
      </c>
      <c r="R55" s="1640">
        <v>0</v>
      </c>
      <c r="S55" s="1640">
        <v>0</v>
      </c>
      <c r="T55" s="1640">
        <v>0</v>
      </c>
      <c r="U55" s="1640">
        <v>0</v>
      </c>
      <c r="V55" s="1640">
        <v>0</v>
      </c>
      <c r="W55" s="1705">
        <v>0</v>
      </c>
    </row>
    <row r="56" spans="1:24">
      <c r="A56" s="1650">
        <f t="shared" si="1"/>
        <v>52</v>
      </c>
      <c r="B56" s="1655">
        <v>47</v>
      </c>
      <c r="C56" s="1702">
        <v>52</v>
      </c>
      <c r="D56" s="1647" t="s">
        <v>217</v>
      </c>
      <c r="E56" s="1647" t="s">
        <v>218</v>
      </c>
      <c r="F56" s="1647" t="s">
        <v>59</v>
      </c>
      <c r="G56" s="1698" t="s">
        <v>2943</v>
      </c>
      <c r="H56" s="1698" t="s">
        <v>1438</v>
      </c>
      <c r="I56" s="1633">
        <f t="shared" si="3"/>
        <v>1</v>
      </c>
      <c r="J56" s="1634">
        <f t="shared" si="3"/>
        <v>0.33333333333333331</v>
      </c>
      <c r="K56" s="1671">
        <f t="shared" si="2"/>
        <v>76.829999999999984</v>
      </c>
      <c r="L56" s="1640">
        <v>0</v>
      </c>
      <c r="M56" s="1640">
        <v>0</v>
      </c>
      <c r="N56" s="1640">
        <f>1</f>
        <v>1</v>
      </c>
      <c r="O56" s="1640">
        <f t="shared" si="4"/>
        <v>0.33333333333333331</v>
      </c>
      <c r="P56" s="1640">
        <v>0</v>
      </c>
      <c r="Q56" s="1640">
        <v>0</v>
      </c>
      <c r="R56" s="1640">
        <v>0</v>
      </c>
      <c r="S56" s="1640">
        <v>0</v>
      </c>
      <c r="T56" s="1640">
        <v>0</v>
      </c>
      <c r="U56" s="1640">
        <v>0</v>
      </c>
      <c r="V56" s="1640">
        <v>0</v>
      </c>
      <c r="W56" s="1705">
        <v>0</v>
      </c>
      <c r="X56" s="1709" t="s">
        <v>2953</v>
      </c>
    </row>
    <row r="57" spans="1:24">
      <c r="A57" s="1650">
        <f t="shared" si="1"/>
        <v>53</v>
      </c>
      <c r="B57" s="1656"/>
      <c r="C57" s="1656"/>
      <c r="D57" s="1647" t="s">
        <v>752</v>
      </c>
      <c r="E57" s="1647" t="s">
        <v>753</v>
      </c>
      <c r="F57" s="1647" t="s">
        <v>67</v>
      </c>
      <c r="G57" s="1698" t="s">
        <v>2943</v>
      </c>
      <c r="H57" s="1698" t="s">
        <v>1435</v>
      </c>
      <c r="I57" s="1633">
        <f t="shared" si="3"/>
        <v>0</v>
      </c>
      <c r="J57" s="1634">
        <f t="shared" si="3"/>
        <v>0</v>
      </c>
      <c r="K57" s="1671">
        <f t="shared" si="2"/>
        <v>76.829999999999984</v>
      </c>
      <c r="L57" s="1636">
        <v>0</v>
      </c>
      <c r="M57" s="1636">
        <v>0</v>
      </c>
      <c r="N57" s="1636">
        <v>0</v>
      </c>
      <c r="O57" s="1636">
        <v>0</v>
      </c>
      <c r="P57" s="1636">
        <v>0</v>
      </c>
      <c r="Q57" s="1636">
        <v>0</v>
      </c>
      <c r="R57" s="1636">
        <v>0</v>
      </c>
      <c r="S57" s="1636">
        <v>0</v>
      </c>
      <c r="T57" s="1636">
        <v>0</v>
      </c>
      <c r="U57" s="1636">
        <v>0</v>
      </c>
      <c r="V57" s="1636">
        <v>0</v>
      </c>
      <c r="W57" s="1704">
        <v>0</v>
      </c>
    </row>
    <row r="58" spans="1:24">
      <c r="A58" s="1650">
        <f t="shared" si="1"/>
        <v>54</v>
      </c>
      <c r="B58" s="1655"/>
      <c r="C58" s="1655"/>
      <c r="D58" s="1647" t="s">
        <v>754</v>
      </c>
      <c r="E58" s="1647" t="s">
        <v>755</v>
      </c>
      <c r="F58" s="1647" t="s">
        <v>2650</v>
      </c>
      <c r="G58" s="1698" t="s">
        <v>2943</v>
      </c>
      <c r="H58" s="1698" t="s">
        <v>1435</v>
      </c>
      <c r="I58" s="1633">
        <f t="shared" si="3"/>
        <v>0</v>
      </c>
      <c r="J58" s="1634">
        <f t="shared" si="3"/>
        <v>0</v>
      </c>
      <c r="K58" s="1671">
        <f t="shared" si="2"/>
        <v>76.829999999999984</v>
      </c>
      <c r="L58" s="1640">
        <v>0</v>
      </c>
      <c r="M58" s="1640">
        <v>0</v>
      </c>
      <c r="N58" s="1640">
        <v>0</v>
      </c>
      <c r="O58" s="1640">
        <v>0</v>
      </c>
      <c r="P58" s="1640">
        <v>0</v>
      </c>
      <c r="Q58" s="1640">
        <v>0</v>
      </c>
      <c r="R58" s="1640">
        <v>0</v>
      </c>
      <c r="S58" s="1640">
        <v>0</v>
      </c>
      <c r="T58" s="1640">
        <v>0</v>
      </c>
      <c r="U58" s="1640">
        <v>0</v>
      </c>
      <c r="V58" s="1640">
        <v>0</v>
      </c>
      <c r="W58" s="1705">
        <v>0</v>
      </c>
    </row>
    <row r="59" spans="1:24">
      <c r="A59" s="1650">
        <f t="shared" si="1"/>
        <v>55</v>
      </c>
      <c r="B59" s="1655"/>
      <c r="C59" s="1655"/>
      <c r="D59" s="1647" t="s">
        <v>763</v>
      </c>
      <c r="E59" s="1647" t="s">
        <v>764</v>
      </c>
      <c r="F59" s="1647" t="s">
        <v>358</v>
      </c>
      <c r="G59" s="1698" t="s">
        <v>2943</v>
      </c>
      <c r="H59" s="1698" t="s">
        <v>1435</v>
      </c>
      <c r="I59" s="1633">
        <f t="shared" si="3"/>
        <v>0</v>
      </c>
      <c r="J59" s="1634">
        <f t="shared" si="3"/>
        <v>0</v>
      </c>
      <c r="K59" s="1671">
        <f t="shared" si="2"/>
        <v>76.829999999999984</v>
      </c>
      <c r="L59" s="1640">
        <v>0</v>
      </c>
      <c r="M59" s="1640">
        <v>0</v>
      </c>
      <c r="N59" s="1640">
        <v>0</v>
      </c>
      <c r="O59" s="1640">
        <v>0</v>
      </c>
      <c r="P59" s="1640">
        <v>0</v>
      </c>
      <c r="Q59" s="1640">
        <v>0</v>
      </c>
      <c r="R59" s="1640">
        <v>0</v>
      </c>
      <c r="S59" s="1640">
        <v>0</v>
      </c>
      <c r="T59" s="1640">
        <v>0</v>
      </c>
      <c r="U59" s="1640">
        <v>0</v>
      </c>
      <c r="V59" s="1640">
        <v>0</v>
      </c>
      <c r="W59" s="1705">
        <v>0</v>
      </c>
    </row>
    <row r="60" spans="1:24">
      <c r="A60" s="1650">
        <f t="shared" si="1"/>
        <v>56</v>
      </c>
      <c r="B60" s="1655"/>
      <c r="C60" s="1655"/>
      <c r="D60" s="1647" t="s">
        <v>766</v>
      </c>
      <c r="E60" s="1647" t="s">
        <v>164</v>
      </c>
      <c r="F60" s="1647" t="s">
        <v>504</v>
      </c>
      <c r="G60" s="1698" t="s">
        <v>2943</v>
      </c>
      <c r="H60" s="1698" t="s">
        <v>1435</v>
      </c>
      <c r="I60" s="1633">
        <f t="shared" si="3"/>
        <v>0</v>
      </c>
      <c r="J60" s="1634">
        <f t="shared" si="3"/>
        <v>0</v>
      </c>
      <c r="K60" s="1671">
        <f t="shared" si="2"/>
        <v>76.829999999999984</v>
      </c>
      <c r="L60" s="1640">
        <v>0</v>
      </c>
      <c r="M60" s="1640">
        <v>0</v>
      </c>
      <c r="N60" s="1640">
        <v>0</v>
      </c>
      <c r="O60" s="1640">
        <v>0</v>
      </c>
      <c r="P60" s="1640">
        <v>0</v>
      </c>
      <c r="Q60" s="1640">
        <v>0</v>
      </c>
      <c r="R60" s="1640">
        <v>0</v>
      </c>
      <c r="S60" s="1640">
        <v>0</v>
      </c>
      <c r="T60" s="1640">
        <v>0</v>
      </c>
      <c r="U60" s="1640">
        <v>0</v>
      </c>
      <c r="V60" s="1640">
        <v>0</v>
      </c>
      <c r="W60" s="1705">
        <v>0</v>
      </c>
    </row>
    <row r="61" spans="1:24">
      <c r="A61" s="1650">
        <f t="shared" si="1"/>
        <v>57</v>
      </c>
      <c r="B61" s="1655"/>
      <c r="C61" s="1655"/>
      <c r="D61" s="1647" t="s">
        <v>184</v>
      </c>
      <c r="E61" s="1647" t="s">
        <v>765</v>
      </c>
      <c r="F61" s="1647" t="s">
        <v>504</v>
      </c>
      <c r="G61" s="1698" t="s">
        <v>2943</v>
      </c>
      <c r="H61" s="1698" t="s">
        <v>1435</v>
      </c>
      <c r="I61" s="1633">
        <f t="shared" si="3"/>
        <v>0</v>
      </c>
      <c r="J61" s="1634">
        <f t="shared" si="3"/>
        <v>0</v>
      </c>
      <c r="K61" s="1671">
        <f t="shared" si="2"/>
        <v>76.829999999999984</v>
      </c>
      <c r="L61" s="1640">
        <v>0</v>
      </c>
      <c r="M61" s="1640">
        <v>0</v>
      </c>
      <c r="N61" s="1640">
        <v>0</v>
      </c>
      <c r="O61" s="1640">
        <v>0</v>
      </c>
      <c r="P61" s="1640">
        <v>0</v>
      </c>
      <c r="Q61" s="1640">
        <v>0</v>
      </c>
      <c r="R61" s="1640">
        <v>0</v>
      </c>
      <c r="S61" s="1640">
        <v>0</v>
      </c>
      <c r="T61" s="1640">
        <v>0</v>
      </c>
      <c r="U61" s="1640">
        <v>0</v>
      </c>
      <c r="V61" s="1640">
        <v>0</v>
      </c>
      <c r="W61" s="1705">
        <v>0</v>
      </c>
    </row>
    <row r="62" spans="1:24">
      <c r="A62" s="1650">
        <f t="shared" si="1"/>
        <v>58</v>
      </c>
      <c r="B62" s="1655"/>
      <c r="C62" s="1655"/>
      <c r="D62" s="1696" t="s">
        <v>767</v>
      </c>
      <c r="E62" s="1643" t="s">
        <v>273</v>
      </c>
      <c r="F62" s="1643" t="s">
        <v>67</v>
      </c>
      <c r="G62" s="1692" t="s">
        <v>2943</v>
      </c>
      <c r="H62" s="1692" t="s">
        <v>40</v>
      </c>
      <c r="I62" s="1641">
        <f t="shared" si="3"/>
        <v>0</v>
      </c>
      <c r="J62" s="1642">
        <f t="shared" si="3"/>
        <v>0</v>
      </c>
      <c r="K62" s="1671">
        <f t="shared" si="2"/>
        <v>76.829999999999984</v>
      </c>
      <c r="L62" s="1636">
        <v>0</v>
      </c>
      <c r="M62" s="1636">
        <v>0</v>
      </c>
      <c r="N62" s="1636">
        <v>0</v>
      </c>
      <c r="O62" s="1636">
        <v>0</v>
      </c>
      <c r="P62" s="1636">
        <v>0</v>
      </c>
      <c r="Q62" s="1636">
        <v>0</v>
      </c>
      <c r="R62" s="1636">
        <v>0</v>
      </c>
      <c r="S62" s="1636">
        <v>0</v>
      </c>
      <c r="T62" s="1636">
        <v>0</v>
      </c>
      <c r="U62" s="1636">
        <v>0</v>
      </c>
      <c r="V62" s="1636">
        <v>0</v>
      </c>
      <c r="W62" s="1704">
        <v>0</v>
      </c>
    </row>
    <row r="63" spans="1:24">
      <c r="A63" s="1650">
        <f t="shared" si="1"/>
        <v>59</v>
      </c>
      <c r="B63" s="1655"/>
      <c r="C63" s="1655"/>
      <c r="D63" s="1696" t="s">
        <v>771</v>
      </c>
      <c r="E63" s="1643" t="s">
        <v>100</v>
      </c>
      <c r="F63" s="1643" t="s">
        <v>59</v>
      </c>
      <c r="G63" s="1692" t="s">
        <v>2943</v>
      </c>
      <c r="H63" s="1692" t="s">
        <v>40</v>
      </c>
      <c r="I63" s="1641">
        <f t="shared" si="3"/>
        <v>0</v>
      </c>
      <c r="J63" s="1642">
        <f t="shared" si="3"/>
        <v>0</v>
      </c>
      <c r="K63" s="1671">
        <f t="shared" si="2"/>
        <v>76.829999999999984</v>
      </c>
      <c r="L63" s="1636">
        <v>0</v>
      </c>
      <c r="M63" s="1636">
        <v>0</v>
      </c>
      <c r="N63" s="1636">
        <v>0</v>
      </c>
      <c r="O63" s="1636">
        <v>0</v>
      </c>
      <c r="P63" s="1636">
        <v>0</v>
      </c>
      <c r="Q63" s="1636">
        <v>0</v>
      </c>
      <c r="R63" s="1636">
        <v>0</v>
      </c>
      <c r="S63" s="1636">
        <v>0</v>
      </c>
      <c r="T63" s="1636">
        <v>0</v>
      </c>
      <c r="U63" s="1636">
        <v>0</v>
      </c>
      <c r="V63" s="1636">
        <v>0</v>
      </c>
      <c r="W63" s="1704">
        <v>0</v>
      </c>
    </row>
    <row r="64" spans="1:24">
      <c r="A64" s="1650">
        <f t="shared" si="1"/>
        <v>60</v>
      </c>
      <c r="B64" s="1655"/>
      <c r="C64" s="1655"/>
      <c r="D64" s="1696" t="s">
        <v>772</v>
      </c>
      <c r="E64" s="1643" t="s">
        <v>773</v>
      </c>
      <c r="F64" s="1643" t="s">
        <v>59</v>
      </c>
      <c r="G64" s="1692" t="s">
        <v>2943</v>
      </c>
      <c r="H64" s="1692" t="s">
        <v>40</v>
      </c>
      <c r="I64" s="1641">
        <f t="shared" si="3"/>
        <v>0</v>
      </c>
      <c r="J64" s="1642">
        <f t="shared" si="3"/>
        <v>0</v>
      </c>
      <c r="K64" s="1671">
        <f t="shared" si="2"/>
        <v>76.829999999999984</v>
      </c>
      <c r="L64" s="1636">
        <v>0</v>
      </c>
      <c r="M64" s="1636">
        <v>0</v>
      </c>
      <c r="N64" s="1636">
        <v>0</v>
      </c>
      <c r="O64" s="1636">
        <v>0</v>
      </c>
      <c r="P64" s="1636">
        <v>0</v>
      </c>
      <c r="Q64" s="1636">
        <v>0</v>
      </c>
      <c r="R64" s="1636">
        <v>0</v>
      </c>
      <c r="S64" s="1636">
        <v>0</v>
      </c>
      <c r="T64" s="1636">
        <v>0</v>
      </c>
      <c r="U64" s="1636">
        <v>0</v>
      </c>
      <c r="V64" s="1636">
        <v>0</v>
      </c>
      <c r="W64" s="1704">
        <v>0</v>
      </c>
    </row>
    <row r="65" spans="1:23">
      <c r="A65" s="1650">
        <f t="shared" si="1"/>
        <v>61</v>
      </c>
      <c r="B65" s="1655"/>
      <c r="C65" s="1655"/>
      <c r="D65" s="1696" t="s">
        <v>776</v>
      </c>
      <c r="E65" s="1643" t="s">
        <v>777</v>
      </c>
      <c r="F65" s="1643" t="s">
        <v>56</v>
      </c>
      <c r="G65" s="1692" t="s">
        <v>2943</v>
      </c>
      <c r="H65" s="1692" t="s">
        <v>40</v>
      </c>
      <c r="I65" s="1633">
        <f t="shared" si="3"/>
        <v>0</v>
      </c>
      <c r="J65" s="1634">
        <f t="shared" si="3"/>
        <v>0</v>
      </c>
      <c r="K65" s="1671">
        <f t="shared" si="2"/>
        <v>76.829999999999984</v>
      </c>
      <c r="L65" s="1636">
        <v>0</v>
      </c>
      <c r="M65" s="1636">
        <v>0</v>
      </c>
      <c r="N65" s="1636">
        <v>0</v>
      </c>
      <c r="O65" s="1636">
        <v>0</v>
      </c>
      <c r="P65" s="1636">
        <v>0</v>
      </c>
      <c r="Q65" s="1636">
        <v>0</v>
      </c>
      <c r="R65" s="1636">
        <v>0</v>
      </c>
      <c r="S65" s="1636">
        <v>0</v>
      </c>
      <c r="T65" s="1636">
        <v>0</v>
      </c>
      <c r="U65" s="1636">
        <v>0</v>
      </c>
      <c r="V65" s="1636">
        <v>0</v>
      </c>
      <c r="W65" s="1704">
        <v>0</v>
      </c>
    </row>
    <row r="66" spans="1:23">
      <c r="A66" s="1650">
        <f t="shared" si="1"/>
        <v>62</v>
      </c>
      <c r="B66" s="1655"/>
      <c r="C66" s="1655"/>
      <c r="D66" s="1643" t="s">
        <v>778</v>
      </c>
      <c r="E66" s="1643" t="s">
        <v>779</v>
      </c>
      <c r="F66" s="1643" t="s">
        <v>780</v>
      </c>
      <c r="G66" s="1692" t="s">
        <v>2943</v>
      </c>
      <c r="H66" s="1692" t="s">
        <v>40</v>
      </c>
      <c r="I66" s="1633">
        <f t="shared" si="3"/>
        <v>0</v>
      </c>
      <c r="J66" s="1634">
        <f t="shared" si="3"/>
        <v>0</v>
      </c>
      <c r="K66" s="1671">
        <f t="shared" si="2"/>
        <v>76.829999999999984</v>
      </c>
      <c r="L66" s="1636">
        <v>0</v>
      </c>
      <c r="M66" s="1636">
        <v>0</v>
      </c>
      <c r="N66" s="1636">
        <v>0</v>
      </c>
      <c r="O66" s="1636">
        <v>0</v>
      </c>
      <c r="P66" s="1636">
        <v>0</v>
      </c>
      <c r="Q66" s="1636">
        <v>0</v>
      </c>
      <c r="R66" s="1636">
        <v>0</v>
      </c>
      <c r="S66" s="1636">
        <v>0</v>
      </c>
      <c r="T66" s="1636">
        <v>0</v>
      </c>
      <c r="U66" s="1636">
        <v>0</v>
      </c>
      <c r="V66" s="1636">
        <v>0</v>
      </c>
      <c r="W66" s="1704">
        <v>0</v>
      </c>
    </row>
    <row r="67" spans="1:23">
      <c r="A67" s="1650">
        <f t="shared" si="1"/>
        <v>63</v>
      </c>
      <c r="B67" s="1655"/>
      <c r="C67" s="1655"/>
      <c r="D67" s="1643" t="s">
        <v>781</v>
      </c>
      <c r="E67" s="1643" t="s">
        <v>782</v>
      </c>
      <c r="F67" s="1643" t="s">
        <v>783</v>
      </c>
      <c r="G67" s="1692" t="s">
        <v>2943</v>
      </c>
      <c r="H67" s="1692" t="s">
        <v>40</v>
      </c>
      <c r="I67" s="1633">
        <f t="shared" si="3"/>
        <v>0</v>
      </c>
      <c r="J67" s="1634">
        <f t="shared" si="3"/>
        <v>0</v>
      </c>
      <c r="K67" s="1671">
        <f t="shared" si="2"/>
        <v>76.829999999999984</v>
      </c>
      <c r="L67" s="1636">
        <v>0</v>
      </c>
      <c r="M67" s="1636">
        <v>0</v>
      </c>
      <c r="N67" s="1636">
        <v>0</v>
      </c>
      <c r="O67" s="1636">
        <v>0</v>
      </c>
      <c r="P67" s="1636">
        <v>0</v>
      </c>
      <c r="Q67" s="1636">
        <v>0</v>
      </c>
      <c r="R67" s="1636">
        <v>0</v>
      </c>
      <c r="S67" s="1636">
        <v>0</v>
      </c>
      <c r="T67" s="1636">
        <v>0</v>
      </c>
      <c r="U67" s="1636">
        <v>0</v>
      </c>
      <c r="V67" s="1636">
        <v>0</v>
      </c>
      <c r="W67" s="1704">
        <v>0</v>
      </c>
    </row>
    <row r="68" spans="1:23">
      <c r="A68" s="1650">
        <f t="shared" si="1"/>
        <v>64</v>
      </c>
      <c r="B68" s="1655"/>
      <c r="C68" s="1655"/>
      <c r="D68" s="1647" t="s">
        <v>219</v>
      </c>
      <c r="E68" s="1647" t="s">
        <v>220</v>
      </c>
      <c r="F68" s="1647" t="s">
        <v>67</v>
      </c>
      <c r="G68" s="1698" t="s">
        <v>2943</v>
      </c>
      <c r="H68" s="1698" t="s">
        <v>1438</v>
      </c>
      <c r="I68" s="1633">
        <f t="shared" si="3"/>
        <v>0</v>
      </c>
      <c r="J68" s="1634">
        <f t="shared" si="3"/>
        <v>0</v>
      </c>
      <c r="K68" s="1671">
        <f t="shared" si="2"/>
        <v>76.829999999999984</v>
      </c>
      <c r="L68" s="1636">
        <v>0</v>
      </c>
      <c r="M68" s="1636">
        <v>0</v>
      </c>
      <c r="N68" s="1636">
        <v>0</v>
      </c>
      <c r="O68" s="1636">
        <v>0</v>
      </c>
      <c r="P68" s="1636">
        <v>0</v>
      </c>
      <c r="Q68" s="1636">
        <v>0</v>
      </c>
      <c r="R68" s="1636">
        <v>0</v>
      </c>
      <c r="S68" s="1636">
        <v>0</v>
      </c>
      <c r="T68" s="1636">
        <v>0</v>
      </c>
      <c r="U68" s="1636">
        <v>0</v>
      </c>
      <c r="V68" s="1636">
        <v>0</v>
      </c>
      <c r="W68" s="1704">
        <v>0</v>
      </c>
    </row>
    <row r="69" spans="1:23">
      <c r="A69" s="1650">
        <f t="shared" si="1"/>
        <v>65</v>
      </c>
      <c r="B69" s="1655"/>
      <c r="C69" s="1655"/>
      <c r="D69" s="1647" t="s">
        <v>298</v>
      </c>
      <c r="E69" s="1647" t="s">
        <v>299</v>
      </c>
      <c r="F69" s="1647" t="s">
        <v>56</v>
      </c>
      <c r="G69" s="1698" t="s">
        <v>2943</v>
      </c>
      <c r="H69" s="1698" t="s">
        <v>1438</v>
      </c>
      <c r="I69" s="1633">
        <f t="shared" ref="I69:J105" si="5">L69+N69+P69+R69+T69+V69</f>
        <v>0</v>
      </c>
      <c r="J69" s="1634">
        <f t="shared" si="5"/>
        <v>0</v>
      </c>
      <c r="K69" s="1671">
        <f t="shared" si="2"/>
        <v>76.829999999999984</v>
      </c>
      <c r="L69" s="1640">
        <v>0</v>
      </c>
      <c r="M69" s="1640">
        <v>0</v>
      </c>
      <c r="N69" s="1640">
        <v>0</v>
      </c>
      <c r="O69" s="1640">
        <v>0</v>
      </c>
      <c r="P69" s="1640">
        <v>0</v>
      </c>
      <c r="Q69" s="1640">
        <v>0</v>
      </c>
      <c r="R69" s="1640">
        <v>0</v>
      </c>
      <c r="S69" s="1640">
        <v>0</v>
      </c>
      <c r="T69" s="1640">
        <v>0</v>
      </c>
      <c r="U69" s="1640">
        <v>0</v>
      </c>
      <c r="V69" s="1640">
        <v>0</v>
      </c>
      <c r="W69" s="1705">
        <v>0</v>
      </c>
    </row>
    <row r="70" spans="1:23">
      <c r="A70" s="1650">
        <f t="shared" si="1"/>
        <v>66</v>
      </c>
      <c r="B70" s="1655"/>
      <c r="C70" s="1655"/>
      <c r="D70" s="1647" t="s">
        <v>796</v>
      </c>
      <c r="E70" s="1647" t="s">
        <v>797</v>
      </c>
      <c r="F70" s="1647" t="s">
        <v>1762</v>
      </c>
      <c r="G70" s="1698" t="s">
        <v>2943</v>
      </c>
      <c r="H70" s="1698" t="s">
        <v>1438</v>
      </c>
      <c r="I70" s="1633">
        <f t="shared" si="5"/>
        <v>0</v>
      </c>
      <c r="J70" s="1634">
        <f t="shared" si="5"/>
        <v>0</v>
      </c>
      <c r="K70" s="1671">
        <f t="shared" si="2"/>
        <v>76.829999999999984</v>
      </c>
      <c r="L70" s="1640">
        <v>0</v>
      </c>
      <c r="M70" s="1640">
        <v>0</v>
      </c>
      <c r="N70" s="1640">
        <v>0</v>
      </c>
      <c r="O70" s="1640">
        <v>0</v>
      </c>
      <c r="P70" s="1640">
        <v>0</v>
      </c>
      <c r="Q70" s="1640">
        <v>0</v>
      </c>
      <c r="R70" s="1640">
        <v>0</v>
      </c>
      <c r="S70" s="1640">
        <v>0</v>
      </c>
      <c r="T70" s="1640">
        <v>0</v>
      </c>
      <c r="U70" s="1640">
        <v>0</v>
      </c>
      <c r="V70" s="1640">
        <v>0</v>
      </c>
      <c r="W70" s="1705">
        <v>0</v>
      </c>
    </row>
    <row r="71" spans="1:23">
      <c r="A71" s="1650">
        <f t="shared" ref="A71:A105" si="6">A70+1</f>
        <v>67</v>
      </c>
      <c r="B71" s="1655"/>
      <c r="C71" s="1655"/>
      <c r="D71" s="1647" t="s">
        <v>794</v>
      </c>
      <c r="E71" s="1647" t="s">
        <v>795</v>
      </c>
      <c r="F71" s="1647" t="s">
        <v>56</v>
      </c>
      <c r="G71" s="1698" t="s">
        <v>2943</v>
      </c>
      <c r="H71" s="1698" t="s">
        <v>1438</v>
      </c>
      <c r="I71" s="1633">
        <f t="shared" si="5"/>
        <v>0</v>
      </c>
      <c r="J71" s="1634">
        <f t="shared" si="5"/>
        <v>0</v>
      </c>
      <c r="K71" s="1671">
        <f t="shared" ref="K71:K105" si="7">K70+J71</f>
        <v>76.829999999999984</v>
      </c>
      <c r="L71" s="1640">
        <v>0</v>
      </c>
      <c r="M71" s="1640">
        <v>0</v>
      </c>
      <c r="N71" s="1640">
        <v>0</v>
      </c>
      <c r="O71" s="1640">
        <v>0</v>
      </c>
      <c r="P71" s="1640">
        <v>0</v>
      </c>
      <c r="Q71" s="1640">
        <v>0</v>
      </c>
      <c r="R71" s="1640">
        <v>0</v>
      </c>
      <c r="S71" s="1640">
        <v>0</v>
      </c>
      <c r="T71" s="1640">
        <v>0</v>
      </c>
      <c r="U71" s="1640">
        <v>0</v>
      </c>
      <c r="V71" s="1640">
        <v>0</v>
      </c>
      <c r="W71" s="1705">
        <v>0</v>
      </c>
    </row>
    <row r="72" spans="1:23">
      <c r="A72" s="1650">
        <f t="shared" si="6"/>
        <v>68</v>
      </c>
      <c r="B72" s="1655"/>
      <c r="C72" s="1655"/>
      <c r="D72" s="1647" t="s">
        <v>80</v>
      </c>
      <c r="E72" s="1647" t="s">
        <v>181</v>
      </c>
      <c r="F72" s="1647" t="s">
        <v>504</v>
      </c>
      <c r="G72" s="1698" t="s">
        <v>2943</v>
      </c>
      <c r="H72" s="1698" t="s">
        <v>1438</v>
      </c>
      <c r="I72" s="1633">
        <f t="shared" si="5"/>
        <v>0</v>
      </c>
      <c r="J72" s="1634">
        <f t="shared" si="5"/>
        <v>0</v>
      </c>
      <c r="K72" s="1671">
        <f t="shared" si="7"/>
        <v>76.829999999999984</v>
      </c>
      <c r="L72" s="1640">
        <v>0</v>
      </c>
      <c r="M72" s="1640">
        <v>0</v>
      </c>
      <c r="N72" s="1640">
        <v>0</v>
      </c>
      <c r="O72" s="1640">
        <v>0</v>
      </c>
      <c r="P72" s="1640">
        <v>0</v>
      </c>
      <c r="Q72" s="1640">
        <v>0</v>
      </c>
      <c r="R72" s="1640">
        <v>0</v>
      </c>
      <c r="S72" s="1640">
        <v>0</v>
      </c>
      <c r="T72" s="1640">
        <v>0</v>
      </c>
      <c r="U72" s="1640">
        <v>0</v>
      </c>
      <c r="V72" s="1636">
        <v>0</v>
      </c>
      <c r="W72" s="1704">
        <v>0</v>
      </c>
    </row>
    <row r="73" spans="1:23">
      <c r="A73" s="1650">
        <f t="shared" si="6"/>
        <v>69</v>
      </c>
      <c r="B73" s="1655"/>
      <c r="C73" s="1655"/>
      <c r="D73" s="1647" t="s">
        <v>798</v>
      </c>
      <c r="E73" s="1647" t="s">
        <v>799</v>
      </c>
      <c r="F73" s="1647" t="s">
        <v>311</v>
      </c>
      <c r="G73" s="1698" t="s">
        <v>2943</v>
      </c>
      <c r="H73" s="1698" t="s">
        <v>1438</v>
      </c>
      <c r="I73" s="1633">
        <f t="shared" si="5"/>
        <v>0</v>
      </c>
      <c r="J73" s="1634">
        <f t="shared" si="5"/>
        <v>0</v>
      </c>
      <c r="K73" s="1671">
        <f t="shared" si="7"/>
        <v>76.829999999999984</v>
      </c>
      <c r="L73" s="1640">
        <v>0</v>
      </c>
      <c r="M73" s="1640">
        <v>0</v>
      </c>
      <c r="N73" s="1640">
        <v>0</v>
      </c>
      <c r="O73" s="1640">
        <v>0</v>
      </c>
      <c r="P73" s="1640">
        <v>0</v>
      </c>
      <c r="Q73" s="1640">
        <v>0</v>
      </c>
      <c r="R73" s="1640">
        <v>0</v>
      </c>
      <c r="S73" s="1640">
        <v>0</v>
      </c>
      <c r="T73" s="1640">
        <v>0</v>
      </c>
      <c r="U73" s="1640">
        <v>0</v>
      </c>
      <c r="V73" s="1636">
        <v>0</v>
      </c>
      <c r="W73" s="1704">
        <v>0</v>
      </c>
    </row>
    <row r="74" spans="1:23">
      <c r="A74" s="1650">
        <f t="shared" si="6"/>
        <v>70</v>
      </c>
      <c r="B74" s="1655"/>
      <c r="C74" s="1655"/>
      <c r="D74" s="1647" t="s">
        <v>317</v>
      </c>
      <c r="E74" s="1647" t="s">
        <v>318</v>
      </c>
      <c r="F74" s="1697" t="s">
        <v>311</v>
      </c>
      <c r="G74" s="1698" t="s">
        <v>2943</v>
      </c>
      <c r="H74" s="1698" t="s">
        <v>1438</v>
      </c>
      <c r="I74" s="1633">
        <f t="shared" si="5"/>
        <v>0</v>
      </c>
      <c r="J74" s="1634">
        <f t="shared" si="5"/>
        <v>0</v>
      </c>
      <c r="K74" s="1671">
        <f t="shared" si="7"/>
        <v>76.829999999999984</v>
      </c>
      <c r="L74" s="1640">
        <v>0</v>
      </c>
      <c r="M74" s="1640">
        <v>0</v>
      </c>
      <c r="N74" s="1640">
        <v>0</v>
      </c>
      <c r="O74" s="1640">
        <v>0</v>
      </c>
      <c r="P74" s="1640">
        <v>0</v>
      </c>
      <c r="Q74" s="1640">
        <v>0</v>
      </c>
      <c r="R74" s="1640">
        <v>0</v>
      </c>
      <c r="S74" s="1640">
        <v>0</v>
      </c>
      <c r="T74" s="1640">
        <v>0</v>
      </c>
      <c r="U74" s="1640">
        <v>0</v>
      </c>
      <c r="V74" s="1636">
        <v>0</v>
      </c>
      <c r="W74" s="1704">
        <v>0</v>
      </c>
    </row>
    <row r="75" spans="1:23">
      <c r="A75" s="1650">
        <f t="shared" si="6"/>
        <v>71</v>
      </c>
      <c r="B75" s="1655"/>
      <c r="C75" s="1655"/>
      <c r="D75" s="1647" t="s">
        <v>369</v>
      </c>
      <c r="E75" s="1647" t="s">
        <v>370</v>
      </c>
      <c r="F75" s="1647" t="s">
        <v>1083</v>
      </c>
      <c r="G75" s="1698" t="s">
        <v>2943</v>
      </c>
      <c r="H75" s="1698" t="s">
        <v>1237</v>
      </c>
      <c r="I75" s="1633">
        <f t="shared" si="5"/>
        <v>0</v>
      </c>
      <c r="J75" s="1634">
        <f t="shared" si="5"/>
        <v>0</v>
      </c>
      <c r="K75" s="1671">
        <f t="shared" si="7"/>
        <v>76.829999999999984</v>
      </c>
      <c r="L75" s="1636">
        <v>0</v>
      </c>
      <c r="M75" s="1636">
        <v>0</v>
      </c>
      <c r="N75" s="1640">
        <v>0</v>
      </c>
      <c r="O75" s="1640">
        <v>0</v>
      </c>
      <c r="P75" s="1636">
        <v>0</v>
      </c>
      <c r="Q75" s="1636">
        <v>0</v>
      </c>
      <c r="R75" s="1636">
        <v>0</v>
      </c>
      <c r="S75" s="1636">
        <v>0</v>
      </c>
      <c r="T75" s="1636">
        <v>0</v>
      </c>
      <c r="U75" s="1636">
        <v>0</v>
      </c>
      <c r="V75" s="1636">
        <v>0</v>
      </c>
      <c r="W75" s="1704">
        <v>0</v>
      </c>
    </row>
    <row r="76" spans="1:23">
      <c r="A76" s="1650">
        <f t="shared" si="6"/>
        <v>72</v>
      </c>
      <c r="B76" s="1655"/>
      <c r="C76" s="1655"/>
      <c r="D76" s="1647" t="s">
        <v>115</v>
      </c>
      <c r="E76" s="1647" t="s">
        <v>73</v>
      </c>
      <c r="F76" s="1647" t="s">
        <v>1083</v>
      </c>
      <c r="G76" s="1698" t="s">
        <v>2943</v>
      </c>
      <c r="H76" s="1698" t="s">
        <v>1237</v>
      </c>
      <c r="I76" s="1633">
        <f t="shared" si="5"/>
        <v>0</v>
      </c>
      <c r="J76" s="1634">
        <f t="shared" si="5"/>
        <v>0</v>
      </c>
      <c r="K76" s="1671">
        <f t="shared" si="7"/>
        <v>76.829999999999984</v>
      </c>
      <c r="L76" s="1636">
        <v>0</v>
      </c>
      <c r="M76" s="1636">
        <v>0</v>
      </c>
      <c r="N76" s="1640">
        <v>0</v>
      </c>
      <c r="O76" s="1640">
        <v>0</v>
      </c>
      <c r="P76" s="1636">
        <v>0</v>
      </c>
      <c r="Q76" s="1636">
        <v>0</v>
      </c>
      <c r="R76" s="1636">
        <v>0</v>
      </c>
      <c r="S76" s="1636">
        <v>0</v>
      </c>
      <c r="T76" s="1636">
        <v>0</v>
      </c>
      <c r="U76" s="1636">
        <v>0</v>
      </c>
      <c r="V76" s="1636">
        <v>0</v>
      </c>
      <c r="W76" s="1704">
        <v>0</v>
      </c>
    </row>
    <row r="77" spans="1:23">
      <c r="A77" s="1650">
        <f t="shared" si="6"/>
        <v>73</v>
      </c>
      <c r="B77" s="1655"/>
      <c r="C77" s="1655"/>
      <c r="D77" s="1647" t="s">
        <v>805</v>
      </c>
      <c r="E77" s="1647" t="s">
        <v>438</v>
      </c>
      <c r="F77" s="1647" t="s">
        <v>59</v>
      </c>
      <c r="G77" s="1698" t="s">
        <v>2943</v>
      </c>
      <c r="H77" s="1698" t="s">
        <v>1237</v>
      </c>
      <c r="I77" s="1633">
        <f t="shared" si="5"/>
        <v>0</v>
      </c>
      <c r="J77" s="1634">
        <f t="shared" si="5"/>
        <v>0</v>
      </c>
      <c r="K77" s="1671">
        <f t="shared" si="7"/>
        <v>76.829999999999984</v>
      </c>
      <c r="L77" s="1636">
        <v>0</v>
      </c>
      <c r="M77" s="1636">
        <v>0</v>
      </c>
      <c r="N77" s="1640">
        <v>0</v>
      </c>
      <c r="O77" s="1640">
        <v>0</v>
      </c>
      <c r="P77" s="1636">
        <v>0</v>
      </c>
      <c r="Q77" s="1636">
        <v>0</v>
      </c>
      <c r="R77" s="1636">
        <v>0</v>
      </c>
      <c r="S77" s="1636">
        <v>0</v>
      </c>
      <c r="T77" s="1636">
        <v>0</v>
      </c>
      <c r="U77" s="1636">
        <v>0</v>
      </c>
      <c r="V77" s="1636">
        <v>0</v>
      </c>
      <c r="W77" s="1704">
        <v>0</v>
      </c>
    </row>
    <row r="78" spans="1:23">
      <c r="A78" s="1650">
        <f t="shared" si="6"/>
        <v>74</v>
      </c>
      <c r="B78" s="1655"/>
      <c r="C78" s="1655"/>
      <c r="D78" s="1647" t="s">
        <v>116</v>
      </c>
      <c r="E78" s="1647" t="s">
        <v>117</v>
      </c>
      <c r="F78" s="1647" t="s">
        <v>56</v>
      </c>
      <c r="G78" s="1698" t="s">
        <v>2943</v>
      </c>
      <c r="H78" s="1698" t="s">
        <v>1237</v>
      </c>
      <c r="I78" s="1633">
        <f t="shared" si="5"/>
        <v>0</v>
      </c>
      <c r="J78" s="1634">
        <f t="shared" si="5"/>
        <v>0</v>
      </c>
      <c r="K78" s="1671">
        <f t="shared" si="7"/>
        <v>76.829999999999984</v>
      </c>
      <c r="L78" s="1636">
        <v>0</v>
      </c>
      <c r="M78" s="1636">
        <v>0</v>
      </c>
      <c r="N78" s="1640">
        <v>0</v>
      </c>
      <c r="O78" s="1640">
        <v>0</v>
      </c>
      <c r="P78" s="1636">
        <v>0</v>
      </c>
      <c r="Q78" s="1636">
        <v>0</v>
      </c>
      <c r="R78" s="1636">
        <v>0</v>
      </c>
      <c r="S78" s="1636">
        <v>0</v>
      </c>
      <c r="T78" s="1636">
        <v>0</v>
      </c>
      <c r="U78" s="1636">
        <v>0</v>
      </c>
      <c r="V78" s="1636">
        <v>0</v>
      </c>
      <c r="W78" s="1704">
        <v>0</v>
      </c>
    </row>
    <row r="79" spans="1:23">
      <c r="A79" s="1650">
        <f t="shared" si="6"/>
        <v>75</v>
      </c>
      <c r="B79" s="1655"/>
      <c r="C79" s="1655"/>
      <c r="D79" s="1647" t="s">
        <v>808</v>
      </c>
      <c r="E79" s="1647" t="s">
        <v>809</v>
      </c>
      <c r="F79" s="1647" t="s">
        <v>1762</v>
      </c>
      <c r="G79" s="1698" t="s">
        <v>2943</v>
      </c>
      <c r="H79" s="1698" t="s">
        <v>1237</v>
      </c>
      <c r="I79" s="1633">
        <f t="shared" si="5"/>
        <v>0</v>
      </c>
      <c r="J79" s="1634">
        <f t="shared" si="5"/>
        <v>0</v>
      </c>
      <c r="K79" s="1671">
        <f t="shared" si="7"/>
        <v>76.829999999999984</v>
      </c>
      <c r="L79" s="1636">
        <v>0</v>
      </c>
      <c r="M79" s="1636">
        <v>0</v>
      </c>
      <c r="N79" s="1636">
        <v>0</v>
      </c>
      <c r="O79" s="1636">
        <v>0</v>
      </c>
      <c r="P79" s="1636">
        <v>0</v>
      </c>
      <c r="Q79" s="1636">
        <v>0</v>
      </c>
      <c r="R79" s="1636">
        <v>0</v>
      </c>
      <c r="S79" s="1636">
        <v>0</v>
      </c>
      <c r="T79" s="1636">
        <v>0</v>
      </c>
      <c r="U79" s="1636">
        <v>0</v>
      </c>
      <c r="V79" s="1636">
        <v>0</v>
      </c>
      <c r="W79" s="1704">
        <v>0</v>
      </c>
    </row>
    <row r="80" spans="1:23">
      <c r="A80" s="1650">
        <f t="shared" si="6"/>
        <v>76</v>
      </c>
      <c r="B80" s="1655"/>
      <c r="C80" s="1655"/>
      <c r="D80" s="1647" t="s">
        <v>129</v>
      </c>
      <c r="E80" s="1647" t="s">
        <v>2676</v>
      </c>
      <c r="F80" s="1647" t="s">
        <v>358</v>
      </c>
      <c r="G80" s="1698" t="s">
        <v>2943</v>
      </c>
      <c r="H80" s="1698" t="s">
        <v>1237</v>
      </c>
      <c r="I80" s="1633">
        <f t="shared" si="5"/>
        <v>0</v>
      </c>
      <c r="J80" s="1634">
        <f t="shared" si="5"/>
        <v>0</v>
      </c>
      <c r="K80" s="1671">
        <f t="shared" si="7"/>
        <v>76.829999999999984</v>
      </c>
      <c r="L80" s="1636">
        <v>0</v>
      </c>
      <c r="M80" s="1636">
        <v>0</v>
      </c>
      <c r="N80" s="1636">
        <v>0</v>
      </c>
      <c r="O80" s="1636">
        <v>0</v>
      </c>
      <c r="P80" s="1636">
        <v>0</v>
      </c>
      <c r="Q80" s="1636">
        <v>0</v>
      </c>
      <c r="R80" s="1636">
        <v>0</v>
      </c>
      <c r="S80" s="1636">
        <v>0</v>
      </c>
      <c r="T80" s="1636">
        <v>0</v>
      </c>
      <c r="U80" s="1636">
        <v>0</v>
      </c>
      <c r="V80" s="1636">
        <v>0</v>
      </c>
      <c r="W80" s="1704">
        <v>0</v>
      </c>
    </row>
    <row r="81" spans="1:23">
      <c r="A81" s="1650">
        <f t="shared" si="6"/>
        <v>77</v>
      </c>
      <c r="B81" s="1655"/>
      <c r="C81" s="1655"/>
      <c r="D81" s="1647" t="s">
        <v>810</v>
      </c>
      <c r="E81" s="1647" t="s">
        <v>90</v>
      </c>
      <c r="F81" s="1647" t="s">
        <v>358</v>
      </c>
      <c r="G81" s="1698" t="s">
        <v>2943</v>
      </c>
      <c r="H81" s="1698" t="s">
        <v>1237</v>
      </c>
      <c r="I81" s="1633">
        <f t="shared" si="5"/>
        <v>0</v>
      </c>
      <c r="J81" s="1634">
        <f t="shared" si="5"/>
        <v>0</v>
      </c>
      <c r="K81" s="1671">
        <f t="shared" si="7"/>
        <v>76.829999999999984</v>
      </c>
      <c r="L81" s="1636">
        <v>0</v>
      </c>
      <c r="M81" s="1636">
        <v>0</v>
      </c>
      <c r="N81" s="1636">
        <v>0</v>
      </c>
      <c r="O81" s="1636">
        <v>0</v>
      </c>
      <c r="P81" s="1636">
        <v>0</v>
      </c>
      <c r="Q81" s="1636">
        <v>0</v>
      </c>
      <c r="R81" s="1636">
        <v>0</v>
      </c>
      <c r="S81" s="1636">
        <v>0</v>
      </c>
      <c r="T81" s="1636">
        <v>0</v>
      </c>
      <c r="U81" s="1636">
        <v>0</v>
      </c>
      <c r="V81" s="1636">
        <v>0</v>
      </c>
      <c r="W81" s="1704">
        <v>0</v>
      </c>
    </row>
    <row r="82" spans="1:23">
      <c r="A82" s="1650">
        <f t="shared" si="6"/>
        <v>78</v>
      </c>
      <c r="B82" s="1655"/>
      <c r="C82" s="1655"/>
      <c r="D82" s="1647" t="s">
        <v>811</v>
      </c>
      <c r="E82" s="1647" t="s">
        <v>812</v>
      </c>
      <c r="F82" s="1647" t="s">
        <v>358</v>
      </c>
      <c r="G82" s="1698" t="s">
        <v>2943</v>
      </c>
      <c r="H82" s="1698" t="s">
        <v>1237</v>
      </c>
      <c r="I82" s="1633">
        <f t="shared" si="5"/>
        <v>0</v>
      </c>
      <c r="J82" s="1634">
        <f t="shared" si="5"/>
        <v>0</v>
      </c>
      <c r="K82" s="1671">
        <f t="shared" si="7"/>
        <v>76.829999999999984</v>
      </c>
      <c r="L82" s="1636">
        <v>0</v>
      </c>
      <c r="M82" s="1636">
        <v>0</v>
      </c>
      <c r="N82" s="1636">
        <v>0</v>
      </c>
      <c r="O82" s="1636">
        <v>0</v>
      </c>
      <c r="P82" s="1636">
        <v>0</v>
      </c>
      <c r="Q82" s="1636">
        <v>0</v>
      </c>
      <c r="R82" s="1636">
        <v>0</v>
      </c>
      <c r="S82" s="1636">
        <v>0</v>
      </c>
      <c r="T82" s="1636">
        <v>0</v>
      </c>
      <c r="U82" s="1636">
        <v>0</v>
      </c>
      <c r="V82" s="1636">
        <v>0</v>
      </c>
      <c r="W82" s="1704">
        <v>0</v>
      </c>
    </row>
    <row r="83" spans="1:23">
      <c r="A83" s="1650">
        <f t="shared" si="6"/>
        <v>79</v>
      </c>
      <c r="B83" s="1655"/>
      <c r="C83" s="1655"/>
      <c r="D83" s="1647" t="s">
        <v>813</v>
      </c>
      <c r="E83" s="1647" t="s">
        <v>131</v>
      </c>
      <c r="F83" s="1647" t="s">
        <v>358</v>
      </c>
      <c r="G83" s="1698" t="s">
        <v>2943</v>
      </c>
      <c r="H83" s="1698" t="s">
        <v>1237</v>
      </c>
      <c r="I83" s="1633">
        <f t="shared" si="5"/>
        <v>0</v>
      </c>
      <c r="J83" s="1634">
        <f t="shared" si="5"/>
        <v>0</v>
      </c>
      <c r="K83" s="1671">
        <f t="shared" si="7"/>
        <v>76.829999999999984</v>
      </c>
      <c r="L83" s="1636">
        <v>0</v>
      </c>
      <c r="M83" s="1636">
        <v>0</v>
      </c>
      <c r="N83" s="1636">
        <v>0</v>
      </c>
      <c r="O83" s="1636">
        <v>0</v>
      </c>
      <c r="P83" s="1636">
        <v>0</v>
      </c>
      <c r="Q83" s="1636">
        <v>0</v>
      </c>
      <c r="R83" s="1636">
        <v>0</v>
      </c>
      <c r="S83" s="1636">
        <v>0</v>
      </c>
      <c r="T83" s="1636">
        <v>0</v>
      </c>
      <c r="U83" s="1636">
        <v>0</v>
      </c>
      <c r="V83" s="1636">
        <v>0</v>
      </c>
      <c r="W83" s="1704">
        <v>0</v>
      </c>
    </row>
    <row r="84" spans="1:23">
      <c r="A84" s="1650">
        <f t="shared" si="6"/>
        <v>80</v>
      </c>
      <c r="B84" s="1655"/>
      <c r="C84" s="1655"/>
      <c r="D84" s="1647" t="s">
        <v>814</v>
      </c>
      <c r="E84" s="1647" t="s">
        <v>815</v>
      </c>
      <c r="F84" s="1647" t="s">
        <v>565</v>
      </c>
      <c r="G84" s="1698" t="s">
        <v>2943</v>
      </c>
      <c r="H84" s="1698" t="s">
        <v>1237</v>
      </c>
      <c r="I84" s="1633">
        <f t="shared" si="5"/>
        <v>0</v>
      </c>
      <c r="J84" s="1634">
        <f t="shared" si="5"/>
        <v>0</v>
      </c>
      <c r="K84" s="1671">
        <f t="shared" si="7"/>
        <v>76.829999999999984</v>
      </c>
      <c r="L84" s="1636">
        <v>0</v>
      </c>
      <c r="M84" s="1636">
        <v>0</v>
      </c>
      <c r="N84" s="1636">
        <v>0</v>
      </c>
      <c r="O84" s="1636">
        <v>0</v>
      </c>
      <c r="P84" s="1636">
        <v>0</v>
      </c>
      <c r="Q84" s="1636">
        <v>0</v>
      </c>
      <c r="R84" s="1636">
        <v>0</v>
      </c>
      <c r="S84" s="1636">
        <v>0</v>
      </c>
      <c r="T84" s="1636">
        <v>0</v>
      </c>
      <c r="U84" s="1636">
        <v>0</v>
      </c>
      <c r="V84" s="1636">
        <v>0</v>
      </c>
      <c r="W84" s="1704">
        <v>0</v>
      </c>
    </row>
    <row r="85" spans="1:23">
      <c r="A85" s="1650">
        <f t="shared" si="6"/>
        <v>81</v>
      </c>
      <c r="B85" s="1655"/>
      <c r="C85" s="1655"/>
      <c r="D85" s="1647" t="s">
        <v>818</v>
      </c>
      <c r="E85" s="1647" t="s">
        <v>819</v>
      </c>
      <c r="F85" s="1647" t="s">
        <v>504</v>
      </c>
      <c r="G85" s="1698" t="s">
        <v>2943</v>
      </c>
      <c r="H85" s="1698" t="s">
        <v>1237</v>
      </c>
      <c r="I85" s="1633">
        <f t="shared" si="5"/>
        <v>0</v>
      </c>
      <c r="J85" s="1634">
        <f t="shared" si="5"/>
        <v>0</v>
      </c>
      <c r="K85" s="1671">
        <f t="shared" si="7"/>
        <v>76.829999999999984</v>
      </c>
      <c r="L85" s="1636">
        <v>0</v>
      </c>
      <c r="M85" s="1636">
        <v>0</v>
      </c>
      <c r="N85" s="1636">
        <v>0</v>
      </c>
      <c r="O85" s="1636">
        <v>0</v>
      </c>
      <c r="P85" s="1636">
        <v>0</v>
      </c>
      <c r="Q85" s="1636">
        <v>0</v>
      </c>
      <c r="R85" s="1636">
        <v>0</v>
      </c>
      <c r="S85" s="1636">
        <v>0</v>
      </c>
      <c r="T85" s="1636">
        <v>0</v>
      </c>
      <c r="U85" s="1636">
        <v>0</v>
      </c>
      <c r="V85" s="1636">
        <v>0</v>
      </c>
      <c r="W85" s="1704">
        <v>0</v>
      </c>
    </row>
    <row r="86" spans="1:23">
      <c r="A86" s="1650">
        <f t="shared" si="6"/>
        <v>82</v>
      </c>
      <c r="B86" s="1655"/>
      <c r="C86" s="1655"/>
      <c r="D86" s="1647" t="s">
        <v>816</v>
      </c>
      <c r="E86" s="1647" t="s">
        <v>817</v>
      </c>
      <c r="F86" s="1647" t="s">
        <v>504</v>
      </c>
      <c r="G86" s="1698" t="s">
        <v>2943</v>
      </c>
      <c r="H86" s="1698" t="s">
        <v>1237</v>
      </c>
      <c r="I86" s="1633">
        <f t="shared" si="5"/>
        <v>0</v>
      </c>
      <c r="J86" s="1634">
        <f t="shared" si="5"/>
        <v>0</v>
      </c>
      <c r="K86" s="1671">
        <f t="shared" si="7"/>
        <v>76.829999999999984</v>
      </c>
      <c r="L86" s="1636">
        <v>0</v>
      </c>
      <c r="M86" s="1636">
        <v>0</v>
      </c>
      <c r="N86" s="1636">
        <v>0</v>
      </c>
      <c r="O86" s="1636">
        <v>0</v>
      </c>
      <c r="P86" s="1636">
        <v>0</v>
      </c>
      <c r="Q86" s="1636">
        <v>0</v>
      </c>
      <c r="R86" s="1636">
        <v>0</v>
      </c>
      <c r="S86" s="1636">
        <v>0</v>
      </c>
      <c r="T86" s="1636">
        <v>0</v>
      </c>
      <c r="U86" s="1636">
        <v>0</v>
      </c>
      <c r="V86" s="1636">
        <v>0</v>
      </c>
      <c r="W86" s="1704">
        <v>0</v>
      </c>
    </row>
    <row r="87" spans="1:23">
      <c r="A87" s="1650">
        <f t="shared" si="6"/>
        <v>83</v>
      </c>
      <c r="B87" s="1655"/>
      <c r="C87" s="1655"/>
      <c r="D87" s="1647" t="s">
        <v>808</v>
      </c>
      <c r="E87" s="1647" t="s">
        <v>820</v>
      </c>
      <c r="F87" s="1647" t="s">
        <v>504</v>
      </c>
      <c r="G87" s="1698" t="s">
        <v>2943</v>
      </c>
      <c r="H87" s="1698" t="s">
        <v>1237</v>
      </c>
      <c r="I87" s="1633">
        <f t="shared" si="5"/>
        <v>0</v>
      </c>
      <c r="J87" s="1634">
        <f t="shared" si="5"/>
        <v>0</v>
      </c>
      <c r="K87" s="1671">
        <f t="shared" si="7"/>
        <v>76.829999999999984</v>
      </c>
      <c r="L87" s="1636">
        <v>0</v>
      </c>
      <c r="M87" s="1636">
        <v>0</v>
      </c>
      <c r="N87" s="1636">
        <v>0</v>
      </c>
      <c r="O87" s="1636">
        <v>0</v>
      </c>
      <c r="P87" s="1636">
        <v>0</v>
      </c>
      <c r="Q87" s="1636">
        <v>0</v>
      </c>
      <c r="R87" s="1636">
        <v>0</v>
      </c>
      <c r="S87" s="1636">
        <v>0</v>
      </c>
      <c r="T87" s="1636">
        <v>0</v>
      </c>
      <c r="U87" s="1636">
        <v>0</v>
      </c>
      <c r="V87" s="1636">
        <v>0</v>
      </c>
      <c r="W87" s="1704">
        <v>0</v>
      </c>
    </row>
    <row r="88" spans="1:23">
      <c r="A88" s="1650">
        <f t="shared" si="6"/>
        <v>84</v>
      </c>
      <c r="B88" s="1655"/>
      <c r="C88" s="1655"/>
      <c r="D88" s="1647" t="s">
        <v>626</v>
      </c>
      <c r="E88" s="1647" t="s">
        <v>821</v>
      </c>
      <c r="F88" s="1647" t="s">
        <v>780</v>
      </c>
      <c r="G88" s="1698" t="s">
        <v>2943</v>
      </c>
      <c r="H88" s="1698" t="s">
        <v>1237</v>
      </c>
      <c r="I88" s="1633">
        <f t="shared" si="5"/>
        <v>0</v>
      </c>
      <c r="J88" s="1634">
        <f t="shared" si="5"/>
        <v>0</v>
      </c>
      <c r="K88" s="1671">
        <f t="shared" si="7"/>
        <v>76.829999999999984</v>
      </c>
      <c r="L88" s="1636">
        <v>0</v>
      </c>
      <c r="M88" s="1636">
        <v>0</v>
      </c>
      <c r="N88" s="1636">
        <v>0</v>
      </c>
      <c r="O88" s="1636">
        <v>0</v>
      </c>
      <c r="P88" s="1636">
        <v>0</v>
      </c>
      <c r="Q88" s="1636">
        <v>0</v>
      </c>
      <c r="R88" s="1636">
        <v>0</v>
      </c>
      <c r="S88" s="1636">
        <v>0</v>
      </c>
      <c r="T88" s="1636">
        <v>0</v>
      </c>
      <c r="U88" s="1636">
        <v>0</v>
      </c>
      <c r="V88" s="1636">
        <v>0</v>
      </c>
      <c r="W88" s="1704">
        <v>0</v>
      </c>
    </row>
    <row r="89" spans="1:23">
      <c r="A89" s="1650">
        <f t="shared" si="6"/>
        <v>85</v>
      </c>
      <c r="B89" s="1655"/>
      <c r="C89" s="1655"/>
      <c r="D89" s="1647" t="s">
        <v>939</v>
      </c>
      <c r="E89" s="1647" t="s">
        <v>940</v>
      </c>
      <c r="F89" s="1647" t="s">
        <v>835</v>
      </c>
      <c r="G89" s="1698" t="s">
        <v>2943</v>
      </c>
      <c r="H89" s="1698" t="s">
        <v>1237</v>
      </c>
      <c r="I89" s="1633">
        <f t="shared" si="5"/>
        <v>0</v>
      </c>
      <c r="J89" s="1634">
        <f t="shared" si="5"/>
        <v>0</v>
      </c>
      <c r="K89" s="1671">
        <f t="shared" si="7"/>
        <v>76.829999999999984</v>
      </c>
      <c r="L89" s="1636">
        <v>0</v>
      </c>
      <c r="M89" s="1636">
        <v>0</v>
      </c>
      <c r="N89" s="1636">
        <v>0</v>
      </c>
      <c r="O89" s="1636">
        <v>0</v>
      </c>
      <c r="P89" s="1636">
        <v>0</v>
      </c>
      <c r="Q89" s="1636">
        <v>0</v>
      </c>
      <c r="R89" s="1636">
        <v>0</v>
      </c>
      <c r="S89" s="1636">
        <v>0</v>
      </c>
      <c r="T89" s="1636">
        <v>0</v>
      </c>
      <c r="U89" s="1636">
        <v>0</v>
      </c>
      <c r="V89" s="1693">
        <v>0</v>
      </c>
      <c r="W89" s="1704">
        <v>0</v>
      </c>
    </row>
    <row r="90" spans="1:23">
      <c r="A90" s="1650">
        <f t="shared" si="6"/>
        <v>86</v>
      </c>
      <c r="B90" s="1655"/>
      <c r="C90" s="1655"/>
      <c r="D90" s="1647" t="s">
        <v>1396</v>
      </c>
      <c r="E90" s="1647" t="s">
        <v>1397</v>
      </c>
      <c r="F90" s="1647" t="s">
        <v>231</v>
      </c>
      <c r="G90" s="1698" t="s">
        <v>2943</v>
      </c>
      <c r="H90" s="1698" t="s">
        <v>1237</v>
      </c>
      <c r="I90" s="1633">
        <f t="shared" si="5"/>
        <v>1</v>
      </c>
      <c r="J90" s="1634">
        <f t="shared" si="5"/>
        <v>0</v>
      </c>
      <c r="K90" s="1671">
        <f t="shared" si="7"/>
        <v>76.829999999999984</v>
      </c>
      <c r="L90" s="1636">
        <v>0</v>
      </c>
      <c r="M90" s="1636">
        <v>0</v>
      </c>
      <c r="N90" s="1636">
        <v>0</v>
      </c>
      <c r="O90" s="1636">
        <v>0</v>
      </c>
      <c r="P90" s="1636">
        <v>0</v>
      </c>
      <c r="Q90" s="1636">
        <v>0</v>
      </c>
      <c r="R90" s="1636">
        <v>0</v>
      </c>
      <c r="S90" s="1636">
        <v>0</v>
      </c>
      <c r="T90" s="1636">
        <v>0</v>
      </c>
      <c r="U90" s="1636">
        <v>0</v>
      </c>
      <c r="V90" s="1693">
        <v>1</v>
      </c>
      <c r="W90" s="1704">
        <v>0</v>
      </c>
    </row>
    <row r="91" spans="1:23">
      <c r="A91" s="1650">
        <f t="shared" si="6"/>
        <v>87</v>
      </c>
      <c r="B91" s="1655"/>
      <c r="C91" s="1655"/>
      <c r="D91" s="1647" t="s">
        <v>167</v>
      </c>
      <c r="E91" s="1647" t="s">
        <v>168</v>
      </c>
      <c r="F91" s="1647" t="s">
        <v>67</v>
      </c>
      <c r="G91" s="1698" t="s">
        <v>2943</v>
      </c>
      <c r="H91" s="1698" t="s">
        <v>2944</v>
      </c>
      <c r="I91" s="1633">
        <f t="shared" si="5"/>
        <v>0</v>
      </c>
      <c r="J91" s="1634">
        <f t="shared" si="5"/>
        <v>0</v>
      </c>
      <c r="K91" s="1671">
        <f t="shared" si="7"/>
        <v>76.829999999999984</v>
      </c>
      <c r="L91" s="1640">
        <v>0</v>
      </c>
      <c r="M91" s="1640">
        <v>0</v>
      </c>
      <c r="N91" s="1640">
        <v>0</v>
      </c>
      <c r="O91" s="1640">
        <v>0</v>
      </c>
      <c r="P91" s="1640">
        <v>0</v>
      </c>
      <c r="Q91" s="1636">
        <v>0</v>
      </c>
      <c r="R91" s="1636">
        <v>0</v>
      </c>
      <c r="S91" s="1636">
        <v>0</v>
      </c>
      <c r="T91" s="1636">
        <v>0</v>
      </c>
      <c r="U91" s="1636">
        <v>0</v>
      </c>
      <c r="V91" s="1636">
        <v>0</v>
      </c>
      <c r="W91" s="1704">
        <v>0</v>
      </c>
    </row>
    <row r="92" spans="1:23">
      <c r="A92" s="1650">
        <f t="shared" si="6"/>
        <v>88</v>
      </c>
      <c r="B92" s="1655"/>
      <c r="C92" s="1655"/>
      <c r="D92" s="1647" t="s">
        <v>169</v>
      </c>
      <c r="E92" s="1647" t="s">
        <v>170</v>
      </c>
      <c r="F92" s="1647" t="s">
        <v>67</v>
      </c>
      <c r="G92" s="1698" t="s">
        <v>2943</v>
      </c>
      <c r="H92" s="1698" t="s">
        <v>2944</v>
      </c>
      <c r="I92" s="1633">
        <f t="shared" si="5"/>
        <v>0</v>
      </c>
      <c r="J92" s="1634">
        <f t="shared" si="5"/>
        <v>0</v>
      </c>
      <c r="K92" s="1671">
        <f t="shared" si="7"/>
        <v>76.829999999999984</v>
      </c>
      <c r="L92" s="1640">
        <v>0</v>
      </c>
      <c r="M92" s="1640">
        <v>0</v>
      </c>
      <c r="N92" s="1640">
        <v>0</v>
      </c>
      <c r="O92" s="1640">
        <v>0</v>
      </c>
      <c r="P92" s="1640">
        <v>0</v>
      </c>
      <c r="Q92" s="1636">
        <v>0</v>
      </c>
      <c r="R92" s="1636">
        <v>0</v>
      </c>
      <c r="S92" s="1636">
        <v>0</v>
      </c>
      <c r="T92" s="1636">
        <v>0</v>
      </c>
      <c r="U92" s="1636">
        <v>0</v>
      </c>
      <c r="V92" s="1636">
        <v>0</v>
      </c>
      <c r="W92" s="1704">
        <v>0</v>
      </c>
    </row>
    <row r="93" spans="1:23">
      <c r="A93" s="1650">
        <f t="shared" si="6"/>
        <v>89</v>
      </c>
      <c r="B93" s="1655"/>
      <c r="C93" s="1655"/>
      <c r="D93" s="1647" t="s">
        <v>144</v>
      </c>
      <c r="E93" s="1647" t="s">
        <v>363</v>
      </c>
      <c r="F93" s="1647" t="s">
        <v>1083</v>
      </c>
      <c r="G93" s="1698" t="s">
        <v>2943</v>
      </c>
      <c r="H93" s="1698" t="s">
        <v>2944</v>
      </c>
      <c r="I93" s="1633">
        <f t="shared" si="5"/>
        <v>0</v>
      </c>
      <c r="J93" s="1634">
        <f t="shared" si="5"/>
        <v>0</v>
      </c>
      <c r="K93" s="1671">
        <f t="shared" si="7"/>
        <v>76.829999999999984</v>
      </c>
      <c r="L93" s="1640">
        <v>0</v>
      </c>
      <c r="M93" s="1640">
        <v>0</v>
      </c>
      <c r="N93" s="1640">
        <v>0</v>
      </c>
      <c r="O93" s="1640">
        <v>0</v>
      </c>
      <c r="P93" s="1640">
        <v>0</v>
      </c>
      <c r="Q93" s="1636">
        <v>0</v>
      </c>
      <c r="R93" s="1636">
        <v>0</v>
      </c>
      <c r="S93" s="1636">
        <v>0</v>
      </c>
      <c r="T93" s="1636">
        <v>0</v>
      </c>
      <c r="U93" s="1636">
        <v>0</v>
      </c>
      <c r="V93" s="1636">
        <v>0</v>
      </c>
      <c r="W93" s="1704">
        <v>0</v>
      </c>
    </row>
    <row r="94" spans="1:23">
      <c r="A94" s="1650">
        <f t="shared" si="6"/>
        <v>90</v>
      </c>
      <c r="B94" s="1655"/>
      <c r="C94" s="1655"/>
      <c r="D94" s="1647" t="s">
        <v>359</v>
      </c>
      <c r="E94" s="1647" t="s">
        <v>360</v>
      </c>
      <c r="F94" s="1647" t="s">
        <v>1083</v>
      </c>
      <c r="G94" s="1698" t="s">
        <v>2943</v>
      </c>
      <c r="H94" s="1698" t="s">
        <v>2944</v>
      </c>
      <c r="I94" s="1633">
        <f t="shared" si="5"/>
        <v>0</v>
      </c>
      <c r="J94" s="1634">
        <f t="shared" si="5"/>
        <v>0</v>
      </c>
      <c r="K94" s="1671">
        <f t="shared" si="7"/>
        <v>76.829999999999984</v>
      </c>
      <c r="L94" s="1640">
        <v>0</v>
      </c>
      <c r="M94" s="1640">
        <v>0</v>
      </c>
      <c r="N94" s="1640">
        <v>0</v>
      </c>
      <c r="O94" s="1640">
        <v>0</v>
      </c>
      <c r="P94" s="1640">
        <v>0</v>
      </c>
      <c r="Q94" s="1636">
        <v>0</v>
      </c>
      <c r="R94" s="1636">
        <v>0</v>
      </c>
      <c r="S94" s="1636">
        <v>0</v>
      </c>
      <c r="T94" s="1636">
        <v>0</v>
      </c>
      <c r="U94" s="1636">
        <v>0</v>
      </c>
      <c r="V94" s="1636">
        <v>0</v>
      </c>
      <c r="W94" s="1704">
        <v>0</v>
      </c>
    </row>
    <row r="95" spans="1:23">
      <c r="A95" s="1650">
        <f t="shared" si="6"/>
        <v>91</v>
      </c>
      <c r="B95" s="1655"/>
      <c r="C95" s="1655"/>
      <c r="D95" s="1647" t="s">
        <v>941</v>
      </c>
      <c r="E95" s="1647" t="s">
        <v>942</v>
      </c>
      <c r="F95" s="1647" t="s">
        <v>1083</v>
      </c>
      <c r="G95" s="1698" t="s">
        <v>2943</v>
      </c>
      <c r="H95" s="1698" t="s">
        <v>2944</v>
      </c>
      <c r="I95" s="1633">
        <f t="shared" si="5"/>
        <v>0</v>
      </c>
      <c r="J95" s="1634">
        <f t="shared" si="5"/>
        <v>0</v>
      </c>
      <c r="K95" s="1671">
        <f t="shared" si="7"/>
        <v>76.829999999999984</v>
      </c>
      <c r="L95" s="1640">
        <v>0</v>
      </c>
      <c r="M95" s="1640">
        <v>0</v>
      </c>
      <c r="N95" s="1640">
        <v>0</v>
      </c>
      <c r="O95" s="1640">
        <v>0</v>
      </c>
      <c r="P95" s="1640">
        <v>0</v>
      </c>
      <c r="Q95" s="1636">
        <v>0</v>
      </c>
      <c r="R95" s="1636">
        <v>0</v>
      </c>
      <c r="S95" s="1636">
        <v>0</v>
      </c>
      <c r="T95" s="1636">
        <v>0</v>
      </c>
      <c r="U95" s="1636">
        <v>0</v>
      </c>
      <c r="V95" s="1636">
        <v>0</v>
      </c>
      <c r="W95" s="1704">
        <v>0</v>
      </c>
    </row>
    <row r="96" spans="1:23">
      <c r="A96" s="1650">
        <f t="shared" si="6"/>
        <v>92</v>
      </c>
      <c r="B96" s="1655"/>
      <c r="C96" s="1655"/>
      <c r="D96" s="1647" t="s">
        <v>822</v>
      </c>
      <c r="E96" s="1647" t="s">
        <v>823</v>
      </c>
      <c r="F96" s="1647" t="s">
        <v>59</v>
      </c>
      <c r="G96" s="1698" t="s">
        <v>2943</v>
      </c>
      <c r="H96" s="1698" t="s">
        <v>2944</v>
      </c>
      <c r="I96" s="1633">
        <f t="shared" si="5"/>
        <v>0</v>
      </c>
      <c r="J96" s="1634">
        <f t="shared" si="5"/>
        <v>0</v>
      </c>
      <c r="K96" s="1671">
        <f t="shared" si="7"/>
        <v>76.829999999999984</v>
      </c>
      <c r="L96" s="1640">
        <v>0</v>
      </c>
      <c r="M96" s="1640">
        <v>0</v>
      </c>
      <c r="N96" s="1640">
        <v>0</v>
      </c>
      <c r="O96" s="1640">
        <v>0</v>
      </c>
      <c r="P96" s="1640">
        <v>0</v>
      </c>
      <c r="Q96" s="1636">
        <v>0</v>
      </c>
      <c r="R96" s="1636">
        <v>0</v>
      </c>
      <c r="S96" s="1636">
        <v>0</v>
      </c>
      <c r="T96" s="1636">
        <v>0</v>
      </c>
      <c r="U96" s="1636">
        <v>0</v>
      </c>
      <c r="V96" s="1636">
        <v>0</v>
      </c>
      <c r="W96" s="1704">
        <v>0</v>
      </c>
    </row>
    <row r="97" spans="1:23">
      <c r="A97" s="1650">
        <f t="shared" si="6"/>
        <v>93</v>
      </c>
      <c r="B97" s="1655"/>
      <c r="C97" s="1655"/>
      <c r="D97" s="1647" t="s">
        <v>824</v>
      </c>
      <c r="E97" s="1647" t="s">
        <v>497</v>
      </c>
      <c r="F97" s="1647" t="s">
        <v>59</v>
      </c>
      <c r="G97" s="1698" t="s">
        <v>2943</v>
      </c>
      <c r="H97" s="1698" t="s">
        <v>2944</v>
      </c>
      <c r="I97" s="1633">
        <f t="shared" si="5"/>
        <v>0</v>
      </c>
      <c r="J97" s="1634">
        <f t="shared" si="5"/>
        <v>0</v>
      </c>
      <c r="K97" s="1671">
        <f t="shared" si="7"/>
        <v>76.829999999999984</v>
      </c>
      <c r="L97" s="1640">
        <v>0</v>
      </c>
      <c r="M97" s="1640">
        <v>0</v>
      </c>
      <c r="N97" s="1640">
        <v>0</v>
      </c>
      <c r="O97" s="1640">
        <v>0</v>
      </c>
      <c r="P97" s="1640">
        <v>0</v>
      </c>
      <c r="Q97" s="1636">
        <v>0</v>
      </c>
      <c r="R97" s="1636">
        <v>0</v>
      </c>
      <c r="S97" s="1636">
        <v>0</v>
      </c>
      <c r="T97" s="1636">
        <v>0</v>
      </c>
      <c r="U97" s="1636">
        <v>0</v>
      </c>
      <c r="V97" s="1636">
        <v>0</v>
      </c>
      <c r="W97" s="1704">
        <v>0</v>
      </c>
    </row>
    <row r="98" spans="1:23">
      <c r="A98" s="1650">
        <f t="shared" si="6"/>
        <v>94</v>
      </c>
      <c r="B98" s="1655"/>
      <c r="C98" s="1655"/>
      <c r="D98" s="1647" t="s">
        <v>285</v>
      </c>
      <c r="E98" s="1647" t="s">
        <v>286</v>
      </c>
      <c r="F98" s="1647" t="s">
        <v>2650</v>
      </c>
      <c r="G98" s="1698" t="s">
        <v>2943</v>
      </c>
      <c r="H98" s="1698" t="s">
        <v>2944</v>
      </c>
      <c r="I98" s="1633">
        <f t="shared" si="5"/>
        <v>0</v>
      </c>
      <c r="J98" s="1634">
        <f t="shared" si="5"/>
        <v>0</v>
      </c>
      <c r="K98" s="1671">
        <f t="shared" si="7"/>
        <v>76.829999999999984</v>
      </c>
      <c r="L98" s="1640">
        <v>0</v>
      </c>
      <c r="M98" s="1640">
        <v>0</v>
      </c>
      <c r="N98" s="1640">
        <v>0</v>
      </c>
      <c r="O98" s="1640">
        <v>0</v>
      </c>
      <c r="P98" s="1640">
        <v>0</v>
      </c>
      <c r="Q98" s="1636">
        <v>0</v>
      </c>
      <c r="R98" s="1636">
        <v>0</v>
      </c>
      <c r="S98" s="1636">
        <v>0</v>
      </c>
      <c r="T98" s="1636">
        <v>0</v>
      </c>
      <c r="U98" s="1636">
        <v>0</v>
      </c>
      <c r="V98" s="1636">
        <v>0</v>
      </c>
      <c r="W98" s="1704">
        <v>0</v>
      </c>
    </row>
    <row r="99" spans="1:23">
      <c r="A99" s="1650">
        <f t="shared" si="6"/>
        <v>95</v>
      </c>
      <c r="B99" s="1655"/>
      <c r="C99" s="1655"/>
      <c r="D99" s="1647" t="s">
        <v>825</v>
      </c>
      <c r="E99" s="1647" t="s">
        <v>826</v>
      </c>
      <c r="F99" s="1647" t="s">
        <v>56</v>
      </c>
      <c r="G99" s="1698" t="s">
        <v>2943</v>
      </c>
      <c r="H99" s="1698" t="s">
        <v>2944</v>
      </c>
      <c r="I99" s="1633">
        <f t="shared" si="5"/>
        <v>0</v>
      </c>
      <c r="J99" s="1634">
        <f t="shared" si="5"/>
        <v>0</v>
      </c>
      <c r="K99" s="1671">
        <f t="shared" si="7"/>
        <v>76.829999999999984</v>
      </c>
      <c r="L99" s="1640">
        <v>0</v>
      </c>
      <c r="M99" s="1640">
        <v>0</v>
      </c>
      <c r="N99" s="1640">
        <v>0</v>
      </c>
      <c r="O99" s="1640">
        <v>0</v>
      </c>
      <c r="P99" s="1640">
        <v>0</v>
      </c>
      <c r="Q99" s="1636">
        <v>0</v>
      </c>
      <c r="R99" s="1636">
        <v>0</v>
      </c>
      <c r="S99" s="1636">
        <v>0</v>
      </c>
      <c r="T99" s="1636">
        <v>0</v>
      </c>
      <c r="U99" s="1636">
        <v>0</v>
      </c>
      <c r="V99" s="1636">
        <v>0</v>
      </c>
      <c r="W99" s="1704">
        <v>0</v>
      </c>
    </row>
    <row r="100" spans="1:23">
      <c r="A100" s="1650">
        <f t="shared" si="6"/>
        <v>96</v>
      </c>
      <c r="B100" s="1655"/>
      <c r="C100" s="1655"/>
      <c r="D100" s="1647" t="s">
        <v>2677</v>
      </c>
      <c r="E100" s="1647" t="s">
        <v>2678</v>
      </c>
      <c r="F100" s="1647" t="s">
        <v>56</v>
      </c>
      <c r="G100" s="1698" t="s">
        <v>2943</v>
      </c>
      <c r="H100" s="1698" t="s">
        <v>2944</v>
      </c>
      <c r="I100" s="1633">
        <f t="shared" si="5"/>
        <v>0</v>
      </c>
      <c r="J100" s="1634">
        <f t="shared" si="5"/>
        <v>0</v>
      </c>
      <c r="K100" s="1671">
        <f t="shared" si="7"/>
        <v>76.829999999999984</v>
      </c>
      <c r="L100" s="1640">
        <v>0</v>
      </c>
      <c r="M100" s="1640">
        <v>0</v>
      </c>
      <c r="N100" s="1640">
        <v>0</v>
      </c>
      <c r="O100" s="1640">
        <v>0</v>
      </c>
      <c r="P100" s="1640">
        <v>0</v>
      </c>
      <c r="Q100" s="1636">
        <v>0</v>
      </c>
      <c r="R100" s="1636">
        <v>0</v>
      </c>
      <c r="S100" s="1636">
        <v>0</v>
      </c>
      <c r="T100" s="1636">
        <v>0</v>
      </c>
      <c r="U100" s="1636">
        <v>0</v>
      </c>
      <c r="V100" s="1636">
        <v>0</v>
      </c>
      <c r="W100" s="1704">
        <v>0</v>
      </c>
    </row>
    <row r="101" spans="1:23">
      <c r="A101" s="1650">
        <f t="shared" si="6"/>
        <v>97</v>
      </c>
      <c r="B101" s="1655"/>
      <c r="C101" s="1655"/>
      <c r="D101" s="1647" t="s">
        <v>55</v>
      </c>
      <c r="E101" s="1647" t="s">
        <v>829</v>
      </c>
      <c r="F101" s="1647" t="s">
        <v>56</v>
      </c>
      <c r="G101" s="1698" t="s">
        <v>2943</v>
      </c>
      <c r="H101" s="1698" t="s">
        <v>2944</v>
      </c>
      <c r="I101" s="1633">
        <f t="shared" si="5"/>
        <v>0</v>
      </c>
      <c r="J101" s="1634">
        <f t="shared" si="5"/>
        <v>0</v>
      </c>
      <c r="K101" s="1671">
        <f t="shared" si="7"/>
        <v>76.829999999999984</v>
      </c>
      <c r="L101" s="1640">
        <v>0</v>
      </c>
      <c r="M101" s="1640">
        <v>0</v>
      </c>
      <c r="N101" s="1640">
        <v>0</v>
      </c>
      <c r="O101" s="1640">
        <v>0</v>
      </c>
      <c r="P101" s="1640">
        <v>0</v>
      </c>
      <c r="Q101" s="1636">
        <v>0</v>
      </c>
      <c r="R101" s="1636">
        <v>0</v>
      </c>
      <c r="S101" s="1636">
        <v>0</v>
      </c>
      <c r="T101" s="1636">
        <v>0</v>
      </c>
      <c r="U101" s="1636">
        <v>0</v>
      </c>
      <c r="V101" s="1636">
        <v>0</v>
      </c>
      <c r="W101" s="1704">
        <v>0</v>
      </c>
    </row>
    <row r="102" spans="1:23">
      <c r="A102" s="1650">
        <f t="shared" si="6"/>
        <v>98</v>
      </c>
      <c r="B102" s="1655"/>
      <c r="C102" s="1655"/>
      <c r="D102" s="1647" t="s">
        <v>366</v>
      </c>
      <c r="E102" s="1647" t="s">
        <v>367</v>
      </c>
      <c r="F102" s="1647" t="s">
        <v>368</v>
      </c>
      <c r="G102" s="1698" t="s">
        <v>2943</v>
      </c>
      <c r="H102" s="1698" t="s">
        <v>2944</v>
      </c>
      <c r="I102" s="1633">
        <f t="shared" si="5"/>
        <v>0</v>
      </c>
      <c r="J102" s="1634">
        <f t="shared" si="5"/>
        <v>0</v>
      </c>
      <c r="K102" s="1671">
        <f t="shared" si="7"/>
        <v>76.829999999999984</v>
      </c>
      <c r="L102" s="1640">
        <v>0</v>
      </c>
      <c r="M102" s="1640">
        <v>0</v>
      </c>
      <c r="N102" s="1640">
        <v>0</v>
      </c>
      <c r="O102" s="1640">
        <v>0</v>
      </c>
      <c r="P102" s="1640">
        <v>0</v>
      </c>
      <c r="Q102" s="1636">
        <v>0</v>
      </c>
      <c r="R102" s="1636">
        <v>0</v>
      </c>
      <c r="S102" s="1636">
        <v>0</v>
      </c>
      <c r="T102" s="1636">
        <v>0</v>
      </c>
      <c r="U102" s="1636">
        <v>0</v>
      </c>
      <c r="V102" s="1636">
        <v>0</v>
      </c>
      <c r="W102" s="1704">
        <v>0</v>
      </c>
    </row>
    <row r="103" spans="1:23">
      <c r="A103" s="1650">
        <f t="shared" si="6"/>
        <v>99</v>
      </c>
      <c r="B103" s="1655"/>
      <c r="C103" s="1655"/>
      <c r="D103" s="1647" t="s">
        <v>589</v>
      </c>
      <c r="E103" s="1647" t="s">
        <v>830</v>
      </c>
      <c r="F103" s="1647" t="s">
        <v>565</v>
      </c>
      <c r="G103" s="1698" t="s">
        <v>2943</v>
      </c>
      <c r="H103" s="1698" t="s">
        <v>2944</v>
      </c>
      <c r="I103" s="1633">
        <f t="shared" si="5"/>
        <v>0</v>
      </c>
      <c r="J103" s="1634">
        <f t="shared" si="5"/>
        <v>0</v>
      </c>
      <c r="K103" s="1671">
        <f t="shared" si="7"/>
        <v>76.829999999999984</v>
      </c>
      <c r="L103" s="1640">
        <v>0</v>
      </c>
      <c r="M103" s="1640">
        <v>0</v>
      </c>
      <c r="N103" s="1640">
        <v>0</v>
      </c>
      <c r="O103" s="1640">
        <v>0</v>
      </c>
      <c r="P103" s="1640">
        <v>0</v>
      </c>
      <c r="Q103" s="1636">
        <v>0</v>
      </c>
      <c r="R103" s="1636">
        <v>0</v>
      </c>
      <c r="S103" s="1636">
        <v>0</v>
      </c>
      <c r="T103" s="1636">
        <v>0</v>
      </c>
      <c r="U103" s="1636">
        <v>0</v>
      </c>
      <c r="V103" s="1636">
        <v>0</v>
      </c>
      <c r="W103" s="1704">
        <v>0</v>
      </c>
    </row>
    <row r="104" spans="1:23">
      <c r="A104" s="1650">
        <f t="shared" si="6"/>
        <v>100</v>
      </c>
      <c r="B104" s="1655"/>
      <c r="C104" s="1655"/>
      <c r="D104" s="1647" t="s">
        <v>831</v>
      </c>
      <c r="E104" s="1647" t="s">
        <v>832</v>
      </c>
      <c r="F104" s="1647" t="s">
        <v>780</v>
      </c>
      <c r="G104" s="1698" t="s">
        <v>2943</v>
      </c>
      <c r="H104" s="1698" t="s">
        <v>2944</v>
      </c>
      <c r="I104" s="1633">
        <f t="shared" si="5"/>
        <v>0</v>
      </c>
      <c r="J104" s="1634">
        <f t="shared" si="5"/>
        <v>0</v>
      </c>
      <c r="K104" s="1671">
        <f t="shared" si="7"/>
        <v>76.829999999999984</v>
      </c>
      <c r="L104" s="1640">
        <v>0</v>
      </c>
      <c r="M104" s="1640">
        <v>0</v>
      </c>
      <c r="N104" s="1640">
        <v>0</v>
      </c>
      <c r="O104" s="1640">
        <v>0</v>
      </c>
      <c r="P104" s="1640">
        <v>0</v>
      </c>
      <c r="Q104" s="1636">
        <v>0</v>
      </c>
      <c r="R104" s="1636">
        <v>0</v>
      </c>
      <c r="S104" s="1636">
        <v>0</v>
      </c>
      <c r="T104" s="1636">
        <v>0</v>
      </c>
      <c r="U104" s="1636">
        <v>0</v>
      </c>
      <c r="V104" s="1636">
        <v>0</v>
      </c>
      <c r="W104" s="1704">
        <v>0</v>
      </c>
    </row>
    <row r="105" spans="1:23">
      <c r="A105" s="1650">
        <f t="shared" si="6"/>
        <v>101</v>
      </c>
      <c r="B105" s="1655"/>
      <c r="C105" s="1655"/>
      <c r="D105" s="1647" t="s">
        <v>2001</v>
      </c>
      <c r="E105" s="1647" t="s">
        <v>1877</v>
      </c>
      <c r="F105" s="1647" t="s">
        <v>231</v>
      </c>
      <c r="G105" s="1698" t="s">
        <v>2943</v>
      </c>
      <c r="H105" s="1698" t="s">
        <v>2944</v>
      </c>
      <c r="I105" s="1633">
        <f t="shared" si="5"/>
        <v>1</v>
      </c>
      <c r="J105" s="1634">
        <f t="shared" si="5"/>
        <v>0</v>
      </c>
      <c r="K105" s="1671">
        <f t="shared" si="7"/>
        <v>76.829999999999984</v>
      </c>
      <c r="L105" s="1640">
        <f>1</f>
        <v>1</v>
      </c>
      <c r="M105" s="1640">
        <v>0</v>
      </c>
      <c r="N105" s="1640">
        <v>0</v>
      </c>
      <c r="O105" s="1640">
        <v>0</v>
      </c>
      <c r="P105" s="1640">
        <v>0</v>
      </c>
      <c r="Q105" s="1636">
        <v>0</v>
      </c>
      <c r="R105" s="1636">
        <v>0</v>
      </c>
      <c r="S105" s="1636">
        <v>0</v>
      </c>
      <c r="T105" s="1636">
        <v>0</v>
      </c>
      <c r="U105" s="1636">
        <v>0</v>
      </c>
      <c r="V105" s="1636">
        <v>0</v>
      </c>
      <c r="W105" s="1704">
        <v>0</v>
      </c>
    </row>
  </sheetData>
  <autoFilter ref="A4:W4" xr:uid="{00000000-0009-0000-0000-000023000000}">
    <sortState xmlns:xlrd2="http://schemas.microsoft.com/office/spreadsheetml/2017/richdata2" ref="A5:AZ105">
      <sortCondition descending="1" ref="J4"/>
    </sortState>
  </autoFilter>
  <mergeCells count="9">
    <mergeCell ref="A1:W1"/>
    <mergeCell ref="A2:W2"/>
    <mergeCell ref="I3:J3"/>
    <mergeCell ref="L3:M3"/>
    <mergeCell ref="N3:O3"/>
    <mergeCell ref="P3:Q3"/>
    <mergeCell ref="R3:S3"/>
    <mergeCell ref="T3:U3"/>
    <mergeCell ref="V3:W3"/>
  </mergeCells>
  <conditionalFormatting sqref="F106:H1048576 F3:H3 G4:H4 F5:H55 F82:H82">
    <cfRule type="containsText" dxfId="12" priority="4" operator="containsText" text="student">
      <formula>NOT(ISERROR(SEARCH("student",F3)))</formula>
    </cfRule>
  </conditionalFormatting>
  <conditionalFormatting sqref="F56:F79 G56:H81">
    <cfRule type="containsText" dxfId="11" priority="3" operator="containsText" text="student">
      <formula>NOT(ISERROR(SEARCH("student",F56)))</formula>
    </cfRule>
  </conditionalFormatting>
  <conditionalFormatting sqref="F83:F88 G83:H105 F91:F104">
    <cfRule type="containsText" dxfId="10" priority="2" operator="containsText" text="student">
      <formula>NOT(ISERROR(SEARCH("student",F83)))</formula>
    </cfRule>
  </conditionalFormatting>
  <conditionalFormatting sqref="F4">
    <cfRule type="containsText" dxfId="9" priority="1" operator="containsText" text="student">
      <formula>NOT(ISERROR(SEARCH("student",F4)))</formula>
    </cfRule>
  </conditionalFormatting>
  <pageMargins left="0.34" right="0.21" top="0.75" bottom="0.75" header="0.3" footer="0.3"/>
  <pageSetup paperSize="9" scale="80" orientation="landscape" r:id="rId1"/>
  <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>
    <tabColor rgb="FF7030A0"/>
  </sheetPr>
  <dimension ref="A1:FE105"/>
  <sheetViews>
    <sheetView topLeftCell="K3" zoomScaleNormal="100" workbookViewId="0">
      <selection activeCell="AL34" sqref="AL34"/>
    </sheetView>
  </sheetViews>
  <sheetFormatPr baseColWidth="10" defaultColWidth="8.83203125" defaultRowHeight="15"/>
  <cols>
    <col min="1" max="1" width="8.83203125" style="1695"/>
    <col min="2" max="2" width="8.83203125" style="1699"/>
    <col min="3" max="3" width="11.5" style="1699" customWidth="1"/>
    <col min="4" max="4" width="11.5" style="1053" hidden="1" customWidth="1"/>
    <col min="5" max="5" width="16.6640625" style="1053" hidden="1" customWidth="1"/>
    <col min="6" max="6" width="30" style="1053" hidden="1" customWidth="1"/>
    <col min="7" max="7" width="18.5" style="1665" hidden="1" customWidth="1"/>
    <col min="8" max="8" width="26.6640625" style="1665" hidden="1" customWidth="1"/>
    <col min="9" max="9" width="11.5" hidden="1" customWidth="1"/>
    <col min="10" max="10" width="11.6640625" style="1694" hidden="1" customWidth="1"/>
    <col min="11" max="11" width="13.33203125" customWidth="1"/>
    <col min="12" max="15" width="10.1640625" hidden="1" customWidth="1"/>
    <col min="16" max="16" width="10.6640625" hidden="1" customWidth="1"/>
    <col min="17" max="17" width="10.1640625" hidden="1" customWidth="1"/>
    <col min="18" max="23" width="10.6640625" hidden="1" customWidth="1"/>
    <col min="24" max="161" width="8.83203125" style="1"/>
  </cols>
  <sheetData>
    <row r="1" spans="1:161" ht="21" customHeight="1">
      <c r="A1" s="1815" t="s">
        <v>2945</v>
      </c>
      <c r="B1" s="1815"/>
      <c r="C1" s="1815"/>
      <c r="D1" s="1815"/>
      <c r="E1" s="1815"/>
      <c r="F1" s="1815"/>
      <c r="G1" s="1815"/>
      <c r="H1" s="1815"/>
      <c r="I1" s="1815"/>
      <c r="J1" s="1815"/>
      <c r="K1" s="1815"/>
      <c r="L1" s="1815"/>
      <c r="M1" s="1815"/>
      <c r="N1" s="1815"/>
      <c r="O1" s="1815"/>
      <c r="P1" s="1815"/>
      <c r="Q1" s="1815"/>
      <c r="R1" s="1815"/>
      <c r="S1" s="1815"/>
      <c r="T1" s="1815"/>
      <c r="U1" s="1815"/>
      <c r="V1" s="1815"/>
      <c r="W1" s="1816"/>
    </row>
    <row r="2" spans="1:161" ht="19">
      <c r="A2" s="1817" t="s">
        <v>2277</v>
      </c>
      <c r="B2" s="1817"/>
      <c r="C2" s="1817"/>
      <c r="D2" s="1817"/>
      <c r="E2" s="1817"/>
      <c r="F2" s="1817"/>
      <c r="G2" s="1817"/>
      <c r="H2" s="1817"/>
      <c r="I2" s="1817"/>
      <c r="J2" s="1817"/>
      <c r="K2" s="1817"/>
      <c r="L2" s="1817"/>
      <c r="M2" s="1817"/>
      <c r="N2" s="1817"/>
      <c r="O2" s="1817"/>
      <c r="P2" s="1817"/>
      <c r="Q2" s="1817"/>
      <c r="R2" s="1817"/>
      <c r="S2" s="1817"/>
      <c r="T2" s="1817"/>
      <c r="U2" s="1817"/>
      <c r="V2" s="1817"/>
      <c r="W2" s="1828"/>
    </row>
    <row r="3" spans="1:161" ht="18" customHeight="1">
      <c r="A3" s="1718"/>
      <c r="B3" s="1657"/>
      <c r="C3" s="1657"/>
      <c r="D3" s="1627"/>
      <c r="E3" s="1627"/>
      <c r="F3" s="1627"/>
      <c r="G3" s="1682"/>
      <c r="H3" s="1682"/>
      <c r="I3" s="1807"/>
      <c r="J3" s="1807"/>
      <c r="K3" s="1718"/>
      <c r="L3" s="1807" t="s">
        <v>1732</v>
      </c>
      <c r="M3" s="1807"/>
      <c r="N3" s="1807" t="s">
        <v>859</v>
      </c>
      <c r="O3" s="1807"/>
      <c r="P3" s="1807" t="s">
        <v>12</v>
      </c>
      <c r="Q3" s="1807"/>
      <c r="R3" s="1807" t="s">
        <v>6</v>
      </c>
      <c r="S3" s="1807"/>
      <c r="T3" s="1807" t="s">
        <v>5</v>
      </c>
      <c r="U3" s="1807"/>
      <c r="V3" s="1807" t="s">
        <v>7</v>
      </c>
      <c r="W3" s="1807"/>
    </row>
    <row r="4" spans="1:161" ht="45" customHeight="1">
      <c r="A4" s="1718" t="s">
        <v>2742</v>
      </c>
      <c r="B4" s="1657" t="s">
        <v>2740</v>
      </c>
      <c r="C4" s="1702" t="s">
        <v>2946</v>
      </c>
      <c r="D4" s="1627" t="s">
        <v>1</v>
      </c>
      <c r="E4" s="1627" t="s">
        <v>2</v>
      </c>
      <c r="F4" s="1627" t="s">
        <v>861</v>
      </c>
      <c r="G4" s="1682" t="s">
        <v>13</v>
      </c>
      <c r="H4" s="1682" t="s">
        <v>4</v>
      </c>
      <c r="I4" s="1629" t="s">
        <v>2932</v>
      </c>
      <c r="J4" s="1630" t="s">
        <v>2933</v>
      </c>
      <c r="K4" s="1702" t="s">
        <v>2929</v>
      </c>
      <c r="L4" s="1718" t="s">
        <v>14</v>
      </c>
      <c r="M4" s="1718" t="s">
        <v>15</v>
      </c>
      <c r="N4" s="1718" t="s">
        <v>14</v>
      </c>
      <c r="O4" s="1718" t="s">
        <v>15</v>
      </c>
      <c r="P4" s="1718" t="s">
        <v>14</v>
      </c>
      <c r="Q4" s="1718" t="s">
        <v>15</v>
      </c>
      <c r="R4" s="1718" t="s">
        <v>14</v>
      </c>
      <c r="S4" s="1718" t="s">
        <v>15</v>
      </c>
      <c r="T4" s="1718" t="s">
        <v>14</v>
      </c>
      <c r="U4" s="1718" t="s">
        <v>15</v>
      </c>
      <c r="V4" s="1718" t="s">
        <v>14</v>
      </c>
      <c r="W4" s="1703" t="s">
        <v>15</v>
      </c>
    </row>
    <row r="5" spans="1:161" s="131" customFormat="1">
      <c r="A5" s="1650">
        <v>1</v>
      </c>
      <c r="B5" s="1655">
        <v>1</v>
      </c>
      <c r="C5" s="1702">
        <v>1</v>
      </c>
      <c r="D5" s="1696" t="s">
        <v>103</v>
      </c>
      <c r="E5" s="1643" t="s">
        <v>104</v>
      </c>
      <c r="F5" s="1643" t="s">
        <v>67</v>
      </c>
      <c r="G5" s="1692" t="s">
        <v>2943</v>
      </c>
      <c r="H5" s="1692" t="s">
        <v>40</v>
      </c>
      <c r="I5" s="1641">
        <f t="shared" ref="I5:J36" si="0">L5+N5+P5+R5+T5+V5</f>
        <v>7</v>
      </c>
      <c r="J5" s="1642">
        <f t="shared" si="0"/>
        <v>4.8333333333333339</v>
      </c>
      <c r="K5" s="1671">
        <v>4.83</v>
      </c>
      <c r="L5" s="1636">
        <v>0</v>
      </c>
      <c r="M5" s="1636">
        <v>0</v>
      </c>
      <c r="N5" s="1640">
        <f>1+1+1+1</f>
        <v>4</v>
      </c>
      <c r="O5" s="1640">
        <f>1/2+1+1+1/3</f>
        <v>2.8333333333333335</v>
      </c>
      <c r="P5" s="1636">
        <v>0</v>
      </c>
      <c r="Q5" s="1636">
        <v>0</v>
      </c>
      <c r="R5" s="1636">
        <v>0</v>
      </c>
      <c r="S5" s="1636">
        <v>0</v>
      </c>
      <c r="T5" s="1636">
        <v>0</v>
      </c>
      <c r="U5" s="1636">
        <v>0</v>
      </c>
      <c r="V5" s="1636">
        <f>1+1+1</f>
        <v>3</v>
      </c>
      <c r="W5" s="1704">
        <f>1+1/2+1/2</f>
        <v>2</v>
      </c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  <c r="CR5" s="9"/>
      <c r="CS5" s="9"/>
      <c r="CT5" s="9"/>
      <c r="CU5" s="9"/>
      <c r="CV5" s="9"/>
      <c r="CW5" s="9"/>
      <c r="CX5" s="9"/>
      <c r="CY5" s="9"/>
      <c r="CZ5" s="9"/>
      <c r="DA5" s="9"/>
      <c r="DB5" s="9"/>
      <c r="DC5" s="9"/>
      <c r="DD5" s="9"/>
      <c r="DE5" s="9"/>
      <c r="DF5" s="9"/>
      <c r="DG5" s="9"/>
      <c r="DH5" s="9"/>
      <c r="DI5" s="9"/>
      <c r="DJ5" s="9"/>
      <c r="DK5" s="9"/>
      <c r="DL5" s="9"/>
      <c r="DM5" s="9"/>
      <c r="DN5" s="9"/>
      <c r="DO5" s="9"/>
      <c r="DP5" s="9"/>
      <c r="DQ5" s="9"/>
      <c r="DR5" s="9"/>
      <c r="DS5" s="9"/>
      <c r="DT5" s="9"/>
      <c r="DU5" s="9"/>
      <c r="DV5" s="9"/>
      <c r="DW5" s="9"/>
      <c r="DX5" s="9"/>
      <c r="DY5" s="9"/>
      <c r="DZ5" s="9"/>
      <c r="EA5" s="9"/>
      <c r="EB5" s="9"/>
      <c r="EC5" s="9"/>
      <c r="ED5" s="9"/>
      <c r="EE5" s="9"/>
      <c r="EF5" s="9"/>
      <c r="EG5" s="9"/>
      <c r="EH5" s="9"/>
      <c r="EI5" s="9"/>
      <c r="EJ5" s="9"/>
      <c r="EK5" s="9"/>
      <c r="EL5" s="9"/>
      <c r="EM5" s="9"/>
      <c r="EN5" s="9"/>
      <c r="EO5" s="9"/>
      <c r="EP5" s="9"/>
      <c r="EQ5" s="9"/>
      <c r="ER5" s="9"/>
      <c r="ES5" s="9"/>
      <c r="ET5" s="9"/>
      <c r="EU5" s="9"/>
      <c r="EV5" s="9"/>
      <c r="EW5" s="9"/>
      <c r="EX5" s="9"/>
      <c r="EY5" s="9"/>
      <c r="EZ5" s="9"/>
      <c r="FA5" s="9"/>
      <c r="FB5" s="9"/>
      <c r="FC5" s="9"/>
      <c r="FD5" s="9"/>
      <c r="FE5" s="9"/>
    </row>
    <row r="6" spans="1:161" s="129" customFormat="1">
      <c r="A6" s="1650">
        <f>A5+1</f>
        <v>2</v>
      </c>
      <c r="B6" s="1655">
        <v>2</v>
      </c>
      <c r="C6" s="1702">
        <v>2</v>
      </c>
      <c r="D6" s="1647" t="s">
        <v>314</v>
      </c>
      <c r="E6" s="1647" t="s">
        <v>315</v>
      </c>
      <c r="F6" s="1647" t="s">
        <v>1759</v>
      </c>
      <c r="G6" s="1698" t="s">
        <v>2943</v>
      </c>
      <c r="H6" s="1698" t="s">
        <v>1438</v>
      </c>
      <c r="I6" s="1633">
        <f t="shared" si="0"/>
        <v>4</v>
      </c>
      <c r="J6" s="1634">
        <f t="shared" si="0"/>
        <v>4</v>
      </c>
      <c r="K6" s="1671">
        <f>K5+J6</f>
        <v>8.83</v>
      </c>
      <c r="L6" s="1640">
        <v>0</v>
      </c>
      <c r="M6" s="1640">
        <v>0</v>
      </c>
      <c r="N6" s="1640">
        <f>1+1+1+1</f>
        <v>4</v>
      </c>
      <c r="O6" s="1640">
        <f>1+1+1+1</f>
        <v>4</v>
      </c>
      <c r="P6" s="1640">
        <v>0</v>
      </c>
      <c r="Q6" s="1640">
        <v>0</v>
      </c>
      <c r="R6" s="1640">
        <v>0</v>
      </c>
      <c r="S6" s="1640">
        <v>0</v>
      </c>
      <c r="T6" s="1640">
        <v>0</v>
      </c>
      <c r="U6" s="1640">
        <v>0</v>
      </c>
      <c r="V6" s="1636">
        <v>0</v>
      </c>
      <c r="W6" s="1704">
        <v>0</v>
      </c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  <c r="BT6" s="9"/>
      <c r="BU6" s="9"/>
      <c r="BV6" s="9"/>
      <c r="BW6" s="9"/>
      <c r="BX6" s="9"/>
      <c r="BY6" s="9"/>
      <c r="BZ6" s="9"/>
      <c r="CA6" s="9"/>
      <c r="CB6" s="9"/>
      <c r="CC6" s="9"/>
      <c r="CD6" s="9"/>
      <c r="CE6" s="9"/>
      <c r="CF6" s="9"/>
      <c r="CG6" s="9"/>
      <c r="CH6" s="9"/>
      <c r="CI6" s="9"/>
      <c r="CJ6" s="9"/>
      <c r="CK6" s="9"/>
      <c r="CL6" s="9"/>
      <c r="CM6" s="9"/>
      <c r="CN6" s="9"/>
      <c r="CO6" s="9"/>
      <c r="CP6" s="9"/>
      <c r="CQ6" s="9"/>
      <c r="CR6" s="9"/>
      <c r="CS6" s="9"/>
      <c r="CT6" s="9"/>
      <c r="CU6" s="9"/>
      <c r="CV6" s="9"/>
      <c r="CW6" s="9"/>
      <c r="CX6" s="9"/>
      <c r="CY6" s="9"/>
      <c r="CZ6" s="9"/>
      <c r="DA6" s="9"/>
      <c r="DB6" s="9"/>
      <c r="DC6" s="9"/>
      <c r="DD6" s="9"/>
      <c r="DE6" s="9"/>
      <c r="DF6" s="9"/>
      <c r="DG6" s="9"/>
      <c r="DH6" s="9"/>
      <c r="DI6" s="9"/>
      <c r="DJ6" s="9"/>
      <c r="DK6" s="9"/>
      <c r="DL6" s="9"/>
      <c r="DM6" s="9"/>
      <c r="DN6" s="9"/>
      <c r="DO6" s="9"/>
      <c r="DP6" s="9"/>
      <c r="DQ6" s="9"/>
      <c r="DR6" s="9"/>
      <c r="DS6" s="9"/>
      <c r="DT6" s="9"/>
      <c r="DU6" s="9"/>
      <c r="DV6" s="9"/>
      <c r="DW6" s="9"/>
      <c r="DX6" s="9"/>
      <c r="DY6" s="9"/>
      <c r="DZ6" s="9"/>
      <c r="EA6" s="9"/>
      <c r="EB6" s="9"/>
      <c r="EC6" s="9"/>
      <c r="ED6" s="9"/>
      <c r="EE6" s="9"/>
      <c r="EF6" s="9"/>
      <c r="EG6" s="9"/>
      <c r="EH6" s="9"/>
      <c r="EI6" s="9"/>
      <c r="EJ6" s="9"/>
      <c r="EK6" s="9"/>
      <c r="EL6" s="9"/>
      <c r="EM6" s="9"/>
      <c r="EN6" s="9"/>
      <c r="EO6" s="9"/>
      <c r="EP6" s="9"/>
      <c r="EQ6" s="9"/>
      <c r="ER6" s="9"/>
      <c r="ES6" s="9"/>
      <c r="ET6" s="9"/>
      <c r="EU6" s="9"/>
      <c r="EV6" s="9"/>
      <c r="EW6" s="9"/>
      <c r="EX6" s="9"/>
      <c r="EY6" s="9"/>
      <c r="EZ6" s="9"/>
      <c r="FA6" s="9"/>
      <c r="FB6" s="9"/>
      <c r="FC6" s="9"/>
      <c r="FD6" s="9"/>
      <c r="FE6" s="9"/>
    </row>
    <row r="7" spans="1:161" s="131" customFormat="1">
      <c r="A7" s="1650">
        <f t="shared" ref="A7:A70" si="1">A6+1</f>
        <v>3</v>
      </c>
      <c r="B7" s="1655">
        <v>2</v>
      </c>
      <c r="C7" s="1702">
        <v>3</v>
      </c>
      <c r="D7" s="1647" t="s">
        <v>70</v>
      </c>
      <c r="E7" s="1647" t="s">
        <v>69</v>
      </c>
      <c r="F7" s="1647" t="s">
        <v>59</v>
      </c>
      <c r="G7" s="1698" t="s">
        <v>2943</v>
      </c>
      <c r="H7" s="1698" t="s">
        <v>1237</v>
      </c>
      <c r="I7" s="1633">
        <f t="shared" si="0"/>
        <v>4</v>
      </c>
      <c r="J7" s="1634">
        <f t="shared" si="0"/>
        <v>4</v>
      </c>
      <c r="K7" s="1671">
        <f t="shared" ref="K7:K70" si="2">K6+J7</f>
        <v>12.83</v>
      </c>
      <c r="L7" s="1636">
        <v>0</v>
      </c>
      <c r="M7" s="1636">
        <v>0</v>
      </c>
      <c r="N7" s="1640">
        <f>1+1+1</f>
        <v>3</v>
      </c>
      <c r="O7" s="1640">
        <f>1+1+1</f>
        <v>3</v>
      </c>
      <c r="P7" s="1636">
        <v>0</v>
      </c>
      <c r="Q7" s="1636">
        <v>0</v>
      </c>
      <c r="R7" s="1636">
        <v>0</v>
      </c>
      <c r="S7" s="1636">
        <v>0</v>
      </c>
      <c r="T7" s="1636">
        <v>0</v>
      </c>
      <c r="U7" s="1636">
        <v>0</v>
      </c>
      <c r="V7" s="1636">
        <v>1</v>
      </c>
      <c r="W7" s="1704">
        <v>1</v>
      </c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  <c r="BW7" s="9"/>
      <c r="BX7" s="9"/>
      <c r="BY7" s="9"/>
      <c r="BZ7" s="9"/>
      <c r="CA7" s="9"/>
      <c r="CB7" s="9"/>
      <c r="CC7" s="9"/>
      <c r="CD7" s="9"/>
      <c r="CE7" s="9"/>
      <c r="CF7" s="9"/>
      <c r="CG7" s="9"/>
      <c r="CH7" s="9"/>
      <c r="CI7" s="9"/>
      <c r="CJ7" s="9"/>
      <c r="CK7" s="9"/>
      <c r="CL7" s="9"/>
      <c r="CM7" s="9"/>
      <c r="CN7" s="9"/>
      <c r="CO7" s="9"/>
      <c r="CP7" s="9"/>
      <c r="CQ7" s="9"/>
      <c r="CR7" s="9"/>
      <c r="CS7" s="9"/>
      <c r="CT7" s="9"/>
      <c r="CU7" s="9"/>
      <c r="CV7" s="9"/>
      <c r="CW7" s="9"/>
      <c r="CX7" s="9"/>
      <c r="CY7" s="9"/>
      <c r="CZ7" s="9"/>
      <c r="DA7" s="9"/>
      <c r="DB7" s="9"/>
      <c r="DC7" s="9"/>
      <c r="DD7" s="9"/>
      <c r="DE7" s="9"/>
      <c r="DF7" s="9"/>
      <c r="DG7" s="9"/>
      <c r="DH7" s="9"/>
      <c r="DI7" s="9"/>
      <c r="DJ7" s="9"/>
      <c r="DK7" s="9"/>
      <c r="DL7" s="9"/>
      <c r="DM7" s="9"/>
      <c r="DN7" s="9"/>
      <c r="DO7" s="9"/>
      <c r="DP7" s="9"/>
      <c r="DQ7" s="9"/>
      <c r="DR7" s="9"/>
      <c r="DS7" s="9"/>
      <c r="DT7" s="9"/>
      <c r="DU7" s="9"/>
      <c r="DV7" s="9"/>
      <c r="DW7" s="9"/>
      <c r="DX7" s="9"/>
      <c r="DY7" s="9"/>
      <c r="DZ7" s="9"/>
      <c r="EA7" s="9"/>
      <c r="EB7" s="9"/>
      <c r="EC7" s="9"/>
      <c r="ED7" s="9"/>
      <c r="EE7" s="9"/>
      <c r="EF7" s="9"/>
      <c r="EG7" s="9"/>
      <c r="EH7" s="9"/>
      <c r="EI7" s="9"/>
      <c r="EJ7" s="9"/>
      <c r="EK7" s="9"/>
      <c r="EL7" s="9"/>
      <c r="EM7" s="9"/>
      <c r="EN7" s="9"/>
      <c r="EO7" s="9"/>
      <c r="EP7" s="9"/>
      <c r="EQ7" s="9"/>
      <c r="ER7" s="9"/>
      <c r="ES7" s="9"/>
      <c r="ET7" s="9"/>
      <c r="EU7" s="9"/>
      <c r="EV7" s="9"/>
      <c r="EW7" s="9"/>
      <c r="EX7" s="9"/>
      <c r="EY7" s="9"/>
      <c r="EZ7" s="9"/>
      <c r="FA7" s="9"/>
      <c r="FB7" s="9"/>
      <c r="FC7" s="9"/>
      <c r="FD7" s="9"/>
      <c r="FE7" s="9"/>
    </row>
    <row r="8" spans="1:161" s="135" customFormat="1">
      <c r="A8" s="1650">
        <f t="shared" si="1"/>
        <v>4</v>
      </c>
      <c r="B8" s="1655">
        <v>2</v>
      </c>
      <c r="C8" s="1702">
        <v>4</v>
      </c>
      <c r="D8" s="1647" t="s">
        <v>150</v>
      </c>
      <c r="E8" s="1647" t="s">
        <v>151</v>
      </c>
      <c r="F8" s="1647" t="s">
        <v>67</v>
      </c>
      <c r="G8" s="1698" t="s">
        <v>2943</v>
      </c>
      <c r="H8" s="1698" t="s">
        <v>2944</v>
      </c>
      <c r="I8" s="1633">
        <f t="shared" si="0"/>
        <v>4</v>
      </c>
      <c r="J8" s="1634">
        <f t="shared" si="0"/>
        <v>4</v>
      </c>
      <c r="K8" s="1671">
        <f t="shared" si="2"/>
        <v>16.829999999999998</v>
      </c>
      <c r="L8" s="1640">
        <f>1</f>
        <v>1</v>
      </c>
      <c r="M8" s="1640">
        <f>1</f>
        <v>1</v>
      </c>
      <c r="N8" s="1640">
        <f>1+1+1</f>
        <v>3</v>
      </c>
      <c r="O8" s="1640">
        <f>1+1+1</f>
        <v>3</v>
      </c>
      <c r="P8" s="1640">
        <v>0</v>
      </c>
      <c r="Q8" s="1636">
        <v>0</v>
      </c>
      <c r="R8" s="1636">
        <v>0</v>
      </c>
      <c r="S8" s="1636">
        <v>0</v>
      </c>
      <c r="T8" s="1636">
        <v>0</v>
      </c>
      <c r="U8" s="1636">
        <v>0</v>
      </c>
      <c r="V8" s="1636">
        <v>0</v>
      </c>
      <c r="W8" s="1704">
        <v>0</v>
      </c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</row>
    <row r="9" spans="1:161" s="135" customFormat="1">
      <c r="A9" s="1650">
        <f t="shared" si="1"/>
        <v>5</v>
      </c>
      <c r="B9" s="1655">
        <v>5</v>
      </c>
      <c r="C9" s="1702">
        <v>5</v>
      </c>
      <c r="D9" s="1647" t="s">
        <v>221</v>
      </c>
      <c r="E9" s="1647" t="s">
        <v>131</v>
      </c>
      <c r="F9" s="1647" t="s">
        <v>56</v>
      </c>
      <c r="G9" s="1698" t="s">
        <v>2943</v>
      </c>
      <c r="H9" s="1698" t="s">
        <v>1438</v>
      </c>
      <c r="I9" s="1633">
        <f t="shared" si="0"/>
        <v>4</v>
      </c>
      <c r="J9" s="1634">
        <f t="shared" si="0"/>
        <v>3.333333333333333</v>
      </c>
      <c r="K9" s="1671">
        <f t="shared" si="2"/>
        <v>20.16333333333333</v>
      </c>
      <c r="L9" s="1640">
        <v>0</v>
      </c>
      <c r="M9" s="1640">
        <v>0</v>
      </c>
      <c r="N9" s="1640">
        <f>1+1+1</f>
        <v>3</v>
      </c>
      <c r="O9" s="1640">
        <f>1+1/3+1</f>
        <v>2.333333333333333</v>
      </c>
      <c r="P9" s="1640">
        <v>0</v>
      </c>
      <c r="Q9" s="1640">
        <v>0</v>
      </c>
      <c r="R9" s="1640">
        <v>0</v>
      </c>
      <c r="S9" s="1640">
        <v>0</v>
      </c>
      <c r="T9" s="1640">
        <v>0</v>
      </c>
      <c r="U9" s="1640">
        <v>0</v>
      </c>
      <c r="V9" s="1640">
        <f>1</f>
        <v>1</v>
      </c>
      <c r="W9" s="1705">
        <f>1</f>
        <v>1</v>
      </c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</row>
    <row r="10" spans="1:161" s="135" customFormat="1">
      <c r="A10" s="1650">
        <f t="shared" si="1"/>
        <v>6</v>
      </c>
      <c r="B10" s="1655">
        <v>6</v>
      </c>
      <c r="C10" s="1702">
        <v>6</v>
      </c>
      <c r="D10" s="1647" t="s">
        <v>1022</v>
      </c>
      <c r="E10" s="1647" t="s">
        <v>1023</v>
      </c>
      <c r="F10" s="1647" t="s">
        <v>59</v>
      </c>
      <c r="G10" s="1698" t="s">
        <v>2943</v>
      </c>
      <c r="H10" s="1698" t="s">
        <v>1237</v>
      </c>
      <c r="I10" s="1633">
        <f t="shared" si="0"/>
        <v>3</v>
      </c>
      <c r="J10" s="1634">
        <f t="shared" si="0"/>
        <v>3</v>
      </c>
      <c r="K10" s="1671">
        <f t="shared" si="2"/>
        <v>23.16333333333333</v>
      </c>
      <c r="L10" s="1636">
        <f>1</f>
        <v>1</v>
      </c>
      <c r="M10" s="1636">
        <f>1</f>
        <v>1</v>
      </c>
      <c r="N10" s="1640">
        <f>1</f>
        <v>1</v>
      </c>
      <c r="O10" s="1640">
        <f>1</f>
        <v>1</v>
      </c>
      <c r="P10" s="1636">
        <v>0</v>
      </c>
      <c r="Q10" s="1636">
        <v>0</v>
      </c>
      <c r="R10" s="1636">
        <v>0</v>
      </c>
      <c r="S10" s="1636">
        <v>0</v>
      </c>
      <c r="T10" s="1636">
        <v>0</v>
      </c>
      <c r="U10" s="1636">
        <v>0</v>
      </c>
      <c r="V10" s="1636">
        <f>1</f>
        <v>1</v>
      </c>
      <c r="W10" s="1704">
        <f>1</f>
        <v>1</v>
      </c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</row>
    <row r="11" spans="1:161" s="135" customFormat="1">
      <c r="A11" s="1650">
        <f t="shared" si="1"/>
        <v>7</v>
      </c>
      <c r="B11" s="1655">
        <v>6</v>
      </c>
      <c r="C11" s="1702">
        <v>7</v>
      </c>
      <c r="D11" s="1647" t="s">
        <v>2625</v>
      </c>
      <c r="E11" s="1647" t="s">
        <v>2624</v>
      </c>
      <c r="F11" s="1647" t="s">
        <v>67</v>
      </c>
      <c r="G11" s="1698" t="s">
        <v>2943</v>
      </c>
      <c r="H11" s="1698" t="s">
        <v>2944</v>
      </c>
      <c r="I11" s="1633">
        <f t="shared" si="0"/>
        <v>3</v>
      </c>
      <c r="J11" s="1634">
        <f t="shared" si="0"/>
        <v>3</v>
      </c>
      <c r="K11" s="1671">
        <f t="shared" si="2"/>
        <v>26.16333333333333</v>
      </c>
      <c r="L11" s="1640">
        <v>0</v>
      </c>
      <c r="M11" s="1640">
        <v>0</v>
      </c>
      <c r="N11" s="1640">
        <f>1+1+1</f>
        <v>3</v>
      </c>
      <c r="O11" s="1640">
        <f>1+1+1</f>
        <v>3</v>
      </c>
      <c r="P11" s="1640">
        <v>0</v>
      </c>
      <c r="Q11" s="1636">
        <v>0</v>
      </c>
      <c r="R11" s="1636">
        <v>0</v>
      </c>
      <c r="S11" s="1636">
        <v>0</v>
      </c>
      <c r="T11" s="1636">
        <v>0</v>
      </c>
      <c r="U11" s="1636">
        <v>0</v>
      </c>
      <c r="V11" s="1636">
        <v>0</v>
      </c>
      <c r="W11" s="1704">
        <v>0</v>
      </c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</row>
    <row r="12" spans="1:161" s="135" customFormat="1">
      <c r="A12" s="1650">
        <f t="shared" si="1"/>
        <v>8</v>
      </c>
      <c r="B12" s="1655">
        <v>6</v>
      </c>
      <c r="C12" s="1702">
        <v>8</v>
      </c>
      <c r="D12" s="1647" t="s">
        <v>90</v>
      </c>
      <c r="E12" s="1647" t="s">
        <v>91</v>
      </c>
      <c r="F12" s="1647" t="s">
        <v>59</v>
      </c>
      <c r="G12" s="1698" t="s">
        <v>2943</v>
      </c>
      <c r="H12" s="1698" t="s">
        <v>2944</v>
      </c>
      <c r="I12" s="1641">
        <f t="shared" si="0"/>
        <v>3</v>
      </c>
      <c r="J12" s="1642">
        <f t="shared" si="0"/>
        <v>3</v>
      </c>
      <c r="K12" s="1671">
        <f t="shared" si="2"/>
        <v>29.16333333333333</v>
      </c>
      <c r="L12" s="1640">
        <f>1</f>
        <v>1</v>
      </c>
      <c r="M12" s="1640">
        <f>1</f>
        <v>1</v>
      </c>
      <c r="N12" s="1640">
        <f>1+1</f>
        <v>2</v>
      </c>
      <c r="O12" s="1640">
        <f>1+1</f>
        <v>2</v>
      </c>
      <c r="P12" s="1640">
        <v>0</v>
      </c>
      <c r="Q12" s="1636">
        <v>0</v>
      </c>
      <c r="R12" s="1636">
        <v>0</v>
      </c>
      <c r="S12" s="1636">
        <v>0</v>
      </c>
      <c r="T12" s="1636">
        <v>0</v>
      </c>
      <c r="U12" s="1636">
        <v>0</v>
      </c>
      <c r="V12" s="1636">
        <v>0</v>
      </c>
      <c r="W12" s="1704">
        <v>0</v>
      </c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</row>
    <row r="13" spans="1:161" s="133" customFormat="1">
      <c r="A13" s="1650">
        <f t="shared" si="1"/>
        <v>9</v>
      </c>
      <c r="B13" s="1655">
        <v>9</v>
      </c>
      <c r="C13" s="1702">
        <v>9</v>
      </c>
      <c r="D13" s="1696" t="s">
        <v>279</v>
      </c>
      <c r="E13" s="1643" t="s">
        <v>280</v>
      </c>
      <c r="F13" s="1643" t="s">
        <v>59</v>
      </c>
      <c r="G13" s="1692" t="s">
        <v>2943</v>
      </c>
      <c r="H13" s="1692" t="s">
        <v>40</v>
      </c>
      <c r="I13" s="1641">
        <f t="shared" si="0"/>
        <v>4</v>
      </c>
      <c r="J13" s="1642">
        <f t="shared" si="0"/>
        <v>2.6666666666666665</v>
      </c>
      <c r="K13" s="1671">
        <f t="shared" si="2"/>
        <v>31.83</v>
      </c>
      <c r="L13" s="1636">
        <v>0</v>
      </c>
      <c r="M13" s="1636">
        <v>0</v>
      </c>
      <c r="N13" s="1636">
        <f>1+1+1+1</f>
        <v>4</v>
      </c>
      <c r="O13" s="1636">
        <f>1+1/3+1/3+1</f>
        <v>2.6666666666666665</v>
      </c>
      <c r="P13" s="1636">
        <v>0</v>
      </c>
      <c r="Q13" s="1636">
        <v>0</v>
      </c>
      <c r="R13" s="1636">
        <v>0</v>
      </c>
      <c r="S13" s="1636">
        <v>0</v>
      </c>
      <c r="T13" s="1636">
        <v>0</v>
      </c>
      <c r="U13" s="1636">
        <v>0</v>
      </c>
      <c r="V13" s="1636">
        <v>0</v>
      </c>
      <c r="W13" s="1704">
        <v>0</v>
      </c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</row>
    <row r="14" spans="1:161" s="10" customFormat="1">
      <c r="A14" s="1650">
        <f t="shared" si="1"/>
        <v>10</v>
      </c>
      <c r="B14" s="1655">
        <v>10</v>
      </c>
      <c r="C14" s="1702">
        <v>10</v>
      </c>
      <c r="D14" s="1696" t="s">
        <v>109</v>
      </c>
      <c r="E14" s="1643" t="s">
        <v>282</v>
      </c>
      <c r="F14" s="1643" t="s">
        <v>56</v>
      </c>
      <c r="G14" s="1692" t="s">
        <v>2943</v>
      </c>
      <c r="H14" s="1692" t="s">
        <v>40</v>
      </c>
      <c r="I14" s="1641">
        <f t="shared" si="0"/>
        <v>3</v>
      </c>
      <c r="J14" s="1642">
        <f t="shared" si="0"/>
        <v>2.5</v>
      </c>
      <c r="K14" s="1671">
        <f t="shared" si="2"/>
        <v>34.33</v>
      </c>
      <c r="L14" s="1636">
        <f>1+1</f>
        <v>2</v>
      </c>
      <c r="M14" s="1636">
        <f>1+1</f>
        <v>2</v>
      </c>
      <c r="N14" s="1636">
        <f>1</f>
        <v>1</v>
      </c>
      <c r="O14" s="1636">
        <f>1/2</f>
        <v>0.5</v>
      </c>
      <c r="P14" s="1636">
        <v>0</v>
      </c>
      <c r="Q14" s="1636">
        <v>0</v>
      </c>
      <c r="R14" s="1636">
        <v>0</v>
      </c>
      <c r="S14" s="1636">
        <v>0</v>
      </c>
      <c r="T14" s="1636">
        <v>0</v>
      </c>
      <c r="U14" s="1636">
        <v>0</v>
      </c>
      <c r="V14" s="1636">
        <v>0</v>
      </c>
      <c r="W14" s="1704">
        <v>0</v>
      </c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</row>
    <row r="15" spans="1:161" s="137" customFormat="1">
      <c r="A15" s="1650">
        <f t="shared" si="1"/>
        <v>11</v>
      </c>
      <c r="B15" s="1655">
        <v>10</v>
      </c>
      <c r="C15" s="1702">
        <v>11</v>
      </c>
      <c r="D15" s="1647" t="s">
        <v>792</v>
      </c>
      <c r="E15" s="1647" t="s">
        <v>793</v>
      </c>
      <c r="F15" s="1647" t="s">
        <v>59</v>
      </c>
      <c r="G15" s="1698" t="s">
        <v>2943</v>
      </c>
      <c r="H15" s="1698" t="s">
        <v>1438</v>
      </c>
      <c r="I15" s="1633">
        <f t="shared" si="0"/>
        <v>3</v>
      </c>
      <c r="J15" s="1634">
        <f t="shared" si="0"/>
        <v>2.5</v>
      </c>
      <c r="K15" s="1671">
        <f t="shared" si="2"/>
        <v>36.83</v>
      </c>
      <c r="L15" s="1640">
        <v>0</v>
      </c>
      <c r="M15" s="1640">
        <v>0</v>
      </c>
      <c r="N15" s="1640">
        <f>1</f>
        <v>1</v>
      </c>
      <c r="O15" s="1640">
        <f>1/2</f>
        <v>0.5</v>
      </c>
      <c r="P15" s="1640">
        <v>0</v>
      </c>
      <c r="Q15" s="1640">
        <v>0</v>
      </c>
      <c r="R15" s="1640">
        <v>0</v>
      </c>
      <c r="S15" s="1640">
        <v>0</v>
      </c>
      <c r="T15" s="1640">
        <v>0</v>
      </c>
      <c r="U15" s="1640">
        <v>0</v>
      </c>
      <c r="V15" s="1640">
        <f>1+1</f>
        <v>2</v>
      </c>
      <c r="W15" s="1705">
        <f>1+1</f>
        <v>2</v>
      </c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</row>
    <row r="16" spans="1:161" s="133" customFormat="1">
      <c r="A16" s="1650">
        <f t="shared" si="1"/>
        <v>12</v>
      </c>
      <c r="B16" s="1655">
        <v>10</v>
      </c>
      <c r="C16" s="1702">
        <v>12</v>
      </c>
      <c r="D16" s="1647" t="s">
        <v>801</v>
      </c>
      <c r="E16" s="1647" t="s">
        <v>802</v>
      </c>
      <c r="F16" s="1647" t="s">
        <v>59</v>
      </c>
      <c r="G16" s="1698" t="s">
        <v>2943</v>
      </c>
      <c r="H16" s="1698" t="s">
        <v>1237</v>
      </c>
      <c r="I16" s="1633">
        <f t="shared" si="0"/>
        <v>3</v>
      </c>
      <c r="J16" s="1634">
        <f t="shared" si="0"/>
        <v>2.5</v>
      </c>
      <c r="K16" s="1671">
        <f t="shared" si="2"/>
        <v>39.33</v>
      </c>
      <c r="L16" s="1636">
        <v>0</v>
      </c>
      <c r="M16" s="1636">
        <v>0</v>
      </c>
      <c r="N16" s="1640">
        <f>1</f>
        <v>1</v>
      </c>
      <c r="O16" s="1640">
        <f>1</f>
        <v>1</v>
      </c>
      <c r="P16" s="1636">
        <v>0</v>
      </c>
      <c r="Q16" s="1636">
        <v>0</v>
      </c>
      <c r="R16" s="1636">
        <v>0</v>
      </c>
      <c r="S16" s="1636">
        <v>0</v>
      </c>
      <c r="T16" s="1636">
        <v>0</v>
      </c>
      <c r="U16" s="1636">
        <v>0</v>
      </c>
      <c r="V16" s="1636">
        <f>1+1</f>
        <v>2</v>
      </c>
      <c r="W16" s="1704">
        <f>1+1/2</f>
        <v>1.5</v>
      </c>
      <c r="X16" s="1709" t="s">
        <v>2956</v>
      </c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</row>
    <row r="17" spans="1:24">
      <c r="A17" s="1650">
        <f t="shared" si="1"/>
        <v>13</v>
      </c>
      <c r="B17" s="1655">
        <v>10</v>
      </c>
      <c r="C17" s="1702">
        <v>13</v>
      </c>
      <c r="D17" s="1647" t="s">
        <v>806</v>
      </c>
      <c r="E17" s="1647" t="s">
        <v>807</v>
      </c>
      <c r="F17" s="1647" t="s">
        <v>59</v>
      </c>
      <c r="G17" s="1698" t="s">
        <v>2943</v>
      </c>
      <c r="H17" s="1698" t="s">
        <v>1237</v>
      </c>
      <c r="I17" s="1633">
        <f t="shared" si="0"/>
        <v>3</v>
      </c>
      <c r="J17" s="1634">
        <f t="shared" si="0"/>
        <v>2.5</v>
      </c>
      <c r="K17" s="1671">
        <f t="shared" si="2"/>
        <v>41.83</v>
      </c>
      <c r="L17" s="1636">
        <v>0</v>
      </c>
      <c r="M17" s="1636">
        <v>0</v>
      </c>
      <c r="N17" s="1640">
        <f>1+1</f>
        <v>2</v>
      </c>
      <c r="O17" s="1640">
        <f>1+1</f>
        <v>2</v>
      </c>
      <c r="P17" s="1636">
        <v>0</v>
      </c>
      <c r="Q17" s="1636">
        <v>0</v>
      </c>
      <c r="R17" s="1636">
        <v>0</v>
      </c>
      <c r="S17" s="1636">
        <v>0</v>
      </c>
      <c r="T17" s="1636">
        <v>0</v>
      </c>
      <c r="U17" s="1636">
        <v>0</v>
      </c>
      <c r="V17" s="1636">
        <f>1</f>
        <v>1</v>
      </c>
      <c r="W17" s="1704">
        <f>1/2</f>
        <v>0.5</v>
      </c>
    </row>
    <row r="18" spans="1:24">
      <c r="A18" s="1650">
        <f t="shared" si="1"/>
        <v>14</v>
      </c>
      <c r="B18" s="1655">
        <v>14</v>
      </c>
      <c r="C18" s="1702">
        <v>14</v>
      </c>
      <c r="D18" s="1647" t="s">
        <v>758</v>
      </c>
      <c r="E18" s="1647" t="s">
        <v>759</v>
      </c>
      <c r="F18" s="1647" t="s">
        <v>2650</v>
      </c>
      <c r="G18" s="1698" t="s">
        <v>2943</v>
      </c>
      <c r="H18" s="1698" t="s">
        <v>1435</v>
      </c>
      <c r="I18" s="1633">
        <f t="shared" si="0"/>
        <v>2</v>
      </c>
      <c r="J18" s="1634">
        <f t="shared" si="0"/>
        <v>2</v>
      </c>
      <c r="K18" s="1671">
        <f t="shared" si="2"/>
        <v>43.83</v>
      </c>
      <c r="L18" s="1640">
        <v>0</v>
      </c>
      <c r="M18" s="1640">
        <v>0</v>
      </c>
      <c r="N18" s="1640">
        <f>1+1</f>
        <v>2</v>
      </c>
      <c r="O18" s="1640">
        <f>1+1</f>
        <v>2</v>
      </c>
      <c r="P18" s="1640">
        <v>0</v>
      </c>
      <c r="Q18" s="1640">
        <v>0</v>
      </c>
      <c r="R18" s="1640">
        <v>0</v>
      </c>
      <c r="S18" s="1640">
        <v>0</v>
      </c>
      <c r="T18" s="1640">
        <v>0</v>
      </c>
      <c r="U18" s="1640">
        <v>0</v>
      </c>
      <c r="V18" s="1640">
        <v>0</v>
      </c>
      <c r="W18" s="1705">
        <v>0</v>
      </c>
    </row>
    <row r="19" spans="1:24">
      <c r="A19" s="1650">
        <f t="shared" si="1"/>
        <v>15</v>
      </c>
      <c r="B19" s="1655">
        <v>14</v>
      </c>
      <c r="C19" s="1702">
        <v>15</v>
      </c>
      <c r="D19" s="1647" t="s">
        <v>171</v>
      </c>
      <c r="E19" s="1647" t="s">
        <v>172</v>
      </c>
      <c r="F19" s="1647" t="s">
        <v>67</v>
      </c>
      <c r="G19" s="1698" t="s">
        <v>2943</v>
      </c>
      <c r="H19" s="1698" t="s">
        <v>2944</v>
      </c>
      <c r="I19" s="1633">
        <f t="shared" si="0"/>
        <v>2</v>
      </c>
      <c r="J19" s="1634">
        <f t="shared" si="0"/>
        <v>2</v>
      </c>
      <c r="K19" s="1671">
        <f t="shared" si="2"/>
        <v>45.83</v>
      </c>
      <c r="L19" s="1636">
        <v>0</v>
      </c>
      <c r="M19" s="1636">
        <v>0</v>
      </c>
      <c r="N19" s="1636">
        <f>1</f>
        <v>1</v>
      </c>
      <c r="O19" s="1636">
        <f>1</f>
        <v>1</v>
      </c>
      <c r="P19" s="1636">
        <v>0</v>
      </c>
      <c r="Q19" s="1636">
        <v>0</v>
      </c>
      <c r="R19" s="1636">
        <v>0</v>
      </c>
      <c r="S19" s="1636">
        <v>0</v>
      </c>
      <c r="T19" s="1636">
        <v>0</v>
      </c>
      <c r="U19" s="1636">
        <v>0</v>
      </c>
      <c r="V19" s="1636">
        <v>1</v>
      </c>
      <c r="W19" s="1704">
        <v>1</v>
      </c>
    </row>
    <row r="20" spans="1:24">
      <c r="A20" s="1650">
        <f t="shared" si="1"/>
        <v>16</v>
      </c>
      <c r="B20" s="1655">
        <v>16</v>
      </c>
      <c r="C20" s="1702">
        <v>16</v>
      </c>
      <c r="D20" s="1647" t="s">
        <v>803</v>
      </c>
      <c r="E20" s="1647" t="s">
        <v>804</v>
      </c>
      <c r="F20" s="1647" t="s">
        <v>59</v>
      </c>
      <c r="G20" s="1698" t="s">
        <v>2943</v>
      </c>
      <c r="H20" s="1698" t="s">
        <v>1237</v>
      </c>
      <c r="I20" s="1633">
        <f t="shared" si="0"/>
        <v>3</v>
      </c>
      <c r="J20" s="1634">
        <f t="shared" si="0"/>
        <v>1.8333333333333333</v>
      </c>
      <c r="K20" s="1671">
        <f t="shared" si="2"/>
        <v>47.663333333333334</v>
      </c>
      <c r="L20" s="1636">
        <f>1</f>
        <v>1</v>
      </c>
      <c r="M20" s="1636">
        <f>1/3</f>
        <v>0.33333333333333331</v>
      </c>
      <c r="N20" s="1640">
        <f>1</f>
        <v>1</v>
      </c>
      <c r="O20" s="1640">
        <f>1</f>
        <v>1</v>
      </c>
      <c r="P20" s="1636">
        <v>0</v>
      </c>
      <c r="Q20" s="1636">
        <v>0</v>
      </c>
      <c r="R20" s="1636">
        <v>0</v>
      </c>
      <c r="S20" s="1636">
        <v>0</v>
      </c>
      <c r="T20" s="1636">
        <v>0</v>
      </c>
      <c r="U20" s="1636">
        <v>0</v>
      </c>
      <c r="V20" s="1636">
        <f>1</f>
        <v>1</v>
      </c>
      <c r="W20" s="1704">
        <f>1/2</f>
        <v>0.5</v>
      </c>
    </row>
    <row r="21" spans="1:24">
      <c r="A21" s="1650">
        <f t="shared" si="1"/>
        <v>17</v>
      </c>
      <c r="B21" s="1655">
        <v>16</v>
      </c>
      <c r="C21" s="1702">
        <v>17</v>
      </c>
      <c r="D21" s="1647" t="s">
        <v>361</v>
      </c>
      <c r="E21" s="1647" t="s">
        <v>362</v>
      </c>
      <c r="F21" s="1647" t="s">
        <v>56</v>
      </c>
      <c r="G21" s="1698" t="s">
        <v>2943</v>
      </c>
      <c r="H21" s="1698" t="s">
        <v>2944</v>
      </c>
      <c r="I21" s="1633">
        <f t="shared" si="0"/>
        <v>3</v>
      </c>
      <c r="J21" s="1634">
        <f t="shared" si="0"/>
        <v>1.8333333333333333</v>
      </c>
      <c r="K21" s="1671">
        <f t="shared" si="2"/>
        <v>49.49666666666667</v>
      </c>
      <c r="L21" s="1640">
        <v>0</v>
      </c>
      <c r="M21" s="1640">
        <v>0</v>
      </c>
      <c r="N21" s="1640">
        <f>1+1+1</f>
        <v>3</v>
      </c>
      <c r="O21" s="1640">
        <f>1/2+1+1/3</f>
        <v>1.8333333333333333</v>
      </c>
      <c r="P21" s="1640">
        <v>0</v>
      </c>
      <c r="Q21" s="1636">
        <v>0</v>
      </c>
      <c r="R21" s="1636">
        <v>0</v>
      </c>
      <c r="S21" s="1636">
        <v>0</v>
      </c>
      <c r="T21" s="1636">
        <v>0</v>
      </c>
      <c r="U21" s="1636">
        <v>0</v>
      </c>
      <c r="V21" s="1636">
        <v>0</v>
      </c>
      <c r="W21" s="1704">
        <v>0</v>
      </c>
    </row>
    <row r="22" spans="1:24">
      <c r="A22" s="1650">
        <f t="shared" si="1"/>
        <v>18</v>
      </c>
      <c r="B22" s="1655">
        <v>18</v>
      </c>
      <c r="C22" s="1702">
        <v>18</v>
      </c>
      <c r="D22" s="1647" t="s">
        <v>761</v>
      </c>
      <c r="E22" s="1647" t="s">
        <v>762</v>
      </c>
      <c r="F22" s="1647" t="s">
        <v>59</v>
      </c>
      <c r="G22" s="1698" t="s">
        <v>2943</v>
      </c>
      <c r="H22" s="1698" t="s">
        <v>1435</v>
      </c>
      <c r="I22" s="1633">
        <f t="shared" si="0"/>
        <v>2</v>
      </c>
      <c r="J22" s="1634">
        <f t="shared" si="0"/>
        <v>1.5</v>
      </c>
      <c r="K22" s="1671">
        <f t="shared" si="2"/>
        <v>50.99666666666667</v>
      </c>
      <c r="L22" s="1640">
        <v>0</v>
      </c>
      <c r="M22" s="1640">
        <v>0</v>
      </c>
      <c r="N22" s="1640">
        <f>1+1</f>
        <v>2</v>
      </c>
      <c r="O22" s="1640">
        <f>1/2+1</f>
        <v>1.5</v>
      </c>
      <c r="P22" s="1640">
        <v>0</v>
      </c>
      <c r="Q22" s="1640">
        <v>0</v>
      </c>
      <c r="R22" s="1640">
        <v>0</v>
      </c>
      <c r="S22" s="1640">
        <v>0</v>
      </c>
      <c r="T22" s="1640">
        <v>0</v>
      </c>
      <c r="U22" s="1640">
        <v>0</v>
      </c>
      <c r="V22" s="1640">
        <v>0</v>
      </c>
      <c r="W22" s="1705">
        <v>0</v>
      </c>
    </row>
    <row r="23" spans="1:24">
      <c r="A23" s="1650">
        <f t="shared" si="1"/>
        <v>19</v>
      </c>
      <c r="B23" s="1655">
        <v>18</v>
      </c>
      <c r="C23" s="1702">
        <v>19</v>
      </c>
      <c r="D23" s="1647" t="s">
        <v>791</v>
      </c>
      <c r="E23" s="1647" t="s">
        <v>89</v>
      </c>
      <c r="F23" s="1647" t="s">
        <v>56</v>
      </c>
      <c r="G23" s="1698" t="s">
        <v>2943</v>
      </c>
      <c r="H23" s="1698" t="s">
        <v>1438</v>
      </c>
      <c r="I23" s="1633">
        <f t="shared" si="0"/>
        <v>2</v>
      </c>
      <c r="J23" s="1634">
        <f t="shared" si="0"/>
        <v>1.5</v>
      </c>
      <c r="K23" s="1671">
        <f t="shared" si="2"/>
        <v>52.49666666666667</v>
      </c>
      <c r="L23" s="1640">
        <v>0</v>
      </c>
      <c r="M23" s="1640">
        <v>0</v>
      </c>
      <c r="N23" s="1640">
        <f>1+1</f>
        <v>2</v>
      </c>
      <c r="O23" s="1640">
        <f>1+1/2</f>
        <v>1.5</v>
      </c>
      <c r="P23" s="1640">
        <v>0</v>
      </c>
      <c r="Q23" s="1640">
        <v>0</v>
      </c>
      <c r="R23" s="1640">
        <v>0</v>
      </c>
      <c r="S23" s="1640">
        <v>0</v>
      </c>
      <c r="T23" s="1640">
        <v>0</v>
      </c>
      <c r="U23" s="1640">
        <v>0</v>
      </c>
      <c r="V23" s="1640">
        <v>0</v>
      </c>
      <c r="W23" s="1705">
        <v>0</v>
      </c>
    </row>
    <row r="24" spans="1:24">
      <c r="A24" s="1650">
        <f t="shared" si="1"/>
        <v>20</v>
      </c>
      <c r="B24" s="1655">
        <v>18</v>
      </c>
      <c r="C24" s="1702">
        <v>20</v>
      </c>
      <c r="D24" s="1647" t="s">
        <v>371</v>
      </c>
      <c r="E24" s="1647" t="s">
        <v>372</v>
      </c>
      <c r="F24" s="1647" t="s">
        <v>67</v>
      </c>
      <c r="G24" s="1698" t="s">
        <v>2943</v>
      </c>
      <c r="H24" s="1698" t="s">
        <v>1237</v>
      </c>
      <c r="I24" s="1633">
        <f t="shared" si="0"/>
        <v>2</v>
      </c>
      <c r="J24" s="1634">
        <f t="shared" si="0"/>
        <v>1.5</v>
      </c>
      <c r="K24" s="1671">
        <f t="shared" si="2"/>
        <v>53.99666666666667</v>
      </c>
      <c r="L24" s="1636">
        <f>1</f>
        <v>1</v>
      </c>
      <c r="M24" s="1636">
        <f>1</f>
        <v>1</v>
      </c>
      <c r="N24" s="1636">
        <f>1</f>
        <v>1</v>
      </c>
      <c r="O24" s="1636">
        <f>1/2</f>
        <v>0.5</v>
      </c>
      <c r="P24" s="1636">
        <v>0</v>
      </c>
      <c r="Q24" s="1636">
        <v>0</v>
      </c>
      <c r="R24" s="1636">
        <v>0</v>
      </c>
      <c r="S24" s="1636">
        <v>0</v>
      </c>
      <c r="T24" s="1636">
        <v>0</v>
      </c>
      <c r="U24" s="1636">
        <v>0</v>
      </c>
      <c r="V24" s="1636">
        <v>0</v>
      </c>
      <c r="W24" s="1704">
        <v>0</v>
      </c>
    </row>
    <row r="25" spans="1:24">
      <c r="A25" s="1650">
        <f t="shared" si="1"/>
        <v>21</v>
      </c>
      <c r="B25" s="1655">
        <v>21</v>
      </c>
      <c r="C25" s="1702">
        <v>21</v>
      </c>
      <c r="D25" s="1647" t="s">
        <v>84</v>
      </c>
      <c r="E25" s="1647" t="s">
        <v>85</v>
      </c>
      <c r="F25" s="1647" t="s">
        <v>67</v>
      </c>
      <c r="G25" s="1698" t="s">
        <v>2943</v>
      </c>
      <c r="H25" s="1698" t="s">
        <v>1237</v>
      </c>
      <c r="I25" s="1633">
        <f t="shared" si="0"/>
        <v>2</v>
      </c>
      <c r="J25" s="1634">
        <f t="shared" si="0"/>
        <v>1.3333333333333333</v>
      </c>
      <c r="K25" s="1671">
        <f t="shared" si="2"/>
        <v>55.330000000000005</v>
      </c>
      <c r="L25" s="1636">
        <v>0</v>
      </c>
      <c r="M25" s="1636">
        <v>0</v>
      </c>
      <c r="N25" s="1636">
        <f>1+1</f>
        <v>2</v>
      </c>
      <c r="O25" s="1636">
        <f>1+1/3</f>
        <v>1.3333333333333333</v>
      </c>
      <c r="P25" s="1636">
        <v>0</v>
      </c>
      <c r="Q25" s="1636">
        <v>0</v>
      </c>
      <c r="R25" s="1636">
        <v>0</v>
      </c>
      <c r="S25" s="1636">
        <v>0</v>
      </c>
      <c r="T25" s="1636">
        <v>0</v>
      </c>
      <c r="U25" s="1636">
        <v>0</v>
      </c>
      <c r="V25" s="1636">
        <v>0</v>
      </c>
      <c r="W25" s="1704">
        <v>0</v>
      </c>
    </row>
    <row r="26" spans="1:24">
      <c r="A26" s="1650">
        <f t="shared" si="1"/>
        <v>22</v>
      </c>
      <c r="B26" s="1655">
        <v>21</v>
      </c>
      <c r="C26" s="1702">
        <v>22</v>
      </c>
      <c r="D26" s="1647" t="s">
        <v>143</v>
      </c>
      <c r="E26" s="1647" t="s">
        <v>175</v>
      </c>
      <c r="F26" s="1647" t="s">
        <v>394</v>
      </c>
      <c r="G26" s="1698" t="s">
        <v>2943</v>
      </c>
      <c r="H26" s="1698" t="s">
        <v>2944</v>
      </c>
      <c r="I26" s="1633">
        <f t="shared" si="0"/>
        <v>3</v>
      </c>
      <c r="J26" s="1634">
        <f t="shared" si="0"/>
        <v>1.3333333333333333</v>
      </c>
      <c r="K26" s="1671">
        <f t="shared" si="2"/>
        <v>56.663333333333341</v>
      </c>
      <c r="L26" s="1636">
        <v>0</v>
      </c>
      <c r="M26" s="1636">
        <v>0</v>
      </c>
      <c r="N26" s="1636">
        <f>1+1</f>
        <v>2</v>
      </c>
      <c r="O26" s="1636">
        <f>1/2+1/3</f>
        <v>0.83333333333333326</v>
      </c>
      <c r="P26" s="1636">
        <v>0</v>
      </c>
      <c r="Q26" s="1636">
        <v>0</v>
      </c>
      <c r="R26" s="1636">
        <v>0</v>
      </c>
      <c r="S26" s="1636">
        <v>0</v>
      </c>
      <c r="T26" s="1636">
        <v>0</v>
      </c>
      <c r="U26" s="1636">
        <v>0</v>
      </c>
      <c r="V26" s="1636">
        <f>1</f>
        <v>1</v>
      </c>
      <c r="W26" s="1704">
        <f>1/2</f>
        <v>0.5</v>
      </c>
    </row>
    <row r="27" spans="1:24">
      <c r="A27" s="1650">
        <f t="shared" si="1"/>
        <v>23</v>
      </c>
      <c r="B27" s="1656">
        <v>23</v>
      </c>
      <c r="C27" s="1702">
        <v>23</v>
      </c>
      <c r="D27" s="1647" t="s">
        <v>232</v>
      </c>
      <c r="E27" s="1647" t="s">
        <v>233</v>
      </c>
      <c r="F27" s="1647" t="s">
        <v>59</v>
      </c>
      <c r="G27" s="1698" t="s">
        <v>2943</v>
      </c>
      <c r="H27" s="1698" t="s">
        <v>1435</v>
      </c>
      <c r="I27" s="1633">
        <f t="shared" si="0"/>
        <v>1</v>
      </c>
      <c r="J27" s="1634">
        <f t="shared" si="0"/>
        <v>1</v>
      </c>
      <c r="K27" s="1671">
        <f t="shared" si="2"/>
        <v>57.663333333333341</v>
      </c>
      <c r="L27" s="1640">
        <v>0</v>
      </c>
      <c r="M27" s="1640">
        <v>0</v>
      </c>
      <c r="N27" s="1640">
        <v>0</v>
      </c>
      <c r="O27" s="1640">
        <v>0</v>
      </c>
      <c r="P27" s="1640">
        <v>0</v>
      </c>
      <c r="Q27" s="1640">
        <v>0</v>
      </c>
      <c r="R27" s="1640">
        <v>0</v>
      </c>
      <c r="S27" s="1640">
        <v>0</v>
      </c>
      <c r="T27" s="1640">
        <v>0</v>
      </c>
      <c r="U27" s="1640">
        <v>0</v>
      </c>
      <c r="V27" s="1640">
        <f>1</f>
        <v>1</v>
      </c>
      <c r="W27" s="1705">
        <f>1</f>
        <v>1</v>
      </c>
    </row>
    <row r="28" spans="1:24">
      <c r="A28" s="1650">
        <f t="shared" si="1"/>
        <v>24</v>
      </c>
      <c r="B28" s="1655">
        <v>23</v>
      </c>
      <c r="C28" s="1702">
        <v>24</v>
      </c>
      <c r="D28" s="1647" t="s">
        <v>756</v>
      </c>
      <c r="E28" s="1647" t="s">
        <v>757</v>
      </c>
      <c r="F28" s="1647" t="s">
        <v>59</v>
      </c>
      <c r="G28" s="1698" t="s">
        <v>2943</v>
      </c>
      <c r="H28" s="1698" t="s">
        <v>1435</v>
      </c>
      <c r="I28" s="1633">
        <f t="shared" si="0"/>
        <v>1</v>
      </c>
      <c r="J28" s="1634">
        <f t="shared" si="0"/>
        <v>1</v>
      </c>
      <c r="K28" s="1671">
        <f t="shared" si="2"/>
        <v>58.663333333333341</v>
      </c>
      <c r="L28" s="1640">
        <v>0</v>
      </c>
      <c r="M28" s="1640">
        <v>0</v>
      </c>
      <c r="N28" s="1640">
        <f>1</f>
        <v>1</v>
      </c>
      <c r="O28" s="1640">
        <f>1</f>
        <v>1</v>
      </c>
      <c r="P28" s="1640">
        <v>0</v>
      </c>
      <c r="Q28" s="1640">
        <v>0</v>
      </c>
      <c r="R28" s="1640">
        <v>0</v>
      </c>
      <c r="S28" s="1640">
        <v>0</v>
      </c>
      <c r="T28" s="1640">
        <v>0</v>
      </c>
      <c r="U28" s="1640">
        <v>0</v>
      </c>
      <c r="V28" s="1640">
        <v>0</v>
      </c>
      <c r="W28" s="1705">
        <v>0</v>
      </c>
    </row>
    <row r="29" spans="1:24">
      <c r="A29" s="1650">
        <f t="shared" si="1"/>
        <v>25</v>
      </c>
      <c r="B29" s="1655">
        <v>23</v>
      </c>
      <c r="C29" s="1702">
        <v>25</v>
      </c>
      <c r="D29" s="1696" t="s">
        <v>379</v>
      </c>
      <c r="E29" s="1643" t="s">
        <v>380</v>
      </c>
      <c r="F29" s="1643" t="s">
        <v>1083</v>
      </c>
      <c r="G29" s="1692" t="s">
        <v>2943</v>
      </c>
      <c r="H29" s="1692" t="s">
        <v>40</v>
      </c>
      <c r="I29" s="1641">
        <f t="shared" si="0"/>
        <v>1</v>
      </c>
      <c r="J29" s="1642">
        <f t="shared" si="0"/>
        <v>1</v>
      </c>
      <c r="K29" s="1671">
        <f t="shared" si="2"/>
        <v>59.663333333333341</v>
      </c>
      <c r="L29" s="1636">
        <v>0</v>
      </c>
      <c r="M29" s="1636">
        <v>0</v>
      </c>
      <c r="N29" s="1636">
        <f>1</f>
        <v>1</v>
      </c>
      <c r="O29" s="1636">
        <f>1</f>
        <v>1</v>
      </c>
      <c r="P29" s="1636">
        <v>0</v>
      </c>
      <c r="Q29" s="1636">
        <v>0</v>
      </c>
      <c r="R29" s="1636">
        <v>0</v>
      </c>
      <c r="S29" s="1636">
        <v>0</v>
      </c>
      <c r="T29" s="1636">
        <v>0</v>
      </c>
      <c r="U29" s="1636">
        <v>0</v>
      </c>
      <c r="V29" s="1636">
        <v>0</v>
      </c>
      <c r="W29" s="1704">
        <v>0</v>
      </c>
    </row>
    <row r="30" spans="1:24">
      <c r="A30" s="1650">
        <f t="shared" si="1"/>
        <v>26</v>
      </c>
      <c r="B30" s="1655">
        <v>23</v>
      </c>
      <c r="C30" s="1702">
        <v>26</v>
      </c>
      <c r="D30" s="1696" t="s">
        <v>251</v>
      </c>
      <c r="E30" s="1643" t="s">
        <v>252</v>
      </c>
      <c r="F30" s="1643" t="s">
        <v>67</v>
      </c>
      <c r="G30" s="1692" t="s">
        <v>2943</v>
      </c>
      <c r="H30" s="1692" t="s">
        <v>40</v>
      </c>
      <c r="I30" s="1641">
        <f t="shared" si="0"/>
        <v>1</v>
      </c>
      <c r="J30" s="1642">
        <f t="shared" si="0"/>
        <v>1</v>
      </c>
      <c r="K30" s="1671">
        <f t="shared" si="2"/>
        <v>60.663333333333341</v>
      </c>
      <c r="L30" s="1636">
        <v>0</v>
      </c>
      <c r="M30" s="1636">
        <v>0</v>
      </c>
      <c r="N30" s="1636">
        <f>1</f>
        <v>1</v>
      </c>
      <c r="O30" s="1636">
        <f>1</f>
        <v>1</v>
      </c>
      <c r="P30" s="1636">
        <v>0</v>
      </c>
      <c r="Q30" s="1636">
        <v>0</v>
      </c>
      <c r="R30" s="1636">
        <v>0</v>
      </c>
      <c r="S30" s="1636">
        <v>0</v>
      </c>
      <c r="T30" s="1636">
        <v>0</v>
      </c>
      <c r="U30" s="1636">
        <v>0</v>
      </c>
      <c r="V30" s="1636">
        <v>0</v>
      </c>
      <c r="W30" s="1704">
        <v>0</v>
      </c>
    </row>
    <row r="31" spans="1:24">
      <c r="A31" s="1650">
        <f t="shared" si="1"/>
        <v>27</v>
      </c>
      <c r="B31" s="1655">
        <v>23</v>
      </c>
      <c r="C31" s="1702">
        <v>27</v>
      </c>
      <c r="D31" s="1696" t="s">
        <v>854</v>
      </c>
      <c r="E31" s="1643" t="s">
        <v>774</v>
      </c>
      <c r="F31" s="1643" t="s">
        <v>59</v>
      </c>
      <c r="G31" s="1692" t="s">
        <v>2943</v>
      </c>
      <c r="H31" s="1692" t="s">
        <v>40</v>
      </c>
      <c r="I31" s="1641">
        <f t="shared" si="0"/>
        <v>1</v>
      </c>
      <c r="J31" s="1642">
        <f t="shared" si="0"/>
        <v>1</v>
      </c>
      <c r="K31" s="1671">
        <f t="shared" si="2"/>
        <v>61.663333333333341</v>
      </c>
      <c r="L31" s="1636">
        <v>0</v>
      </c>
      <c r="M31" s="1636">
        <v>0</v>
      </c>
      <c r="N31" s="1636">
        <f>1</f>
        <v>1</v>
      </c>
      <c r="O31" s="1636">
        <f>1</f>
        <v>1</v>
      </c>
      <c r="P31" s="1636">
        <v>0</v>
      </c>
      <c r="Q31" s="1636">
        <v>0</v>
      </c>
      <c r="R31" s="1636">
        <v>0</v>
      </c>
      <c r="S31" s="1636">
        <v>0</v>
      </c>
      <c r="T31" s="1636">
        <v>0</v>
      </c>
      <c r="U31" s="1636">
        <v>0</v>
      </c>
      <c r="V31" s="1636">
        <v>0</v>
      </c>
      <c r="W31" s="1704">
        <v>0</v>
      </c>
      <c r="X31" s="1709" t="s">
        <v>2955</v>
      </c>
    </row>
    <row r="32" spans="1:24">
      <c r="A32" s="1650">
        <f t="shared" si="1"/>
        <v>28</v>
      </c>
      <c r="B32" s="1655">
        <v>23</v>
      </c>
      <c r="C32" s="1702">
        <v>28</v>
      </c>
      <c r="D32" s="1696" t="s">
        <v>300</v>
      </c>
      <c r="E32" s="1643" t="s">
        <v>301</v>
      </c>
      <c r="F32" s="1643" t="s">
        <v>56</v>
      </c>
      <c r="G32" s="1692" t="s">
        <v>2943</v>
      </c>
      <c r="H32" s="1692" t="s">
        <v>40</v>
      </c>
      <c r="I32" s="1641">
        <f t="shared" si="0"/>
        <v>1</v>
      </c>
      <c r="J32" s="1642">
        <f t="shared" si="0"/>
        <v>1</v>
      </c>
      <c r="K32" s="1671">
        <f t="shared" si="2"/>
        <v>62.663333333333341</v>
      </c>
      <c r="L32" s="1636">
        <f>1</f>
        <v>1</v>
      </c>
      <c r="M32" s="1636">
        <f>1</f>
        <v>1</v>
      </c>
      <c r="N32" s="1636">
        <v>0</v>
      </c>
      <c r="O32" s="1636">
        <v>0</v>
      </c>
      <c r="P32" s="1636">
        <v>0</v>
      </c>
      <c r="Q32" s="1636">
        <v>0</v>
      </c>
      <c r="R32" s="1636">
        <v>0</v>
      </c>
      <c r="S32" s="1636">
        <v>0</v>
      </c>
      <c r="T32" s="1636">
        <v>0</v>
      </c>
      <c r="U32" s="1636">
        <v>0</v>
      </c>
      <c r="V32" s="1636">
        <v>0</v>
      </c>
      <c r="W32" s="1704">
        <v>0</v>
      </c>
    </row>
    <row r="33" spans="1:24">
      <c r="A33" s="1650">
        <f t="shared" si="1"/>
        <v>29</v>
      </c>
      <c r="B33" s="1655">
        <v>23</v>
      </c>
      <c r="C33" s="1702">
        <v>29</v>
      </c>
      <c r="D33" s="1696" t="s">
        <v>253</v>
      </c>
      <c r="E33" s="1643" t="s">
        <v>254</v>
      </c>
      <c r="F33" s="1643" t="s">
        <v>56</v>
      </c>
      <c r="G33" s="1692" t="s">
        <v>2943</v>
      </c>
      <c r="H33" s="1692" t="s">
        <v>40</v>
      </c>
      <c r="I33" s="1633">
        <f t="shared" si="0"/>
        <v>1</v>
      </c>
      <c r="J33" s="1634">
        <f t="shared" si="0"/>
        <v>1</v>
      </c>
      <c r="K33" s="1671">
        <f t="shared" si="2"/>
        <v>63.663333333333341</v>
      </c>
      <c r="L33" s="1636">
        <v>0</v>
      </c>
      <c r="M33" s="1636">
        <v>0</v>
      </c>
      <c r="N33" s="1636">
        <f>1</f>
        <v>1</v>
      </c>
      <c r="O33" s="1636">
        <f>1</f>
        <v>1</v>
      </c>
      <c r="P33" s="1636">
        <v>0</v>
      </c>
      <c r="Q33" s="1636">
        <v>0</v>
      </c>
      <c r="R33" s="1636">
        <v>0</v>
      </c>
      <c r="S33" s="1636">
        <v>0</v>
      </c>
      <c r="T33" s="1636">
        <v>0</v>
      </c>
      <c r="U33" s="1636">
        <v>0</v>
      </c>
      <c r="V33" s="1636">
        <v>0</v>
      </c>
      <c r="W33" s="1704">
        <v>0</v>
      </c>
    </row>
    <row r="34" spans="1:24">
      <c r="A34" s="1650">
        <f t="shared" si="1"/>
        <v>30</v>
      </c>
      <c r="B34" s="1655">
        <v>23</v>
      </c>
      <c r="C34" s="1702">
        <v>30</v>
      </c>
      <c r="D34" s="1647" t="s">
        <v>787</v>
      </c>
      <c r="E34" s="1647" t="s">
        <v>788</v>
      </c>
      <c r="F34" s="1647" t="s">
        <v>67</v>
      </c>
      <c r="G34" s="1698" t="s">
        <v>2943</v>
      </c>
      <c r="H34" s="1698" t="s">
        <v>1438</v>
      </c>
      <c r="I34" s="1633">
        <f t="shared" si="0"/>
        <v>1</v>
      </c>
      <c r="J34" s="1634">
        <f t="shared" si="0"/>
        <v>1</v>
      </c>
      <c r="K34" s="1671">
        <f t="shared" si="2"/>
        <v>64.663333333333341</v>
      </c>
      <c r="L34" s="1640">
        <v>0</v>
      </c>
      <c r="M34" s="1640">
        <v>0</v>
      </c>
      <c r="N34" s="1640">
        <f>1</f>
        <v>1</v>
      </c>
      <c r="O34" s="1640">
        <f>1</f>
        <v>1</v>
      </c>
      <c r="P34" s="1640">
        <v>0</v>
      </c>
      <c r="Q34" s="1640">
        <v>0</v>
      </c>
      <c r="R34" s="1640">
        <v>0</v>
      </c>
      <c r="S34" s="1640">
        <v>0</v>
      </c>
      <c r="T34" s="1640">
        <v>0</v>
      </c>
      <c r="U34" s="1640">
        <v>0</v>
      </c>
      <c r="V34" s="1636">
        <v>0</v>
      </c>
      <c r="W34" s="1704">
        <v>0</v>
      </c>
    </row>
    <row r="35" spans="1:24">
      <c r="A35" s="1650">
        <f t="shared" si="1"/>
        <v>31</v>
      </c>
      <c r="B35" s="1655">
        <v>23</v>
      </c>
      <c r="C35" s="1702">
        <v>31</v>
      </c>
      <c r="D35" s="1647" t="s">
        <v>88</v>
      </c>
      <c r="E35" s="1647" t="s">
        <v>89</v>
      </c>
      <c r="F35" s="1647" t="s">
        <v>67</v>
      </c>
      <c r="G35" s="1698" t="s">
        <v>2943</v>
      </c>
      <c r="H35" s="1698" t="s">
        <v>1237</v>
      </c>
      <c r="I35" s="1633">
        <f t="shared" si="0"/>
        <v>1</v>
      </c>
      <c r="J35" s="1634">
        <f t="shared" si="0"/>
        <v>1</v>
      </c>
      <c r="K35" s="1671">
        <f t="shared" si="2"/>
        <v>65.663333333333341</v>
      </c>
      <c r="L35" s="1636">
        <v>0</v>
      </c>
      <c r="M35" s="1636">
        <v>0</v>
      </c>
      <c r="N35" s="1640">
        <f>1</f>
        <v>1</v>
      </c>
      <c r="O35" s="1640">
        <f>1</f>
        <v>1</v>
      </c>
      <c r="P35" s="1636">
        <v>0</v>
      </c>
      <c r="Q35" s="1636">
        <v>0</v>
      </c>
      <c r="R35" s="1636">
        <v>0</v>
      </c>
      <c r="S35" s="1636">
        <v>0</v>
      </c>
      <c r="T35" s="1636">
        <v>0</v>
      </c>
      <c r="U35" s="1636">
        <v>0</v>
      </c>
      <c r="V35" s="1636">
        <v>0</v>
      </c>
      <c r="W35" s="1704">
        <v>0</v>
      </c>
    </row>
    <row r="36" spans="1:24">
      <c r="A36" s="1650">
        <f t="shared" si="1"/>
        <v>32</v>
      </c>
      <c r="B36" s="1655">
        <v>23</v>
      </c>
      <c r="C36" s="1702">
        <v>32</v>
      </c>
      <c r="D36" s="1647" t="s">
        <v>129</v>
      </c>
      <c r="E36" s="1647" t="s">
        <v>130</v>
      </c>
      <c r="F36" s="1647" t="s">
        <v>67</v>
      </c>
      <c r="G36" s="1698" t="s">
        <v>2943</v>
      </c>
      <c r="H36" s="1698" t="s">
        <v>2944</v>
      </c>
      <c r="I36" s="1633">
        <f t="shared" si="0"/>
        <v>1</v>
      </c>
      <c r="J36" s="1634">
        <f t="shared" si="0"/>
        <v>1</v>
      </c>
      <c r="K36" s="1671">
        <f t="shared" si="2"/>
        <v>66.663333333333341</v>
      </c>
      <c r="L36" s="1640">
        <f>1</f>
        <v>1</v>
      </c>
      <c r="M36" s="1640">
        <f>1</f>
        <v>1</v>
      </c>
      <c r="N36" s="1640">
        <v>0</v>
      </c>
      <c r="O36" s="1640">
        <v>0</v>
      </c>
      <c r="P36" s="1640">
        <v>0</v>
      </c>
      <c r="Q36" s="1636">
        <v>0</v>
      </c>
      <c r="R36" s="1636">
        <v>0</v>
      </c>
      <c r="S36" s="1636">
        <v>0</v>
      </c>
      <c r="T36" s="1636">
        <v>0</v>
      </c>
      <c r="U36" s="1636">
        <v>0</v>
      </c>
      <c r="V36" s="1636">
        <v>0</v>
      </c>
      <c r="W36" s="1704">
        <v>0</v>
      </c>
    </row>
    <row r="37" spans="1:24">
      <c r="A37" s="1650">
        <f t="shared" si="1"/>
        <v>33</v>
      </c>
      <c r="B37" s="1655">
        <v>23</v>
      </c>
      <c r="C37" s="1702">
        <v>33</v>
      </c>
      <c r="D37" s="1647" t="s">
        <v>827</v>
      </c>
      <c r="E37" s="1647" t="s">
        <v>828</v>
      </c>
      <c r="F37" s="1647" t="s">
        <v>56</v>
      </c>
      <c r="G37" s="1698" t="s">
        <v>2943</v>
      </c>
      <c r="H37" s="1698" t="s">
        <v>2944</v>
      </c>
      <c r="I37" s="1633">
        <f t="shared" ref="I37:J68" si="3">L37+N37+P37+R37+T37+V37</f>
        <v>1</v>
      </c>
      <c r="J37" s="1634">
        <f t="shared" si="3"/>
        <v>1</v>
      </c>
      <c r="K37" s="1671">
        <f t="shared" si="2"/>
        <v>67.663333333333341</v>
      </c>
      <c r="L37" s="1640">
        <f>1</f>
        <v>1</v>
      </c>
      <c r="M37" s="1640">
        <f>1</f>
        <v>1</v>
      </c>
      <c r="N37" s="1640">
        <v>0</v>
      </c>
      <c r="O37" s="1640">
        <v>0</v>
      </c>
      <c r="P37" s="1640">
        <v>0</v>
      </c>
      <c r="Q37" s="1636">
        <v>0</v>
      </c>
      <c r="R37" s="1636">
        <v>0</v>
      </c>
      <c r="S37" s="1636">
        <v>0</v>
      </c>
      <c r="T37" s="1636">
        <v>0</v>
      </c>
      <c r="U37" s="1636">
        <v>0</v>
      </c>
      <c r="V37" s="1636">
        <v>0</v>
      </c>
      <c r="W37" s="1704">
        <v>0</v>
      </c>
    </row>
    <row r="38" spans="1:24">
      <c r="A38" s="1650">
        <f t="shared" si="1"/>
        <v>34</v>
      </c>
      <c r="B38" s="1655">
        <v>34</v>
      </c>
      <c r="C38" s="1702">
        <v>34</v>
      </c>
      <c r="D38" s="1647" t="s">
        <v>133</v>
      </c>
      <c r="E38" s="1647" t="s">
        <v>132</v>
      </c>
      <c r="F38" s="1647" t="s">
        <v>59</v>
      </c>
      <c r="G38" s="1698" t="s">
        <v>2943</v>
      </c>
      <c r="H38" s="1698" t="s">
        <v>1435</v>
      </c>
      <c r="I38" s="1633">
        <f t="shared" si="3"/>
        <v>2</v>
      </c>
      <c r="J38" s="1634">
        <f t="shared" si="3"/>
        <v>0.83333333333333326</v>
      </c>
      <c r="K38" s="1671">
        <f t="shared" si="2"/>
        <v>68.49666666666667</v>
      </c>
      <c r="L38" s="1640">
        <v>0</v>
      </c>
      <c r="M38" s="1640">
        <v>0</v>
      </c>
      <c r="N38" s="1640">
        <f>1+1</f>
        <v>2</v>
      </c>
      <c r="O38" s="1640">
        <f>1/2+1/3</f>
        <v>0.83333333333333326</v>
      </c>
      <c r="P38" s="1640">
        <v>0</v>
      </c>
      <c r="Q38" s="1640">
        <v>0</v>
      </c>
      <c r="R38" s="1640">
        <v>0</v>
      </c>
      <c r="S38" s="1640">
        <v>0</v>
      </c>
      <c r="T38" s="1640">
        <v>0</v>
      </c>
      <c r="U38" s="1640">
        <v>0</v>
      </c>
      <c r="V38" s="1640">
        <v>0</v>
      </c>
      <c r="W38" s="1705">
        <v>0</v>
      </c>
    </row>
    <row r="39" spans="1:24">
      <c r="A39" s="1650">
        <f t="shared" si="1"/>
        <v>35</v>
      </c>
      <c r="B39" s="1655">
        <v>35</v>
      </c>
      <c r="C39" s="1702">
        <v>35</v>
      </c>
      <c r="D39" s="1696" t="s">
        <v>325</v>
      </c>
      <c r="E39" s="1643" t="s">
        <v>326</v>
      </c>
      <c r="F39" s="1643" t="s">
        <v>67</v>
      </c>
      <c r="G39" s="1692" t="s">
        <v>2943</v>
      </c>
      <c r="H39" s="1692" t="s">
        <v>40</v>
      </c>
      <c r="I39" s="1641">
        <f t="shared" si="3"/>
        <v>2</v>
      </c>
      <c r="J39" s="1642">
        <f t="shared" si="3"/>
        <v>0.66666666666666663</v>
      </c>
      <c r="K39" s="1671">
        <f t="shared" si="2"/>
        <v>69.163333333333341</v>
      </c>
      <c r="L39" s="1636">
        <v>0</v>
      </c>
      <c r="M39" s="1636">
        <v>0</v>
      </c>
      <c r="N39" s="1636">
        <f>1+1</f>
        <v>2</v>
      </c>
      <c r="O39" s="1636">
        <f>1/3+1/3</f>
        <v>0.66666666666666663</v>
      </c>
      <c r="P39" s="1636">
        <v>0</v>
      </c>
      <c r="Q39" s="1636">
        <v>0</v>
      </c>
      <c r="R39" s="1636">
        <v>0</v>
      </c>
      <c r="S39" s="1636">
        <v>0</v>
      </c>
      <c r="T39" s="1636">
        <v>0</v>
      </c>
      <c r="U39" s="1636">
        <v>0</v>
      </c>
      <c r="V39" s="1636">
        <v>0</v>
      </c>
      <c r="W39" s="1704">
        <v>0</v>
      </c>
      <c r="X39" s="1709" t="s">
        <v>2954</v>
      </c>
    </row>
    <row r="40" spans="1:24">
      <c r="A40" s="1650">
        <f t="shared" si="1"/>
        <v>36</v>
      </c>
      <c r="B40" s="1655">
        <v>35</v>
      </c>
      <c r="C40" s="1702">
        <v>36</v>
      </c>
      <c r="D40" s="1647" t="s">
        <v>354</v>
      </c>
      <c r="E40" s="1647" t="s">
        <v>92</v>
      </c>
      <c r="F40" s="1647" t="s">
        <v>59</v>
      </c>
      <c r="G40" s="1698" t="s">
        <v>2943</v>
      </c>
      <c r="H40" s="1698" t="s">
        <v>1438</v>
      </c>
      <c r="I40" s="1633">
        <f t="shared" si="3"/>
        <v>2</v>
      </c>
      <c r="J40" s="1634">
        <f t="shared" si="3"/>
        <v>0.66666666666666663</v>
      </c>
      <c r="K40" s="1671">
        <f t="shared" si="2"/>
        <v>69.830000000000013</v>
      </c>
      <c r="L40" s="1640">
        <v>0</v>
      </c>
      <c r="M40" s="1640">
        <v>0</v>
      </c>
      <c r="N40" s="1640">
        <f>1+1</f>
        <v>2</v>
      </c>
      <c r="O40" s="1640">
        <f>1/3+1/3</f>
        <v>0.66666666666666663</v>
      </c>
      <c r="P40" s="1640">
        <v>0</v>
      </c>
      <c r="Q40" s="1640">
        <v>0</v>
      </c>
      <c r="R40" s="1640">
        <v>0</v>
      </c>
      <c r="S40" s="1640">
        <v>0</v>
      </c>
      <c r="T40" s="1640">
        <v>0</v>
      </c>
      <c r="U40" s="1640">
        <v>0</v>
      </c>
      <c r="V40" s="1640">
        <v>0</v>
      </c>
      <c r="W40" s="1705">
        <v>0</v>
      </c>
    </row>
    <row r="41" spans="1:24">
      <c r="A41" s="1650">
        <f t="shared" si="1"/>
        <v>37</v>
      </c>
      <c r="B41" s="1656">
        <v>37</v>
      </c>
      <c r="C41" s="1702">
        <v>37</v>
      </c>
      <c r="D41" s="1647" t="s">
        <v>94</v>
      </c>
      <c r="E41" s="1647" t="s">
        <v>95</v>
      </c>
      <c r="F41" s="1647" t="s">
        <v>67</v>
      </c>
      <c r="G41" s="1698" t="s">
        <v>2943</v>
      </c>
      <c r="H41" s="1698" t="s">
        <v>1435</v>
      </c>
      <c r="I41" s="1633">
        <f t="shared" si="3"/>
        <v>1</v>
      </c>
      <c r="J41" s="1634">
        <f t="shared" si="3"/>
        <v>0.5</v>
      </c>
      <c r="K41" s="1671">
        <f t="shared" si="2"/>
        <v>70.330000000000013</v>
      </c>
      <c r="L41" s="1636">
        <v>0</v>
      </c>
      <c r="M41" s="1636">
        <v>0</v>
      </c>
      <c r="N41" s="1636">
        <v>0</v>
      </c>
      <c r="O41" s="1636">
        <v>0</v>
      </c>
      <c r="P41" s="1636">
        <v>0</v>
      </c>
      <c r="Q41" s="1636">
        <v>0</v>
      </c>
      <c r="R41" s="1636">
        <v>0</v>
      </c>
      <c r="S41" s="1636">
        <v>0</v>
      </c>
      <c r="T41" s="1636">
        <v>0</v>
      </c>
      <c r="U41" s="1636">
        <v>0</v>
      </c>
      <c r="V41" s="1636">
        <f>1</f>
        <v>1</v>
      </c>
      <c r="W41" s="1704">
        <f>1/2</f>
        <v>0.5</v>
      </c>
    </row>
    <row r="42" spans="1:24">
      <c r="A42" s="1650">
        <f t="shared" si="1"/>
        <v>38</v>
      </c>
      <c r="B42" s="1655">
        <v>37</v>
      </c>
      <c r="C42" s="1702">
        <v>38</v>
      </c>
      <c r="D42" s="1647" t="s">
        <v>760</v>
      </c>
      <c r="E42" s="1647" t="s">
        <v>397</v>
      </c>
      <c r="F42" s="1647" t="s">
        <v>2650</v>
      </c>
      <c r="G42" s="1698" t="s">
        <v>2943</v>
      </c>
      <c r="H42" s="1698" t="s">
        <v>1435</v>
      </c>
      <c r="I42" s="1633">
        <f t="shared" si="3"/>
        <v>1</v>
      </c>
      <c r="J42" s="1634">
        <f t="shared" si="3"/>
        <v>0.5</v>
      </c>
      <c r="K42" s="1671">
        <f t="shared" si="2"/>
        <v>70.830000000000013</v>
      </c>
      <c r="L42" s="1640">
        <v>0</v>
      </c>
      <c r="M42" s="1640">
        <v>0</v>
      </c>
      <c r="N42" s="1640">
        <v>0</v>
      </c>
      <c r="O42" s="1640">
        <v>0</v>
      </c>
      <c r="P42" s="1640">
        <v>0</v>
      </c>
      <c r="Q42" s="1640">
        <v>0</v>
      </c>
      <c r="R42" s="1640">
        <v>0</v>
      </c>
      <c r="S42" s="1640">
        <v>0</v>
      </c>
      <c r="T42" s="1640">
        <v>0</v>
      </c>
      <c r="U42" s="1640">
        <v>0</v>
      </c>
      <c r="V42" s="1640">
        <f>1</f>
        <v>1</v>
      </c>
      <c r="W42" s="1705">
        <f>1/2</f>
        <v>0.5</v>
      </c>
    </row>
    <row r="43" spans="1:24">
      <c r="A43" s="1650">
        <f t="shared" si="1"/>
        <v>39</v>
      </c>
      <c r="B43" s="1655">
        <v>37</v>
      </c>
      <c r="C43" s="1702">
        <v>39</v>
      </c>
      <c r="D43" s="1696" t="s">
        <v>768</v>
      </c>
      <c r="E43" s="1643" t="s">
        <v>154</v>
      </c>
      <c r="F43" s="1643" t="s">
        <v>67</v>
      </c>
      <c r="G43" s="1692" t="s">
        <v>2943</v>
      </c>
      <c r="H43" s="1692" t="s">
        <v>40</v>
      </c>
      <c r="I43" s="1641">
        <f t="shared" si="3"/>
        <v>1</v>
      </c>
      <c r="J43" s="1642">
        <f t="shared" si="3"/>
        <v>0.5</v>
      </c>
      <c r="K43" s="1671">
        <f t="shared" si="2"/>
        <v>71.330000000000013</v>
      </c>
      <c r="L43" s="1636">
        <v>0</v>
      </c>
      <c r="M43" s="1636">
        <v>0</v>
      </c>
      <c r="N43" s="1636">
        <v>0</v>
      </c>
      <c r="O43" s="1636">
        <v>0</v>
      </c>
      <c r="P43" s="1636">
        <v>0</v>
      </c>
      <c r="Q43" s="1636">
        <v>0</v>
      </c>
      <c r="R43" s="1636">
        <v>0</v>
      </c>
      <c r="S43" s="1636">
        <v>0</v>
      </c>
      <c r="T43" s="1636">
        <v>0</v>
      </c>
      <c r="U43" s="1636">
        <v>0</v>
      </c>
      <c r="V43" s="1636">
        <f>1</f>
        <v>1</v>
      </c>
      <c r="W43" s="1704">
        <f>1/2</f>
        <v>0.5</v>
      </c>
    </row>
    <row r="44" spans="1:24">
      <c r="A44" s="1650">
        <f t="shared" si="1"/>
        <v>40</v>
      </c>
      <c r="B44" s="1655">
        <v>37</v>
      </c>
      <c r="C44" s="1702">
        <v>40</v>
      </c>
      <c r="D44" s="1696" t="s">
        <v>331</v>
      </c>
      <c r="E44" s="1643" t="s">
        <v>332</v>
      </c>
      <c r="F44" s="1643" t="s">
        <v>67</v>
      </c>
      <c r="G44" s="1692" t="s">
        <v>2943</v>
      </c>
      <c r="H44" s="1692" t="s">
        <v>40</v>
      </c>
      <c r="I44" s="1641">
        <f t="shared" si="3"/>
        <v>1</v>
      </c>
      <c r="J44" s="1642">
        <f t="shared" si="3"/>
        <v>0.5</v>
      </c>
      <c r="K44" s="1671">
        <f t="shared" si="2"/>
        <v>71.830000000000013</v>
      </c>
      <c r="L44" s="1636">
        <v>0</v>
      </c>
      <c r="M44" s="1636">
        <v>0</v>
      </c>
      <c r="N44" s="1636">
        <f>1</f>
        <v>1</v>
      </c>
      <c r="O44" s="1636">
        <f>1/2</f>
        <v>0.5</v>
      </c>
      <c r="P44" s="1636">
        <v>0</v>
      </c>
      <c r="Q44" s="1636">
        <v>0</v>
      </c>
      <c r="R44" s="1636">
        <v>0</v>
      </c>
      <c r="S44" s="1636">
        <v>0</v>
      </c>
      <c r="T44" s="1636">
        <v>0</v>
      </c>
      <c r="U44" s="1636">
        <v>0</v>
      </c>
      <c r="V44" s="1636">
        <v>0</v>
      </c>
      <c r="W44" s="1704">
        <v>0</v>
      </c>
    </row>
    <row r="45" spans="1:24">
      <c r="A45" s="1650">
        <f t="shared" si="1"/>
        <v>41</v>
      </c>
      <c r="B45" s="1655">
        <v>37</v>
      </c>
      <c r="C45" s="1702">
        <v>41</v>
      </c>
      <c r="D45" s="1696" t="s">
        <v>109</v>
      </c>
      <c r="E45" s="1643" t="s">
        <v>770</v>
      </c>
      <c r="F45" s="1643" t="s">
        <v>59</v>
      </c>
      <c r="G45" s="1692" t="s">
        <v>2943</v>
      </c>
      <c r="H45" s="1692" t="s">
        <v>40</v>
      </c>
      <c r="I45" s="1641">
        <f t="shared" si="3"/>
        <v>1</v>
      </c>
      <c r="J45" s="1642">
        <f t="shared" si="3"/>
        <v>0.5</v>
      </c>
      <c r="K45" s="1671">
        <f t="shared" si="2"/>
        <v>72.330000000000013</v>
      </c>
      <c r="L45" s="1636">
        <v>0</v>
      </c>
      <c r="M45" s="1636">
        <v>0</v>
      </c>
      <c r="N45" s="1636">
        <f>1</f>
        <v>1</v>
      </c>
      <c r="O45" s="1636">
        <f>1/2</f>
        <v>0.5</v>
      </c>
      <c r="P45" s="1636">
        <v>0</v>
      </c>
      <c r="Q45" s="1636">
        <v>0</v>
      </c>
      <c r="R45" s="1636">
        <v>0</v>
      </c>
      <c r="S45" s="1636">
        <v>0</v>
      </c>
      <c r="T45" s="1636">
        <v>0</v>
      </c>
      <c r="U45" s="1636">
        <v>0</v>
      </c>
      <c r="V45" s="1636">
        <v>0</v>
      </c>
      <c r="W45" s="1704">
        <v>0</v>
      </c>
    </row>
    <row r="46" spans="1:24">
      <c r="A46" s="1650">
        <f t="shared" si="1"/>
        <v>42</v>
      </c>
      <c r="B46" s="1655">
        <v>37</v>
      </c>
      <c r="C46" s="1702">
        <v>42</v>
      </c>
      <c r="D46" s="1696" t="s">
        <v>784</v>
      </c>
      <c r="E46" s="1643" t="s">
        <v>775</v>
      </c>
      <c r="F46" s="1643" t="s">
        <v>56</v>
      </c>
      <c r="G46" s="1692" t="s">
        <v>2943</v>
      </c>
      <c r="H46" s="1692" t="s">
        <v>40</v>
      </c>
      <c r="I46" s="1633">
        <f t="shared" si="3"/>
        <v>1</v>
      </c>
      <c r="J46" s="1634">
        <f t="shared" si="3"/>
        <v>0.5</v>
      </c>
      <c r="K46" s="1671">
        <f t="shared" si="2"/>
        <v>72.830000000000013</v>
      </c>
      <c r="L46" s="1636">
        <v>0</v>
      </c>
      <c r="M46" s="1636">
        <v>0</v>
      </c>
      <c r="N46" s="1636">
        <v>0</v>
      </c>
      <c r="O46" s="1636">
        <v>0</v>
      </c>
      <c r="P46" s="1636">
        <v>0</v>
      </c>
      <c r="Q46" s="1636">
        <v>0</v>
      </c>
      <c r="R46" s="1636">
        <v>0</v>
      </c>
      <c r="S46" s="1636">
        <v>0</v>
      </c>
      <c r="T46" s="1636">
        <v>0</v>
      </c>
      <c r="U46" s="1636">
        <v>0</v>
      </c>
      <c r="V46" s="1636">
        <f>1</f>
        <v>1</v>
      </c>
      <c r="W46" s="1704">
        <f>1/2</f>
        <v>0.5</v>
      </c>
    </row>
    <row r="47" spans="1:24">
      <c r="A47" s="1650">
        <f t="shared" si="1"/>
        <v>43</v>
      </c>
      <c r="B47" s="1655">
        <v>37</v>
      </c>
      <c r="C47" s="1702">
        <v>43</v>
      </c>
      <c r="D47" s="1647" t="s">
        <v>375</v>
      </c>
      <c r="E47" s="1647" t="s">
        <v>376</v>
      </c>
      <c r="F47" s="1647" t="s">
        <v>59</v>
      </c>
      <c r="G47" s="1698" t="s">
        <v>2943</v>
      </c>
      <c r="H47" s="1698" t="s">
        <v>1237</v>
      </c>
      <c r="I47" s="1633">
        <f t="shared" si="3"/>
        <v>1</v>
      </c>
      <c r="J47" s="1634">
        <f t="shared" si="3"/>
        <v>0.5</v>
      </c>
      <c r="K47" s="1671">
        <f t="shared" si="2"/>
        <v>73.330000000000013</v>
      </c>
      <c r="L47" s="1636">
        <f>1</f>
        <v>1</v>
      </c>
      <c r="M47" s="1636">
        <f>1/2</f>
        <v>0.5</v>
      </c>
      <c r="N47" s="1640">
        <v>0</v>
      </c>
      <c r="O47" s="1640">
        <v>0</v>
      </c>
      <c r="P47" s="1636">
        <v>0</v>
      </c>
      <c r="Q47" s="1636">
        <v>0</v>
      </c>
      <c r="R47" s="1636">
        <v>0</v>
      </c>
      <c r="S47" s="1636">
        <v>0</v>
      </c>
      <c r="T47" s="1636">
        <v>0</v>
      </c>
      <c r="U47" s="1636">
        <v>0</v>
      </c>
      <c r="V47" s="1636">
        <v>0</v>
      </c>
      <c r="W47" s="1704">
        <v>0</v>
      </c>
    </row>
    <row r="48" spans="1:24">
      <c r="A48" s="1650">
        <f t="shared" si="1"/>
        <v>44</v>
      </c>
      <c r="B48" s="1655">
        <v>37</v>
      </c>
      <c r="C48" s="1702">
        <v>44</v>
      </c>
      <c r="D48" s="1647" t="s">
        <v>563</v>
      </c>
      <c r="E48" s="1647" t="s">
        <v>431</v>
      </c>
      <c r="F48" s="1647" t="s">
        <v>59</v>
      </c>
      <c r="G48" s="1698" t="s">
        <v>2943</v>
      </c>
      <c r="H48" s="1698" t="s">
        <v>1237</v>
      </c>
      <c r="I48" s="1633">
        <f t="shared" si="3"/>
        <v>1</v>
      </c>
      <c r="J48" s="1634">
        <f t="shared" si="3"/>
        <v>0.5</v>
      </c>
      <c r="K48" s="1671">
        <f t="shared" si="2"/>
        <v>73.830000000000013</v>
      </c>
      <c r="L48" s="1636">
        <v>0</v>
      </c>
      <c r="M48" s="1636">
        <v>0</v>
      </c>
      <c r="N48" s="1640">
        <f>1</f>
        <v>1</v>
      </c>
      <c r="O48" s="1640">
        <f>1/2</f>
        <v>0.5</v>
      </c>
      <c r="P48" s="1636">
        <v>0</v>
      </c>
      <c r="Q48" s="1636">
        <v>0</v>
      </c>
      <c r="R48" s="1636">
        <v>0</v>
      </c>
      <c r="S48" s="1636">
        <v>0</v>
      </c>
      <c r="T48" s="1636">
        <v>0</v>
      </c>
      <c r="U48" s="1636">
        <v>0</v>
      </c>
      <c r="V48" s="1636">
        <v>0</v>
      </c>
      <c r="W48" s="1704">
        <v>0</v>
      </c>
    </row>
    <row r="49" spans="1:24">
      <c r="A49" s="1650">
        <f t="shared" si="1"/>
        <v>45</v>
      </c>
      <c r="B49" s="1655">
        <v>37</v>
      </c>
      <c r="C49" s="1702">
        <v>45</v>
      </c>
      <c r="D49" s="1647" t="s">
        <v>1356</v>
      </c>
      <c r="E49" s="1647" t="s">
        <v>90</v>
      </c>
      <c r="F49" s="1647" t="s">
        <v>504</v>
      </c>
      <c r="G49" s="1698" t="s">
        <v>2943</v>
      </c>
      <c r="H49" s="1698" t="s">
        <v>1237</v>
      </c>
      <c r="I49" s="1633">
        <f t="shared" si="3"/>
        <v>1</v>
      </c>
      <c r="J49" s="1634">
        <f t="shared" si="3"/>
        <v>0.5</v>
      </c>
      <c r="K49" s="1671">
        <f t="shared" si="2"/>
        <v>74.330000000000013</v>
      </c>
      <c r="L49" s="1636">
        <f>1</f>
        <v>1</v>
      </c>
      <c r="M49" s="1636">
        <f>1/2</f>
        <v>0.5</v>
      </c>
      <c r="N49" s="1636">
        <v>0</v>
      </c>
      <c r="O49" s="1636">
        <v>0</v>
      </c>
      <c r="P49" s="1636">
        <v>0</v>
      </c>
      <c r="Q49" s="1636">
        <v>0</v>
      </c>
      <c r="R49" s="1636">
        <v>0</v>
      </c>
      <c r="S49" s="1636">
        <v>0</v>
      </c>
      <c r="T49" s="1636">
        <v>0</v>
      </c>
      <c r="U49" s="1636">
        <v>0</v>
      </c>
      <c r="V49" s="1636">
        <v>0</v>
      </c>
      <c r="W49" s="1704">
        <v>0</v>
      </c>
    </row>
    <row r="50" spans="1:24">
      <c r="A50" s="1650">
        <f t="shared" si="1"/>
        <v>46</v>
      </c>
      <c r="B50" s="1655">
        <v>37</v>
      </c>
      <c r="C50" s="1702">
        <v>46</v>
      </c>
      <c r="D50" s="1647" t="s">
        <v>296</v>
      </c>
      <c r="E50" s="1647" t="s">
        <v>297</v>
      </c>
      <c r="F50" s="1647" t="s">
        <v>67</v>
      </c>
      <c r="G50" s="1698" t="s">
        <v>2943</v>
      </c>
      <c r="H50" s="1698" t="s">
        <v>2944</v>
      </c>
      <c r="I50" s="1633">
        <f t="shared" si="3"/>
        <v>1</v>
      </c>
      <c r="J50" s="1634">
        <f t="shared" si="3"/>
        <v>0.5</v>
      </c>
      <c r="K50" s="1671">
        <f t="shared" si="2"/>
        <v>74.830000000000013</v>
      </c>
      <c r="L50" s="1640">
        <f>1</f>
        <v>1</v>
      </c>
      <c r="M50" s="1640">
        <f>1/2</f>
        <v>0.5</v>
      </c>
      <c r="N50" s="1640">
        <v>0</v>
      </c>
      <c r="O50" s="1640">
        <v>0</v>
      </c>
      <c r="P50" s="1640">
        <v>0</v>
      </c>
      <c r="Q50" s="1636">
        <v>0</v>
      </c>
      <c r="R50" s="1636">
        <v>0</v>
      </c>
      <c r="S50" s="1636">
        <v>0</v>
      </c>
      <c r="T50" s="1636">
        <v>0</v>
      </c>
      <c r="U50" s="1636">
        <v>0</v>
      </c>
      <c r="V50" s="1636">
        <v>0</v>
      </c>
      <c r="W50" s="1704">
        <v>0</v>
      </c>
    </row>
    <row r="51" spans="1:24">
      <c r="A51" s="1650">
        <f t="shared" si="1"/>
        <v>47</v>
      </c>
      <c r="B51" s="1655">
        <v>47</v>
      </c>
      <c r="C51" s="1702">
        <v>47</v>
      </c>
      <c r="D51" s="1696" t="s">
        <v>785</v>
      </c>
      <c r="E51" s="1643" t="s">
        <v>769</v>
      </c>
      <c r="F51" s="1643" t="s">
        <v>67</v>
      </c>
      <c r="G51" s="1692" t="s">
        <v>2943</v>
      </c>
      <c r="H51" s="1692" t="s">
        <v>40</v>
      </c>
      <c r="I51" s="1641">
        <f t="shared" si="3"/>
        <v>1</v>
      </c>
      <c r="J51" s="1642">
        <f t="shared" si="3"/>
        <v>0.33333333333333331</v>
      </c>
      <c r="K51" s="1671">
        <f t="shared" si="2"/>
        <v>75.163333333333341</v>
      </c>
      <c r="L51" s="1636">
        <v>0</v>
      </c>
      <c r="M51" s="1636">
        <v>0</v>
      </c>
      <c r="N51" s="1636">
        <f>1</f>
        <v>1</v>
      </c>
      <c r="O51" s="1636">
        <f t="shared" ref="O51:O56" si="4">1/3</f>
        <v>0.33333333333333331</v>
      </c>
      <c r="P51" s="1636">
        <v>0</v>
      </c>
      <c r="Q51" s="1636">
        <v>0</v>
      </c>
      <c r="R51" s="1636">
        <v>0</v>
      </c>
      <c r="S51" s="1636">
        <v>0</v>
      </c>
      <c r="T51" s="1636">
        <v>0</v>
      </c>
      <c r="U51" s="1636">
        <v>0</v>
      </c>
      <c r="V51" s="1636">
        <v>0</v>
      </c>
      <c r="W51" s="1704">
        <v>0</v>
      </c>
    </row>
    <row r="52" spans="1:24">
      <c r="A52" s="1650">
        <f t="shared" si="1"/>
        <v>48</v>
      </c>
      <c r="B52" s="1655">
        <v>47</v>
      </c>
      <c r="C52" s="1702">
        <v>48</v>
      </c>
      <c r="D52" s="1643" t="s">
        <v>264</v>
      </c>
      <c r="E52" s="1643" t="s">
        <v>265</v>
      </c>
      <c r="F52" s="1643" t="s">
        <v>504</v>
      </c>
      <c r="G52" s="1692" t="s">
        <v>2943</v>
      </c>
      <c r="H52" s="1692" t="s">
        <v>40</v>
      </c>
      <c r="I52" s="1633">
        <f t="shared" si="3"/>
        <v>1</v>
      </c>
      <c r="J52" s="1634">
        <f t="shared" si="3"/>
        <v>0.33333333333333331</v>
      </c>
      <c r="K52" s="1671">
        <f t="shared" si="2"/>
        <v>75.49666666666667</v>
      </c>
      <c r="L52" s="1636">
        <v>0</v>
      </c>
      <c r="M52" s="1636">
        <v>0</v>
      </c>
      <c r="N52" s="1636">
        <f>1</f>
        <v>1</v>
      </c>
      <c r="O52" s="1636">
        <f t="shared" si="4"/>
        <v>0.33333333333333331</v>
      </c>
      <c r="P52" s="1636">
        <v>0</v>
      </c>
      <c r="Q52" s="1636">
        <v>0</v>
      </c>
      <c r="R52" s="1636">
        <v>0</v>
      </c>
      <c r="S52" s="1636">
        <v>0</v>
      </c>
      <c r="T52" s="1636">
        <v>0</v>
      </c>
      <c r="U52" s="1636">
        <v>0</v>
      </c>
      <c r="V52" s="1636">
        <v>0</v>
      </c>
      <c r="W52" s="1704">
        <v>0</v>
      </c>
    </row>
    <row r="53" spans="1:24">
      <c r="A53" s="1650">
        <f t="shared" si="1"/>
        <v>49</v>
      </c>
      <c r="B53" s="1655">
        <v>47</v>
      </c>
      <c r="C53" s="1702">
        <v>49</v>
      </c>
      <c r="D53" s="1647" t="s">
        <v>929</v>
      </c>
      <c r="E53" s="1647" t="s">
        <v>930</v>
      </c>
      <c r="F53" s="1647" t="s">
        <v>1083</v>
      </c>
      <c r="G53" s="1698" t="s">
        <v>2943</v>
      </c>
      <c r="H53" s="1698" t="s">
        <v>1438</v>
      </c>
      <c r="I53" s="1633">
        <f t="shared" si="3"/>
        <v>1</v>
      </c>
      <c r="J53" s="1634">
        <f t="shared" si="3"/>
        <v>0.33333333333333331</v>
      </c>
      <c r="K53" s="1671">
        <f t="shared" si="2"/>
        <v>75.83</v>
      </c>
      <c r="L53" s="1640">
        <v>0</v>
      </c>
      <c r="M53" s="1640">
        <v>0</v>
      </c>
      <c r="N53" s="1640">
        <f>1</f>
        <v>1</v>
      </c>
      <c r="O53" s="1640">
        <f t="shared" si="4"/>
        <v>0.33333333333333331</v>
      </c>
      <c r="P53" s="1640">
        <v>0</v>
      </c>
      <c r="Q53" s="1640">
        <v>0</v>
      </c>
      <c r="R53" s="1640">
        <v>0</v>
      </c>
      <c r="S53" s="1640">
        <v>0</v>
      </c>
      <c r="T53" s="1640">
        <v>0</v>
      </c>
      <c r="U53" s="1640">
        <v>0</v>
      </c>
      <c r="V53" s="1636">
        <v>0</v>
      </c>
      <c r="W53" s="1704">
        <v>0</v>
      </c>
    </row>
    <row r="54" spans="1:24">
      <c r="A54" s="1650">
        <f t="shared" si="1"/>
        <v>50</v>
      </c>
      <c r="B54" s="1655">
        <v>47</v>
      </c>
      <c r="C54" s="1702">
        <v>50</v>
      </c>
      <c r="D54" s="1647" t="s">
        <v>215</v>
      </c>
      <c r="E54" s="1647" t="s">
        <v>216</v>
      </c>
      <c r="F54" s="1647" t="s">
        <v>67</v>
      </c>
      <c r="G54" s="1698" t="s">
        <v>2943</v>
      </c>
      <c r="H54" s="1698" t="s">
        <v>1438</v>
      </c>
      <c r="I54" s="1633">
        <f t="shared" si="3"/>
        <v>1</v>
      </c>
      <c r="J54" s="1634">
        <f t="shared" si="3"/>
        <v>0.33333333333333331</v>
      </c>
      <c r="K54" s="1671">
        <f t="shared" si="2"/>
        <v>76.163333333333327</v>
      </c>
      <c r="L54" s="1640">
        <v>0</v>
      </c>
      <c r="M54" s="1640">
        <v>0</v>
      </c>
      <c r="N54" s="1640">
        <f>1</f>
        <v>1</v>
      </c>
      <c r="O54" s="1640">
        <f t="shared" si="4"/>
        <v>0.33333333333333331</v>
      </c>
      <c r="P54" s="1640">
        <v>0</v>
      </c>
      <c r="Q54" s="1640">
        <v>0</v>
      </c>
      <c r="R54" s="1640">
        <v>0</v>
      </c>
      <c r="S54" s="1640">
        <v>0</v>
      </c>
      <c r="T54" s="1640">
        <v>0</v>
      </c>
      <c r="U54" s="1640">
        <v>0</v>
      </c>
      <c r="V54" s="1640">
        <v>0</v>
      </c>
      <c r="W54" s="1705">
        <v>0</v>
      </c>
    </row>
    <row r="55" spans="1:24">
      <c r="A55" s="1650">
        <f t="shared" si="1"/>
        <v>51</v>
      </c>
      <c r="B55" s="1655">
        <v>47</v>
      </c>
      <c r="C55" s="1702">
        <v>51</v>
      </c>
      <c r="D55" s="1647" t="s">
        <v>789</v>
      </c>
      <c r="E55" s="1647" t="s">
        <v>790</v>
      </c>
      <c r="F55" s="1647" t="s">
        <v>67</v>
      </c>
      <c r="G55" s="1698" t="s">
        <v>2943</v>
      </c>
      <c r="H55" s="1698" t="s">
        <v>1438</v>
      </c>
      <c r="I55" s="1633">
        <f t="shared" si="3"/>
        <v>1</v>
      </c>
      <c r="J55" s="1634">
        <f t="shared" si="3"/>
        <v>0.33333333333333331</v>
      </c>
      <c r="K55" s="1671">
        <f t="shared" si="2"/>
        <v>76.496666666666655</v>
      </c>
      <c r="L55" s="1640">
        <v>0</v>
      </c>
      <c r="M55" s="1640">
        <v>0</v>
      </c>
      <c r="N55" s="1640">
        <f>1</f>
        <v>1</v>
      </c>
      <c r="O55" s="1640">
        <f t="shared" si="4"/>
        <v>0.33333333333333331</v>
      </c>
      <c r="P55" s="1640">
        <v>0</v>
      </c>
      <c r="Q55" s="1640">
        <v>0</v>
      </c>
      <c r="R55" s="1640">
        <v>0</v>
      </c>
      <c r="S55" s="1640">
        <v>0</v>
      </c>
      <c r="T55" s="1640">
        <v>0</v>
      </c>
      <c r="U55" s="1640">
        <v>0</v>
      </c>
      <c r="V55" s="1640">
        <v>0</v>
      </c>
      <c r="W55" s="1705">
        <v>0</v>
      </c>
    </row>
    <row r="56" spans="1:24">
      <c r="A56" s="1650">
        <f t="shared" si="1"/>
        <v>52</v>
      </c>
      <c r="B56" s="1655">
        <v>47</v>
      </c>
      <c r="C56" s="1702">
        <v>52</v>
      </c>
      <c r="D56" s="1647" t="s">
        <v>217</v>
      </c>
      <c r="E56" s="1647" t="s">
        <v>218</v>
      </c>
      <c r="F56" s="1647" t="s">
        <v>59</v>
      </c>
      <c r="G56" s="1698" t="s">
        <v>2943</v>
      </c>
      <c r="H56" s="1698" t="s">
        <v>1438</v>
      </c>
      <c r="I56" s="1633">
        <f t="shared" si="3"/>
        <v>1</v>
      </c>
      <c r="J56" s="1634">
        <f t="shared" si="3"/>
        <v>0.33333333333333331</v>
      </c>
      <c r="K56" s="1671">
        <f t="shared" si="2"/>
        <v>76.829999999999984</v>
      </c>
      <c r="L56" s="1640">
        <v>0</v>
      </c>
      <c r="M56" s="1640">
        <v>0</v>
      </c>
      <c r="N56" s="1640">
        <f>1</f>
        <v>1</v>
      </c>
      <c r="O56" s="1640">
        <f t="shared" si="4"/>
        <v>0.33333333333333331</v>
      </c>
      <c r="P56" s="1640">
        <v>0</v>
      </c>
      <c r="Q56" s="1640">
        <v>0</v>
      </c>
      <c r="R56" s="1640">
        <v>0</v>
      </c>
      <c r="S56" s="1640">
        <v>0</v>
      </c>
      <c r="T56" s="1640">
        <v>0</v>
      </c>
      <c r="U56" s="1640">
        <v>0</v>
      </c>
      <c r="V56" s="1640">
        <v>0</v>
      </c>
      <c r="W56" s="1705">
        <v>0</v>
      </c>
      <c r="X56" s="1709" t="s">
        <v>2953</v>
      </c>
    </row>
    <row r="57" spans="1:24">
      <c r="A57" s="1650">
        <f t="shared" si="1"/>
        <v>53</v>
      </c>
      <c r="B57" s="1656"/>
      <c r="C57" s="1656"/>
      <c r="D57" s="1647" t="s">
        <v>752</v>
      </c>
      <c r="E57" s="1647" t="s">
        <v>753</v>
      </c>
      <c r="F57" s="1647" t="s">
        <v>67</v>
      </c>
      <c r="G57" s="1698" t="s">
        <v>2943</v>
      </c>
      <c r="H57" s="1698" t="s">
        <v>1435</v>
      </c>
      <c r="I57" s="1633">
        <f t="shared" si="3"/>
        <v>0</v>
      </c>
      <c r="J57" s="1634">
        <f t="shared" si="3"/>
        <v>0</v>
      </c>
      <c r="K57" s="1671">
        <f t="shared" si="2"/>
        <v>76.829999999999984</v>
      </c>
      <c r="L57" s="1636">
        <v>0</v>
      </c>
      <c r="M57" s="1636">
        <v>0</v>
      </c>
      <c r="N57" s="1636">
        <v>0</v>
      </c>
      <c r="O57" s="1636">
        <v>0</v>
      </c>
      <c r="P57" s="1636">
        <v>0</v>
      </c>
      <c r="Q57" s="1636">
        <v>0</v>
      </c>
      <c r="R57" s="1636">
        <v>0</v>
      </c>
      <c r="S57" s="1636">
        <v>0</v>
      </c>
      <c r="T57" s="1636">
        <v>0</v>
      </c>
      <c r="U57" s="1636">
        <v>0</v>
      </c>
      <c r="V57" s="1636">
        <v>0</v>
      </c>
      <c r="W57" s="1704">
        <v>0</v>
      </c>
    </row>
    <row r="58" spans="1:24">
      <c r="A58" s="1650">
        <f t="shared" si="1"/>
        <v>54</v>
      </c>
      <c r="B58" s="1655"/>
      <c r="C58" s="1655"/>
      <c r="D58" s="1647" t="s">
        <v>754</v>
      </c>
      <c r="E58" s="1647" t="s">
        <v>755</v>
      </c>
      <c r="F58" s="1647" t="s">
        <v>2650</v>
      </c>
      <c r="G58" s="1698" t="s">
        <v>2943</v>
      </c>
      <c r="H58" s="1698" t="s">
        <v>1435</v>
      </c>
      <c r="I58" s="1633">
        <f t="shared" si="3"/>
        <v>0</v>
      </c>
      <c r="J58" s="1634">
        <f t="shared" si="3"/>
        <v>0</v>
      </c>
      <c r="K58" s="1671">
        <f t="shared" si="2"/>
        <v>76.829999999999984</v>
      </c>
      <c r="L58" s="1640">
        <v>0</v>
      </c>
      <c r="M58" s="1640">
        <v>0</v>
      </c>
      <c r="N58" s="1640">
        <v>0</v>
      </c>
      <c r="O58" s="1640">
        <v>0</v>
      </c>
      <c r="P58" s="1640">
        <v>0</v>
      </c>
      <c r="Q58" s="1640">
        <v>0</v>
      </c>
      <c r="R58" s="1640">
        <v>0</v>
      </c>
      <c r="S58" s="1640">
        <v>0</v>
      </c>
      <c r="T58" s="1640">
        <v>0</v>
      </c>
      <c r="U58" s="1640">
        <v>0</v>
      </c>
      <c r="V58" s="1640">
        <v>0</v>
      </c>
      <c r="W58" s="1705">
        <v>0</v>
      </c>
    </row>
    <row r="59" spans="1:24">
      <c r="A59" s="1650">
        <f t="shared" si="1"/>
        <v>55</v>
      </c>
      <c r="B59" s="1655"/>
      <c r="C59" s="1655"/>
      <c r="D59" s="1647" t="s">
        <v>763</v>
      </c>
      <c r="E59" s="1647" t="s">
        <v>764</v>
      </c>
      <c r="F59" s="1647" t="s">
        <v>358</v>
      </c>
      <c r="G59" s="1698" t="s">
        <v>2943</v>
      </c>
      <c r="H59" s="1698" t="s">
        <v>1435</v>
      </c>
      <c r="I59" s="1633">
        <f t="shared" si="3"/>
        <v>0</v>
      </c>
      <c r="J59" s="1634">
        <f t="shared" si="3"/>
        <v>0</v>
      </c>
      <c r="K59" s="1671">
        <f t="shared" si="2"/>
        <v>76.829999999999984</v>
      </c>
      <c r="L59" s="1640">
        <v>0</v>
      </c>
      <c r="M59" s="1640">
        <v>0</v>
      </c>
      <c r="N59" s="1640">
        <v>0</v>
      </c>
      <c r="O59" s="1640">
        <v>0</v>
      </c>
      <c r="P59" s="1640">
        <v>0</v>
      </c>
      <c r="Q59" s="1640">
        <v>0</v>
      </c>
      <c r="R59" s="1640">
        <v>0</v>
      </c>
      <c r="S59" s="1640">
        <v>0</v>
      </c>
      <c r="T59" s="1640">
        <v>0</v>
      </c>
      <c r="U59" s="1640">
        <v>0</v>
      </c>
      <c r="V59" s="1640">
        <v>0</v>
      </c>
      <c r="W59" s="1705">
        <v>0</v>
      </c>
    </row>
    <row r="60" spans="1:24">
      <c r="A60" s="1650">
        <f t="shared" si="1"/>
        <v>56</v>
      </c>
      <c r="B60" s="1655"/>
      <c r="C60" s="1655"/>
      <c r="D60" s="1647" t="s">
        <v>766</v>
      </c>
      <c r="E60" s="1647" t="s">
        <v>164</v>
      </c>
      <c r="F60" s="1647" t="s">
        <v>504</v>
      </c>
      <c r="G60" s="1698" t="s">
        <v>2943</v>
      </c>
      <c r="H60" s="1698" t="s">
        <v>1435</v>
      </c>
      <c r="I60" s="1633">
        <f t="shared" si="3"/>
        <v>0</v>
      </c>
      <c r="J60" s="1634">
        <f t="shared" si="3"/>
        <v>0</v>
      </c>
      <c r="K60" s="1671">
        <f t="shared" si="2"/>
        <v>76.829999999999984</v>
      </c>
      <c r="L60" s="1640">
        <v>0</v>
      </c>
      <c r="M60" s="1640">
        <v>0</v>
      </c>
      <c r="N60" s="1640">
        <v>0</v>
      </c>
      <c r="O60" s="1640">
        <v>0</v>
      </c>
      <c r="P60" s="1640">
        <v>0</v>
      </c>
      <c r="Q60" s="1640">
        <v>0</v>
      </c>
      <c r="R60" s="1640">
        <v>0</v>
      </c>
      <c r="S60" s="1640">
        <v>0</v>
      </c>
      <c r="T60" s="1640">
        <v>0</v>
      </c>
      <c r="U60" s="1640">
        <v>0</v>
      </c>
      <c r="V60" s="1640">
        <v>0</v>
      </c>
      <c r="W60" s="1705">
        <v>0</v>
      </c>
    </row>
    <row r="61" spans="1:24">
      <c r="A61" s="1650">
        <f t="shared" si="1"/>
        <v>57</v>
      </c>
      <c r="B61" s="1655"/>
      <c r="C61" s="1655"/>
      <c r="D61" s="1647" t="s">
        <v>184</v>
      </c>
      <c r="E61" s="1647" t="s">
        <v>765</v>
      </c>
      <c r="F61" s="1647" t="s">
        <v>504</v>
      </c>
      <c r="G61" s="1698" t="s">
        <v>2943</v>
      </c>
      <c r="H61" s="1698" t="s">
        <v>1435</v>
      </c>
      <c r="I61" s="1633">
        <f t="shared" si="3"/>
        <v>0</v>
      </c>
      <c r="J61" s="1634">
        <f t="shared" si="3"/>
        <v>0</v>
      </c>
      <c r="K61" s="1671">
        <f t="shared" si="2"/>
        <v>76.829999999999984</v>
      </c>
      <c r="L61" s="1640">
        <v>0</v>
      </c>
      <c r="M61" s="1640">
        <v>0</v>
      </c>
      <c r="N61" s="1640">
        <v>0</v>
      </c>
      <c r="O61" s="1640">
        <v>0</v>
      </c>
      <c r="P61" s="1640">
        <v>0</v>
      </c>
      <c r="Q61" s="1640">
        <v>0</v>
      </c>
      <c r="R61" s="1640">
        <v>0</v>
      </c>
      <c r="S61" s="1640">
        <v>0</v>
      </c>
      <c r="T61" s="1640">
        <v>0</v>
      </c>
      <c r="U61" s="1640">
        <v>0</v>
      </c>
      <c r="V61" s="1640">
        <v>0</v>
      </c>
      <c r="W61" s="1705">
        <v>0</v>
      </c>
    </row>
    <row r="62" spans="1:24">
      <c r="A62" s="1650">
        <f t="shared" si="1"/>
        <v>58</v>
      </c>
      <c r="B62" s="1655"/>
      <c r="C62" s="1655"/>
      <c r="D62" s="1696" t="s">
        <v>767</v>
      </c>
      <c r="E62" s="1643" t="s">
        <v>273</v>
      </c>
      <c r="F62" s="1643" t="s">
        <v>67</v>
      </c>
      <c r="G62" s="1692" t="s">
        <v>2943</v>
      </c>
      <c r="H62" s="1692" t="s">
        <v>40</v>
      </c>
      <c r="I62" s="1641">
        <f t="shared" si="3"/>
        <v>0</v>
      </c>
      <c r="J62" s="1642">
        <f t="shared" si="3"/>
        <v>0</v>
      </c>
      <c r="K62" s="1671">
        <f t="shared" si="2"/>
        <v>76.829999999999984</v>
      </c>
      <c r="L62" s="1636">
        <v>0</v>
      </c>
      <c r="M62" s="1636">
        <v>0</v>
      </c>
      <c r="N62" s="1636">
        <v>0</v>
      </c>
      <c r="O62" s="1636">
        <v>0</v>
      </c>
      <c r="P62" s="1636">
        <v>0</v>
      </c>
      <c r="Q62" s="1636">
        <v>0</v>
      </c>
      <c r="R62" s="1636">
        <v>0</v>
      </c>
      <c r="S62" s="1636">
        <v>0</v>
      </c>
      <c r="T62" s="1636">
        <v>0</v>
      </c>
      <c r="U62" s="1636">
        <v>0</v>
      </c>
      <c r="V62" s="1636">
        <v>0</v>
      </c>
      <c r="W62" s="1704">
        <v>0</v>
      </c>
    </row>
    <row r="63" spans="1:24">
      <c r="A63" s="1650">
        <f t="shared" si="1"/>
        <v>59</v>
      </c>
      <c r="B63" s="1655"/>
      <c r="C63" s="1655"/>
      <c r="D63" s="1696" t="s">
        <v>771</v>
      </c>
      <c r="E63" s="1643" t="s">
        <v>100</v>
      </c>
      <c r="F63" s="1643" t="s">
        <v>59</v>
      </c>
      <c r="G63" s="1692" t="s">
        <v>2943</v>
      </c>
      <c r="H63" s="1692" t="s">
        <v>40</v>
      </c>
      <c r="I63" s="1641">
        <f t="shared" si="3"/>
        <v>0</v>
      </c>
      <c r="J63" s="1642">
        <f t="shared" si="3"/>
        <v>0</v>
      </c>
      <c r="K63" s="1671">
        <f t="shared" si="2"/>
        <v>76.829999999999984</v>
      </c>
      <c r="L63" s="1636">
        <v>0</v>
      </c>
      <c r="M63" s="1636">
        <v>0</v>
      </c>
      <c r="N63" s="1636">
        <v>0</v>
      </c>
      <c r="O63" s="1636">
        <v>0</v>
      </c>
      <c r="P63" s="1636">
        <v>0</v>
      </c>
      <c r="Q63" s="1636">
        <v>0</v>
      </c>
      <c r="R63" s="1636">
        <v>0</v>
      </c>
      <c r="S63" s="1636">
        <v>0</v>
      </c>
      <c r="T63" s="1636">
        <v>0</v>
      </c>
      <c r="U63" s="1636">
        <v>0</v>
      </c>
      <c r="V63" s="1636">
        <v>0</v>
      </c>
      <c r="W63" s="1704">
        <v>0</v>
      </c>
    </row>
    <row r="64" spans="1:24">
      <c r="A64" s="1650">
        <f t="shared" si="1"/>
        <v>60</v>
      </c>
      <c r="B64" s="1655"/>
      <c r="C64" s="1655"/>
      <c r="D64" s="1696" t="s">
        <v>772</v>
      </c>
      <c r="E64" s="1643" t="s">
        <v>773</v>
      </c>
      <c r="F64" s="1643" t="s">
        <v>59</v>
      </c>
      <c r="G64" s="1692" t="s">
        <v>2943</v>
      </c>
      <c r="H64" s="1692" t="s">
        <v>40</v>
      </c>
      <c r="I64" s="1641">
        <f t="shared" si="3"/>
        <v>0</v>
      </c>
      <c r="J64" s="1642">
        <f t="shared" si="3"/>
        <v>0</v>
      </c>
      <c r="K64" s="1671">
        <f t="shared" si="2"/>
        <v>76.829999999999984</v>
      </c>
      <c r="L64" s="1636">
        <v>0</v>
      </c>
      <c r="M64" s="1636">
        <v>0</v>
      </c>
      <c r="N64" s="1636">
        <v>0</v>
      </c>
      <c r="O64" s="1636">
        <v>0</v>
      </c>
      <c r="P64" s="1636">
        <v>0</v>
      </c>
      <c r="Q64" s="1636">
        <v>0</v>
      </c>
      <c r="R64" s="1636">
        <v>0</v>
      </c>
      <c r="S64" s="1636">
        <v>0</v>
      </c>
      <c r="T64" s="1636">
        <v>0</v>
      </c>
      <c r="U64" s="1636">
        <v>0</v>
      </c>
      <c r="V64" s="1636">
        <v>0</v>
      </c>
      <c r="W64" s="1704">
        <v>0</v>
      </c>
    </row>
    <row r="65" spans="1:23">
      <c r="A65" s="1650">
        <f t="shared" si="1"/>
        <v>61</v>
      </c>
      <c r="B65" s="1655"/>
      <c r="C65" s="1655"/>
      <c r="D65" s="1696" t="s">
        <v>776</v>
      </c>
      <c r="E65" s="1643" t="s">
        <v>777</v>
      </c>
      <c r="F65" s="1643" t="s">
        <v>56</v>
      </c>
      <c r="G65" s="1692" t="s">
        <v>2943</v>
      </c>
      <c r="H65" s="1692" t="s">
        <v>40</v>
      </c>
      <c r="I65" s="1633">
        <f t="shared" si="3"/>
        <v>0</v>
      </c>
      <c r="J65" s="1634">
        <f t="shared" si="3"/>
        <v>0</v>
      </c>
      <c r="K65" s="1671">
        <f t="shared" si="2"/>
        <v>76.829999999999984</v>
      </c>
      <c r="L65" s="1636">
        <v>0</v>
      </c>
      <c r="M65" s="1636">
        <v>0</v>
      </c>
      <c r="N65" s="1636">
        <v>0</v>
      </c>
      <c r="O65" s="1636">
        <v>0</v>
      </c>
      <c r="P65" s="1636">
        <v>0</v>
      </c>
      <c r="Q65" s="1636">
        <v>0</v>
      </c>
      <c r="R65" s="1636">
        <v>0</v>
      </c>
      <c r="S65" s="1636">
        <v>0</v>
      </c>
      <c r="T65" s="1636">
        <v>0</v>
      </c>
      <c r="U65" s="1636">
        <v>0</v>
      </c>
      <c r="V65" s="1636">
        <v>0</v>
      </c>
      <c r="W65" s="1704">
        <v>0</v>
      </c>
    </row>
    <row r="66" spans="1:23">
      <c r="A66" s="1650">
        <f t="shared" si="1"/>
        <v>62</v>
      </c>
      <c r="B66" s="1655"/>
      <c r="C66" s="1655"/>
      <c r="D66" s="1643" t="s">
        <v>778</v>
      </c>
      <c r="E66" s="1643" t="s">
        <v>779</v>
      </c>
      <c r="F66" s="1643" t="s">
        <v>780</v>
      </c>
      <c r="G66" s="1692" t="s">
        <v>2943</v>
      </c>
      <c r="H66" s="1692" t="s">
        <v>40</v>
      </c>
      <c r="I66" s="1633">
        <f t="shared" si="3"/>
        <v>0</v>
      </c>
      <c r="J66" s="1634">
        <f t="shared" si="3"/>
        <v>0</v>
      </c>
      <c r="K66" s="1671">
        <f t="shared" si="2"/>
        <v>76.829999999999984</v>
      </c>
      <c r="L66" s="1636">
        <v>0</v>
      </c>
      <c r="M66" s="1636">
        <v>0</v>
      </c>
      <c r="N66" s="1636">
        <v>0</v>
      </c>
      <c r="O66" s="1636">
        <v>0</v>
      </c>
      <c r="P66" s="1636">
        <v>0</v>
      </c>
      <c r="Q66" s="1636">
        <v>0</v>
      </c>
      <c r="R66" s="1636">
        <v>0</v>
      </c>
      <c r="S66" s="1636">
        <v>0</v>
      </c>
      <c r="T66" s="1636">
        <v>0</v>
      </c>
      <c r="U66" s="1636">
        <v>0</v>
      </c>
      <c r="V66" s="1636">
        <v>0</v>
      </c>
      <c r="W66" s="1704">
        <v>0</v>
      </c>
    </row>
    <row r="67" spans="1:23">
      <c r="A67" s="1650">
        <f t="shared" si="1"/>
        <v>63</v>
      </c>
      <c r="B67" s="1655"/>
      <c r="C67" s="1655"/>
      <c r="D67" s="1643" t="s">
        <v>781</v>
      </c>
      <c r="E67" s="1643" t="s">
        <v>782</v>
      </c>
      <c r="F67" s="1643" t="s">
        <v>783</v>
      </c>
      <c r="G67" s="1692" t="s">
        <v>2943</v>
      </c>
      <c r="H67" s="1692" t="s">
        <v>40</v>
      </c>
      <c r="I67" s="1633">
        <f t="shared" si="3"/>
        <v>0</v>
      </c>
      <c r="J67" s="1634">
        <f t="shared" si="3"/>
        <v>0</v>
      </c>
      <c r="K67" s="1671">
        <f t="shared" si="2"/>
        <v>76.829999999999984</v>
      </c>
      <c r="L67" s="1636">
        <v>0</v>
      </c>
      <c r="M67" s="1636">
        <v>0</v>
      </c>
      <c r="N67" s="1636">
        <v>0</v>
      </c>
      <c r="O67" s="1636">
        <v>0</v>
      </c>
      <c r="P67" s="1636">
        <v>0</v>
      </c>
      <c r="Q67" s="1636">
        <v>0</v>
      </c>
      <c r="R67" s="1636">
        <v>0</v>
      </c>
      <c r="S67" s="1636">
        <v>0</v>
      </c>
      <c r="T67" s="1636">
        <v>0</v>
      </c>
      <c r="U67" s="1636">
        <v>0</v>
      </c>
      <c r="V67" s="1636">
        <v>0</v>
      </c>
      <c r="W67" s="1704">
        <v>0</v>
      </c>
    </row>
    <row r="68" spans="1:23">
      <c r="A68" s="1650">
        <f t="shared" si="1"/>
        <v>64</v>
      </c>
      <c r="B68" s="1655"/>
      <c r="C68" s="1655"/>
      <c r="D68" s="1647" t="s">
        <v>219</v>
      </c>
      <c r="E68" s="1647" t="s">
        <v>220</v>
      </c>
      <c r="F68" s="1647" t="s">
        <v>67</v>
      </c>
      <c r="G68" s="1698" t="s">
        <v>2943</v>
      </c>
      <c r="H68" s="1698" t="s">
        <v>1438</v>
      </c>
      <c r="I68" s="1633">
        <f t="shared" si="3"/>
        <v>0</v>
      </c>
      <c r="J68" s="1634">
        <f t="shared" si="3"/>
        <v>0</v>
      </c>
      <c r="K68" s="1671">
        <f t="shared" si="2"/>
        <v>76.829999999999984</v>
      </c>
      <c r="L68" s="1636">
        <v>0</v>
      </c>
      <c r="M68" s="1636">
        <v>0</v>
      </c>
      <c r="N68" s="1636">
        <v>0</v>
      </c>
      <c r="O68" s="1636">
        <v>0</v>
      </c>
      <c r="P68" s="1636">
        <v>0</v>
      </c>
      <c r="Q68" s="1636">
        <v>0</v>
      </c>
      <c r="R68" s="1636">
        <v>0</v>
      </c>
      <c r="S68" s="1636">
        <v>0</v>
      </c>
      <c r="T68" s="1636">
        <v>0</v>
      </c>
      <c r="U68" s="1636">
        <v>0</v>
      </c>
      <c r="V68" s="1636">
        <v>0</v>
      </c>
      <c r="W68" s="1704">
        <v>0</v>
      </c>
    </row>
    <row r="69" spans="1:23">
      <c r="A69" s="1650">
        <f t="shared" si="1"/>
        <v>65</v>
      </c>
      <c r="B69" s="1655"/>
      <c r="C69" s="1655"/>
      <c r="D69" s="1647" t="s">
        <v>298</v>
      </c>
      <c r="E69" s="1647" t="s">
        <v>299</v>
      </c>
      <c r="F69" s="1647" t="s">
        <v>56</v>
      </c>
      <c r="G69" s="1698" t="s">
        <v>2943</v>
      </c>
      <c r="H69" s="1698" t="s">
        <v>1438</v>
      </c>
      <c r="I69" s="1633">
        <f t="shared" ref="I69:J105" si="5">L69+N69+P69+R69+T69+V69</f>
        <v>0</v>
      </c>
      <c r="J69" s="1634">
        <f t="shared" si="5"/>
        <v>0</v>
      </c>
      <c r="K69" s="1671">
        <f t="shared" si="2"/>
        <v>76.829999999999984</v>
      </c>
      <c r="L69" s="1640">
        <v>0</v>
      </c>
      <c r="M69" s="1640">
        <v>0</v>
      </c>
      <c r="N69" s="1640">
        <v>0</v>
      </c>
      <c r="O69" s="1640">
        <v>0</v>
      </c>
      <c r="P69" s="1640">
        <v>0</v>
      </c>
      <c r="Q69" s="1640">
        <v>0</v>
      </c>
      <c r="R69" s="1640">
        <v>0</v>
      </c>
      <c r="S69" s="1640">
        <v>0</v>
      </c>
      <c r="T69" s="1640">
        <v>0</v>
      </c>
      <c r="U69" s="1640">
        <v>0</v>
      </c>
      <c r="V69" s="1640">
        <v>0</v>
      </c>
      <c r="W69" s="1705">
        <v>0</v>
      </c>
    </row>
    <row r="70" spans="1:23">
      <c r="A70" s="1650">
        <f t="shared" si="1"/>
        <v>66</v>
      </c>
      <c r="B70" s="1655"/>
      <c r="C70" s="1655"/>
      <c r="D70" s="1647" t="s">
        <v>796</v>
      </c>
      <c r="E70" s="1647" t="s">
        <v>797</v>
      </c>
      <c r="F70" s="1647" t="s">
        <v>1762</v>
      </c>
      <c r="G70" s="1698" t="s">
        <v>2943</v>
      </c>
      <c r="H70" s="1698" t="s">
        <v>1438</v>
      </c>
      <c r="I70" s="1633">
        <f t="shared" si="5"/>
        <v>0</v>
      </c>
      <c r="J70" s="1634">
        <f t="shared" si="5"/>
        <v>0</v>
      </c>
      <c r="K70" s="1671">
        <f t="shared" si="2"/>
        <v>76.829999999999984</v>
      </c>
      <c r="L70" s="1640">
        <v>0</v>
      </c>
      <c r="M70" s="1640">
        <v>0</v>
      </c>
      <c r="N70" s="1640">
        <v>0</v>
      </c>
      <c r="O70" s="1640">
        <v>0</v>
      </c>
      <c r="P70" s="1640">
        <v>0</v>
      </c>
      <c r="Q70" s="1640">
        <v>0</v>
      </c>
      <c r="R70" s="1640">
        <v>0</v>
      </c>
      <c r="S70" s="1640">
        <v>0</v>
      </c>
      <c r="T70" s="1640">
        <v>0</v>
      </c>
      <c r="U70" s="1640">
        <v>0</v>
      </c>
      <c r="V70" s="1640">
        <v>0</v>
      </c>
      <c r="W70" s="1705">
        <v>0</v>
      </c>
    </row>
    <row r="71" spans="1:23">
      <c r="A71" s="1650">
        <f t="shared" ref="A71:A105" si="6">A70+1</f>
        <v>67</v>
      </c>
      <c r="B71" s="1655"/>
      <c r="C71" s="1655"/>
      <c r="D71" s="1647" t="s">
        <v>794</v>
      </c>
      <c r="E71" s="1647" t="s">
        <v>795</v>
      </c>
      <c r="F71" s="1647" t="s">
        <v>56</v>
      </c>
      <c r="G71" s="1698" t="s">
        <v>2943</v>
      </c>
      <c r="H71" s="1698" t="s">
        <v>1438</v>
      </c>
      <c r="I71" s="1633">
        <f t="shared" si="5"/>
        <v>0</v>
      </c>
      <c r="J71" s="1634">
        <f t="shared" si="5"/>
        <v>0</v>
      </c>
      <c r="K71" s="1671">
        <f t="shared" ref="K71:K105" si="7">K70+J71</f>
        <v>76.829999999999984</v>
      </c>
      <c r="L71" s="1640">
        <v>0</v>
      </c>
      <c r="M71" s="1640">
        <v>0</v>
      </c>
      <c r="N71" s="1640">
        <v>0</v>
      </c>
      <c r="O71" s="1640">
        <v>0</v>
      </c>
      <c r="P71" s="1640">
        <v>0</v>
      </c>
      <c r="Q71" s="1640">
        <v>0</v>
      </c>
      <c r="R71" s="1640">
        <v>0</v>
      </c>
      <c r="S71" s="1640">
        <v>0</v>
      </c>
      <c r="T71" s="1640">
        <v>0</v>
      </c>
      <c r="U71" s="1640">
        <v>0</v>
      </c>
      <c r="V71" s="1640">
        <v>0</v>
      </c>
      <c r="W71" s="1705">
        <v>0</v>
      </c>
    </row>
    <row r="72" spans="1:23">
      <c r="A72" s="1650">
        <f t="shared" si="6"/>
        <v>68</v>
      </c>
      <c r="B72" s="1655"/>
      <c r="C72" s="1655"/>
      <c r="D72" s="1647" t="s">
        <v>80</v>
      </c>
      <c r="E72" s="1647" t="s">
        <v>181</v>
      </c>
      <c r="F72" s="1647" t="s">
        <v>504</v>
      </c>
      <c r="G72" s="1698" t="s">
        <v>2943</v>
      </c>
      <c r="H72" s="1698" t="s">
        <v>1438</v>
      </c>
      <c r="I72" s="1633">
        <f t="shared" si="5"/>
        <v>0</v>
      </c>
      <c r="J72" s="1634">
        <f t="shared" si="5"/>
        <v>0</v>
      </c>
      <c r="K72" s="1671">
        <f t="shared" si="7"/>
        <v>76.829999999999984</v>
      </c>
      <c r="L72" s="1640">
        <v>0</v>
      </c>
      <c r="M72" s="1640">
        <v>0</v>
      </c>
      <c r="N72" s="1640">
        <v>0</v>
      </c>
      <c r="O72" s="1640">
        <v>0</v>
      </c>
      <c r="P72" s="1640">
        <v>0</v>
      </c>
      <c r="Q72" s="1640">
        <v>0</v>
      </c>
      <c r="R72" s="1640">
        <v>0</v>
      </c>
      <c r="S72" s="1640">
        <v>0</v>
      </c>
      <c r="T72" s="1640">
        <v>0</v>
      </c>
      <c r="U72" s="1640">
        <v>0</v>
      </c>
      <c r="V72" s="1636">
        <v>0</v>
      </c>
      <c r="W72" s="1704">
        <v>0</v>
      </c>
    </row>
    <row r="73" spans="1:23">
      <c r="A73" s="1650">
        <f t="shared" si="6"/>
        <v>69</v>
      </c>
      <c r="B73" s="1655"/>
      <c r="C73" s="1655"/>
      <c r="D73" s="1647" t="s">
        <v>798</v>
      </c>
      <c r="E73" s="1647" t="s">
        <v>799</v>
      </c>
      <c r="F73" s="1647" t="s">
        <v>311</v>
      </c>
      <c r="G73" s="1698" t="s">
        <v>2943</v>
      </c>
      <c r="H73" s="1698" t="s">
        <v>1438</v>
      </c>
      <c r="I73" s="1633">
        <f t="shared" si="5"/>
        <v>0</v>
      </c>
      <c r="J73" s="1634">
        <f t="shared" si="5"/>
        <v>0</v>
      </c>
      <c r="K73" s="1671">
        <f t="shared" si="7"/>
        <v>76.829999999999984</v>
      </c>
      <c r="L73" s="1640">
        <v>0</v>
      </c>
      <c r="M73" s="1640">
        <v>0</v>
      </c>
      <c r="N73" s="1640">
        <v>0</v>
      </c>
      <c r="O73" s="1640">
        <v>0</v>
      </c>
      <c r="P73" s="1640">
        <v>0</v>
      </c>
      <c r="Q73" s="1640">
        <v>0</v>
      </c>
      <c r="R73" s="1640">
        <v>0</v>
      </c>
      <c r="S73" s="1640">
        <v>0</v>
      </c>
      <c r="T73" s="1640">
        <v>0</v>
      </c>
      <c r="U73" s="1640">
        <v>0</v>
      </c>
      <c r="V73" s="1636">
        <v>0</v>
      </c>
      <c r="W73" s="1704">
        <v>0</v>
      </c>
    </row>
    <row r="74" spans="1:23">
      <c r="A74" s="1650">
        <f t="shared" si="6"/>
        <v>70</v>
      </c>
      <c r="B74" s="1655"/>
      <c r="C74" s="1655"/>
      <c r="D74" s="1647" t="s">
        <v>317</v>
      </c>
      <c r="E74" s="1647" t="s">
        <v>318</v>
      </c>
      <c r="F74" s="1697" t="s">
        <v>311</v>
      </c>
      <c r="G74" s="1698" t="s">
        <v>2943</v>
      </c>
      <c r="H74" s="1698" t="s">
        <v>1438</v>
      </c>
      <c r="I74" s="1633">
        <f t="shared" si="5"/>
        <v>0</v>
      </c>
      <c r="J74" s="1634">
        <f t="shared" si="5"/>
        <v>0</v>
      </c>
      <c r="K74" s="1671">
        <f t="shared" si="7"/>
        <v>76.829999999999984</v>
      </c>
      <c r="L74" s="1640">
        <v>0</v>
      </c>
      <c r="M74" s="1640">
        <v>0</v>
      </c>
      <c r="N74" s="1640">
        <v>0</v>
      </c>
      <c r="O74" s="1640">
        <v>0</v>
      </c>
      <c r="P74" s="1640">
        <v>0</v>
      </c>
      <c r="Q74" s="1640">
        <v>0</v>
      </c>
      <c r="R74" s="1640">
        <v>0</v>
      </c>
      <c r="S74" s="1640">
        <v>0</v>
      </c>
      <c r="T74" s="1640">
        <v>0</v>
      </c>
      <c r="U74" s="1640">
        <v>0</v>
      </c>
      <c r="V74" s="1636">
        <v>0</v>
      </c>
      <c r="W74" s="1704">
        <v>0</v>
      </c>
    </row>
    <row r="75" spans="1:23">
      <c r="A75" s="1650">
        <f t="shared" si="6"/>
        <v>71</v>
      </c>
      <c r="B75" s="1655"/>
      <c r="C75" s="1655"/>
      <c r="D75" s="1647" t="s">
        <v>369</v>
      </c>
      <c r="E75" s="1647" t="s">
        <v>370</v>
      </c>
      <c r="F75" s="1647" t="s">
        <v>1083</v>
      </c>
      <c r="G75" s="1698" t="s">
        <v>2943</v>
      </c>
      <c r="H75" s="1698" t="s">
        <v>1237</v>
      </c>
      <c r="I75" s="1633">
        <f t="shared" si="5"/>
        <v>0</v>
      </c>
      <c r="J75" s="1634">
        <f t="shared" si="5"/>
        <v>0</v>
      </c>
      <c r="K75" s="1671">
        <f t="shared" si="7"/>
        <v>76.829999999999984</v>
      </c>
      <c r="L75" s="1636">
        <v>0</v>
      </c>
      <c r="M75" s="1636">
        <v>0</v>
      </c>
      <c r="N75" s="1640">
        <v>0</v>
      </c>
      <c r="O75" s="1640">
        <v>0</v>
      </c>
      <c r="P75" s="1636">
        <v>0</v>
      </c>
      <c r="Q75" s="1636">
        <v>0</v>
      </c>
      <c r="R75" s="1636">
        <v>0</v>
      </c>
      <c r="S75" s="1636">
        <v>0</v>
      </c>
      <c r="T75" s="1636">
        <v>0</v>
      </c>
      <c r="U75" s="1636">
        <v>0</v>
      </c>
      <c r="V75" s="1636">
        <v>0</v>
      </c>
      <c r="W75" s="1704">
        <v>0</v>
      </c>
    </row>
    <row r="76" spans="1:23">
      <c r="A76" s="1650">
        <f t="shared" si="6"/>
        <v>72</v>
      </c>
      <c r="B76" s="1655"/>
      <c r="C76" s="1655"/>
      <c r="D76" s="1647" t="s">
        <v>115</v>
      </c>
      <c r="E76" s="1647" t="s">
        <v>73</v>
      </c>
      <c r="F76" s="1647" t="s">
        <v>1083</v>
      </c>
      <c r="G76" s="1698" t="s">
        <v>2943</v>
      </c>
      <c r="H76" s="1698" t="s">
        <v>1237</v>
      </c>
      <c r="I76" s="1633">
        <f t="shared" si="5"/>
        <v>0</v>
      </c>
      <c r="J76" s="1634">
        <f t="shared" si="5"/>
        <v>0</v>
      </c>
      <c r="K76" s="1671">
        <f t="shared" si="7"/>
        <v>76.829999999999984</v>
      </c>
      <c r="L76" s="1636">
        <v>0</v>
      </c>
      <c r="M76" s="1636">
        <v>0</v>
      </c>
      <c r="N76" s="1640">
        <v>0</v>
      </c>
      <c r="O76" s="1640">
        <v>0</v>
      </c>
      <c r="P76" s="1636">
        <v>0</v>
      </c>
      <c r="Q76" s="1636">
        <v>0</v>
      </c>
      <c r="R76" s="1636">
        <v>0</v>
      </c>
      <c r="S76" s="1636">
        <v>0</v>
      </c>
      <c r="T76" s="1636">
        <v>0</v>
      </c>
      <c r="U76" s="1636">
        <v>0</v>
      </c>
      <c r="V76" s="1636">
        <v>0</v>
      </c>
      <c r="W76" s="1704">
        <v>0</v>
      </c>
    </row>
    <row r="77" spans="1:23">
      <c r="A77" s="1650">
        <f t="shared" si="6"/>
        <v>73</v>
      </c>
      <c r="B77" s="1655"/>
      <c r="C77" s="1655"/>
      <c r="D77" s="1647" t="s">
        <v>805</v>
      </c>
      <c r="E77" s="1647" t="s">
        <v>438</v>
      </c>
      <c r="F77" s="1647" t="s">
        <v>59</v>
      </c>
      <c r="G77" s="1698" t="s">
        <v>2943</v>
      </c>
      <c r="H77" s="1698" t="s">
        <v>1237</v>
      </c>
      <c r="I77" s="1633">
        <f t="shared" si="5"/>
        <v>0</v>
      </c>
      <c r="J77" s="1634">
        <f t="shared" si="5"/>
        <v>0</v>
      </c>
      <c r="K77" s="1671">
        <f t="shared" si="7"/>
        <v>76.829999999999984</v>
      </c>
      <c r="L77" s="1636">
        <v>0</v>
      </c>
      <c r="M77" s="1636">
        <v>0</v>
      </c>
      <c r="N77" s="1640">
        <v>0</v>
      </c>
      <c r="O77" s="1640">
        <v>0</v>
      </c>
      <c r="P77" s="1636">
        <v>0</v>
      </c>
      <c r="Q77" s="1636">
        <v>0</v>
      </c>
      <c r="R77" s="1636">
        <v>0</v>
      </c>
      <c r="S77" s="1636">
        <v>0</v>
      </c>
      <c r="T77" s="1636">
        <v>0</v>
      </c>
      <c r="U77" s="1636">
        <v>0</v>
      </c>
      <c r="V77" s="1636">
        <v>0</v>
      </c>
      <c r="W77" s="1704">
        <v>0</v>
      </c>
    </row>
    <row r="78" spans="1:23">
      <c r="A78" s="1650">
        <f t="shared" si="6"/>
        <v>74</v>
      </c>
      <c r="B78" s="1655"/>
      <c r="C78" s="1655"/>
      <c r="D78" s="1647" t="s">
        <v>116</v>
      </c>
      <c r="E78" s="1647" t="s">
        <v>117</v>
      </c>
      <c r="F78" s="1647" t="s">
        <v>56</v>
      </c>
      <c r="G78" s="1698" t="s">
        <v>2943</v>
      </c>
      <c r="H78" s="1698" t="s">
        <v>1237</v>
      </c>
      <c r="I78" s="1633">
        <f t="shared" si="5"/>
        <v>0</v>
      </c>
      <c r="J78" s="1634">
        <f t="shared" si="5"/>
        <v>0</v>
      </c>
      <c r="K78" s="1671">
        <f t="shared" si="7"/>
        <v>76.829999999999984</v>
      </c>
      <c r="L78" s="1636">
        <v>0</v>
      </c>
      <c r="M78" s="1636">
        <v>0</v>
      </c>
      <c r="N78" s="1640">
        <v>0</v>
      </c>
      <c r="O78" s="1640">
        <v>0</v>
      </c>
      <c r="P78" s="1636">
        <v>0</v>
      </c>
      <c r="Q78" s="1636">
        <v>0</v>
      </c>
      <c r="R78" s="1636">
        <v>0</v>
      </c>
      <c r="S78" s="1636">
        <v>0</v>
      </c>
      <c r="T78" s="1636">
        <v>0</v>
      </c>
      <c r="U78" s="1636">
        <v>0</v>
      </c>
      <c r="V78" s="1636">
        <v>0</v>
      </c>
      <c r="W78" s="1704">
        <v>0</v>
      </c>
    </row>
    <row r="79" spans="1:23">
      <c r="A79" s="1650">
        <f t="shared" si="6"/>
        <v>75</v>
      </c>
      <c r="B79" s="1655"/>
      <c r="C79" s="1655"/>
      <c r="D79" s="1647" t="s">
        <v>808</v>
      </c>
      <c r="E79" s="1647" t="s">
        <v>809</v>
      </c>
      <c r="F79" s="1647" t="s">
        <v>1762</v>
      </c>
      <c r="G79" s="1698" t="s">
        <v>2943</v>
      </c>
      <c r="H79" s="1698" t="s">
        <v>1237</v>
      </c>
      <c r="I79" s="1633">
        <f t="shared" si="5"/>
        <v>0</v>
      </c>
      <c r="J79" s="1634">
        <f t="shared" si="5"/>
        <v>0</v>
      </c>
      <c r="K79" s="1671">
        <f t="shared" si="7"/>
        <v>76.829999999999984</v>
      </c>
      <c r="L79" s="1636">
        <v>0</v>
      </c>
      <c r="M79" s="1636">
        <v>0</v>
      </c>
      <c r="N79" s="1636">
        <v>0</v>
      </c>
      <c r="O79" s="1636">
        <v>0</v>
      </c>
      <c r="P79" s="1636">
        <v>0</v>
      </c>
      <c r="Q79" s="1636">
        <v>0</v>
      </c>
      <c r="R79" s="1636">
        <v>0</v>
      </c>
      <c r="S79" s="1636">
        <v>0</v>
      </c>
      <c r="T79" s="1636">
        <v>0</v>
      </c>
      <c r="U79" s="1636">
        <v>0</v>
      </c>
      <c r="V79" s="1636">
        <v>0</v>
      </c>
      <c r="W79" s="1704">
        <v>0</v>
      </c>
    </row>
    <row r="80" spans="1:23">
      <c r="A80" s="1650">
        <f t="shared" si="6"/>
        <v>76</v>
      </c>
      <c r="B80" s="1655"/>
      <c r="C80" s="1655"/>
      <c r="D80" s="1647" t="s">
        <v>129</v>
      </c>
      <c r="E80" s="1647" t="s">
        <v>2676</v>
      </c>
      <c r="F80" s="1647" t="s">
        <v>358</v>
      </c>
      <c r="G80" s="1698" t="s">
        <v>2943</v>
      </c>
      <c r="H80" s="1698" t="s">
        <v>1237</v>
      </c>
      <c r="I80" s="1633">
        <f t="shared" si="5"/>
        <v>0</v>
      </c>
      <c r="J80" s="1634">
        <f t="shared" si="5"/>
        <v>0</v>
      </c>
      <c r="K80" s="1671">
        <f t="shared" si="7"/>
        <v>76.829999999999984</v>
      </c>
      <c r="L80" s="1636">
        <v>0</v>
      </c>
      <c r="M80" s="1636">
        <v>0</v>
      </c>
      <c r="N80" s="1636">
        <v>0</v>
      </c>
      <c r="O80" s="1636">
        <v>0</v>
      </c>
      <c r="P80" s="1636">
        <v>0</v>
      </c>
      <c r="Q80" s="1636">
        <v>0</v>
      </c>
      <c r="R80" s="1636">
        <v>0</v>
      </c>
      <c r="S80" s="1636">
        <v>0</v>
      </c>
      <c r="T80" s="1636">
        <v>0</v>
      </c>
      <c r="U80" s="1636">
        <v>0</v>
      </c>
      <c r="V80" s="1636">
        <v>0</v>
      </c>
      <c r="W80" s="1704">
        <v>0</v>
      </c>
    </row>
    <row r="81" spans="1:23">
      <c r="A81" s="1650">
        <f t="shared" si="6"/>
        <v>77</v>
      </c>
      <c r="B81" s="1655"/>
      <c r="C81" s="1655"/>
      <c r="D81" s="1647" t="s">
        <v>810</v>
      </c>
      <c r="E81" s="1647" t="s">
        <v>90</v>
      </c>
      <c r="F81" s="1647" t="s">
        <v>358</v>
      </c>
      <c r="G81" s="1698" t="s">
        <v>2943</v>
      </c>
      <c r="H81" s="1698" t="s">
        <v>1237</v>
      </c>
      <c r="I81" s="1633">
        <f t="shared" si="5"/>
        <v>0</v>
      </c>
      <c r="J81" s="1634">
        <f t="shared" si="5"/>
        <v>0</v>
      </c>
      <c r="K81" s="1671">
        <f t="shared" si="7"/>
        <v>76.829999999999984</v>
      </c>
      <c r="L81" s="1636">
        <v>0</v>
      </c>
      <c r="M81" s="1636">
        <v>0</v>
      </c>
      <c r="N81" s="1636">
        <v>0</v>
      </c>
      <c r="O81" s="1636">
        <v>0</v>
      </c>
      <c r="P81" s="1636">
        <v>0</v>
      </c>
      <c r="Q81" s="1636">
        <v>0</v>
      </c>
      <c r="R81" s="1636">
        <v>0</v>
      </c>
      <c r="S81" s="1636">
        <v>0</v>
      </c>
      <c r="T81" s="1636">
        <v>0</v>
      </c>
      <c r="U81" s="1636">
        <v>0</v>
      </c>
      <c r="V81" s="1636">
        <v>0</v>
      </c>
      <c r="W81" s="1704">
        <v>0</v>
      </c>
    </row>
    <row r="82" spans="1:23">
      <c r="A82" s="1650">
        <f t="shared" si="6"/>
        <v>78</v>
      </c>
      <c r="B82" s="1655"/>
      <c r="C82" s="1655"/>
      <c r="D82" s="1647" t="s">
        <v>811</v>
      </c>
      <c r="E82" s="1647" t="s">
        <v>812</v>
      </c>
      <c r="F82" s="1647" t="s">
        <v>358</v>
      </c>
      <c r="G82" s="1698" t="s">
        <v>2943</v>
      </c>
      <c r="H82" s="1698" t="s">
        <v>1237</v>
      </c>
      <c r="I82" s="1633">
        <f t="shared" si="5"/>
        <v>0</v>
      </c>
      <c r="J82" s="1634">
        <f t="shared" si="5"/>
        <v>0</v>
      </c>
      <c r="K82" s="1671">
        <f t="shared" si="7"/>
        <v>76.829999999999984</v>
      </c>
      <c r="L82" s="1636">
        <v>0</v>
      </c>
      <c r="M82" s="1636">
        <v>0</v>
      </c>
      <c r="N82" s="1636">
        <v>0</v>
      </c>
      <c r="O82" s="1636">
        <v>0</v>
      </c>
      <c r="P82" s="1636">
        <v>0</v>
      </c>
      <c r="Q82" s="1636">
        <v>0</v>
      </c>
      <c r="R82" s="1636">
        <v>0</v>
      </c>
      <c r="S82" s="1636">
        <v>0</v>
      </c>
      <c r="T82" s="1636">
        <v>0</v>
      </c>
      <c r="U82" s="1636">
        <v>0</v>
      </c>
      <c r="V82" s="1636">
        <v>0</v>
      </c>
      <c r="W82" s="1704">
        <v>0</v>
      </c>
    </row>
    <row r="83" spans="1:23">
      <c r="A83" s="1650">
        <f t="shared" si="6"/>
        <v>79</v>
      </c>
      <c r="B83" s="1655"/>
      <c r="C83" s="1655"/>
      <c r="D83" s="1647" t="s">
        <v>813</v>
      </c>
      <c r="E83" s="1647" t="s">
        <v>131</v>
      </c>
      <c r="F83" s="1647" t="s">
        <v>358</v>
      </c>
      <c r="G83" s="1698" t="s">
        <v>2943</v>
      </c>
      <c r="H83" s="1698" t="s">
        <v>1237</v>
      </c>
      <c r="I83" s="1633">
        <f t="shared" si="5"/>
        <v>0</v>
      </c>
      <c r="J83" s="1634">
        <f t="shared" si="5"/>
        <v>0</v>
      </c>
      <c r="K83" s="1671">
        <f t="shared" si="7"/>
        <v>76.829999999999984</v>
      </c>
      <c r="L83" s="1636">
        <v>0</v>
      </c>
      <c r="M83" s="1636">
        <v>0</v>
      </c>
      <c r="N83" s="1636">
        <v>0</v>
      </c>
      <c r="O83" s="1636">
        <v>0</v>
      </c>
      <c r="P83" s="1636">
        <v>0</v>
      </c>
      <c r="Q83" s="1636">
        <v>0</v>
      </c>
      <c r="R83" s="1636">
        <v>0</v>
      </c>
      <c r="S83" s="1636">
        <v>0</v>
      </c>
      <c r="T83" s="1636">
        <v>0</v>
      </c>
      <c r="U83" s="1636">
        <v>0</v>
      </c>
      <c r="V83" s="1636">
        <v>0</v>
      </c>
      <c r="W83" s="1704">
        <v>0</v>
      </c>
    </row>
    <row r="84" spans="1:23">
      <c r="A84" s="1650">
        <f t="shared" si="6"/>
        <v>80</v>
      </c>
      <c r="B84" s="1655"/>
      <c r="C84" s="1655"/>
      <c r="D84" s="1647" t="s">
        <v>814</v>
      </c>
      <c r="E84" s="1647" t="s">
        <v>815</v>
      </c>
      <c r="F84" s="1647" t="s">
        <v>565</v>
      </c>
      <c r="G84" s="1698" t="s">
        <v>2943</v>
      </c>
      <c r="H84" s="1698" t="s">
        <v>1237</v>
      </c>
      <c r="I84" s="1633">
        <f t="shared" si="5"/>
        <v>0</v>
      </c>
      <c r="J84" s="1634">
        <f t="shared" si="5"/>
        <v>0</v>
      </c>
      <c r="K84" s="1671">
        <f t="shared" si="7"/>
        <v>76.829999999999984</v>
      </c>
      <c r="L84" s="1636">
        <v>0</v>
      </c>
      <c r="M84" s="1636">
        <v>0</v>
      </c>
      <c r="N84" s="1636">
        <v>0</v>
      </c>
      <c r="O84" s="1636">
        <v>0</v>
      </c>
      <c r="P84" s="1636">
        <v>0</v>
      </c>
      <c r="Q84" s="1636">
        <v>0</v>
      </c>
      <c r="R84" s="1636">
        <v>0</v>
      </c>
      <c r="S84" s="1636">
        <v>0</v>
      </c>
      <c r="T84" s="1636">
        <v>0</v>
      </c>
      <c r="U84" s="1636">
        <v>0</v>
      </c>
      <c r="V84" s="1636">
        <v>0</v>
      </c>
      <c r="W84" s="1704">
        <v>0</v>
      </c>
    </row>
    <row r="85" spans="1:23">
      <c r="A85" s="1650">
        <f t="shared" si="6"/>
        <v>81</v>
      </c>
      <c r="B85" s="1655"/>
      <c r="C85" s="1655"/>
      <c r="D85" s="1647" t="s">
        <v>818</v>
      </c>
      <c r="E85" s="1647" t="s">
        <v>819</v>
      </c>
      <c r="F85" s="1647" t="s">
        <v>504</v>
      </c>
      <c r="G85" s="1698" t="s">
        <v>2943</v>
      </c>
      <c r="H85" s="1698" t="s">
        <v>1237</v>
      </c>
      <c r="I85" s="1633">
        <f t="shared" si="5"/>
        <v>0</v>
      </c>
      <c r="J85" s="1634">
        <f t="shared" si="5"/>
        <v>0</v>
      </c>
      <c r="K85" s="1671">
        <f t="shared" si="7"/>
        <v>76.829999999999984</v>
      </c>
      <c r="L85" s="1636">
        <v>0</v>
      </c>
      <c r="M85" s="1636">
        <v>0</v>
      </c>
      <c r="N85" s="1636">
        <v>0</v>
      </c>
      <c r="O85" s="1636">
        <v>0</v>
      </c>
      <c r="P85" s="1636">
        <v>0</v>
      </c>
      <c r="Q85" s="1636">
        <v>0</v>
      </c>
      <c r="R85" s="1636">
        <v>0</v>
      </c>
      <c r="S85" s="1636">
        <v>0</v>
      </c>
      <c r="T85" s="1636">
        <v>0</v>
      </c>
      <c r="U85" s="1636">
        <v>0</v>
      </c>
      <c r="V85" s="1636">
        <v>0</v>
      </c>
      <c r="W85" s="1704">
        <v>0</v>
      </c>
    </row>
    <row r="86" spans="1:23">
      <c r="A86" s="1650">
        <f t="shared" si="6"/>
        <v>82</v>
      </c>
      <c r="B86" s="1655"/>
      <c r="C86" s="1655"/>
      <c r="D86" s="1647" t="s">
        <v>816</v>
      </c>
      <c r="E86" s="1647" t="s">
        <v>817</v>
      </c>
      <c r="F86" s="1647" t="s">
        <v>504</v>
      </c>
      <c r="G86" s="1698" t="s">
        <v>2943</v>
      </c>
      <c r="H86" s="1698" t="s">
        <v>1237</v>
      </c>
      <c r="I86" s="1633">
        <f t="shared" si="5"/>
        <v>0</v>
      </c>
      <c r="J86" s="1634">
        <f t="shared" si="5"/>
        <v>0</v>
      </c>
      <c r="K86" s="1671">
        <f t="shared" si="7"/>
        <v>76.829999999999984</v>
      </c>
      <c r="L86" s="1636">
        <v>0</v>
      </c>
      <c r="M86" s="1636">
        <v>0</v>
      </c>
      <c r="N86" s="1636">
        <v>0</v>
      </c>
      <c r="O86" s="1636">
        <v>0</v>
      </c>
      <c r="P86" s="1636">
        <v>0</v>
      </c>
      <c r="Q86" s="1636">
        <v>0</v>
      </c>
      <c r="R86" s="1636">
        <v>0</v>
      </c>
      <c r="S86" s="1636">
        <v>0</v>
      </c>
      <c r="T86" s="1636">
        <v>0</v>
      </c>
      <c r="U86" s="1636">
        <v>0</v>
      </c>
      <c r="V86" s="1636">
        <v>0</v>
      </c>
      <c r="W86" s="1704">
        <v>0</v>
      </c>
    </row>
    <row r="87" spans="1:23">
      <c r="A87" s="1650">
        <f t="shared" si="6"/>
        <v>83</v>
      </c>
      <c r="B87" s="1655"/>
      <c r="C87" s="1655"/>
      <c r="D87" s="1647" t="s">
        <v>808</v>
      </c>
      <c r="E87" s="1647" t="s">
        <v>820</v>
      </c>
      <c r="F87" s="1647" t="s">
        <v>504</v>
      </c>
      <c r="G87" s="1698" t="s">
        <v>2943</v>
      </c>
      <c r="H87" s="1698" t="s">
        <v>1237</v>
      </c>
      <c r="I87" s="1633">
        <f t="shared" si="5"/>
        <v>0</v>
      </c>
      <c r="J87" s="1634">
        <f t="shared" si="5"/>
        <v>0</v>
      </c>
      <c r="K87" s="1671">
        <f t="shared" si="7"/>
        <v>76.829999999999984</v>
      </c>
      <c r="L87" s="1636">
        <v>0</v>
      </c>
      <c r="M87" s="1636">
        <v>0</v>
      </c>
      <c r="N87" s="1636">
        <v>0</v>
      </c>
      <c r="O87" s="1636">
        <v>0</v>
      </c>
      <c r="P87" s="1636">
        <v>0</v>
      </c>
      <c r="Q87" s="1636">
        <v>0</v>
      </c>
      <c r="R87" s="1636">
        <v>0</v>
      </c>
      <c r="S87" s="1636">
        <v>0</v>
      </c>
      <c r="T87" s="1636">
        <v>0</v>
      </c>
      <c r="U87" s="1636">
        <v>0</v>
      </c>
      <c r="V87" s="1636">
        <v>0</v>
      </c>
      <c r="W87" s="1704">
        <v>0</v>
      </c>
    </row>
    <row r="88" spans="1:23">
      <c r="A88" s="1650">
        <f t="shared" si="6"/>
        <v>84</v>
      </c>
      <c r="B88" s="1655"/>
      <c r="C88" s="1655"/>
      <c r="D88" s="1647" t="s">
        <v>626</v>
      </c>
      <c r="E88" s="1647" t="s">
        <v>821</v>
      </c>
      <c r="F88" s="1647" t="s">
        <v>780</v>
      </c>
      <c r="G88" s="1698" t="s">
        <v>2943</v>
      </c>
      <c r="H88" s="1698" t="s">
        <v>1237</v>
      </c>
      <c r="I88" s="1633">
        <f t="shared" si="5"/>
        <v>0</v>
      </c>
      <c r="J88" s="1634">
        <f t="shared" si="5"/>
        <v>0</v>
      </c>
      <c r="K88" s="1671">
        <f t="shared" si="7"/>
        <v>76.829999999999984</v>
      </c>
      <c r="L88" s="1636">
        <v>0</v>
      </c>
      <c r="M88" s="1636">
        <v>0</v>
      </c>
      <c r="N88" s="1636">
        <v>0</v>
      </c>
      <c r="O88" s="1636">
        <v>0</v>
      </c>
      <c r="P88" s="1636">
        <v>0</v>
      </c>
      <c r="Q88" s="1636">
        <v>0</v>
      </c>
      <c r="R88" s="1636">
        <v>0</v>
      </c>
      <c r="S88" s="1636">
        <v>0</v>
      </c>
      <c r="T88" s="1636">
        <v>0</v>
      </c>
      <c r="U88" s="1636">
        <v>0</v>
      </c>
      <c r="V88" s="1636">
        <v>0</v>
      </c>
      <c r="W88" s="1704">
        <v>0</v>
      </c>
    </row>
    <row r="89" spans="1:23">
      <c r="A89" s="1650">
        <f t="shared" si="6"/>
        <v>85</v>
      </c>
      <c r="B89" s="1655"/>
      <c r="C89" s="1655"/>
      <c r="D89" s="1647" t="s">
        <v>939</v>
      </c>
      <c r="E89" s="1647" t="s">
        <v>940</v>
      </c>
      <c r="F89" s="1647" t="s">
        <v>835</v>
      </c>
      <c r="G89" s="1698" t="s">
        <v>2943</v>
      </c>
      <c r="H89" s="1698" t="s">
        <v>1237</v>
      </c>
      <c r="I89" s="1633">
        <f t="shared" si="5"/>
        <v>0</v>
      </c>
      <c r="J89" s="1634">
        <f t="shared" si="5"/>
        <v>0</v>
      </c>
      <c r="K89" s="1671">
        <f t="shared" si="7"/>
        <v>76.829999999999984</v>
      </c>
      <c r="L89" s="1636">
        <v>0</v>
      </c>
      <c r="M89" s="1636">
        <v>0</v>
      </c>
      <c r="N89" s="1636">
        <v>0</v>
      </c>
      <c r="O89" s="1636">
        <v>0</v>
      </c>
      <c r="P89" s="1636">
        <v>0</v>
      </c>
      <c r="Q89" s="1636">
        <v>0</v>
      </c>
      <c r="R89" s="1636">
        <v>0</v>
      </c>
      <c r="S89" s="1636">
        <v>0</v>
      </c>
      <c r="T89" s="1636">
        <v>0</v>
      </c>
      <c r="U89" s="1636">
        <v>0</v>
      </c>
      <c r="V89" s="1693">
        <v>0</v>
      </c>
      <c r="W89" s="1704">
        <v>0</v>
      </c>
    </row>
    <row r="90" spans="1:23">
      <c r="A90" s="1650">
        <f t="shared" si="6"/>
        <v>86</v>
      </c>
      <c r="B90" s="1655"/>
      <c r="C90" s="1655"/>
      <c r="D90" s="1647" t="s">
        <v>1396</v>
      </c>
      <c r="E90" s="1647" t="s">
        <v>1397</v>
      </c>
      <c r="F90" s="1647" t="s">
        <v>231</v>
      </c>
      <c r="G90" s="1698" t="s">
        <v>2943</v>
      </c>
      <c r="H90" s="1698" t="s">
        <v>1237</v>
      </c>
      <c r="I90" s="1633">
        <f t="shared" si="5"/>
        <v>1</v>
      </c>
      <c r="J90" s="1634">
        <f t="shared" si="5"/>
        <v>0</v>
      </c>
      <c r="K90" s="1671">
        <f t="shared" si="7"/>
        <v>76.829999999999984</v>
      </c>
      <c r="L90" s="1636">
        <v>0</v>
      </c>
      <c r="M90" s="1636">
        <v>0</v>
      </c>
      <c r="N90" s="1636">
        <v>0</v>
      </c>
      <c r="O90" s="1636">
        <v>0</v>
      </c>
      <c r="P90" s="1636">
        <v>0</v>
      </c>
      <c r="Q90" s="1636">
        <v>0</v>
      </c>
      <c r="R90" s="1636">
        <v>0</v>
      </c>
      <c r="S90" s="1636">
        <v>0</v>
      </c>
      <c r="T90" s="1636">
        <v>0</v>
      </c>
      <c r="U90" s="1636">
        <v>0</v>
      </c>
      <c r="V90" s="1693">
        <v>1</v>
      </c>
      <c r="W90" s="1704">
        <v>0</v>
      </c>
    </row>
    <row r="91" spans="1:23">
      <c r="A91" s="1650">
        <f t="shared" si="6"/>
        <v>87</v>
      </c>
      <c r="B91" s="1655"/>
      <c r="C91" s="1655"/>
      <c r="D91" s="1647" t="s">
        <v>167</v>
      </c>
      <c r="E91" s="1647" t="s">
        <v>168</v>
      </c>
      <c r="F91" s="1647" t="s">
        <v>67</v>
      </c>
      <c r="G91" s="1698" t="s">
        <v>2943</v>
      </c>
      <c r="H91" s="1698" t="s">
        <v>2944</v>
      </c>
      <c r="I91" s="1633">
        <f t="shared" si="5"/>
        <v>0</v>
      </c>
      <c r="J91" s="1634">
        <f t="shared" si="5"/>
        <v>0</v>
      </c>
      <c r="K91" s="1671">
        <f t="shared" si="7"/>
        <v>76.829999999999984</v>
      </c>
      <c r="L91" s="1640">
        <v>0</v>
      </c>
      <c r="M91" s="1640">
        <v>0</v>
      </c>
      <c r="N91" s="1640">
        <v>0</v>
      </c>
      <c r="O91" s="1640">
        <v>0</v>
      </c>
      <c r="P91" s="1640">
        <v>0</v>
      </c>
      <c r="Q91" s="1636">
        <v>0</v>
      </c>
      <c r="R91" s="1636">
        <v>0</v>
      </c>
      <c r="S91" s="1636">
        <v>0</v>
      </c>
      <c r="T91" s="1636">
        <v>0</v>
      </c>
      <c r="U91" s="1636">
        <v>0</v>
      </c>
      <c r="V91" s="1636">
        <v>0</v>
      </c>
      <c r="W91" s="1704">
        <v>0</v>
      </c>
    </row>
    <row r="92" spans="1:23">
      <c r="A92" s="1650">
        <f t="shared" si="6"/>
        <v>88</v>
      </c>
      <c r="B92" s="1655"/>
      <c r="C92" s="1655"/>
      <c r="D92" s="1647" t="s">
        <v>169</v>
      </c>
      <c r="E92" s="1647" t="s">
        <v>170</v>
      </c>
      <c r="F92" s="1647" t="s">
        <v>67</v>
      </c>
      <c r="G92" s="1698" t="s">
        <v>2943</v>
      </c>
      <c r="H92" s="1698" t="s">
        <v>2944</v>
      </c>
      <c r="I92" s="1633">
        <f t="shared" si="5"/>
        <v>0</v>
      </c>
      <c r="J92" s="1634">
        <f t="shared" si="5"/>
        <v>0</v>
      </c>
      <c r="K92" s="1671">
        <f t="shared" si="7"/>
        <v>76.829999999999984</v>
      </c>
      <c r="L92" s="1640">
        <v>0</v>
      </c>
      <c r="M92" s="1640">
        <v>0</v>
      </c>
      <c r="N92" s="1640">
        <v>0</v>
      </c>
      <c r="O92" s="1640">
        <v>0</v>
      </c>
      <c r="P92" s="1640">
        <v>0</v>
      </c>
      <c r="Q92" s="1636">
        <v>0</v>
      </c>
      <c r="R92" s="1636">
        <v>0</v>
      </c>
      <c r="S92" s="1636">
        <v>0</v>
      </c>
      <c r="T92" s="1636">
        <v>0</v>
      </c>
      <c r="U92" s="1636">
        <v>0</v>
      </c>
      <c r="V92" s="1636">
        <v>0</v>
      </c>
      <c r="W92" s="1704">
        <v>0</v>
      </c>
    </row>
    <row r="93" spans="1:23">
      <c r="A93" s="1650">
        <f t="shared" si="6"/>
        <v>89</v>
      </c>
      <c r="B93" s="1655"/>
      <c r="C93" s="1655"/>
      <c r="D93" s="1647" t="s">
        <v>144</v>
      </c>
      <c r="E93" s="1647" t="s">
        <v>363</v>
      </c>
      <c r="F93" s="1647" t="s">
        <v>1083</v>
      </c>
      <c r="G93" s="1698" t="s">
        <v>2943</v>
      </c>
      <c r="H93" s="1698" t="s">
        <v>2944</v>
      </c>
      <c r="I93" s="1633">
        <f t="shared" si="5"/>
        <v>0</v>
      </c>
      <c r="J93" s="1634">
        <f t="shared" si="5"/>
        <v>0</v>
      </c>
      <c r="K93" s="1671">
        <f t="shared" si="7"/>
        <v>76.829999999999984</v>
      </c>
      <c r="L93" s="1640">
        <v>0</v>
      </c>
      <c r="M93" s="1640">
        <v>0</v>
      </c>
      <c r="N93" s="1640">
        <v>0</v>
      </c>
      <c r="O93" s="1640">
        <v>0</v>
      </c>
      <c r="P93" s="1640">
        <v>0</v>
      </c>
      <c r="Q93" s="1636">
        <v>0</v>
      </c>
      <c r="R93" s="1636">
        <v>0</v>
      </c>
      <c r="S93" s="1636">
        <v>0</v>
      </c>
      <c r="T93" s="1636">
        <v>0</v>
      </c>
      <c r="U93" s="1636">
        <v>0</v>
      </c>
      <c r="V93" s="1636">
        <v>0</v>
      </c>
      <c r="W93" s="1704">
        <v>0</v>
      </c>
    </row>
    <row r="94" spans="1:23">
      <c r="A94" s="1650">
        <f t="shared" si="6"/>
        <v>90</v>
      </c>
      <c r="B94" s="1655"/>
      <c r="C94" s="1655"/>
      <c r="D94" s="1647" t="s">
        <v>359</v>
      </c>
      <c r="E94" s="1647" t="s">
        <v>360</v>
      </c>
      <c r="F94" s="1647" t="s">
        <v>1083</v>
      </c>
      <c r="G94" s="1698" t="s">
        <v>2943</v>
      </c>
      <c r="H94" s="1698" t="s">
        <v>2944</v>
      </c>
      <c r="I94" s="1633">
        <f t="shared" si="5"/>
        <v>0</v>
      </c>
      <c r="J94" s="1634">
        <f t="shared" si="5"/>
        <v>0</v>
      </c>
      <c r="K94" s="1671">
        <f t="shared" si="7"/>
        <v>76.829999999999984</v>
      </c>
      <c r="L94" s="1640">
        <v>0</v>
      </c>
      <c r="M94" s="1640">
        <v>0</v>
      </c>
      <c r="N94" s="1640">
        <v>0</v>
      </c>
      <c r="O94" s="1640">
        <v>0</v>
      </c>
      <c r="P94" s="1640">
        <v>0</v>
      </c>
      <c r="Q94" s="1636">
        <v>0</v>
      </c>
      <c r="R94" s="1636">
        <v>0</v>
      </c>
      <c r="S94" s="1636">
        <v>0</v>
      </c>
      <c r="T94" s="1636">
        <v>0</v>
      </c>
      <c r="U94" s="1636">
        <v>0</v>
      </c>
      <c r="V94" s="1636">
        <v>0</v>
      </c>
      <c r="W94" s="1704">
        <v>0</v>
      </c>
    </row>
    <row r="95" spans="1:23">
      <c r="A95" s="1650">
        <f t="shared" si="6"/>
        <v>91</v>
      </c>
      <c r="B95" s="1655"/>
      <c r="C95" s="1655"/>
      <c r="D95" s="1647" t="s">
        <v>941</v>
      </c>
      <c r="E95" s="1647" t="s">
        <v>942</v>
      </c>
      <c r="F95" s="1647" t="s">
        <v>1083</v>
      </c>
      <c r="G95" s="1698" t="s">
        <v>2943</v>
      </c>
      <c r="H95" s="1698" t="s">
        <v>2944</v>
      </c>
      <c r="I95" s="1633">
        <f t="shared" si="5"/>
        <v>0</v>
      </c>
      <c r="J95" s="1634">
        <f t="shared" si="5"/>
        <v>0</v>
      </c>
      <c r="K95" s="1671">
        <f t="shared" si="7"/>
        <v>76.829999999999984</v>
      </c>
      <c r="L95" s="1640">
        <v>0</v>
      </c>
      <c r="M95" s="1640">
        <v>0</v>
      </c>
      <c r="N95" s="1640">
        <v>0</v>
      </c>
      <c r="O95" s="1640">
        <v>0</v>
      </c>
      <c r="P95" s="1640">
        <v>0</v>
      </c>
      <c r="Q95" s="1636">
        <v>0</v>
      </c>
      <c r="R95" s="1636">
        <v>0</v>
      </c>
      <c r="S95" s="1636">
        <v>0</v>
      </c>
      <c r="T95" s="1636">
        <v>0</v>
      </c>
      <c r="U95" s="1636">
        <v>0</v>
      </c>
      <c r="V95" s="1636">
        <v>0</v>
      </c>
      <c r="W95" s="1704">
        <v>0</v>
      </c>
    </row>
    <row r="96" spans="1:23">
      <c r="A96" s="1650">
        <f t="shared" si="6"/>
        <v>92</v>
      </c>
      <c r="B96" s="1655"/>
      <c r="C96" s="1655"/>
      <c r="D96" s="1647" t="s">
        <v>822</v>
      </c>
      <c r="E96" s="1647" t="s">
        <v>823</v>
      </c>
      <c r="F96" s="1647" t="s">
        <v>59</v>
      </c>
      <c r="G96" s="1698" t="s">
        <v>2943</v>
      </c>
      <c r="H96" s="1698" t="s">
        <v>2944</v>
      </c>
      <c r="I96" s="1633">
        <f t="shared" si="5"/>
        <v>0</v>
      </c>
      <c r="J96" s="1634">
        <f t="shared" si="5"/>
        <v>0</v>
      </c>
      <c r="K96" s="1671">
        <f t="shared" si="7"/>
        <v>76.829999999999984</v>
      </c>
      <c r="L96" s="1640">
        <v>0</v>
      </c>
      <c r="M96" s="1640">
        <v>0</v>
      </c>
      <c r="N96" s="1640">
        <v>0</v>
      </c>
      <c r="O96" s="1640">
        <v>0</v>
      </c>
      <c r="P96" s="1640">
        <v>0</v>
      </c>
      <c r="Q96" s="1636">
        <v>0</v>
      </c>
      <c r="R96" s="1636">
        <v>0</v>
      </c>
      <c r="S96" s="1636">
        <v>0</v>
      </c>
      <c r="T96" s="1636">
        <v>0</v>
      </c>
      <c r="U96" s="1636">
        <v>0</v>
      </c>
      <c r="V96" s="1636">
        <v>0</v>
      </c>
      <c r="W96" s="1704">
        <v>0</v>
      </c>
    </row>
    <row r="97" spans="1:23">
      <c r="A97" s="1650">
        <f t="shared" si="6"/>
        <v>93</v>
      </c>
      <c r="B97" s="1655"/>
      <c r="C97" s="1655"/>
      <c r="D97" s="1647" t="s">
        <v>824</v>
      </c>
      <c r="E97" s="1647" t="s">
        <v>497</v>
      </c>
      <c r="F97" s="1647" t="s">
        <v>59</v>
      </c>
      <c r="G97" s="1698" t="s">
        <v>2943</v>
      </c>
      <c r="H97" s="1698" t="s">
        <v>2944</v>
      </c>
      <c r="I97" s="1633">
        <f t="shared" si="5"/>
        <v>0</v>
      </c>
      <c r="J97" s="1634">
        <f t="shared" si="5"/>
        <v>0</v>
      </c>
      <c r="K97" s="1671">
        <f t="shared" si="7"/>
        <v>76.829999999999984</v>
      </c>
      <c r="L97" s="1640">
        <v>0</v>
      </c>
      <c r="M97" s="1640">
        <v>0</v>
      </c>
      <c r="N97" s="1640">
        <v>0</v>
      </c>
      <c r="O97" s="1640">
        <v>0</v>
      </c>
      <c r="P97" s="1640">
        <v>0</v>
      </c>
      <c r="Q97" s="1636">
        <v>0</v>
      </c>
      <c r="R97" s="1636">
        <v>0</v>
      </c>
      <c r="S97" s="1636">
        <v>0</v>
      </c>
      <c r="T97" s="1636">
        <v>0</v>
      </c>
      <c r="U97" s="1636">
        <v>0</v>
      </c>
      <c r="V97" s="1636">
        <v>0</v>
      </c>
      <c r="W97" s="1704">
        <v>0</v>
      </c>
    </row>
    <row r="98" spans="1:23">
      <c r="A98" s="1650">
        <f t="shared" si="6"/>
        <v>94</v>
      </c>
      <c r="B98" s="1655"/>
      <c r="C98" s="1655"/>
      <c r="D98" s="1647" t="s">
        <v>285</v>
      </c>
      <c r="E98" s="1647" t="s">
        <v>286</v>
      </c>
      <c r="F98" s="1647" t="s">
        <v>2650</v>
      </c>
      <c r="G98" s="1698" t="s">
        <v>2943</v>
      </c>
      <c r="H98" s="1698" t="s">
        <v>2944</v>
      </c>
      <c r="I98" s="1633">
        <f t="shared" si="5"/>
        <v>0</v>
      </c>
      <c r="J98" s="1634">
        <f t="shared" si="5"/>
        <v>0</v>
      </c>
      <c r="K98" s="1671">
        <f t="shared" si="7"/>
        <v>76.829999999999984</v>
      </c>
      <c r="L98" s="1640">
        <v>0</v>
      </c>
      <c r="M98" s="1640">
        <v>0</v>
      </c>
      <c r="N98" s="1640">
        <v>0</v>
      </c>
      <c r="O98" s="1640">
        <v>0</v>
      </c>
      <c r="P98" s="1640">
        <v>0</v>
      </c>
      <c r="Q98" s="1636">
        <v>0</v>
      </c>
      <c r="R98" s="1636">
        <v>0</v>
      </c>
      <c r="S98" s="1636">
        <v>0</v>
      </c>
      <c r="T98" s="1636">
        <v>0</v>
      </c>
      <c r="U98" s="1636">
        <v>0</v>
      </c>
      <c r="V98" s="1636">
        <v>0</v>
      </c>
      <c r="W98" s="1704">
        <v>0</v>
      </c>
    </row>
    <row r="99" spans="1:23">
      <c r="A99" s="1650">
        <f t="shared" si="6"/>
        <v>95</v>
      </c>
      <c r="B99" s="1655"/>
      <c r="C99" s="1655"/>
      <c r="D99" s="1647" t="s">
        <v>825</v>
      </c>
      <c r="E99" s="1647" t="s">
        <v>826</v>
      </c>
      <c r="F99" s="1647" t="s">
        <v>56</v>
      </c>
      <c r="G99" s="1698" t="s">
        <v>2943</v>
      </c>
      <c r="H99" s="1698" t="s">
        <v>2944</v>
      </c>
      <c r="I99" s="1633">
        <f t="shared" si="5"/>
        <v>0</v>
      </c>
      <c r="J99" s="1634">
        <f t="shared" si="5"/>
        <v>0</v>
      </c>
      <c r="K99" s="1671">
        <f t="shared" si="7"/>
        <v>76.829999999999984</v>
      </c>
      <c r="L99" s="1640">
        <v>0</v>
      </c>
      <c r="M99" s="1640">
        <v>0</v>
      </c>
      <c r="N99" s="1640">
        <v>0</v>
      </c>
      <c r="O99" s="1640">
        <v>0</v>
      </c>
      <c r="P99" s="1640">
        <v>0</v>
      </c>
      <c r="Q99" s="1636">
        <v>0</v>
      </c>
      <c r="R99" s="1636">
        <v>0</v>
      </c>
      <c r="S99" s="1636">
        <v>0</v>
      </c>
      <c r="T99" s="1636">
        <v>0</v>
      </c>
      <c r="U99" s="1636">
        <v>0</v>
      </c>
      <c r="V99" s="1636">
        <v>0</v>
      </c>
      <c r="W99" s="1704">
        <v>0</v>
      </c>
    </row>
    <row r="100" spans="1:23">
      <c r="A100" s="1650">
        <f t="shared" si="6"/>
        <v>96</v>
      </c>
      <c r="B100" s="1655"/>
      <c r="C100" s="1655"/>
      <c r="D100" s="1647" t="s">
        <v>2677</v>
      </c>
      <c r="E100" s="1647" t="s">
        <v>2678</v>
      </c>
      <c r="F100" s="1647" t="s">
        <v>56</v>
      </c>
      <c r="G100" s="1698" t="s">
        <v>2943</v>
      </c>
      <c r="H100" s="1698" t="s">
        <v>2944</v>
      </c>
      <c r="I100" s="1633">
        <f t="shared" si="5"/>
        <v>0</v>
      </c>
      <c r="J100" s="1634">
        <f t="shared" si="5"/>
        <v>0</v>
      </c>
      <c r="K100" s="1671">
        <f t="shared" si="7"/>
        <v>76.829999999999984</v>
      </c>
      <c r="L100" s="1640">
        <v>0</v>
      </c>
      <c r="M100" s="1640">
        <v>0</v>
      </c>
      <c r="N100" s="1640">
        <v>0</v>
      </c>
      <c r="O100" s="1640">
        <v>0</v>
      </c>
      <c r="P100" s="1640">
        <v>0</v>
      </c>
      <c r="Q100" s="1636">
        <v>0</v>
      </c>
      <c r="R100" s="1636">
        <v>0</v>
      </c>
      <c r="S100" s="1636">
        <v>0</v>
      </c>
      <c r="T100" s="1636">
        <v>0</v>
      </c>
      <c r="U100" s="1636">
        <v>0</v>
      </c>
      <c r="V100" s="1636">
        <v>0</v>
      </c>
      <c r="W100" s="1704">
        <v>0</v>
      </c>
    </row>
    <row r="101" spans="1:23">
      <c r="A101" s="1650">
        <f t="shared" si="6"/>
        <v>97</v>
      </c>
      <c r="B101" s="1655"/>
      <c r="C101" s="1655"/>
      <c r="D101" s="1647" t="s">
        <v>55</v>
      </c>
      <c r="E101" s="1647" t="s">
        <v>829</v>
      </c>
      <c r="F101" s="1647" t="s">
        <v>56</v>
      </c>
      <c r="G101" s="1698" t="s">
        <v>2943</v>
      </c>
      <c r="H101" s="1698" t="s">
        <v>2944</v>
      </c>
      <c r="I101" s="1633">
        <f t="shared" si="5"/>
        <v>0</v>
      </c>
      <c r="J101" s="1634">
        <f t="shared" si="5"/>
        <v>0</v>
      </c>
      <c r="K101" s="1671">
        <f t="shared" si="7"/>
        <v>76.829999999999984</v>
      </c>
      <c r="L101" s="1640">
        <v>0</v>
      </c>
      <c r="M101" s="1640">
        <v>0</v>
      </c>
      <c r="N101" s="1640">
        <v>0</v>
      </c>
      <c r="O101" s="1640">
        <v>0</v>
      </c>
      <c r="P101" s="1640">
        <v>0</v>
      </c>
      <c r="Q101" s="1636">
        <v>0</v>
      </c>
      <c r="R101" s="1636">
        <v>0</v>
      </c>
      <c r="S101" s="1636">
        <v>0</v>
      </c>
      <c r="T101" s="1636">
        <v>0</v>
      </c>
      <c r="U101" s="1636">
        <v>0</v>
      </c>
      <c r="V101" s="1636">
        <v>0</v>
      </c>
      <c r="W101" s="1704">
        <v>0</v>
      </c>
    </row>
    <row r="102" spans="1:23">
      <c r="A102" s="1650">
        <f t="shared" si="6"/>
        <v>98</v>
      </c>
      <c r="B102" s="1655"/>
      <c r="C102" s="1655"/>
      <c r="D102" s="1647" t="s">
        <v>366</v>
      </c>
      <c r="E102" s="1647" t="s">
        <v>367</v>
      </c>
      <c r="F102" s="1647" t="s">
        <v>368</v>
      </c>
      <c r="G102" s="1698" t="s">
        <v>2943</v>
      </c>
      <c r="H102" s="1698" t="s">
        <v>2944</v>
      </c>
      <c r="I102" s="1633">
        <f t="shared" si="5"/>
        <v>0</v>
      </c>
      <c r="J102" s="1634">
        <f t="shared" si="5"/>
        <v>0</v>
      </c>
      <c r="K102" s="1671">
        <f t="shared" si="7"/>
        <v>76.829999999999984</v>
      </c>
      <c r="L102" s="1640">
        <v>0</v>
      </c>
      <c r="M102" s="1640">
        <v>0</v>
      </c>
      <c r="N102" s="1640">
        <v>0</v>
      </c>
      <c r="O102" s="1640">
        <v>0</v>
      </c>
      <c r="P102" s="1640">
        <v>0</v>
      </c>
      <c r="Q102" s="1636">
        <v>0</v>
      </c>
      <c r="R102" s="1636">
        <v>0</v>
      </c>
      <c r="S102" s="1636">
        <v>0</v>
      </c>
      <c r="T102" s="1636">
        <v>0</v>
      </c>
      <c r="U102" s="1636">
        <v>0</v>
      </c>
      <c r="V102" s="1636">
        <v>0</v>
      </c>
      <c r="W102" s="1704">
        <v>0</v>
      </c>
    </row>
    <row r="103" spans="1:23">
      <c r="A103" s="1650">
        <f t="shared" si="6"/>
        <v>99</v>
      </c>
      <c r="B103" s="1655"/>
      <c r="C103" s="1655"/>
      <c r="D103" s="1647" t="s">
        <v>589</v>
      </c>
      <c r="E103" s="1647" t="s">
        <v>830</v>
      </c>
      <c r="F103" s="1647" t="s">
        <v>565</v>
      </c>
      <c r="G103" s="1698" t="s">
        <v>2943</v>
      </c>
      <c r="H103" s="1698" t="s">
        <v>2944</v>
      </c>
      <c r="I103" s="1633">
        <f t="shared" si="5"/>
        <v>0</v>
      </c>
      <c r="J103" s="1634">
        <f t="shared" si="5"/>
        <v>0</v>
      </c>
      <c r="K103" s="1671">
        <f t="shared" si="7"/>
        <v>76.829999999999984</v>
      </c>
      <c r="L103" s="1640">
        <v>0</v>
      </c>
      <c r="M103" s="1640">
        <v>0</v>
      </c>
      <c r="N103" s="1640">
        <v>0</v>
      </c>
      <c r="O103" s="1640">
        <v>0</v>
      </c>
      <c r="P103" s="1640">
        <v>0</v>
      </c>
      <c r="Q103" s="1636">
        <v>0</v>
      </c>
      <c r="R103" s="1636">
        <v>0</v>
      </c>
      <c r="S103" s="1636">
        <v>0</v>
      </c>
      <c r="T103" s="1636">
        <v>0</v>
      </c>
      <c r="U103" s="1636">
        <v>0</v>
      </c>
      <c r="V103" s="1636">
        <v>0</v>
      </c>
      <c r="W103" s="1704">
        <v>0</v>
      </c>
    </row>
    <row r="104" spans="1:23">
      <c r="A104" s="1650">
        <f t="shared" si="6"/>
        <v>100</v>
      </c>
      <c r="B104" s="1655"/>
      <c r="C104" s="1655"/>
      <c r="D104" s="1647" t="s">
        <v>831</v>
      </c>
      <c r="E104" s="1647" t="s">
        <v>832</v>
      </c>
      <c r="F104" s="1647" t="s">
        <v>780</v>
      </c>
      <c r="G104" s="1698" t="s">
        <v>2943</v>
      </c>
      <c r="H104" s="1698" t="s">
        <v>2944</v>
      </c>
      <c r="I104" s="1633">
        <f t="shared" si="5"/>
        <v>0</v>
      </c>
      <c r="J104" s="1634">
        <f t="shared" si="5"/>
        <v>0</v>
      </c>
      <c r="K104" s="1671">
        <f t="shared" si="7"/>
        <v>76.829999999999984</v>
      </c>
      <c r="L104" s="1640">
        <v>0</v>
      </c>
      <c r="M104" s="1640">
        <v>0</v>
      </c>
      <c r="N104" s="1640">
        <v>0</v>
      </c>
      <c r="O104" s="1640">
        <v>0</v>
      </c>
      <c r="P104" s="1640">
        <v>0</v>
      </c>
      <c r="Q104" s="1636">
        <v>0</v>
      </c>
      <c r="R104" s="1636">
        <v>0</v>
      </c>
      <c r="S104" s="1636">
        <v>0</v>
      </c>
      <c r="T104" s="1636">
        <v>0</v>
      </c>
      <c r="U104" s="1636">
        <v>0</v>
      </c>
      <c r="V104" s="1636">
        <v>0</v>
      </c>
      <c r="W104" s="1704">
        <v>0</v>
      </c>
    </row>
    <row r="105" spans="1:23">
      <c r="A105" s="1650">
        <f t="shared" si="6"/>
        <v>101</v>
      </c>
      <c r="B105" s="1655"/>
      <c r="C105" s="1655"/>
      <c r="D105" s="1647" t="s">
        <v>2001</v>
      </c>
      <c r="E105" s="1647" t="s">
        <v>1877</v>
      </c>
      <c r="F105" s="1647" t="s">
        <v>231</v>
      </c>
      <c r="G105" s="1698" t="s">
        <v>2943</v>
      </c>
      <c r="H105" s="1698" t="s">
        <v>2944</v>
      </c>
      <c r="I105" s="1633">
        <f t="shared" si="5"/>
        <v>1</v>
      </c>
      <c r="J105" s="1634">
        <f t="shared" si="5"/>
        <v>0</v>
      </c>
      <c r="K105" s="1671">
        <f t="shared" si="7"/>
        <v>76.829999999999984</v>
      </c>
      <c r="L105" s="1640">
        <f>1</f>
        <v>1</v>
      </c>
      <c r="M105" s="1640">
        <v>0</v>
      </c>
      <c r="N105" s="1640">
        <v>0</v>
      </c>
      <c r="O105" s="1640">
        <v>0</v>
      </c>
      <c r="P105" s="1640">
        <v>0</v>
      </c>
      <c r="Q105" s="1636">
        <v>0</v>
      </c>
      <c r="R105" s="1636">
        <v>0</v>
      </c>
      <c r="S105" s="1636">
        <v>0</v>
      </c>
      <c r="T105" s="1636">
        <v>0</v>
      </c>
      <c r="U105" s="1636">
        <v>0</v>
      </c>
      <c r="V105" s="1636">
        <v>0</v>
      </c>
      <c r="W105" s="1704">
        <v>0</v>
      </c>
    </row>
  </sheetData>
  <autoFilter ref="A4:W4" xr:uid="{00000000-0009-0000-0000-000024000000}">
    <sortState xmlns:xlrd2="http://schemas.microsoft.com/office/spreadsheetml/2017/richdata2" ref="A5:AZ105">
      <sortCondition descending="1" ref="J4"/>
    </sortState>
  </autoFilter>
  <mergeCells count="9">
    <mergeCell ref="A1:W1"/>
    <mergeCell ref="A2:W2"/>
    <mergeCell ref="I3:J3"/>
    <mergeCell ref="L3:M3"/>
    <mergeCell ref="N3:O3"/>
    <mergeCell ref="P3:Q3"/>
    <mergeCell ref="R3:S3"/>
    <mergeCell ref="T3:U3"/>
    <mergeCell ref="V3:W3"/>
  </mergeCells>
  <conditionalFormatting sqref="F106:H1048576 F3:H3 G4:H4 F5:H55 F82:H82">
    <cfRule type="containsText" dxfId="8" priority="4" operator="containsText" text="student">
      <formula>NOT(ISERROR(SEARCH("student",F3)))</formula>
    </cfRule>
  </conditionalFormatting>
  <conditionalFormatting sqref="F56:F79 G56:H81">
    <cfRule type="containsText" dxfId="7" priority="3" operator="containsText" text="student">
      <formula>NOT(ISERROR(SEARCH("student",F56)))</formula>
    </cfRule>
  </conditionalFormatting>
  <conditionalFormatting sqref="F83:F88 G83:H105 F91:F104">
    <cfRule type="containsText" dxfId="6" priority="2" operator="containsText" text="student">
      <formula>NOT(ISERROR(SEARCH("student",F83)))</formula>
    </cfRule>
  </conditionalFormatting>
  <conditionalFormatting sqref="F4">
    <cfRule type="containsText" dxfId="5" priority="1" operator="containsText" text="student">
      <formula>NOT(ISERROR(SEARCH("student",F4)))</formula>
    </cfRule>
  </conditionalFormatting>
  <pageMargins left="0.34" right="0.21" top="0.75" bottom="0.75" header="0.3" footer="0.3"/>
  <pageSetup paperSize="9" scale="80" orientation="landscape" r:id="rId1"/>
  <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 codeName="Sheet26"/>
  <dimension ref="A1:AS20"/>
  <sheetViews>
    <sheetView zoomScale="90" zoomScaleNormal="90" workbookViewId="0">
      <selection sqref="A1:Q17"/>
    </sheetView>
  </sheetViews>
  <sheetFormatPr baseColWidth="10" defaultColWidth="8.83203125" defaultRowHeight="15"/>
  <cols>
    <col min="1" max="1" width="11.5" customWidth="1"/>
    <col min="2" max="2" width="16.6640625" customWidth="1"/>
    <col min="3" max="3" width="30" bestFit="1" customWidth="1"/>
    <col min="4" max="4" width="10.6640625" customWidth="1"/>
    <col min="5" max="5" width="10.5" customWidth="1"/>
    <col min="6" max="9" width="10.1640625" customWidth="1"/>
    <col min="10" max="10" width="10.6640625" customWidth="1"/>
    <col min="11" max="11" width="10.1640625" customWidth="1"/>
    <col min="12" max="17" width="10.6640625" customWidth="1"/>
  </cols>
  <sheetData>
    <row r="1" spans="1:45" ht="21" customHeight="1">
      <c r="A1" s="1729" t="s">
        <v>52</v>
      </c>
      <c r="B1" s="1730"/>
      <c r="C1" s="1730"/>
      <c r="D1" s="1730"/>
      <c r="E1" s="1730"/>
      <c r="F1" s="1730"/>
      <c r="G1" s="1730"/>
      <c r="H1" s="1730"/>
      <c r="I1" s="1730"/>
      <c r="J1" s="1730"/>
      <c r="K1" s="1730"/>
      <c r="L1" s="1730"/>
      <c r="M1" s="1730"/>
      <c r="N1" s="1730"/>
      <c r="O1" s="1730"/>
      <c r="P1" s="1730"/>
      <c r="Q1" s="1730"/>
      <c r="R1" s="33"/>
    </row>
    <row r="2" spans="1:45" ht="19">
      <c r="A2" s="1731" t="s">
        <v>2277</v>
      </c>
      <c r="B2" s="1732"/>
      <c r="C2" s="1732"/>
      <c r="D2" s="1732"/>
      <c r="E2" s="1732"/>
      <c r="F2" s="1732"/>
      <c r="G2" s="1732"/>
      <c r="H2" s="1732"/>
      <c r="I2" s="1732"/>
      <c r="J2" s="1732"/>
      <c r="K2" s="1732"/>
      <c r="L2" s="1732"/>
      <c r="M2" s="1732"/>
      <c r="N2" s="1732"/>
      <c r="O2" s="1732"/>
      <c r="P2" s="1732"/>
      <c r="Q2" s="1732"/>
      <c r="R2" s="31"/>
      <c r="S2" s="1"/>
    </row>
    <row r="3" spans="1:45" ht="18" customHeight="1">
      <c r="A3" s="1733" t="s">
        <v>1</v>
      </c>
      <c r="B3" s="1733" t="s">
        <v>2</v>
      </c>
      <c r="C3" s="1733" t="s">
        <v>861</v>
      </c>
      <c r="D3" s="1734" t="s">
        <v>853</v>
      </c>
      <c r="E3" s="1734"/>
      <c r="F3" s="1734" t="s">
        <v>1732</v>
      </c>
      <c r="G3" s="1734"/>
      <c r="H3" s="1734" t="s">
        <v>859</v>
      </c>
      <c r="I3" s="1734"/>
      <c r="J3" s="1734" t="s">
        <v>12</v>
      </c>
      <c r="K3" s="1734"/>
      <c r="L3" s="1734" t="s">
        <v>6</v>
      </c>
      <c r="M3" s="1734"/>
      <c r="N3" s="1734" t="s">
        <v>5</v>
      </c>
      <c r="O3" s="1734"/>
      <c r="P3" s="1734" t="s">
        <v>7</v>
      </c>
      <c r="Q3" s="1734"/>
      <c r="R3" s="1"/>
      <c r="S3" s="1"/>
    </row>
    <row r="4" spans="1:45">
      <c r="A4" s="1733"/>
      <c r="B4" s="1733"/>
      <c r="C4" s="1733"/>
      <c r="D4" s="16" t="s">
        <v>14</v>
      </c>
      <c r="E4" s="16" t="s">
        <v>15</v>
      </c>
      <c r="F4" s="13" t="s">
        <v>14</v>
      </c>
      <c r="G4" s="13" t="s">
        <v>15</v>
      </c>
      <c r="H4" s="13" t="s">
        <v>14</v>
      </c>
      <c r="I4" s="13" t="s">
        <v>15</v>
      </c>
      <c r="J4" s="13" t="s">
        <v>14</v>
      </c>
      <c r="K4" s="13" t="s">
        <v>15</v>
      </c>
      <c r="L4" s="13" t="s">
        <v>14</v>
      </c>
      <c r="M4" s="13" t="s">
        <v>15</v>
      </c>
      <c r="N4" s="13" t="s">
        <v>14</v>
      </c>
      <c r="O4" s="13" t="s">
        <v>15</v>
      </c>
      <c r="P4" s="13" t="s">
        <v>14</v>
      </c>
      <c r="Q4" s="13" t="s">
        <v>15</v>
      </c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</row>
    <row r="5" spans="1:45" s="131" customFormat="1">
      <c r="A5" s="394" t="s">
        <v>752</v>
      </c>
      <c r="B5" s="395" t="s">
        <v>753</v>
      </c>
      <c r="C5" s="402" t="s">
        <v>67</v>
      </c>
      <c r="D5" s="306">
        <f t="shared" ref="D5:E8" si="0">F5+H5+J5+L5+N5+P5</f>
        <v>0</v>
      </c>
      <c r="E5" s="306">
        <f t="shared" si="0"/>
        <v>0</v>
      </c>
      <c r="F5" s="88">
        <v>0</v>
      </c>
      <c r="G5" s="97">
        <v>0</v>
      </c>
      <c r="H5" s="88">
        <v>0</v>
      </c>
      <c r="I5" s="97">
        <v>0</v>
      </c>
      <c r="J5" s="88">
        <v>0</v>
      </c>
      <c r="K5" s="90">
        <v>0</v>
      </c>
      <c r="L5" s="88">
        <v>0</v>
      </c>
      <c r="M5" s="90">
        <v>0</v>
      </c>
      <c r="N5" s="97">
        <v>0</v>
      </c>
      <c r="O5" s="88">
        <v>0</v>
      </c>
      <c r="P5" s="88">
        <v>0</v>
      </c>
      <c r="Q5" s="90">
        <v>0</v>
      </c>
      <c r="R5" s="109"/>
      <c r="S5" s="109"/>
      <c r="T5" s="109"/>
      <c r="U5" s="109"/>
      <c r="V5" s="109"/>
      <c r="W5" s="109"/>
      <c r="X5" s="109"/>
      <c r="Y5" s="109"/>
      <c r="Z5" s="109"/>
      <c r="AA5" s="109"/>
      <c r="AB5" s="109"/>
      <c r="AC5" s="109"/>
      <c r="AD5" s="109"/>
      <c r="AE5" s="109"/>
      <c r="AF5" s="109"/>
      <c r="AG5" s="109"/>
      <c r="AH5" s="109"/>
      <c r="AI5" s="109"/>
      <c r="AJ5" s="109"/>
      <c r="AK5" s="109"/>
      <c r="AL5" s="109"/>
      <c r="AM5" s="109"/>
      <c r="AN5" s="109"/>
      <c r="AO5" s="109"/>
      <c r="AP5" s="109"/>
      <c r="AQ5" s="109"/>
      <c r="AR5" s="109"/>
      <c r="AS5" s="130"/>
    </row>
    <row r="6" spans="1:45" s="129" customFormat="1">
      <c r="A6" s="406" t="s">
        <v>94</v>
      </c>
      <c r="B6" s="407" t="s">
        <v>95</v>
      </c>
      <c r="C6" s="408" t="s">
        <v>67</v>
      </c>
      <c r="D6" s="304">
        <f t="shared" si="0"/>
        <v>1</v>
      </c>
      <c r="E6" s="304">
        <f t="shared" si="0"/>
        <v>0.5</v>
      </c>
      <c r="F6" s="6">
        <v>0</v>
      </c>
      <c r="G6" s="66">
        <v>0</v>
      </c>
      <c r="H6" s="6">
        <v>0</v>
      </c>
      <c r="I6" s="66">
        <v>0</v>
      </c>
      <c r="J6" s="6">
        <v>0</v>
      </c>
      <c r="K6" s="63">
        <v>0</v>
      </c>
      <c r="L6" s="6">
        <v>0</v>
      </c>
      <c r="M6" s="63">
        <v>0</v>
      </c>
      <c r="N6" s="66">
        <v>0</v>
      </c>
      <c r="O6" s="6">
        <v>0</v>
      </c>
      <c r="P6" s="6">
        <f>1</f>
        <v>1</v>
      </c>
      <c r="Q6" s="63">
        <f>1/2</f>
        <v>0.5</v>
      </c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128"/>
    </row>
    <row r="7" spans="1:45" s="131" customFormat="1">
      <c r="A7" s="400" t="s">
        <v>232</v>
      </c>
      <c r="B7" s="401" t="s">
        <v>233</v>
      </c>
      <c r="C7" s="402" t="s">
        <v>59</v>
      </c>
      <c r="D7" s="300">
        <f t="shared" si="0"/>
        <v>1</v>
      </c>
      <c r="E7" s="300">
        <f t="shared" si="0"/>
        <v>1</v>
      </c>
      <c r="F7" s="107">
        <v>0</v>
      </c>
      <c r="G7" s="377">
        <v>0</v>
      </c>
      <c r="H7" s="107">
        <v>0</v>
      </c>
      <c r="I7" s="377">
        <v>0</v>
      </c>
      <c r="J7" s="107">
        <v>0</v>
      </c>
      <c r="K7" s="125">
        <v>0</v>
      </c>
      <c r="L7" s="107">
        <v>0</v>
      </c>
      <c r="M7" s="125">
        <v>0</v>
      </c>
      <c r="N7" s="377">
        <v>0</v>
      </c>
      <c r="O7" s="107">
        <v>0</v>
      </c>
      <c r="P7" s="107">
        <f>1</f>
        <v>1</v>
      </c>
      <c r="Q7" s="125">
        <f>1</f>
        <v>1</v>
      </c>
      <c r="R7" s="109"/>
      <c r="S7" s="109"/>
      <c r="T7" s="109"/>
      <c r="U7" s="109"/>
      <c r="V7" s="109"/>
      <c r="W7" s="109"/>
      <c r="X7" s="109"/>
      <c r="Y7" s="109"/>
      <c r="Z7" s="109"/>
      <c r="AA7" s="109"/>
      <c r="AB7" s="109"/>
      <c r="AC7" s="109"/>
      <c r="AD7" s="109"/>
      <c r="AE7" s="109"/>
      <c r="AF7" s="109"/>
      <c r="AG7" s="109"/>
      <c r="AH7" s="109"/>
      <c r="AI7" s="109"/>
      <c r="AJ7" s="109"/>
      <c r="AK7" s="109"/>
      <c r="AL7" s="109"/>
      <c r="AM7" s="109"/>
      <c r="AN7" s="109"/>
      <c r="AO7" s="109"/>
      <c r="AP7" s="109"/>
      <c r="AQ7" s="109"/>
      <c r="AR7" s="109"/>
      <c r="AS7" s="130"/>
    </row>
    <row r="8" spans="1:45" s="135" customFormat="1">
      <c r="A8" s="403" t="s">
        <v>761</v>
      </c>
      <c r="B8" s="404" t="s">
        <v>762</v>
      </c>
      <c r="C8" s="405" t="s">
        <v>59</v>
      </c>
      <c r="D8" s="302">
        <f t="shared" si="0"/>
        <v>2</v>
      </c>
      <c r="E8" s="302">
        <f t="shared" si="0"/>
        <v>1.5</v>
      </c>
      <c r="F8" s="355">
        <v>0</v>
      </c>
      <c r="G8" s="375">
        <v>0</v>
      </c>
      <c r="H8" s="355">
        <f>1+1</f>
        <v>2</v>
      </c>
      <c r="I8" s="375">
        <f>1/2+1</f>
        <v>1.5</v>
      </c>
      <c r="J8" s="355">
        <v>0</v>
      </c>
      <c r="K8" s="376">
        <v>0</v>
      </c>
      <c r="L8" s="355">
        <v>0</v>
      </c>
      <c r="M8" s="376">
        <v>0</v>
      </c>
      <c r="N8" s="375">
        <v>0</v>
      </c>
      <c r="O8" s="355">
        <v>0</v>
      </c>
      <c r="P8" s="355">
        <v>0</v>
      </c>
      <c r="Q8" s="376">
        <v>0</v>
      </c>
      <c r="R8" s="112"/>
      <c r="S8" s="112"/>
      <c r="T8" s="112"/>
      <c r="U8" s="112"/>
      <c r="V8" s="112"/>
      <c r="W8" s="112"/>
      <c r="X8" s="112"/>
      <c r="Y8" s="112"/>
      <c r="Z8" s="112"/>
      <c r="AA8" s="112"/>
      <c r="AB8" s="112"/>
      <c r="AC8" s="112"/>
      <c r="AD8" s="112"/>
      <c r="AE8" s="112"/>
      <c r="AF8" s="112"/>
      <c r="AG8" s="112"/>
      <c r="AH8" s="112"/>
      <c r="AI8" s="112"/>
      <c r="AJ8" s="112"/>
      <c r="AK8" s="112"/>
      <c r="AL8" s="112"/>
      <c r="AM8" s="112"/>
      <c r="AN8" s="112"/>
      <c r="AO8" s="112"/>
      <c r="AP8" s="112"/>
      <c r="AQ8" s="112"/>
      <c r="AR8" s="112"/>
      <c r="AS8" s="134"/>
    </row>
    <row r="9" spans="1:45" s="135" customFormat="1">
      <c r="A9" s="403" t="s">
        <v>760</v>
      </c>
      <c r="B9" s="404" t="s">
        <v>397</v>
      </c>
      <c r="C9" s="405" t="s">
        <v>2650</v>
      </c>
      <c r="D9" s="302">
        <f t="shared" ref="D9:D16" si="1">F9+H9+J9+L9+N9+P9</f>
        <v>1</v>
      </c>
      <c r="E9" s="302">
        <f t="shared" ref="E9:E16" si="2">G9+I9+K9+M9+O9+Q9</f>
        <v>0.5</v>
      </c>
      <c r="F9" s="355">
        <v>0</v>
      </c>
      <c r="G9" s="375">
        <v>0</v>
      </c>
      <c r="H9" s="355">
        <v>0</v>
      </c>
      <c r="I9" s="375">
        <v>0</v>
      </c>
      <c r="J9" s="355">
        <v>0</v>
      </c>
      <c r="K9" s="376">
        <v>0</v>
      </c>
      <c r="L9" s="355">
        <v>0</v>
      </c>
      <c r="M9" s="376">
        <v>0</v>
      </c>
      <c r="N9" s="375">
        <v>0</v>
      </c>
      <c r="O9" s="355">
        <v>0</v>
      </c>
      <c r="P9" s="355">
        <f>1</f>
        <v>1</v>
      </c>
      <c r="Q9" s="376">
        <f>1/2</f>
        <v>0.5</v>
      </c>
      <c r="R9" s="112"/>
      <c r="S9" s="112"/>
      <c r="T9" s="112"/>
      <c r="U9" s="112"/>
      <c r="V9" s="112"/>
      <c r="W9" s="112"/>
      <c r="X9" s="112"/>
      <c r="Y9" s="112"/>
      <c r="Z9" s="112"/>
      <c r="AA9" s="112"/>
      <c r="AB9" s="112"/>
      <c r="AC9" s="112"/>
      <c r="AD9" s="112"/>
      <c r="AE9" s="112"/>
      <c r="AF9" s="112"/>
      <c r="AG9" s="112"/>
      <c r="AH9" s="112"/>
      <c r="AI9" s="112"/>
      <c r="AJ9" s="112"/>
      <c r="AK9" s="112"/>
      <c r="AL9" s="112"/>
      <c r="AM9" s="112"/>
      <c r="AN9" s="112"/>
      <c r="AO9" s="112"/>
      <c r="AP9" s="112"/>
      <c r="AQ9" s="112"/>
      <c r="AR9" s="112"/>
      <c r="AS9" s="134"/>
    </row>
    <row r="10" spans="1:45" s="135" customFormat="1">
      <c r="A10" s="403" t="s">
        <v>754</v>
      </c>
      <c r="B10" s="404" t="s">
        <v>755</v>
      </c>
      <c r="C10" s="405" t="s">
        <v>2650</v>
      </c>
      <c r="D10" s="302">
        <f t="shared" si="1"/>
        <v>0</v>
      </c>
      <c r="E10" s="302">
        <f t="shared" si="2"/>
        <v>0</v>
      </c>
      <c r="F10" s="355">
        <v>0</v>
      </c>
      <c r="G10" s="375">
        <v>0</v>
      </c>
      <c r="H10" s="355">
        <v>0</v>
      </c>
      <c r="I10" s="375">
        <v>0</v>
      </c>
      <c r="J10" s="355">
        <v>0</v>
      </c>
      <c r="K10" s="376">
        <v>0</v>
      </c>
      <c r="L10" s="355">
        <v>0</v>
      </c>
      <c r="M10" s="376">
        <v>0</v>
      </c>
      <c r="N10" s="375">
        <v>0</v>
      </c>
      <c r="O10" s="355">
        <v>0</v>
      </c>
      <c r="P10" s="355">
        <v>0</v>
      </c>
      <c r="Q10" s="376">
        <v>0</v>
      </c>
      <c r="R10" s="112"/>
      <c r="S10" s="112"/>
      <c r="T10" s="112"/>
      <c r="U10" s="112"/>
      <c r="V10" s="112"/>
      <c r="W10" s="112"/>
      <c r="X10" s="112"/>
      <c r="Y10" s="112"/>
      <c r="Z10" s="112"/>
      <c r="AA10" s="112"/>
      <c r="AB10" s="112"/>
      <c r="AC10" s="112"/>
      <c r="AD10" s="112"/>
      <c r="AE10" s="112"/>
      <c r="AF10" s="112"/>
      <c r="AG10" s="112"/>
      <c r="AH10" s="112"/>
      <c r="AI10" s="112"/>
      <c r="AJ10" s="112"/>
      <c r="AK10" s="112"/>
      <c r="AL10" s="112"/>
      <c r="AM10" s="112"/>
      <c r="AN10" s="112"/>
      <c r="AO10" s="112"/>
      <c r="AP10" s="112"/>
      <c r="AQ10" s="112"/>
      <c r="AR10" s="112"/>
      <c r="AS10" s="134"/>
    </row>
    <row r="11" spans="1:45" s="135" customFormat="1">
      <c r="A11" s="403" t="s">
        <v>758</v>
      </c>
      <c r="B11" s="404" t="s">
        <v>759</v>
      </c>
      <c r="C11" s="405" t="s">
        <v>2650</v>
      </c>
      <c r="D11" s="302">
        <f t="shared" si="1"/>
        <v>2</v>
      </c>
      <c r="E11" s="302">
        <f t="shared" si="2"/>
        <v>2</v>
      </c>
      <c r="F11" s="355">
        <v>0</v>
      </c>
      <c r="G11" s="375">
        <v>0</v>
      </c>
      <c r="H11" s="355">
        <f>1+1</f>
        <v>2</v>
      </c>
      <c r="I11" s="375">
        <f>1+1</f>
        <v>2</v>
      </c>
      <c r="J11" s="355">
        <v>0</v>
      </c>
      <c r="K11" s="376">
        <v>0</v>
      </c>
      <c r="L11" s="355">
        <v>0</v>
      </c>
      <c r="M11" s="376">
        <v>0</v>
      </c>
      <c r="N11" s="375">
        <v>0</v>
      </c>
      <c r="O11" s="355">
        <v>0</v>
      </c>
      <c r="P11" s="355">
        <v>0</v>
      </c>
      <c r="Q11" s="376">
        <v>0</v>
      </c>
      <c r="R11" s="112"/>
      <c r="S11" s="112"/>
      <c r="T11" s="112"/>
      <c r="U11" s="112"/>
      <c r="V11" s="112"/>
      <c r="W11" s="112"/>
      <c r="X11" s="112"/>
      <c r="Y11" s="112"/>
      <c r="Z11" s="112"/>
      <c r="AA11" s="112"/>
      <c r="AB11" s="112"/>
      <c r="AC11" s="112"/>
      <c r="AD11" s="112"/>
      <c r="AE11" s="112"/>
      <c r="AF11" s="112"/>
      <c r="AG11" s="112"/>
      <c r="AH11" s="112"/>
      <c r="AI11" s="112"/>
      <c r="AJ11" s="112"/>
      <c r="AK11" s="112"/>
      <c r="AL11" s="112"/>
      <c r="AM11" s="112"/>
      <c r="AN11" s="112"/>
      <c r="AO11" s="112"/>
      <c r="AP11" s="112"/>
      <c r="AQ11" s="112"/>
      <c r="AR11" s="112"/>
      <c r="AS11" s="134"/>
    </row>
    <row r="12" spans="1:45" s="135" customFormat="1">
      <c r="A12" s="403" t="s">
        <v>133</v>
      </c>
      <c r="B12" s="404" t="s">
        <v>132</v>
      </c>
      <c r="C12" s="405" t="s">
        <v>59</v>
      </c>
      <c r="D12" s="302">
        <f t="shared" si="1"/>
        <v>2</v>
      </c>
      <c r="E12" s="302">
        <f t="shared" si="2"/>
        <v>0.83333333333333326</v>
      </c>
      <c r="F12" s="355">
        <v>0</v>
      </c>
      <c r="G12" s="375">
        <v>0</v>
      </c>
      <c r="H12" s="355">
        <f>1+1</f>
        <v>2</v>
      </c>
      <c r="I12" s="375">
        <f>1/2+1/3</f>
        <v>0.83333333333333326</v>
      </c>
      <c r="J12" s="355">
        <v>0</v>
      </c>
      <c r="K12" s="376">
        <v>0</v>
      </c>
      <c r="L12" s="355">
        <v>0</v>
      </c>
      <c r="M12" s="376">
        <v>0</v>
      </c>
      <c r="N12" s="375">
        <v>0</v>
      </c>
      <c r="O12" s="355">
        <v>0</v>
      </c>
      <c r="P12" s="355">
        <v>0</v>
      </c>
      <c r="Q12" s="376">
        <v>0</v>
      </c>
      <c r="R12" s="112"/>
      <c r="S12" s="112"/>
      <c r="T12" s="112"/>
      <c r="U12" s="112"/>
      <c r="V12" s="112"/>
      <c r="W12" s="112"/>
      <c r="X12" s="112"/>
      <c r="Y12" s="112"/>
      <c r="Z12" s="112"/>
      <c r="AA12" s="112"/>
      <c r="AB12" s="112"/>
      <c r="AC12" s="112"/>
      <c r="AD12" s="112"/>
      <c r="AE12" s="112"/>
      <c r="AF12" s="112"/>
      <c r="AG12" s="112"/>
      <c r="AH12" s="112"/>
      <c r="AI12" s="112"/>
      <c r="AJ12" s="112"/>
      <c r="AK12" s="112"/>
      <c r="AL12" s="112"/>
      <c r="AM12" s="112"/>
      <c r="AN12" s="112"/>
      <c r="AO12" s="112"/>
      <c r="AP12" s="112"/>
      <c r="AQ12" s="112"/>
      <c r="AR12" s="112"/>
      <c r="AS12" s="134"/>
    </row>
    <row r="13" spans="1:45" s="133" customFormat="1">
      <c r="A13" s="406" t="s">
        <v>756</v>
      </c>
      <c r="B13" s="407" t="s">
        <v>757</v>
      </c>
      <c r="C13" s="408" t="s">
        <v>59</v>
      </c>
      <c r="D13" s="325">
        <f t="shared" si="1"/>
        <v>1</v>
      </c>
      <c r="E13" s="325">
        <f t="shared" si="2"/>
        <v>1</v>
      </c>
      <c r="F13" s="369">
        <v>0</v>
      </c>
      <c r="G13" s="390">
        <v>0</v>
      </c>
      <c r="H13" s="369">
        <f>1</f>
        <v>1</v>
      </c>
      <c r="I13" s="390">
        <f>1</f>
        <v>1</v>
      </c>
      <c r="J13" s="369">
        <v>0</v>
      </c>
      <c r="K13" s="388">
        <v>0</v>
      </c>
      <c r="L13" s="369">
        <v>0</v>
      </c>
      <c r="M13" s="388">
        <v>0</v>
      </c>
      <c r="N13" s="390">
        <v>0</v>
      </c>
      <c r="O13" s="369">
        <v>0</v>
      </c>
      <c r="P13" s="369">
        <v>0</v>
      </c>
      <c r="Q13" s="388">
        <v>0</v>
      </c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32"/>
    </row>
    <row r="14" spans="1:45" s="10" customFormat="1">
      <c r="A14" s="391" t="s">
        <v>763</v>
      </c>
      <c r="B14" s="392" t="s">
        <v>764</v>
      </c>
      <c r="C14" s="393" t="s">
        <v>358</v>
      </c>
      <c r="D14" s="298">
        <f t="shared" si="1"/>
        <v>0</v>
      </c>
      <c r="E14" s="298">
        <f t="shared" si="2"/>
        <v>0</v>
      </c>
      <c r="F14" s="360">
        <v>0</v>
      </c>
      <c r="G14" s="385">
        <v>0</v>
      </c>
      <c r="H14" s="360">
        <v>0</v>
      </c>
      <c r="I14" s="385">
        <v>0</v>
      </c>
      <c r="J14" s="360">
        <v>0</v>
      </c>
      <c r="K14" s="387">
        <v>0</v>
      </c>
      <c r="L14" s="360">
        <v>0</v>
      </c>
      <c r="M14" s="387">
        <v>0</v>
      </c>
      <c r="N14" s="385">
        <v>0</v>
      </c>
      <c r="O14" s="360">
        <v>0</v>
      </c>
      <c r="P14" s="360">
        <v>0</v>
      </c>
      <c r="Q14" s="387">
        <v>0</v>
      </c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20"/>
    </row>
    <row r="15" spans="1:45" s="137" customFormat="1">
      <c r="A15" s="400" t="s">
        <v>766</v>
      </c>
      <c r="B15" s="401" t="s">
        <v>164</v>
      </c>
      <c r="C15" s="402" t="s">
        <v>504</v>
      </c>
      <c r="D15" s="300">
        <f t="shared" si="1"/>
        <v>0</v>
      </c>
      <c r="E15" s="300">
        <f t="shared" si="2"/>
        <v>0</v>
      </c>
      <c r="F15" s="107">
        <v>0</v>
      </c>
      <c r="G15" s="377">
        <v>0</v>
      </c>
      <c r="H15" s="107">
        <v>0</v>
      </c>
      <c r="I15" s="377">
        <v>0</v>
      </c>
      <c r="J15" s="107">
        <v>0</v>
      </c>
      <c r="K15" s="125">
        <v>0</v>
      </c>
      <c r="L15" s="107">
        <v>0</v>
      </c>
      <c r="M15" s="125">
        <v>0</v>
      </c>
      <c r="N15" s="377">
        <v>0</v>
      </c>
      <c r="O15" s="107">
        <v>0</v>
      </c>
      <c r="P15" s="107">
        <v>0</v>
      </c>
      <c r="Q15" s="125">
        <v>0</v>
      </c>
      <c r="R15" s="111"/>
      <c r="S15" s="111"/>
      <c r="T15" s="111"/>
      <c r="U15" s="111"/>
      <c r="V15" s="111"/>
      <c r="W15" s="111"/>
      <c r="X15" s="111"/>
      <c r="Y15" s="111"/>
      <c r="Z15" s="111"/>
      <c r="AA15" s="111"/>
      <c r="AB15" s="111"/>
      <c r="AC15" s="111"/>
      <c r="AD15" s="111"/>
      <c r="AE15" s="111"/>
      <c r="AF15" s="111"/>
      <c r="AG15" s="111"/>
      <c r="AH15" s="111"/>
      <c r="AI15" s="111"/>
      <c r="AJ15" s="111"/>
      <c r="AK15" s="111"/>
      <c r="AL15" s="111"/>
      <c r="AM15" s="111"/>
      <c r="AN15" s="111"/>
      <c r="AO15" s="111"/>
      <c r="AP15" s="111"/>
      <c r="AQ15" s="111"/>
      <c r="AR15" s="111"/>
      <c r="AS15" s="136"/>
    </row>
    <row r="16" spans="1:45" s="133" customFormat="1" ht="16" thickBot="1">
      <c r="A16" s="409" t="s">
        <v>184</v>
      </c>
      <c r="B16" s="410" t="s">
        <v>765</v>
      </c>
      <c r="C16" s="411" t="s">
        <v>504</v>
      </c>
      <c r="D16" s="324">
        <f t="shared" si="1"/>
        <v>0</v>
      </c>
      <c r="E16" s="324">
        <f t="shared" si="2"/>
        <v>0</v>
      </c>
      <c r="F16" s="480">
        <v>0</v>
      </c>
      <c r="G16" s="481">
        <v>0</v>
      </c>
      <c r="H16" s="480">
        <v>0</v>
      </c>
      <c r="I16" s="481">
        <v>0</v>
      </c>
      <c r="J16" s="480">
        <v>0</v>
      </c>
      <c r="K16" s="482">
        <v>0</v>
      </c>
      <c r="L16" s="480">
        <v>0</v>
      </c>
      <c r="M16" s="482">
        <v>0</v>
      </c>
      <c r="N16" s="481">
        <v>0</v>
      </c>
      <c r="O16" s="480">
        <v>0</v>
      </c>
      <c r="P16" s="480">
        <v>0</v>
      </c>
      <c r="Q16" s="482">
        <v>0</v>
      </c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32"/>
    </row>
    <row r="17" spans="1:44" ht="20.25" customHeight="1">
      <c r="A17" s="252" t="s">
        <v>20</v>
      </c>
      <c r="B17" s="251"/>
      <c r="C17" s="251"/>
      <c r="D17" s="253">
        <f>SUM(D5:D16)</f>
        <v>10</v>
      </c>
      <c r="E17" s="525">
        <f>SUM(E5:E16)</f>
        <v>7.333333333333333</v>
      </c>
      <c r="F17" s="253">
        <f>SUM(F5:F16)</f>
        <v>0</v>
      </c>
      <c r="G17" s="525">
        <f t="shared" ref="G17:Q17" si="3">SUM(G5:G16)</f>
        <v>0</v>
      </c>
      <c r="H17" s="253">
        <f>SUM(H5:H16)</f>
        <v>7</v>
      </c>
      <c r="I17" s="525">
        <f t="shared" si="3"/>
        <v>5.333333333333333</v>
      </c>
      <c r="J17" s="253">
        <f t="shared" si="3"/>
        <v>0</v>
      </c>
      <c r="K17" s="525">
        <f t="shared" si="3"/>
        <v>0</v>
      </c>
      <c r="L17" s="253">
        <f t="shared" si="3"/>
        <v>0</v>
      </c>
      <c r="M17" s="525">
        <f t="shared" si="3"/>
        <v>0</v>
      </c>
      <c r="N17" s="253">
        <f t="shared" si="3"/>
        <v>0</v>
      </c>
      <c r="O17" s="525">
        <f t="shared" si="3"/>
        <v>0</v>
      </c>
      <c r="P17" s="253">
        <f t="shared" si="3"/>
        <v>3</v>
      </c>
      <c r="Q17" s="526">
        <f t="shared" si="3"/>
        <v>2</v>
      </c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</row>
    <row r="18" spans="1:44"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1"/>
      <c r="S18" s="1"/>
    </row>
    <row r="19" spans="1:44"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1"/>
      <c r="S19" s="1"/>
    </row>
    <row r="20" spans="1:44">
      <c r="R20" s="1"/>
      <c r="S20" s="1"/>
    </row>
  </sheetData>
  <sortState xmlns:xlrd2="http://schemas.microsoft.com/office/spreadsheetml/2017/richdata2" ref="A15:XEC16">
    <sortCondition ref="A15"/>
  </sortState>
  <mergeCells count="12">
    <mergeCell ref="A1:Q1"/>
    <mergeCell ref="A3:A4"/>
    <mergeCell ref="B3:B4"/>
    <mergeCell ref="C3:C4"/>
    <mergeCell ref="F3:G3"/>
    <mergeCell ref="J3:K3"/>
    <mergeCell ref="L3:M3"/>
    <mergeCell ref="N3:O3"/>
    <mergeCell ref="P3:Q3"/>
    <mergeCell ref="A2:Q2"/>
    <mergeCell ref="D3:E3"/>
    <mergeCell ref="H3:I3"/>
  </mergeCells>
  <phoneticPr fontId="67" type="noConversion"/>
  <conditionalFormatting sqref="C1:C1048576">
    <cfRule type="containsText" dxfId="4" priority="1" operator="containsText" text="student">
      <formula>NOT(ISERROR(SEARCH("student",C1)))</formula>
    </cfRule>
  </conditionalFormatting>
  <pageMargins left="0.34" right="0.21" top="0.75" bottom="0.75" header="0.3" footer="0.3"/>
  <pageSetup paperSize="9" scale="80" orientation="landscape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 codeName="Sheet27">
    <tabColor rgb="FFFFFF00"/>
  </sheetPr>
  <dimension ref="A1:R28"/>
  <sheetViews>
    <sheetView zoomScale="80" zoomScaleNormal="80" workbookViewId="0">
      <selection sqref="A1:Q26"/>
    </sheetView>
  </sheetViews>
  <sheetFormatPr baseColWidth="10" defaultColWidth="8.83203125" defaultRowHeight="15"/>
  <cols>
    <col min="1" max="2" width="14.5" customWidth="1"/>
    <col min="3" max="3" width="31.1640625" customWidth="1"/>
    <col min="4" max="4" width="10.1640625" customWidth="1"/>
    <col min="5" max="5" width="10.33203125" customWidth="1"/>
    <col min="6" max="11" width="10.6640625" customWidth="1"/>
    <col min="12" max="12" width="9.33203125" customWidth="1"/>
    <col min="13" max="13" width="10.1640625" customWidth="1"/>
    <col min="14" max="14" width="10.5" customWidth="1"/>
    <col min="15" max="16" width="10.6640625" customWidth="1"/>
    <col min="17" max="17" width="10.5" customWidth="1"/>
  </cols>
  <sheetData>
    <row r="1" spans="1:17" ht="21" customHeight="1">
      <c r="A1" s="1729" t="s">
        <v>53</v>
      </c>
      <c r="B1" s="1730"/>
      <c r="C1" s="1730"/>
      <c r="D1" s="1730"/>
      <c r="E1" s="1730"/>
      <c r="F1" s="1730"/>
      <c r="G1" s="1730"/>
      <c r="H1" s="1730"/>
      <c r="I1" s="1730"/>
      <c r="J1" s="1730"/>
      <c r="K1" s="1730"/>
      <c r="L1" s="1730"/>
      <c r="M1" s="1730"/>
      <c r="N1" s="1730"/>
      <c r="O1" s="1730"/>
      <c r="P1" s="1730"/>
      <c r="Q1" s="1730"/>
    </row>
    <row r="2" spans="1:17" ht="19">
      <c r="A2" s="1731" t="s">
        <v>2277</v>
      </c>
      <c r="B2" s="1732"/>
      <c r="C2" s="1732"/>
      <c r="D2" s="1732"/>
      <c r="E2" s="1732"/>
      <c r="F2" s="1732"/>
      <c r="G2" s="1732"/>
      <c r="H2" s="1732"/>
      <c r="I2" s="1732"/>
      <c r="J2" s="1732"/>
      <c r="K2" s="1732"/>
      <c r="L2" s="1732"/>
      <c r="M2" s="1732"/>
      <c r="N2" s="1732"/>
      <c r="O2" s="1732"/>
      <c r="P2" s="1732"/>
      <c r="Q2" s="1732"/>
    </row>
    <row r="3" spans="1:17" ht="18" customHeight="1">
      <c r="A3" s="1733" t="s">
        <v>1</v>
      </c>
      <c r="B3" s="1733" t="s">
        <v>2</v>
      </c>
      <c r="C3" s="1733" t="s">
        <v>861</v>
      </c>
      <c r="D3" s="1734" t="s">
        <v>853</v>
      </c>
      <c r="E3" s="1734"/>
      <c r="F3" s="1734" t="s">
        <v>1732</v>
      </c>
      <c r="G3" s="1734"/>
      <c r="H3" s="1734" t="s">
        <v>1737</v>
      </c>
      <c r="I3" s="1734"/>
      <c r="J3" s="1734" t="s">
        <v>12</v>
      </c>
      <c r="K3" s="1734"/>
      <c r="L3" s="1734" t="s">
        <v>6</v>
      </c>
      <c r="M3" s="1734"/>
      <c r="N3" s="1734" t="s">
        <v>5</v>
      </c>
      <c r="O3" s="1734"/>
      <c r="P3" s="1734" t="s">
        <v>7</v>
      </c>
      <c r="Q3" s="1734"/>
    </row>
    <row r="4" spans="1:17">
      <c r="A4" s="1733"/>
      <c r="B4" s="1733"/>
      <c r="C4" s="1733"/>
      <c r="D4" s="319" t="s">
        <v>14</v>
      </c>
      <c r="E4" s="319" t="s">
        <v>15</v>
      </c>
      <c r="F4" s="67" t="s">
        <v>14</v>
      </c>
      <c r="G4" s="13" t="s">
        <v>15</v>
      </c>
      <c r="H4" s="67" t="s">
        <v>14</v>
      </c>
      <c r="I4" s="13" t="s">
        <v>15</v>
      </c>
      <c r="J4" s="68" t="s">
        <v>14</v>
      </c>
      <c r="K4" s="13" t="s">
        <v>15</v>
      </c>
      <c r="L4" s="13" t="s">
        <v>14</v>
      </c>
      <c r="M4" s="13" t="s">
        <v>15</v>
      </c>
      <c r="N4" s="13" t="s">
        <v>14</v>
      </c>
      <c r="O4" s="13" t="s">
        <v>15</v>
      </c>
      <c r="P4" s="13" t="s">
        <v>14</v>
      </c>
      <c r="Q4" s="13" t="s">
        <v>15</v>
      </c>
    </row>
    <row r="5" spans="1:17" s="111" customFormat="1">
      <c r="A5" s="663" t="s">
        <v>768</v>
      </c>
      <c r="B5" s="661" t="s">
        <v>154</v>
      </c>
      <c r="C5" s="519" t="s">
        <v>67</v>
      </c>
      <c r="D5" s="662">
        <f t="shared" ref="D5" si="0">F5+H5+J5+L5+N5+P5</f>
        <v>1</v>
      </c>
      <c r="E5" s="662">
        <f t="shared" ref="E5" si="1">G5+I5+K5+M5+O5+Q5</f>
        <v>0.5</v>
      </c>
      <c r="F5" s="82">
        <v>0</v>
      </c>
      <c r="G5" s="19">
        <v>0</v>
      </c>
      <c r="H5" s="82">
        <v>0</v>
      </c>
      <c r="I5" s="19">
        <v>0</v>
      </c>
      <c r="J5" s="82">
        <v>0</v>
      </c>
      <c r="K5" s="19">
        <v>0</v>
      </c>
      <c r="L5" s="82">
        <v>0</v>
      </c>
      <c r="M5" s="19">
        <v>0</v>
      </c>
      <c r="N5" s="82">
        <v>0</v>
      </c>
      <c r="O5" s="19">
        <v>0</v>
      </c>
      <c r="P5" s="19">
        <f>1</f>
        <v>1</v>
      </c>
      <c r="Q5" s="71">
        <f>1/2</f>
        <v>0.5</v>
      </c>
    </row>
    <row r="6" spans="1:17" s="109" customFormat="1">
      <c r="A6" s="664" t="s">
        <v>103</v>
      </c>
      <c r="B6" s="519" t="s">
        <v>104</v>
      </c>
      <c r="C6" s="519" t="s">
        <v>67</v>
      </c>
      <c r="D6" s="501">
        <f t="shared" ref="D6" si="2">F6+H6+J6+L6+N6+P6</f>
        <v>7</v>
      </c>
      <c r="E6" s="501">
        <f t="shared" ref="E6" si="3">G6+I6+K6+M6+O6+Q6</f>
        <v>4.8333333333333339</v>
      </c>
      <c r="F6" s="97">
        <v>0</v>
      </c>
      <c r="G6" s="96">
        <v>0</v>
      </c>
      <c r="H6" s="377">
        <f>1+1+1+1</f>
        <v>4</v>
      </c>
      <c r="I6" s="107">
        <f>1/2+1+1+1/3</f>
        <v>2.8333333333333335</v>
      </c>
      <c r="J6" s="97">
        <v>0</v>
      </c>
      <c r="K6" s="96">
        <v>0</v>
      </c>
      <c r="L6" s="97">
        <v>0</v>
      </c>
      <c r="M6" s="96">
        <v>0</v>
      </c>
      <c r="N6" s="97">
        <v>0</v>
      </c>
      <c r="O6" s="96">
        <v>0</v>
      </c>
      <c r="P6" s="96">
        <f>1+1+1</f>
        <v>3</v>
      </c>
      <c r="Q6" s="98">
        <f>1+1/2+1/2</f>
        <v>2</v>
      </c>
    </row>
    <row r="7" spans="1:17" s="110" customFormat="1">
      <c r="A7" s="665" t="s">
        <v>379</v>
      </c>
      <c r="B7" s="517" t="s">
        <v>380</v>
      </c>
      <c r="C7" s="517" t="s">
        <v>1083</v>
      </c>
      <c r="D7" s="501">
        <f t="shared" ref="D7:E8" si="4">F7+H7+J7+L7+N7+P7</f>
        <v>1</v>
      </c>
      <c r="E7" s="501">
        <f t="shared" si="4"/>
        <v>1</v>
      </c>
      <c r="F7" s="92">
        <v>0</v>
      </c>
      <c r="G7" s="91">
        <v>0</v>
      </c>
      <c r="H7" s="92">
        <f>1</f>
        <v>1</v>
      </c>
      <c r="I7" s="91">
        <f>1</f>
        <v>1</v>
      </c>
      <c r="J7" s="92">
        <v>0</v>
      </c>
      <c r="K7" s="91">
        <v>0</v>
      </c>
      <c r="L7" s="92">
        <v>0</v>
      </c>
      <c r="M7" s="91">
        <v>0</v>
      </c>
      <c r="N7" s="92">
        <v>0</v>
      </c>
      <c r="O7" s="91">
        <v>0</v>
      </c>
      <c r="P7" s="91">
        <v>0</v>
      </c>
      <c r="Q7" s="93">
        <v>0</v>
      </c>
    </row>
    <row r="8" spans="1:17" s="112" customFormat="1">
      <c r="A8" s="665" t="s">
        <v>785</v>
      </c>
      <c r="B8" s="517" t="s">
        <v>769</v>
      </c>
      <c r="C8" s="517" t="s">
        <v>67</v>
      </c>
      <c r="D8" s="501">
        <f t="shared" si="4"/>
        <v>1</v>
      </c>
      <c r="E8" s="501">
        <f t="shared" si="4"/>
        <v>0.33333333333333331</v>
      </c>
      <c r="F8" s="92">
        <v>0</v>
      </c>
      <c r="G8" s="91">
        <v>0</v>
      </c>
      <c r="H8" s="92">
        <f>1</f>
        <v>1</v>
      </c>
      <c r="I8" s="91">
        <f>1/3</f>
        <v>0.33333333333333331</v>
      </c>
      <c r="J8" s="92">
        <v>0</v>
      </c>
      <c r="K8" s="91">
        <v>0</v>
      </c>
      <c r="L8" s="92">
        <v>0</v>
      </c>
      <c r="M8" s="91">
        <v>0</v>
      </c>
      <c r="N8" s="92">
        <v>0</v>
      </c>
      <c r="O8" s="91">
        <v>0</v>
      </c>
      <c r="P8" s="91">
        <v>0</v>
      </c>
      <c r="Q8" s="93">
        <v>0</v>
      </c>
    </row>
    <row r="9" spans="1:17" s="110" customFormat="1">
      <c r="A9" s="665" t="s">
        <v>767</v>
      </c>
      <c r="B9" s="517" t="s">
        <v>273</v>
      </c>
      <c r="C9" s="517" t="s">
        <v>67</v>
      </c>
      <c r="D9" s="501">
        <f t="shared" ref="D9:D25" si="5">F9+H9+J9+L9+N9+P9</f>
        <v>0</v>
      </c>
      <c r="E9" s="501">
        <f t="shared" ref="E9:E25" si="6">G9+I9+K9+M9+O9+Q9</f>
        <v>0</v>
      </c>
      <c r="F9" s="92">
        <v>0</v>
      </c>
      <c r="G9" s="91">
        <v>0</v>
      </c>
      <c r="H9" s="92">
        <v>0</v>
      </c>
      <c r="I9" s="91">
        <v>0</v>
      </c>
      <c r="J9" s="92">
        <v>0</v>
      </c>
      <c r="K9" s="91">
        <v>0</v>
      </c>
      <c r="L9" s="92">
        <v>0</v>
      </c>
      <c r="M9" s="91">
        <v>0</v>
      </c>
      <c r="N9" s="92">
        <v>0</v>
      </c>
      <c r="O9" s="91">
        <v>0</v>
      </c>
      <c r="P9" s="91">
        <v>0</v>
      </c>
      <c r="Q9" s="93">
        <v>0</v>
      </c>
    </row>
    <row r="10" spans="1:17" s="112" customFormat="1">
      <c r="A10" s="665" t="s">
        <v>251</v>
      </c>
      <c r="B10" s="517" t="s">
        <v>252</v>
      </c>
      <c r="C10" s="517" t="s">
        <v>67</v>
      </c>
      <c r="D10" s="501">
        <f t="shared" si="5"/>
        <v>1</v>
      </c>
      <c r="E10" s="501">
        <f t="shared" si="6"/>
        <v>1</v>
      </c>
      <c r="F10" s="92">
        <v>0</v>
      </c>
      <c r="G10" s="91">
        <v>0</v>
      </c>
      <c r="H10" s="92">
        <f>1</f>
        <v>1</v>
      </c>
      <c r="I10" s="91">
        <f>1</f>
        <v>1</v>
      </c>
      <c r="J10" s="92">
        <v>0</v>
      </c>
      <c r="K10" s="91">
        <v>0</v>
      </c>
      <c r="L10" s="92">
        <v>0</v>
      </c>
      <c r="M10" s="91">
        <v>0</v>
      </c>
      <c r="N10" s="92">
        <v>0</v>
      </c>
      <c r="O10" s="91">
        <v>0</v>
      </c>
      <c r="P10" s="91">
        <v>0</v>
      </c>
      <c r="Q10" s="93">
        <v>0</v>
      </c>
    </row>
    <row r="11" spans="1:17" s="112" customFormat="1">
      <c r="A11" s="665" t="s">
        <v>331</v>
      </c>
      <c r="B11" s="517" t="s">
        <v>332</v>
      </c>
      <c r="C11" s="517" t="s">
        <v>67</v>
      </c>
      <c r="D11" s="501">
        <f t="shared" si="5"/>
        <v>1</v>
      </c>
      <c r="E11" s="501">
        <f t="shared" si="6"/>
        <v>0.5</v>
      </c>
      <c r="F11" s="92">
        <v>0</v>
      </c>
      <c r="G11" s="91">
        <v>0</v>
      </c>
      <c r="H11" s="92">
        <f>1</f>
        <v>1</v>
      </c>
      <c r="I11" s="91">
        <f>1/2</f>
        <v>0.5</v>
      </c>
      <c r="J11" s="92">
        <v>0</v>
      </c>
      <c r="K11" s="91">
        <v>0</v>
      </c>
      <c r="L11" s="92">
        <v>0</v>
      </c>
      <c r="M11" s="91">
        <v>0</v>
      </c>
      <c r="N11" s="92">
        <v>0</v>
      </c>
      <c r="O11" s="91">
        <v>0</v>
      </c>
      <c r="P11" s="91">
        <v>0</v>
      </c>
      <c r="Q11" s="93">
        <v>0</v>
      </c>
    </row>
    <row r="12" spans="1:17">
      <c r="A12" s="666" t="s">
        <v>325</v>
      </c>
      <c r="B12" s="516" t="s">
        <v>326</v>
      </c>
      <c r="C12" s="516" t="s">
        <v>67</v>
      </c>
      <c r="D12" s="611">
        <f t="shared" si="5"/>
        <v>2</v>
      </c>
      <c r="E12" s="611">
        <f t="shared" si="6"/>
        <v>0.66666666666666663</v>
      </c>
      <c r="F12" s="352">
        <v>0</v>
      </c>
      <c r="G12" s="329">
        <v>0</v>
      </c>
      <c r="H12" s="352">
        <f>1+1</f>
        <v>2</v>
      </c>
      <c r="I12" s="329">
        <f>1/3+1/3</f>
        <v>0.66666666666666663</v>
      </c>
      <c r="J12" s="352">
        <v>0</v>
      </c>
      <c r="K12" s="329">
        <v>0</v>
      </c>
      <c r="L12" s="352">
        <v>0</v>
      </c>
      <c r="M12" s="329">
        <v>0</v>
      </c>
      <c r="N12" s="352">
        <v>0</v>
      </c>
      <c r="O12" s="329">
        <v>0</v>
      </c>
      <c r="P12" s="329">
        <v>0</v>
      </c>
      <c r="Q12" s="342">
        <v>0</v>
      </c>
    </row>
    <row r="13" spans="1:17" s="112" customFormat="1">
      <c r="A13" s="665" t="s">
        <v>771</v>
      </c>
      <c r="B13" s="517" t="s">
        <v>100</v>
      </c>
      <c r="C13" s="517" t="s">
        <v>59</v>
      </c>
      <c r="D13" s="501">
        <f t="shared" si="5"/>
        <v>0</v>
      </c>
      <c r="E13" s="501">
        <f t="shared" si="6"/>
        <v>0</v>
      </c>
      <c r="F13" s="92">
        <v>0</v>
      </c>
      <c r="G13" s="91">
        <v>0</v>
      </c>
      <c r="H13" s="92">
        <v>0</v>
      </c>
      <c r="I13" s="91">
        <v>0</v>
      </c>
      <c r="J13" s="92">
        <v>0</v>
      </c>
      <c r="K13" s="91">
        <v>0</v>
      </c>
      <c r="L13" s="92">
        <v>0</v>
      </c>
      <c r="M13" s="91">
        <v>0</v>
      </c>
      <c r="N13" s="92">
        <v>0</v>
      </c>
      <c r="O13" s="91">
        <v>0</v>
      </c>
      <c r="P13" s="91">
        <v>0</v>
      </c>
      <c r="Q13" s="93">
        <v>0</v>
      </c>
    </row>
    <row r="14" spans="1:17" s="112" customFormat="1">
      <c r="A14" s="665" t="s">
        <v>854</v>
      </c>
      <c r="B14" s="517" t="s">
        <v>774</v>
      </c>
      <c r="C14" s="517" t="s">
        <v>59</v>
      </c>
      <c r="D14" s="501">
        <f t="shared" si="5"/>
        <v>1</v>
      </c>
      <c r="E14" s="501">
        <f t="shared" si="6"/>
        <v>1</v>
      </c>
      <c r="F14" s="92">
        <v>0</v>
      </c>
      <c r="G14" s="91">
        <v>0</v>
      </c>
      <c r="H14" s="92">
        <f>1</f>
        <v>1</v>
      </c>
      <c r="I14" s="91">
        <f>1</f>
        <v>1</v>
      </c>
      <c r="J14" s="92">
        <v>0</v>
      </c>
      <c r="K14" s="91">
        <v>0</v>
      </c>
      <c r="L14" s="92">
        <v>0</v>
      </c>
      <c r="M14" s="91">
        <v>0</v>
      </c>
      <c r="N14" s="92">
        <v>0</v>
      </c>
      <c r="O14" s="91">
        <v>0</v>
      </c>
      <c r="P14" s="91">
        <v>0</v>
      </c>
      <c r="Q14" s="93">
        <v>0</v>
      </c>
    </row>
    <row r="15" spans="1:17" s="112" customFormat="1">
      <c r="A15" s="665" t="s">
        <v>279</v>
      </c>
      <c r="B15" s="517" t="s">
        <v>280</v>
      </c>
      <c r="C15" s="517" t="s">
        <v>59</v>
      </c>
      <c r="D15" s="501">
        <f t="shared" si="5"/>
        <v>4</v>
      </c>
      <c r="E15" s="501">
        <f t="shared" si="6"/>
        <v>2.6666666666666665</v>
      </c>
      <c r="F15" s="92">
        <v>0</v>
      </c>
      <c r="G15" s="91">
        <v>0</v>
      </c>
      <c r="H15" s="92">
        <f>1+1+1+1</f>
        <v>4</v>
      </c>
      <c r="I15" s="91">
        <f>1+1/3+1/3+1</f>
        <v>2.6666666666666665</v>
      </c>
      <c r="J15" s="92">
        <v>0</v>
      </c>
      <c r="K15" s="91">
        <v>0</v>
      </c>
      <c r="L15" s="92">
        <v>0</v>
      </c>
      <c r="M15" s="91">
        <v>0</v>
      </c>
      <c r="N15" s="92">
        <v>0</v>
      </c>
      <c r="O15" s="91">
        <v>0</v>
      </c>
      <c r="P15" s="91">
        <v>0</v>
      </c>
      <c r="Q15" s="93">
        <v>0</v>
      </c>
    </row>
    <row r="16" spans="1:17" s="112" customFormat="1">
      <c r="A16" s="665" t="s">
        <v>109</v>
      </c>
      <c r="B16" s="517" t="s">
        <v>770</v>
      </c>
      <c r="C16" s="517" t="s">
        <v>59</v>
      </c>
      <c r="D16" s="501">
        <f t="shared" si="5"/>
        <v>1</v>
      </c>
      <c r="E16" s="501">
        <f t="shared" si="6"/>
        <v>0.5</v>
      </c>
      <c r="F16" s="92">
        <v>0</v>
      </c>
      <c r="G16" s="91">
        <v>0</v>
      </c>
      <c r="H16" s="92">
        <f>1</f>
        <v>1</v>
      </c>
      <c r="I16" s="91">
        <f>1/2</f>
        <v>0.5</v>
      </c>
      <c r="J16" s="92">
        <v>0</v>
      </c>
      <c r="K16" s="91">
        <v>0</v>
      </c>
      <c r="L16" s="92">
        <v>0</v>
      </c>
      <c r="M16" s="91">
        <v>0</v>
      </c>
      <c r="N16" s="92">
        <v>0</v>
      </c>
      <c r="O16" s="91">
        <v>0</v>
      </c>
      <c r="P16" s="91">
        <v>0</v>
      </c>
      <c r="Q16" s="93">
        <v>0</v>
      </c>
    </row>
    <row r="17" spans="1:18" s="112" customFormat="1">
      <c r="A17" s="666" t="s">
        <v>772</v>
      </c>
      <c r="B17" s="516" t="s">
        <v>773</v>
      </c>
      <c r="C17" s="516" t="s">
        <v>59</v>
      </c>
      <c r="D17" s="611">
        <f t="shared" si="5"/>
        <v>0</v>
      </c>
      <c r="E17" s="611">
        <f t="shared" si="6"/>
        <v>0</v>
      </c>
      <c r="F17" s="352">
        <v>0</v>
      </c>
      <c r="G17" s="329">
        <v>0</v>
      </c>
      <c r="H17" s="352">
        <v>0</v>
      </c>
      <c r="I17" s="329">
        <v>0</v>
      </c>
      <c r="J17" s="352">
        <v>0</v>
      </c>
      <c r="K17" s="329">
        <v>0</v>
      </c>
      <c r="L17" s="352">
        <v>0</v>
      </c>
      <c r="M17" s="329">
        <v>0</v>
      </c>
      <c r="N17" s="352">
        <v>0</v>
      </c>
      <c r="O17" s="329">
        <v>0</v>
      </c>
      <c r="P17" s="329">
        <v>0</v>
      </c>
      <c r="Q17" s="342">
        <v>0</v>
      </c>
    </row>
    <row r="18" spans="1:18" s="111" customFormat="1">
      <c r="A18" s="664" t="s">
        <v>109</v>
      </c>
      <c r="B18" s="519" t="s">
        <v>282</v>
      </c>
      <c r="C18" s="519" t="s">
        <v>56</v>
      </c>
      <c r="D18" s="612">
        <f t="shared" si="5"/>
        <v>3</v>
      </c>
      <c r="E18" s="612">
        <f t="shared" si="6"/>
        <v>2.5</v>
      </c>
      <c r="F18" s="97">
        <f>1+1</f>
        <v>2</v>
      </c>
      <c r="G18" s="96">
        <f>1+1</f>
        <v>2</v>
      </c>
      <c r="H18" s="97">
        <f>1</f>
        <v>1</v>
      </c>
      <c r="I18" s="96">
        <f>1/2</f>
        <v>0.5</v>
      </c>
      <c r="J18" s="97">
        <v>0</v>
      </c>
      <c r="K18" s="96">
        <v>0</v>
      </c>
      <c r="L18" s="97">
        <v>0</v>
      </c>
      <c r="M18" s="96">
        <v>0</v>
      </c>
      <c r="N18" s="97">
        <v>0</v>
      </c>
      <c r="O18" s="96">
        <v>0</v>
      </c>
      <c r="P18" s="96">
        <v>0</v>
      </c>
      <c r="Q18" s="98">
        <v>0</v>
      </c>
    </row>
    <row r="19" spans="1:18" s="112" customFormat="1">
      <c r="A19" s="665" t="s">
        <v>300</v>
      </c>
      <c r="B19" s="517" t="s">
        <v>301</v>
      </c>
      <c r="C19" s="517" t="s">
        <v>56</v>
      </c>
      <c r="D19" s="501">
        <f t="shared" si="5"/>
        <v>1</v>
      </c>
      <c r="E19" s="501">
        <f t="shared" si="6"/>
        <v>1</v>
      </c>
      <c r="F19" s="92">
        <f>1</f>
        <v>1</v>
      </c>
      <c r="G19" s="91">
        <f>1</f>
        <v>1</v>
      </c>
      <c r="H19" s="92">
        <v>0</v>
      </c>
      <c r="I19" s="91">
        <v>0</v>
      </c>
      <c r="J19" s="92">
        <v>0</v>
      </c>
      <c r="K19" s="91">
        <v>0</v>
      </c>
      <c r="L19" s="92">
        <v>0</v>
      </c>
      <c r="M19" s="91">
        <v>0</v>
      </c>
      <c r="N19" s="92">
        <v>0</v>
      </c>
      <c r="O19" s="91">
        <v>0</v>
      </c>
      <c r="P19" s="91">
        <v>0</v>
      </c>
      <c r="Q19" s="93">
        <v>0</v>
      </c>
    </row>
    <row r="20" spans="1:18" s="112" customFormat="1">
      <c r="A20" s="665" t="s">
        <v>776</v>
      </c>
      <c r="B20" s="517" t="s">
        <v>777</v>
      </c>
      <c r="C20" s="517" t="s">
        <v>56</v>
      </c>
      <c r="D20" s="302">
        <f t="shared" si="5"/>
        <v>0</v>
      </c>
      <c r="E20" s="302">
        <f t="shared" si="6"/>
        <v>0</v>
      </c>
      <c r="F20" s="92">
        <v>0</v>
      </c>
      <c r="G20" s="91">
        <v>0</v>
      </c>
      <c r="H20" s="92">
        <v>0</v>
      </c>
      <c r="I20" s="91">
        <v>0</v>
      </c>
      <c r="J20" s="92">
        <v>0</v>
      </c>
      <c r="K20" s="91">
        <v>0</v>
      </c>
      <c r="L20" s="92">
        <v>0</v>
      </c>
      <c r="M20" s="91">
        <v>0</v>
      </c>
      <c r="N20" s="92">
        <v>0</v>
      </c>
      <c r="O20" s="91">
        <v>0</v>
      </c>
      <c r="P20" s="91">
        <v>0</v>
      </c>
      <c r="Q20" s="93">
        <v>0</v>
      </c>
    </row>
    <row r="21" spans="1:18" s="112" customFormat="1">
      <c r="A21" s="665" t="s">
        <v>253</v>
      </c>
      <c r="B21" s="517" t="s">
        <v>254</v>
      </c>
      <c r="C21" s="517" t="s">
        <v>56</v>
      </c>
      <c r="D21" s="302">
        <f t="shared" si="5"/>
        <v>1</v>
      </c>
      <c r="E21" s="302">
        <f t="shared" si="6"/>
        <v>1</v>
      </c>
      <c r="F21" s="92">
        <v>0</v>
      </c>
      <c r="G21" s="91">
        <v>0</v>
      </c>
      <c r="H21" s="92">
        <f>1</f>
        <v>1</v>
      </c>
      <c r="I21" s="91">
        <f>1</f>
        <v>1</v>
      </c>
      <c r="J21" s="92">
        <v>0</v>
      </c>
      <c r="K21" s="91">
        <v>0</v>
      </c>
      <c r="L21" s="92">
        <v>0</v>
      </c>
      <c r="M21" s="91">
        <v>0</v>
      </c>
      <c r="N21" s="92">
        <v>0</v>
      </c>
      <c r="O21" s="91">
        <v>0</v>
      </c>
      <c r="P21" s="91">
        <v>0</v>
      </c>
      <c r="Q21" s="93">
        <v>0</v>
      </c>
    </row>
    <row r="22" spans="1:18">
      <c r="A22" s="666" t="s">
        <v>784</v>
      </c>
      <c r="B22" s="516" t="s">
        <v>775</v>
      </c>
      <c r="C22" s="516" t="s">
        <v>56</v>
      </c>
      <c r="D22" s="325">
        <f t="shared" si="5"/>
        <v>1</v>
      </c>
      <c r="E22" s="325">
        <f t="shared" si="6"/>
        <v>0.5</v>
      </c>
      <c r="F22" s="352">
        <v>0</v>
      </c>
      <c r="G22" s="329">
        <v>0</v>
      </c>
      <c r="H22" s="352">
        <v>0</v>
      </c>
      <c r="I22" s="329">
        <v>0</v>
      </c>
      <c r="J22" s="352">
        <v>0</v>
      </c>
      <c r="K22" s="329">
        <v>0</v>
      </c>
      <c r="L22" s="352">
        <v>0</v>
      </c>
      <c r="M22" s="329">
        <v>0</v>
      </c>
      <c r="N22" s="352">
        <v>0</v>
      </c>
      <c r="O22" s="329">
        <v>0</v>
      </c>
      <c r="P22" s="329">
        <f>1</f>
        <v>1</v>
      </c>
      <c r="Q22" s="342">
        <f>1/2</f>
        <v>0.5</v>
      </c>
    </row>
    <row r="23" spans="1:18" s="111" customFormat="1">
      <c r="A23" s="519" t="s">
        <v>778</v>
      </c>
      <c r="B23" s="519" t="s">
        <v>779</v>
      </c>
      <c r="C23" s="519" t="s">
        <v>780</v>
      </c>
      <c r="D23" s="300">
        <f t="shared" si="5"/>
        <v>0</v>
      </c>
      <c r="E23" s="300">
        <f t="shared" si="6"/>
        <v>0</v>
      </c>
      <c r="F23" s="97">
        <v>0</v>
      </c>
      <c r="G23" s="96">
        <v>0</v>
      </c>
      <c r="H23" s="97">
        <v>0</v>
      </c>
      <c r="I23" s="96">
        <v>0</v>
      </c>
      <c r="J23" s="97">
        <v>0</v>
      </c>
      <c r="K23" s="96">
        <v>0</v>
      </c>
      <c r="L23" s="97">
        <v>0</v>
      </c>
      <c r="M23" s="96">
        <v>0</v>
      </c>
      <c r="N23" s="97">
        <v>0</v>
      </c>
      <c r="O23" s="96">
        <v>0</v>
      </c>
      <c r="P23" s="96">
        <v>0</v>
      </c>
      <c r="Q23" s="98">
        <v>0</v>
      </c>
    </row>
    <row r="24" spans="1:18">
      <c r="A24" s="516" t="s">
        <v>781</v>
      </c>
      <c r="B24" s="516" t="s">
        <v>782</v>
      </c>
      <c r="C24" s="516" t="s">
        <v>783</v>
      </c>
      <c r="D24" s="325">
        <f t="shared" si="5"/>
        <v>0</v>
      </c>
      <c r="E24" s="325">
        <f t="shared" si="6"/>
        <v>0</v>
      </c>
      <c r="F24" s="352">
        <v>0</v>
      </c>
      <c r="G24" s="329">
        <v>0</v>
      </c>
      <c r="H24" s="352">
        <v>0</v>
      </c>
      <c r="I24" s="329">
        <v>0</v>
      </c>
      <c r="J24" s="352">
        <v>0</v>
      </c>
      <c r="K24" s="329">
        <v>0</v>
      </c>
      <c r="L24" s="352">
        <v>0</v>
      </c>
      <c r="M24" s="329">
        <v>0</v>
      </c>
      <c r="N24" s="352">
        <v>0</v>
      </c>
      <c r="O24" s="329">
        <v>0</v>
      </c>
      <c r="P24" s="329">
        <v>0</v>
      </c>
      <c r="Q24" s="342">
        <v>0</v>
      </c>
    </row>
    <row r="25" spans="1:18" ht="16" thickBot="1">
      <c r="A25" s="520" t="s">
        <v>264</v>
      </c>
      <c r="B25" s="520" t="s">
        <v>265</v>
      </c>
      <c r="C25" s="520" t="s">
        <v>504</v>
      </c>
      <c r="D25" s="300">
        <f t="shared" si="5"/>
        <v>1</v>
      </c>
      <c r="E25" s="300">
        <f t="shared" si="6"/>
        <v>0.33333333333333331</v>
      </c>
      <c r="F25" s="126">
        <v>0</v>
      </c>
      <c r="G25" s="73">
        <v>0</v>
      </c>
      <c r="H25" s="74">
        <f>1</f>
        <v>1</v>
      </c>
      <c r="I25" s="73">
        <f>1/3</f>
        <v>0.33333333333333331</v>
      </c>
      <c r="J25" s="74">
        <v>0</v>
      </c>
      <c r="K25" s="73">
        <v>0</v>
      </c>
      <c r="L25" s="74">
        <v>0</v>
      </c>
      <c r="M25" s="73">
        <v>0</v>
      </c>
      <c r="N25" s="74">
        <v>0</v>
      </c>
      <c r="O25" s="73">
        <v>0</v>
      </c>
      <c r="P25" s="73">
        <v>0</v>
      </c>
      <c r="Q25" s="75">
        <v>0</v>
      </c>
    </row>
    <row r="26" spans="1:18" ht="20.25" customHeight="1">
      <c r="A26" s="252" t="s">
        <v>20</v>
      </c>
      <c r="B26" s="225"/>
      <c r="C26" s="225"/>
      <c r="D26" s="227">
        <f t="shared" ref="D26:Q26" si="7">SUM(D5:D25)</f>
        <v>27</v>
      </c>
      <c r="E26" s="523">
        <f t="shared" si="7"/>
        <v>18.333333333333332</v>
      </c>
      <c r="F26" s="227">
        <f t="shared" si="7"/>
        <v>3</v>
      </c>
      <c r="G26" s="523">
        <f t="shared" si="7"/>
        <v>3</v>
      </c>
      <c r="H26" s="227">
        <f t="shared" si="7"/>
        <v>19</v>
      </c>
      <c r="I26" s="523">
        <f t="shared" si="7"/>
        <v>12.333333333333334</v>
      </c>
      <c r="J26" s="227">
        <f t="shared" si="7"/>
        <v>0</v>
      </c>
      <c r="K26" s="523">
        <f t="shared" si="7"/>
        <v>0</v>
      </c>
      <c r="L26" s="227">
        <f t="shared" si="7"/>
        <v>0</v>
      </c>
      <c r="M26" s="523">
        <f t="shared" si="7"/>
        <v>0</v>
      </c>
      <c r="N26" s="227">
        <f t="shared" si="7"/>
        <v>0</v>
      </c>
      <c r="O26" s="523">
        <f t="shared" si="7"/>
        <v>0</v>
      </c>
      <c r="P26" s="227">
        <f t="shared" si="7"/>
        <v>5</v>
      </c>
      <c r="Q26" s="527">
        <f t="shared" si="7"/>
        <v>3</v>
      </c>
      <c r="R26" s="35"/>
    </row>
    <row r="27" spans="1:18"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</row>
    <row r="28" spans="1:18"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</row>
  </sheetData>
  <sortState xmlns:xlrd2="http://schemas.microsoft.com/office/spreadsheetml/2017/richdata2" ref="A19:N23">
    <sortCondition ref="A18"/>
  </sortState>
  <mergeCells count="12">
    <mergeCell ref="A1:Q1"/>
    <mergeCell ref="A3:A4"/>
    <mergeCell ref="B3:B4"/>
    <mergeCell ref="C3:C4"/>
    <mergeCell ref="F3:G3"/>
    <mergeCell ref="J3:K3"/>
    <mergeCell ref="L3:M3"/>
    <mergeCell ref="N3:O3"/>
    <mergeCell ref="P3:Q3"/>
    <mergeCell ref="A2:Q2"/>
    <mergeCell ref="D3:E3"/>
    <mergeCell ref="H3:I3"/>
  </mergeCells>
  <phoneticPr fontId="25" type="noConversion"/>
  <conditionalFormatting sqref="C1:C1048576">
    <cfRule type="containsText" dxfId="3" priority="1" operator="containsText" text="student">
      <formula>NOT(ISERROR(SEARCH("student",C1)))</formula>
    </cfRule>
  </conditionalFormatting>
  <pageMargins left="0.17" right="0.17" top="0.75" bottom="0.75" header="0.3" footer="0.3"/>
  <pageSetup paperSize="9" scale="78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807"/>
  <sheetViews>
    <sheetView topLeftCell="A66" workbookViewId="0">
      <selection activeCell="D7" sqref="D7"/>
    </sheetView>
  </sheetViews>
  <sheetFormatPr baseColWidth="10" defaultColWidth="8.83203125" defaultRowHeight="15"/>
  <cols>
    <col min="1" max="1" width="14.83203125" style="208" customWidth="1"/>
    <col min="2" max="2" width="15.1640625" style="208" bestFit="1" customWidth="1"/>
    <col min="3" max="3" width="15.33203125" style="208" customWidth="1"/>
    <col min="4" max="4" width="32" style="208" bestFit="1" customWidth="1"/>
    <col min="5" max="5" width="9.5" style="208" customWidth="1"/>
    <col min="6" max="6" width="24.5" style="208" customWidth="1"/>
    <col min="7" max="7" width="27.5" style="208" hidden="1" customWidth="1"/>
    <col min="8" max="8" width="12.5" style="208" customWidth="1"/>
    <col min="9" max="9" width="57.5" style="208" customWidth="1"/>
    <col min="10" max="10" width="16" style="208" customWidth="1"/>
    <col min="11" max="11" width="8" style="208" customWidth="1"/>
    <col min="12" max="12" width="8.6640625" style="208" customWidth="1"/>
    <col min="13" max="13" width="8.83203125" style="208"/>
    <col min="14" max="14" width="10.6640625" style="208" customWidth="1"/>
    <col min="15" max="15" width="8.1640625" style="208" customWidth="1"/>
    <col min="16" max="16" width="31.6640625" customWidth="1"/>
    <col min="17" max="17" width="20" customWidth="1"/>
    <col min="18" max="18" width="24.6640625" style="429" customWidth="1"/>
    <col min="19" max="19" width="25.6640625" style="208" customWidth="1"/>
    <col min="20" max="20" width="26.6640625" style="208" customWidth="1"/>
    <col min="21" max="21" width="26.6640625" style="209" customWidth="1"/>
    <col min="22" max="16384" width="8.83203125" style="202"/>
  </cols>
  <sheetData>
    <row r="1" spans="1:21" ht="16">
      <c r="A1" s="500" t="s">
        <v>0</v>
      </c>
      <c r="B1" s="201" t="s">
        <v>1</v>
      </c>
      <c r="C1" s="201" t="s">
        <v>2</v>
      </c>
      <c r="D1" s="201" t="s">
        <v>861</v>
      </c>
      <c r="E1" s="201" t="s">
        <v>3</v>
      </c>
      <c r="F1" s="201" t="s">
        <v>4</v>
      </c>
      <c r="G1" s="201" t="s">
        <v>1238</v>
      </c>
      <c r="H1" s="201" t="s">
        <v>1241</v>
      </c>
      <c r="I1" s="201" t="s">
        <v>1785</v>
      </c>
      <c r="J1" s="201" t="s">
        <v>1039</v>
      </c>
      <c r="K1" s="201" t="s">
        <v>859</v>
      </c>
      <c r="L1" s="201" t="s">
        <v>12</v>
      </c>
      <c r="M1" s="201" t="s">
        <v>6</v>
      </c>
      <c r="N1" s="201" t="s">
        <v>5</v>
      </c>
      <c r="O1" s="201" t="s">
        <v>7</v>
      </c>
      <c r="P1" s="201" t="s">
        <v>8</v>
      </c>
      <c r="Q1" s="201" t="s">
        <v>9</v>
      </c>
      <c r="R1" s="201" t="s">
        <v>10</v>
      </c>
      <c r="S1" s="201" t="s">
        <v>11</v>
      </c>
      <c r="T1" s="202"/>
      <c r="U1" s="202"/>
    </row>
    <row r="2" spans="1:21" ht="30" customHeight="1">
      <c r="A2" s="203">
        <v>1</v>
      </c>
      <c r="B2" s="430" t="s">
        <v>1058</v>
      </c>
      <c r="C2" s="431" t="s">
        <v>1059</v>
      </c>
      <c r="D2" s="432" t="s">
        <v>470</v>
      </c>
      <c r="E2" s="289" t="s">
        <v>17</v>
      </c>
      <c r="F2" s="422" t="s">
        <v>2098</v>
      </c>
      <c r="G2" s="422" t="s">
        <v>1240</v>
      </c>
      <c r="H2" s="204" t="s">
        <v>1098</v>
      </c>
      <c r="I2" s="680" t="s">
        <v>1099</v>
      </c>
      <c r="J2" s="423">
        <v>1</v>
      </c>
      <c r="K2" s="423"/>
      <c r="L2" s="423"/>
      <c r="M2" s="423"/>
      <c r="N2" s="423"/>
      <c r="O2" s="452"/>
      <c r="P2" s="289" t="s">
        <v>1195</v>
      </c>
      <c r="Q2" s="457" t="s">
        <v>1234</v>
      </c>
      <c r="R2" s="423">
        <v>1</v>
      </c>
      <c r="S2" s="423">
        <v>0.25</v>
      </c>
      <c r="T2" s="202"/>
      <c r="U2" s="202"/>
    </row>
    <row r="3" spans="1:21" ht="30" customHeight="1">
      <c r="A3" s="205">
        <v>2</v>
      </c>
      <c r="B3" s="430" t="s">
        <v>803</v>
      </c>
      <c r="C3" s="431" t="s">
        <v>804</v>
      </c>
      <c r="D3" s="428" t="s">
        <v>59</v>
      </c>
      <c r="E3" s="432" t="s">
        <v>19</v>
      </c>
      <c r="F3" s="422" t="s">
        <v>1237</v>
      </c>
      <c r="G3" s="422" t="s">
        <v>1239</v>
      </c>
      <c r="H3" s="204" t="s">
        <v>1235</v>
      </c>
      <c r="I3" s="445" t="s">
        <v>1100</v>
      </c>
      <c r="J3" s="423">
        <v>0.33333333333333331</v>
      </c>
      <c r="K3" s="423"/>
      <c r="L3" s="423"/>
      <c r="M3" s="423"/>
      <c r="N3" s="423"/>
      <c r="O3" s="452"/>
      <c r="P3" s="289" t="s">
        <v>1195</v>
      </c>
      <c r="Q3" s="456" t="s">
        <v>1236</v>
      </c>
      <c r="R3" s="423">
        <v>0.33333333333333331</v>
      </c>
      <c r="S3" s="423">
        <v>0.33333333333333331</v>
      </c>
      <c r="T3" s="202"/>
      <c r="U3" s="202"/>
    </row>
    <row r="4" spans="1:21" ht="30" customHeight="1">
      <c r="A4" s="203">
        <v>3</v>
      </c>
      <c r="B4" s="430" t="s">
        <v>1058</v>
      </c>
      <c r="C4" s="431" t="s">
        <v>1059</v>
      </c>
      <c r="D4" s="432" t="s">
        <v>470</v>
      </c>
      <c r="E4" s="289" t="s">
        <v>17</v>
      </c>
      <c r="F4" s="422" t="s">
        <v>2098</v>
      </c>
      <c r="G4" s="422" t="s">
        <v>1239</v>
      </c>
      <c r="H4" s="204" t="s">
        <v>1235</v>
      </c>
      <c r="I4" s="445" t="s">
        <v>1100</v>
      </c>
      <c r="J4" s="423">
        <v>0.33333333333333331</v>
      </c>
      <c r="K4" s="452"/>
      <c r="L4" s="423"/>
      <c r="M4" s="423"/>
      <c r="N4" s="423"/>
      <c r="O4" s="452"/>
      <c r="P4" s="289" t="s">
        <v>1195</v>
      </c>
      <c r="Q4" s="681" t="s">
        <v>1236</v>
      </c>
      <c r="R4" s="423">
        <v>0.33333333333333331</v>
      </c>
      <c r="S4" s="423">
        <v>0.33333333333333331</v>
      </c>
      <c r="T4" s="202"/>
      <c r="U4" s="202"/>
    </row>
    <row r="5" spans="1:21" ht="30" customHeight="1">
      <c r="A5" s="205">
        <v>4</v>
      </c>
      <c r="B5" s="430" t="s">
        <v>1048</v>
      </c>
      <c r="C5" s="431" t="s">
        <v>497</v>
      </c>
      <c r="D5" s="431" t="s">
        <v>67</v>
      </c>
      <c r="E5" s="289" t="s">
        <v>17</v>
      </c>
      <c r="F5" s="422" t="s">
        <v>2098</v>
      </c>
      <c r="G5" s="422" t="s">
        <v>1239</v>
      </c>
      <c r="H5" s="204" t="s">
        <v>1235</v>
      </c>
      <c r="I5" s="445" t="s">
        <v>1100</v>
      </c>
      <c r="J5" s="423">
        <v>0.33333333333333331</v>
      </c>
      <c r="K5" s="452"/>
      <c r="L5" s="423"/>
      <c r="M5" s="423"/>
      <c r="N5" s="423"/>
      <c r="O5" s="452"/>
      <c r="P5" s="289" t="s">
        <v>1195</v>
      </c>
      <c r="Q5" s="456" t="s">
        <v>1236</v>
      </c>
      <c r="R5" s="423">
        <v>0.33333333333333331</v>
      </c>
      <c r="S5" s="423">
        <v>0.33333333333333331</v>
      </c>
      <c r="T5" s="202"/>
      <c r="U5" s="202"/>
    </row>
    <row r="6" spans="1:21" ht="16">
      <c r="A6" s="203">
        <v>5</v>
      </c>
      <c r="B6" s="433" t="s">
        <v>1243</v>
      </c>
      <c r="C6" s="426" t="s">
        <v>433</v>
      </c>
      <c r="D6" s="428" t="s">
        <v>1244</v>
      </c>
      <c r="E6" s="432" t="s">
        <v>18</v>
      </c>
      <c r="F6" s="422" t="s">
        <v>38</v>
      </c>
      <c r="G6" s="422" t="s">
        <v>1242</v>
      </c>
      <c r="H6" s="204" t="s">
        <v>1245</v>
      </c>
      <c r="I6" s="445" t="s">
        <v>1101</v>
      </c>
      <c r="J6" s="423">
        <v>1</v>
      </c>
      <c r="K6" s="423"/>
      <c r="L6" s="423"/>
      <c r="M6" s="423"/>
      <c r="N6" s="423"/>
      <c r="O6" s="452"/>
      <c r="P6" s="289" t="s">
        <v>1196</v>
      </c>
      <c r="Q6" s="457" t="s">
        <v>1246</v>
      </c>
      <c r="R6" s="423">
        <v>1</v>
      </c>
      <c r="S6" s="423">
        <v>1</v>
      </c>
      <c r="T6" s="202"/>
      <c r="U6" s="202"/>
    </row>
    <row r="7" spans="1:21" ht="20" customHeight="1">
      <c r="A7" s="205">
        <v>6</v>
      </c>
      <c r="B7" s="448" t="s">
        <v>81</v>
      </c>
      <c r="C7" s="449" t="s">
        <v>378</v>
      </c>
      <c r="D7" s="428" t="s">
        <v>59</v>
      </c>
      <c r="E7" s="289" t="s">
        <v>17</v>
      </c>
      <c r="F7" s="450" t="s">
        <v>29</v>
      </c>
      <c r="G7" s="450" t="s">
        <v>1250</v>
      </c>
      <c r="H7" s="204" t="s">
        <v>1248</v>
      </c>
      <c r="I7" s="678" t="s">
        <v>1102</v>
      </c>
      <c r="J7" s="423">
        <v>1</v>
      </c>
      <c r="K7" s="423"/>
      <c r="L7" s="423"/>
      <c r="M7" s="423"/>
      <c r="N7" s="423"/>
      <c r="O7" s="452"/>
      <c r="P7" s="289" t="s">
        <v>1197</v>
      </c>
      <c r="Q7" s="681" t="s">
        <v>1247</v>
      </c>
      <c r="R7" s="423">
        <v>1</v>
      </c>
      <c r="S7" s="423">
        <v>0.2</v>
      </c>
      <c r="T7" s="202"/>
      <c r="U7" s="202"/>
    </row>
    <row r="8" spans="1:21" ht="32">
      <c r="A8" s="203">
        <v>7</v>
      </c>
      <c r="B8" s="433" t="s">
        <v>253</v>
      </c>
      <c r="C8" s="426" t="s">
        <v>254</v>
      </c>
      <c r="D8" s="450" t="s">
        <v>56</v>
      </c>
      <c r="E8" s="432" t="s">
        <v>19</v>
      </c>
      <c r="F8" s="289" t="s">
        <v>40</v>
      </c>
      <c r="G8" s="289" t="s">
        <v>1249</v>
      </c>
      <c r="H8" s="204" t="s">
        <v>1251</v>
      </c>
      <c r="I8" s="445" t="s">
        <v>1091</v>
      </c>
      <c r="J8" s="423"/>
      <c r="K8" s="423">
        <v>1</v>
      </c>
      <c r="L8" s="423"/>
      <c r="M8" s="423"/>
      <c r="N8" s="423"/>
      <c r="O8" s="452"/>
      <c r="P8" s="447" t="s">
        <v>1198</v>
      </c>
      <c r="Q8" s="456" t="s">
        <v>1252</v>
      </c>
      <c r="R8" s="423">
        <v>1</v>
      </c>
      <c r="S8" s="423">
        <v>0.33333333333333331</v>
      </c>
      <c r="T8" s="202"/>
      <c r="U8" s="202"/>
    </row>
    <row r="9" spans="1:21" ht="20" customHeight="1">
      <c r="A9" s="205">
        <v>8</v>
      </c>
      <c r="B9" s="433" t="s">
        <v>103</v>
      </c>
      <c r="C9" s="434" t="s">
        <v>104</v>
      </c>
      <c r="D9" s="289" t="s">
        <v>67</v>
      </c>
      <c r="E9" s="432" t="s">
        <v>19</v>
      </c>
      <c r="F9" s="289" t="s">
        <v>40</v>
      </c>
      <c r="G9" s="289" t="s">
        <v>1254</v>
      </c>
      <c r="H9" s="204" t="s">
        <v>1253</v>
      </c>
      <c r="I9" s="428" t="s">
        <v>1092</v>
      </c>
      <c r="J9" s="423"/>
      <c r="K9" s="423">
        <v>0.5</v>
      </c>
      <c r="L9" s="423"/>
      <c r="M9" s="423"/>
      <c r="N9" s="423"/>
      <c r="O9" s="452"/>
      <c r="P9" s="289" t="s">
        <v>1093</v>
      </c>
      <c r="Q9" s="456" t="s">
        <v>1255</v>
      </c>
      <c r="R9" s="423">
        <v>0.5</v>
      </c>
      <c r="S9" s="423">
        <v>0.5</v>
      </c>
      <c r="T9" s="202"/>
      <c r="U9" s="202"/>
    </row>
    <row r="10" spans="1:21" ht="20" customHeight="1">
      <c r="A10" s="203">
        <v>9</v>
      </c>
      <c r="B10" s="433" t="s">
        <v>331</v>
      </c>
      <c r="C10" s="426" t="s">
        <v>332</v>
      </c>
      <c r="D10" s="289" t="s">
        <v>67</v>
      </c>
      <c r="E10" s="432" t="s">
        <v>19</v>
      </c>
      <c r="F10" s="289" t="s">
        <v>40</v>
      </c>
      <c r="G10" s="289" t="s">
        <v>1254</v>
      </c>
      <c r="H10" s="204" t="s">
        <v>1253</v>
      </c>
      <c r="I10" s="428" t="s">
        <v>1092</v>
      </c>
      <c r="J10" s="452"/>
      <c r="K10" s="452">
        <v>0.5</v>
      </c>
      <c r="L10" s="423"/>
      <c r="M10" s="423"/>
      <c r="N10" s="423"/>
      <c r="O10" s="452"/>
      <c r="P10" s="289" t="s">
        <v>1093</v>
      </c>
      <c r="Q10" s="456" t="s">
        <v>1255</v>
      </c>
      <c r="R10" s="423">
        <v>0.5</v>
      </c>
      <c r="S10" s="423">
        <v>0.5</v>
      </c>
      <c r="T10" s="202"/>
      <c r="U10" s="202"/>
    </row>
    <row r="11" spans="1:21" ht="32">
      <c r="A11" s="205">
        <v>10</v>
      </c>
      <c r="B11" s="433" t="s">
        <v>230</v>
      </c>
      <c r="C11" s="426" t="s">
        <v>100</v>
      </c>
      <c r="D11" s="426" t="s">
        <v>59</v>
      </c>
      <c r="E11" s="289" t="s">
        <v>18</v>
      </c>
      <c r="F11" s="289" t="s">
        <v>34</v>
      </c>
      <c r="G11" s="289" t="s">
        <v>1393</v>
      </c>
      <c r="H11" s="204" t="s">
        <v>1257</v>
      </c>
      <c r="I11" s="446" t="s">
        <v>1094</v>
      </c>
      <c r="J11" s="424">
        <v>1</v>
      </c>
      <c r="K11" s="424"/>
      <c r="L11" s="424"/>
      <c r="M11" s="424"/>
      <c r="N11" s="424"/>
      <c r="O11" s="451"/>
      <c r="P11" s="289" t="s">
        <v>1095</v>
      </c>
      <c r="Q11" s="456" t="s">
        <v>1394</v>
      </c>
      <c r="R11" s="424">
        <v>1</v>
      </c>
      <c r="S11" s="423">
        <v>0.2</v>
      </c>
      <c r="T11" s="202"/>
      <c r="U11" s="202"/>
    </row>
    <row r="12" spans="1:21" ht="20" customHeight="1">
      <c r="A12" s="203">
        <v>11</v>
      </c>
      <c r="B12" s="433" t="s">
        <v>801</v>
      </c>
      <c r="C12" s="426" t="s">
        <v>802</v>
      </c>
      <c r="D12" s="426" t="s">
        <v>59</v>
      </c>
      <c r="E12" s="432" t="s">
        <v>19</v>
      </c>
      <c r="F12" s="289" t="s">
        <v>1237</v>
      </c>
      <c r="G12" s="289" t="s">
        <v>1398</v>
      </c>
      <c r="H12" s="461" t="s">
        <v>1258</v>
      </c>
      <c r="I12" s="289" t="s">
        <v>1096</v>
      </c>
      <c r="J12" s="423"/>
      <c r="K12" s="423"/>
      <c r="L12" s="423"/>
      <c r="M12" s="423"/>
      <c r="N12" s="423"/>
      <c r="O12" s="452">
        <v>1</v>
      </c>
      <c r="P12" s="289" t="s">
        <v>1097</v>
      </c>
      <c r="Q12" s="456" t="s">
        <v>1395</v>
      </c>
      <c r="R12" s="423">
        <v>0.5</v>
      </c>
      <c r="S12" s="423">
        <v>0.33333333333333331</v>
      </c>
      <c r="T12" s="202"/>
      <c r="U12" s="202"/>
    </row>
    <row r="13" spans="1:21" ht="20" customHeight="1">
      <c r="A13" s="205">
        <v>12</v>
      </c>
      <c r="B13" s="505" t="s">
        <v>1396</v>
      </c>
      <c r="C13" s="506" t="s">
        <v>1397</v>
      </c>
      <c r="D13" s="426" t="s">
        <v>231</v>
      </c>
      <c r="E13" s="432" t="s">
        <v>19</v>
      </c>
      <c r="F13" s="450" t="s">
        <v>1237</v>
      </c>
      <c r="G13" s="289" t="s">
        <v>1398</v>
      </c>
      <c r="H13" s="461" t="s">
        <v>1258</v>
      </c>
      <c r="I13" s="289" t="s">
        <v>1096</v>
      </c>
      <c r="J13" s="452"/>
      <c r="K13" s="452"/>
      <c r="L13" s="423"/>
      <c r="M13" s="423"/>
      <c r="N13" s="423"/>
      <c r="O13" s="452">
        <v>0</v>
      </c>
      <c r="P13" s="289" t="s">
        <v>1097</v>
      </c>
      <c r="Q13" s="1137" t="s">
        <v>1395</v>
      </c>
      <c r="R13" s="423">
        <v>0.5</v>
      </c>
      <c r="S13" s="423">
        <v>0.33333333333333331</v>
      </c>
      <c r="T13" s="202"/>
      <c r="U13" s="202"/>
    </row>
    <row r="14" spans="1:21" ht="32">
      <c r="A14" s="203">
        <v>13</v>
      </c>
      <c r="B14" s="433" t="s">
        <v>131</v>
      </c>
      <c r="C14" s="426" t="s">
        <v>689</v>
      </c>
      <c r="D14" s="426" t="s">
        <v>59</v>
      </c>
      <c r="E14" s="289" t="s">
        <v>18</v>
      </c>
      <c r="F14" s="289" t="s">
        <v>34</v>
      </c>
      <c r="G14" s="289" t="s">
        <v>1399</v>
      </c>
      <c r="H14" s="461" t="s">
        <v>1259</v>
      </c>
      <c r="I14" s="447" t="s">
        <v>1103</v>
      </c>
      <c r="J14" s="424">
        <v>1</v>
      </c>
      <c r="K14" s="424"/>
      <c r="L14" s="424"/>
      <c r="M14" s="424"/>
      <c r="N14" s="424"/>
      <c r="O14" s="451"/>
      <c r="P14" s="289" t="s">
        <v>1199</v>
      </c>
      <c r="Q14" s="456" t="s">
        <v>1400</v>
      </c>
      <c r="R14" s="423">
        <v>1</v>
      </c>
      <c r="S14" s="423">
        <v>0.2</v>
      </c>
      <c r="T14" s="202"/>
      <c r="U14" s="202"/>
    </row>
    <row r="15" spans="1:21" ht="20" customHeight="1">
      <c r="A15" s="205">
        <v>14</v>
      </c>
      <c r="B15" s="435" t="s">
        <v>81</v>
      </c>
      <c r="C15" s="426" t="s">
        <v>378</v>
      </c>
      <c r="D15" s="426" t="s">
        <v>59</v>
      </c>
      <c r="E15" s="289" t="s">
        <v>17</v>
      </c>
      <c r="F15" s="450" t="s">
        <v>29</v>
      </c>
      <c r="G15" s="289" t="s">
        <v>1401</v>
      </c>
      <c r="H15" s="461" t="s">
        <v>1260</v>
      </c>
      <c r="I15" s="289" t="s">
        <v>1104</v>
      </c>
      <c r="J15" s="451">
        <v>1</v>
      </c>
      <c r="K15" s="451"/>
      <c r="L15" s="424"/>
      <c r="M15" s="424"/>
      <c r="N15" s="424"/>
      <c r="O15" s="451"/>
      <c r="P15" s="289" t="s">
        <v>1197</v>
      </c>
      <c r="Q15" s="681" t="s">
        <v>1402</v>
      </c>
      <c r="R15" s="423">
        <v>1</v>
      </c>
      <c r="S15" s="423">
        <v>0.16666666666666666</v>
      </c>
      <c r="T15" s="202"/>
      <c r="U15" s="202"/>
    </row>
    <row r="16" spans="1:21" ht="32">
      <c r="A16" s="203">
        <v>15</v>
      </c>
      <c r="B16" s="436" t="s">
        <v>215</v>
      </c>
      <c r="C16" s="437" t="s">
        <v>111</v>
      </c>
      <c r="D16" s="426" t="s">
        <v>231</v>
      </c>
      <c r="E16" s="289" t="s">
        <v>18</v>
      </c>
      <c r="F16" s="289" t="s">
        <v>38</v>
      </c>
      <c r="G16" s="290" t="s">
        <v>1403</v>
      </c>
      <c r="H16" s="461" t="s">
        <v>1261</v>
      </c>
      <c r="I16" s="446" t="s">
        <v>1105</v>
      </c>
      <c r="J16" s="451">
        <v>0</v>
      </c>
      <c r="K16" s="451"/>
      <c r="L16" s="424"/>
      <c r="M16" s="424"/>
      <c r="N16" s="424"/>
      <c r="O16" s="451"/>
      <c r="P16" s="289" t="s">
        <v>1200</v>
      </c>
      <c r="Q16" s="681" t="s">
        <v>1404</v>
      </c>
      <c r="R16" s="424">
        <v>0.33333333333333331</v>
      </c>
      <c r="S16" s="423">
        <v>0.33333333333333331</v>
      </c>
      <c r="T16" s="202"/>
      <c r="U16" s="202"/>
    </row>
    <row r="17" spans="1:21" ht="32">
      <c r="A17" s="205">
        <v>16</v>
      </c>
      <c r="B17" s="433" t="s">
        <v>268</v>
      </c>
      <c r="C17" s="426" t="s">
        <v>100</v>
      </c>
      <c r="D17" s="426" t="s">
        <v>59</v>
      </c>
      <c r="E17" s="289" t="s">
        <v>18</v>
      </c>
      <c r="F17" s="289" t="s">
        <v>38</v>
      </c>
      <c r="G17" s="290" t="s">
        <v>1403</v>
      </c>
      <c r="H17" s="461" t="s">
        <v>1261</v>
      </c>
      <c r="I17" s="446" t="s">
        <v>1105</v>
      </c>
      <c r="J17" s="452">
        <v>0.5</v>
      </c>
      <c r="K17" s="452"/>
      <c r="L17" s="423"/>
      <c r="M17" s="423"/>
      <c r="N17" s="423"/>
      <c r="O17" s="452"/>
      <c r="P17" s="289" t="s">
        <v>1200</v>
      </c>
      <c r="Q17" s="456" t="s">
        <v>1404</v>
      </c>
      <c r="R17" s="423">
        <v>0.33333333333333331</v>
      </c>
      <c r="S17" s="423">
        <v>0.33333333333333331</v>
      </c>
      <c r="T17" s="202"/>
      <c r="U17" s="202"/>
    </row>
    <row r="18" spans="1:21" ht="32">
      <c r="A18" s="203">
        <v>17</v>
      </c>
      <c r="B18" s="430" t="s">
        <v>139</v>
      </c>
      <c r="C18" s="431" t="s">
        <v>140</v>
      </c>
      <c r="D18" s="426" t="s">
        <v>59</v>
      </c>
      <c r="E18" s="289" t="s">
        <v>18</v>
      </c>
      <c r="F18" s="289" t="s">
        <v>38</v>
      </c>
      <c r="G18" s="290" t="s">
        <v>1403</v>
      </c>
      <c r="H18" s="461" t="s">
        <v>1261</v>
      </c>
      <c r="I18" s="446" t="s">
        <v>1105</v>
      </c>
      <c r="J18" s="452">
        <v>0.5</v>
      </c>
      <c r="K18" s="452"/>
      <c r="L18" s="423"/>
      <c r="M18" s="423"/>
      <c r="N18" s="423"/>
      <c r="O18" s="452"/>
      <c r="P18" s="289" t="s">
        <v>1200</v>
      </c>
      <c r="Q18" s="456" t="s">
        <v>1404</v>
      </c>
      <c r="R18" s="423">
        <v>0.33333333333333331</v>
      </c>
      <c r="S18" s="423">
        <v>0.33333333333333331</v>
      </c>
      <c r="T18" s="202"/>
      <c r="U18" s="202"/>
    </row>
    <row r="19" spans="1:21" ht="20" customHeight="1">
      <c r="A19" s="205">
        <v>18</v>
      </c>
      <c r="B19" s="433" t="s">
        <v>82</v>
      </c>
      <c r="C19" s="426" t="s">
        <v>83</v>
      </c>
      <c r="D19" s="426" t="s">
        <v>59</v>
      </c>
      <c r="E19" s="289" t="s">
        <v>17</v>
      </c>
      <c r="F19" s="450" t="s">
        <v>29</v>
      </c>
      <c r="G19" s="289" t="s">
        <v>1405</v>
      </c>
      <c r="H19" s="461" t="s">
        <v>1262</v>
      </c>
      <c r="I19" s="446" t="s">
        <v>1106</v>
      </c>
      <c r="J19" s="451"/>
      <c r="K19" s="451">
        <v>1</v>
      </c>
      <c r="L19" s="424"/>
      <c r="M19" s="424"/>
      <c r="N19" s="424"/>
      <c r="O19" s="451"/>
      <c r="P19" s="289" t="s">
        <v>1201</v>
      </c>
      <c r="Q19" s="456" t="s">
        <v>1406</v>
      </c>
      <c r="R19" s="423">
        <v>1</v>
      </c>
      <c r="S19" s="423">
        <v>0.33333333333333331</v>
      </c>
      <c r="T19" s="202"/>
      <c r="U19" s="202"/>
    </row>
    <row r="20" spans="1:21" ht="32">
      <c r="A20" s="203">
        <v>19</v>
      </c>
      <c r="B20" s="438" t="s">
        <v>111</v>
      </c>
      <c r="C20" s="439" t="s">
        <v>112</v>
      </c>
      <c r="D20" s="473" t="s">
        <v>846</v>
      </c>
      <c r="E20" s="472" t="s">
        <v>18</v>
      </c>
      <c r="F20" s="472" t="s">
        <v>33</v>
      </c>
      <c r="G20" s="289" t="s">
        <v>1407</v>
      </c>
      <c r="H20" s="461" t="s">
        <v>1263</v>
      </c>
      <c r="I20" s="446" t="s">
        <v>1107</v>
      </c>
      <c r="J20" s="451">
        <v>0.33333333333333331</v>
      </c>
      <c r="K20" s="451"/>
      <c r="L20" s="424"/>
      <c r="M20" s="424"/>
      <c r="N20" s="424"/>
      <c r="O20" s="451"/>
      <c r="P20" s="289" t="s">
        <v>1202</v>
      </c>
      <c r="Q20" s="456" t="s">
        <v>1408</v>
      </c>
      <c r="R20" s="423">
        <v>0.33333333333333331</v>
      </c>
      <c r="S20" s="423">
        <v>0.2</v>
      </c>
      <c r="T20" s="202"/>
      <c r="U20" s="202"/>
    </row>
    <row r="21" spans="1:21" ht="32">
      <c r="A21" s="205">
        <v>20</v>
      </c>
      <c r="B21" s="430" t="s">
        <v>287</v>
      </c>
      <c r="C21" s="431" t="s">
        <v>288</v>
      </c>
      <c r="D21" s="431" t="s">
        <v>56</v>
      </c>
      <c r="E21" s="289" t="s">
        <v>18</v>
      </c>
      <c r="F21" s="289" t="s">
        <v>33</v>
      </c>
      <c r="G21" s="289" t="s">
        <v>1407</v>
      </c>
      <c r="H21" s="461" t="s">
        <v>1263</v>
      </c>
      <c r="I21" s="446" t="s">
        <v>1107</v>
      </c>
      <c r="J21" s="452">
        <v>0.33333333333333331</v>
      </c>
      <c r="K21" s="452"/>
      <c r="L21" s="423"/>
      <c r="M21" s="423"/>
      <c r="N21" s="423"/>
      <c r="O21" s="452"/>
      <c r="P21" s="289" t="s">
        <v>1202</v>
      </c>
      <c r="Q21" s="456" t="s">
        <v>1408</v>
      </c>
      <c r="R21" s="423">
        <v>0.33333333333333331</v>
      </c>
      <c r="S21" s="423">
        <v>0.2</v>
      </c>
      <c r="T21" s="202"/>
      <c r="U21" s="202"/>
    </row>
    <row r="22" spans="1:21" ht="32">
      <c r="A22" s="203">
        <v>21</v>
      </c>
      <c r="B22" s="430" t="s">
        <v>110</v>
      </c>
      <c r="C22" s="431" t="s">
        <v>74</v>
      </c>
      <c r="D22" s="426" t="s">
        <v>59</v>
      </c>
      <c r="E22" s="289" t="s">
        <v>18</v>
      </c>
      <c r="F22" s="289" t="s">
        <v>33</v>
      </c>
      <c r="G22" s="289" t="s">
        <v>1407</v>
      </c>
      <c r="H22" s="461" t="s">
        <v>1263</v>
      </c>
      <c r="I22" s="446" t="s">
        <v>1107</v>
      </c>
      <c r="J22" s="452">
        <v>0.33333333333333331</v>
      </c>
      <c r="K22" s="452"/>
      <c r="L22" s="423"/>
      <c r="M22" s="423"/>
      <c r="N22" s="423"/>
      <c r="O22" s="452"/>
      <c r="P22" s="289" t="s">
        <v>1202</v>
      </c>
      <c r="Q22" s="456" t="s">
        <v>1408</v>
      </c>
      <c r="R22" s="423">
        <v>0.33333333333333331</v>
      </c>
      <c r="S22" s="423">
        <v>0.2</v>
      </c>
      <c r="T22" s="202"/>
      <c r="U22" s="202"/>
    </row>
    <row r="23" spans="1:21" s="496" customFormat="1" ht="20" customHeight="1">
      <c r="A23" s="205">
        <v>22</v>
      </c>
      <c r="B23" s="430" t="s">
        <v>1410</v>
      </c>
      <c r="C23" s="431" t="s">
        <v>1411</v>
      </c>
      <c r="D23" s="543" t="s">
        <v>835</v>
      </c>
      <c r="E23" s="428" t="s">
        <v>18</v>
      </c>
      <c r="F23" s="428" t="s">
        <v>34</v>
      </c>
      <c r="G23" s="428" t="s">
        <v>1409</v>
      </c>
      <c r="H23" s="461" t="s">
        <v>1264</v>
      </c>
      <c r="I23" s="446" t="s">
        <v>1108</v>
      </c>
      <c r="J23" s="493"/>
      <c r="K23" s="493"/>
      <c r="L23" s="494"/>
      <c r="M23" s="494"/>
      <c r="N23" s="495"/>
      <c r="O23" s="493">
        <v>0</v>
      </c>
      <c r="P23" s="428" t="s">
        <v>1203</v>
      </c>
      <c r="Q23" s="499" t="s">
        <v>1413</v>
      </c>
      <c r="R23" s="493">
        <v>0.33333333333333331</v>
      </c>
      <c r="S23" s="494">
        <v>0.25</v>
      </c>
    </row>
    <row r="24" spans="1:21" s="496" customFormat="1" ht="20" customHeight="1">
      <c r="A24" s="203">
        <v>23</v>
      </c>
      <c r="B24" s="430" t="s">
        <v>1412</v>
      </c>
      <c r="C24" s="431" t="s">
        <v>273</v>
      </c>
      <c r="D24" s="543" t="s">
        <v>835</v>
      </c>
      <c r="E24" s="428" t="s">
        <v>18</v>
      </c>
      <c r="F24" s="428" t="s">
        <v>34</v>
      </c>
      <c r="G24" s="428" t="s">
        <v>1409</v>
      </c>
      <c r="H24" s="461" t="s">
        <v>1264</v>
      </c>
      <c r="I24" s="446" t="s">
        <v>1108</v>
      </c>
      <c r="J24" s="493"/>
      <c r="K24" s="493"/>
      <c r="L24" s="494"/>
      <c r="M24" s="494"/>
      <c r="N24" s="494"/>
      <c r="O24" s="493">
        <v>0</v>
      </c>
      <c r="P24" s="428" t="s">
        <v>1203</v>
      </c>
      <c r="Q24" s="682" t="s">
        <v>1413</v>
      </c>
      <c r="R24" s="494">
        <v>0.33333333333333331</v>
      </c>
      <c r="S24" s="494">
        <v>0.25</v>
      </c>
    </row>
    <row r="25" spans="1:21" ht="20" customHeight="1">
      <c r="A25" s="205">
        <v>24</v>
      </c>
      <c r="B25" s="433" t="s">
        <v>197</v>
      </c>
      <c r="C25" s="426" t="s">
        <v>881</v>
      </c>
      <c r="D25" s="431" t="s">
        <v>67</v>
      </c>
      <c r="E25" s="289" t="s">
        <v>18</v>
      </c>
      <c r="F25" s="289" t="s">
        <v>34</v>
      </c>
      <c r="G25" s="289" t="s">
        <v>1409</v>
      </c>
      <c r="H25" s="461" t="s">
        <v>1264</v>
      </c>
      <c r="I25" s="446" t="s">
        <v>1108</v>
      </c>
      <c r="J25" s="452"/>
      <c r="K25" s="452"/>
      <c r="L25" s="423"/>
      <c r="M25" s="423"/>
      <c r="N25" s="423"/>
      <c r="O25" s="452">
        <v>1</v>
      </c>
      <c r="P25" s="289" t="s">
        <v>1203</v>
      </c>
      <c r="Q25" s="456" t="s">
        <v>1413</v>
      </c>
      <c r="R25" s="423">
        <v>0.33333333333333331</v>
      </c>
      <c r="S25" s="423">
        <v>0.25</v>
      </c>
      <c r="T25" s="202"/>
      <c r="U25" s="202"/>
    </row>
    <row r="26" spans="1:21" ht="32">
      <c r="A26" s="203">
        <v>25</v>
      </c>
      <c r="B26" s="433" t="s">
        <v>744</v>
      </c>
      <c r="C26" s="426" t="s">
        <v>745</v>
      </c>
      <c r="D26" s="431" t="s">
        <v>56</v>
      </c>
      <c r="E26" s="289" t="s">
        <v>18</v>
      </c>
      <c r="F26" s="289" t="s">
        <v>38</v>
      </c>
      <c r="G26" s="289" t="s">
        <v>1414</v>
      </c>
      <c r="H26" s="461" t="s">
        <v>1265</v>
      </c>
      <c r="I26" s="445" t="s">
        <v>1109</v>
      </c>
      <c r="J26" s="452">
        <v>1</v>
      </c>
      <c r="K26" s="452"/>
      <c r="L26" s="423"/>
      <c r="M26" s="423"/>
      <c r="N26" s="424"/>
      <c r="O26" s="452"/>
      <c r="P26" s="289" t="s">
        <v>1204</v>
      </c>
      <c r="Q26" s="681" t="s">
        <v>1415</v>
      </c>
      <c r="R26" s="423">
        <v>1</v>
      </c>
      <c r="S26" s="425">
        <v>0.5</v>
      </c>
      <c r="T26" s="202"/>
      <c r="U26" s="202"/>
    </row>
    <row r="27" spans="1:21" ht="16">
      <c r="A27" s="205">
        <v>26</v>
      </c>
      <c r="B27" s="433" t="s">
        <v>82</v>
      </c>
      <c r="C27" s="426" t="s">
        <v>83</v>
      </c>
      <c r="D27" s="426" t="s">
        <v>59</v>
      </c>
      <c r="E27" s="289" t="s">
        <v>17</v>
      </c>
      <c r="F27" s="450" t="s">
        <v>29</v>
      </c>
      <c r="G27" s="289" t="s">
        <v>1416</v>
      </c>
      <c r="H27" s="461" t="s">
        <v>1266</v>
      </c>
      <c r="I27" s="445" t="s">
        <v>1110</v>
      </c>
      <c r="J27" s="452">
        <v>1</v>
      </c>
      <c r="K27" s="452"/>
      <c r="L27" s="423"/>
      <c r="M27" s="423"/>
      <c r="N27" s="424"/>
      <c r="O27" s="452"/>
      <c r="P27" s="289" t="s">
        <v>1195</v>
      </c>
      <c r="Q27" s="681" t="s">
        <v>1417</v>
      </c>
      <c r="R27" s="423">
        <v>1</v>
      </c>
      <c r="S27" s="425">
        <v>0.5</v>
      </c>
      <c r="T27" s="202"/>
      <c r="U27" s="202"/>
    </row>
    <row r="28" spans="1:21">
      <c r="A28" s="203">
        <v>27</v>
      </c>
      <c r="B28" s="430" t="s">
        <v>109</v>
      </c>
      <c r="C28" s="431" t="s">
        <v>282</v>
      </c>
      <c r="D28" s="431" t="s">
        <v>56</v>
      </c>
      <c r="E28" s="432" t="s">
        <v>19</v>
      </c>
      <c r="F28" s="289" t="s">
        <v>40</v>
      </c>
      <c r="G28" s="289" t="s">
        <v>1418</v>
      </c>
      <c r="H28" s="461" t="s">
        <v>1267</v>
      </c>
      <c r="I28" s="428" t="s">
        <v>1111</v>
      </c>
      <c r="J28" s="452"/>
      <c r="K28" s="452">
        <v>0.5</v>
      </c>
      <c r="L28" s="423"/>
      <c r="M28" s="423"/>
      <c r="N28" s="424"/>
      <c r="O28" s="452"/>
      <c r="P28" s="289" t="s">
        <v>1205</v>
      </c>
      <c r="Q28" s="456" t="s">
        <v>1419</v>
      </c>
      <c r="R28" s="423">
        <v>0.5</v>
      </c>
      <c r="S28" s="425">
        <v>0.5</v>
      </c>
      <c r="T28" s="202"/>
      <c r="U28" s="202"/>
    </row>
    <row r="29" spans="1:21" ht="20" customHeight="1">
      <c r="A29" s="205">
        <v>28</v>
      </c>
      <c r="B29" s="430" t="s">
        <v>109</v>
      </c>
      <c r="C29" s="431" t="s">
        <v>770</v>
      </c>
      <c r="D29" s="426" t="s">
        <v>59</v>
      </c>
      <c r="E29" s="432" t="s">
        <v>19</v>
      </c>
      <c r="F29" s="289" t="s">
        <v>40</v>
      </c>
      <c r="G29" s="290" t="s">
        <v>1418</v>
      </c>
      <c r="H29" s="461" t="s">
        <v>1267</v>
      </c>
      <c r="I29" s="428" t="s">
        <v>1111</v>
      </c>
      <c r="J29" s="452"/>
      <c r="K29" s="452">
        <v>0.5</v>
      </c>
      <c r="L29" s="423"/>
      <c r="M29" s="423"/>
      <c r="N29" s="423"/>
      <c r="O29" s="452"/>
      <c r="P29" s="289" t="s">
        <v>1205</v>
      </c>
      <c r="Q29" s="456" t="s">
        <v>1419</v>
      </c>
      <c r="R29" s="423">
        <v>0.5</v>
      </c>
      <c r="S29" s="425">
        <v>0.5</v>
      </c>
      <c r="T29" s="202"/>
      <c r="U29" s="202"/>
    </row>
    <row r="30" spans="1:21" ht="32">
      <c r="A30" s="203">
        <v>29</v>
      </c>
      <c r="B30" s="438" t="s">
        <v>266</v>
      </c>
      <c r="C30" s="440" t="s">
        <v>1421</v>
      </c>
      <c r="D30" s="431" t="s">
        <v>56</v>
      </c>
      <c r="E30" s="289" t="s">
        <v>18</v>
      </c>
      <c r="F30" s="289" t="s">
        <v>36</v>
      </c>
      <c r="G30" s="289" t="s">
        <v>1420</v>
      </c>
      <c r="H30" s="461" t="s">
        <v>1268</v>
      </c>
      <c r="I30" s="445" t="s">
        <v>1112</v>
      </c>
      <c r="J30" s="452">
        <v>0.33333333333333331</v>
      </c>
      <c r="K30" s="453"/>
      <c r="L30" s="423"/>
      <c r="M30" s="423"/>
      <c r="N30" s="424"/>
      <c r="O30" s="452"/>
      <c r="P30" s="289" t="s">
        <v>1206</v>
      </c>
      <c r="Q30" s="456" t="s">
        <v>1424</v>
      </c>
      <c r="R30" s="452">
        <v>0.33333333333333331</v>
      </c>
      <c r="S30" s="452">
        <v>0.33333333333333331</v>
      </c>
      <c r="T30" s="202"/>
      <c r="U30" s="202"/>
    </row>
    <row r="31" spans="1:21" ht="32">
      <c r="A31" s="205">
        <v>30</v>
      </c>
      <c r="B31" s="430" t="s">
        <v>188</v>
      </c>
      <c r="C31" s="431" t="s">
        <v>138</v>
      </c>
      <c r="D31" s="426" t="s">
        <v>59</v>
      </c>
      <c r="E31" s="289" t="s">
        <v>18</v>
      </c>
      <c r="F31" s="289" t="s">
        <v>36</v>
      </c>
      <c r="G31" s="289" t="s">
        <v>1420</v>
      </c>
      <c r="H31" s="461" t="s">
        <v>1268</v>
      </c>
      <c r="I31" s="445" t="s">
        <v>1112</v>
      </c>
      <c r="J31" s="452">
        <v>0.33333333333333331</v>
      </c>
      <c r="K31" s="452"/>
      <c r="L31" s="423"/>
      <c r="M31" s="423"/>
      <c r="N31" s="423"/>
      <c r="O31" s="452"/>
      <c r="P31" s="289" t="s">
        <v>1206</v>
      </c>
      <c r="Q31" s="456" t="s">
        <v>1424</v>
      </c>
      <c r="R31" s="452">
        <v>0.33333333333333331</v>
      </c>
      <c r="S31" s="452">
        <v>0.33333333333333331</v>
      </c>
      <c r="T31" s="202"/>
      <c r="U31" s="202"/>
    </row>
    <row r="32" spans="1:21" ht="32">
      <c r="A32" s="203">
        <v>31</v>
      </c>
      <c r="B32" s="430" t="s">
        <v>1422</v>
      </c>
      <c r="C32" s="431" t="s">
        <v>1423</v>
      </c>
      <c r="D32" s="431" t="s">
        <v>912</v>
      </c>
      <c r="E32" s="289" t="s">
        <v>18</v>
      </c>
      <c r="F32" s="289" t="s">
        <v>36</v>
      </c>
      <c r="G32" s="289" t="s">
        <v>1420</v>
      </c>
      <c r="H32" s="461" t="s">
        <v>1268</v>
      </c>
      <c r="I32" s="445" t="s">
        <v>1112</v>
      </c>
      <c r="J32" s="452">
        <v>0.33333333333333331</v>
      </c>
      <c r="K32" s="452"/>
      <c r="L32" s="423"/>
      <c r="M32" s="423"/>
      <c r="N32" s="423"/>
      <c r="O32" s="452"/>
      <c r="P32" s="289" t="s">
        <v>1206</v>
      </c>
      <c r="Q32" s="456" t="s">
        <v>1424</v>
      </c>
      <c r="R32" s="452">
        <v>0.33333333333333331</v>
      </c>
      <c r="S32" s="452">
        <v>0.33333333333333331</v>
      </c>
      <c r="T32" s="202"/>
      <c r="U32" s="202"/>
    </row>
    <row r="33" spans="1:21" ht="32">
      <c r="A33" s="205">
        <v>32</v>
      </c>
      <c r="B33" s="433" t="s">
        <v>371</v>
      </c>
      <c r="C33" s="441" t="s">
        <v>372</v>
      </c>
      <c r="D33" s="441" t="s">
        <v>67</v>
      </c>
      <c r="E33" s="432" t="s">
        <v>19</v>
      </c>
      <c r="F33" s="290" t="s">
        <v>1237</v>
      </c>
      <c r="G33" s="290" t="s">
        <v>1425</v>
      </c>
      <c r="H33" s="461" t="s">
        <v>1269</v>
      </c>
      <c r="I33" s="445" t="s">
        <v>1113</v>
      </c>
      <c r="J33" s="452">
        <v>1</v>
      </c>
      <c r="K33" s="453"/>
      <c r="L33" s="423"/>
      <c r="M33" s="423"/>
      <c r="N33" s="424"/>
      <c r="O33" s="452"/>
      <c r="P33" s="289" t="s">
        <v>1207</v>
      </c>
      <c r="Q33" s="456" t="s">
        <v>1426</v>
      </c>
      <c r="R33" s="423">
        <v>1</v>
      </c>
      <c r="S33" s="423">
        <v>0.5</v>
      </c>
      <c r="T33" s="202"/>
      <c r="U33" s="202"/>
    </row>
    <row r="34" spans="1:21" ht="20" customHeight="1">
      <c r="A34" s="203">
        <v>33</v>
      </c>
      <c r="B34" s="433" t="s">
        <v>480</v>
      </c>
      <c r="C34" s="426" t="s">
        <v>481</v>
      </c>
      <c r="D34" s="441" t="s">
        <v>67</v>
      </c>
      <c r="E34" s="289" t="s">
        <v>17</v>
      </c>
      <c r="F34" s="289" t="s">
        <v>1428</v>
      </c>
      <c r="G34" s="290"/>
      <c r="H34" s="461" t="s">
        <v>1270</v>
      </c>
      <c r="I34" s="289" t="s">
        <v>1114</v>
      </c>
      <c r="J34" s="452"/>
      <c r="K34" s="452"/>
      <c r="L34" s="423"/>
      <c r="M34" s="423"/>
      <c r="N34" s="423">
        <v>1</v>
      </c>
      <c r="O34" s="452"/>
      <c r="P34" s="289" t="s">
        <v>1208</v>
      </c>
      <c r="Q34" s="456" t="s">
        <v>1427</v>
      </c>
      <c r="R34" s="423">
        <v>1</v>
      </c>
      <c r="S34" s="423">
        <v>1</v>
      </c>
      <c r="T34" s="202"/>
      <c r="U34" s="202"/>
    </row>
    <row r="35" spans="1:21" ht="20" customHeight="1">
      <c r="A35" s="205">
        <v>34</v>
      </c>
      <c r="B35" s="430" t="s">
        <v>1429</v>
      </c>
      <c r="C35" s="431" t="s">
        <v>1432</v>
      </c>
      <c r="D35" s="431" t="s">
        <v>56</v>
      </c>
      <c r="E35" s="289" t="s">
        <v>17</v>
      </c>
      <c r="F35" s="289" t="s">
        <v>31</v>
      </c>
      <c r="G35" s="289" t="s">
        <v>1430</v>
      </c>
      <c r="H35" s="461" t="s">
        <v>1271</v>
      </c>
      <c r="I35" s="289" t="s">
        <v>1115</v>
      </c>
      <c r="J35" s="452">
        <v>1</v>
      </c>
      <c r="K35" s="452"/>
      <c r="L35" s="423"/>
      <c r="M35" s="423"/>
      <c r="N35" s="424"/>
      <c r="O35" s="452"/>
      <c r="P35" s="289" t="s">
        <v>1209</v>
      </c>
      <c r="Q35" s="456" t="s">
        <v>1431</v>
      </c>
      <c r="R35" s="423">
        <v>1</v>
      </c>
      <c r="S35" s="452">
        <v>0.33333333333333331</v>
      </c>
      <c r="T35" s="202"/>
      <c r="U35" s="202"/>
    </row>
    <row r="36" spans="1:21" ht="20" customHeight="1">
      <c r="A36" s="203">
        <v>35</v>
      </c>
      <c r="B36" s="433" t="s">
        <v>758</v>
      </c>
      <c r="C36" s="426" t="s">
        <v>759</v>
      </c>
      <c r="D36" s="426" t="s">
        <v>59</v>
      </c>
      <c r="E36" s="432" t="s">
        <v>19</v>
      </c>
      <c r="F36" s="289" t="s">
        <v>1435</v>
      </c>
      <c r="G36" s="289" t="s">
        <v>1433</v>
      </c>
      <c r="H36" s="461" t="s">
        <v>1272</v>
      </c>
      <c r="I36" s="289" t="s">
        <v>1116</v>
      </c>
      <c r="J36" s="452"/>
      <c r="K36" s="452">
        <v>1</v>
      </c>
      <c r="L36" s="423"/>
      <c r="M36" s="423"/>
      <c r="N36" s="424"/>
      <c r="O36" s="452"/>
      <c r="P36" s="289" t="s">
        <v>1204</v>
      </c>
      <c r="Q36" s="456" t="s">
        <v>1434</v>
      </c>
      <c r="R36" s="423">
        <v>1</v>
      </c>
      <c r="S36" s="452">
        <v>0.33333333333333331</v>
      </c>
      <c r="T36" s="202"/>
      <c r="U36" s="202"/>
    </row>
    <row r="37" spans="1:21" ht="20" customHeight="1">
      <c r="A37" s="205">
        <v>36</v>
      </c>
      <c r="B37" s="430" t="s">
        <v>791</v>
      </c>
      <c r="C37" s="431" t="s">
        <v>89</v>
      </c>
      <c r="D37" s="442" t="s">
        <v>56</v>
      </c>
      <c r="E37" s="432" t="s">
        <v>19</v>
      </c>
      <c r="F37" s="289" t="s">
        <v>1438</v>
      </c>
      <c r="G37" s="289" t="s">
        <v>1436</v>
      </c>
      <c r="H37" s="461" t="s">
        <v>1273</v>
      </c>
      <c r="I37" s="289" t="s">
        <v>1117</v>
      </c>
      <c r="J37" s="452"/>
      <c r="K37" s="452">
        <v>1</v>
      </c>
      <c r="L37" s="423"/>
      <c r="M37" s="423"/>
      <c r="N37" s="424"/>
      <c r="O37" s="452"/>
      <c r="P37" s="289" t="s">
        <v>1200</v>
      </c>
      <c r="Q37" s="456" t="s">
        <v>1437</v>
      </c>
      <c r="R37" s="423">
        <v>1</v>
      </c>
      <c r="S37" s="423">
        <v>1</v>
      </c>
      <c r="T37" s="202"/>
      <c r="U37" s="202"/>
    </row>
    <row r="38" spans="1:21" ht="32">
      <c r="A38" s="203">
        <v>37</v>
      </c>
      <c r="B38" s="430" t="s">
        <v>741</v>
      </c>
      <c r="C38" s="431" t="s">
        <v>386</v>
      </c>
      <c r="D38" s="431" t="s">
        <v>56</v>
      </c>
      <c r="E38" s="289" t="s">
        <v>18</v>
      </c>
      <c r="F38" s="289" t="s">
        <v>38</v>
      </c>
      <c r="G38" s="289" t="s">
        <v>1439</v>
      </c>
      <c r="H38" s="461" t="s">
        <v>1274</v>
      </c>
      <c r="I38" s="447" t="s">
        <v>1118</v>
      </c>
      <c r="J38" s="452">
        <v>1</v>
      </c>
      <c r="K38" s="452"/>
      <c r="L38" s="423"/>
      <c r="M38" s="423"/>
      <c r="N38" s="423"/>
      <c r="O38" s="452"/>
      <c r="P38" s="289" t="s">
        <v>1210</v>
      </c>
      <c r="Q38" s="456" t="s">
        <v>1442</v>
      </c>
      <c r="R38" s="423">
        <v>1</v>
      </c>
      <c r="S38" s="423">
        <v>0.25</v>
      </c>
      <c r="T38" s="202"/>
      <c r="U38" s="202"/>
    </row>
    <row r="39" spans="1:21" ht="32">
      <c r="A39" s="205">
        <v>38</v>
      </c>
      <c r="B39" s="430" t="s">
        <v>349</v>
      </c>
      <c r="C39" s="431" t="s">
        <v>214</v>
      </c>
      <c r="D39" s="426" t="s">
        <v>67</v>
      </c>
      <c r="E39" s="289" t="s">
        <v>18</v>
      </c>
      <c r="F39" s="289" t="s">
        <v>36</v>
      </c>
      <c r="G39" s="289" t="s">
        <v>1440</v>
      </c>
      <c r="H39" s="461" t="s">
        <v>1275</v>
      </c>
      <c r="I39" s="447" t="s">
        <v>1119</v>
      </c>
      <c r="J39" s="452">
        <v>1</v>
      </c>
      <c r="K39" s="452"/>
      <c r="L39" s="423"/>
      <c r="M39" s="423"/>
      <c r="N39" s="424"/>
      <c r="O39" s="452"/>
      <c r="P39" s="447" t="s">
        <v>1211</v>
      </c>
      <c r="Q39" s="456" t="s">
        <v>1441</v>
      </c>
      <c r="R39" s="423">
        <v>1</v>
      </c>
      <c r="S39" s="423">
        <v>0.2</v>
      </c>
      <c r="T39" s="202"/>
      <c r="U39" s="202"/>
    </row>
    <row r="40" spans="1:21" ht="32">
      <c r="A40" s="203">
        <v>39</v>
      </c>
      <c r="B40" s="433" t="s">
        <v>678</v>
      </c>
      <c r="C40" s="426" t="s">
        <v>679</v>
      </c>
      <c r="D40" s="426" t="s">
        <v>67</v>
      </c>
      <c r="E40" s="289" t="s">
        <v>18</v>
      </c>
      <c r="F40" s="289" t="s">
        <v>34</v>
      </c>
      <c r="G40" s="289" t="s">
        <v>1443</v>
      </c>
      <c r="H40" s="461" t="s">
        <v>1276</v>
      </c>
      <c r="I40" s="447" t="s">
        <v>1120</v>
      </c>
      <c r="J40" s="451">
        <v>1</v>
      </c>
      <c r="K40" s="451"/>
      <c r="L40" s="424"/>
      <c r="M40" s="424"/>
      <c r="N40" s="424"/>
      <c r="O40" s="451"/>
      <c r="P40" s="447" t="s">
        <v>1212</v>
      </c>
      <c r="Q40" s="456" t="s">
        <v>1444</v>
      </c>
      <c r="R40" s="424">
        <v>1</v>
      </c>
      <c r="S40" s="424">
        <v>0.5</v>
      </c>
      <c r="T40" s="202"/>
      <c r="U40" s="202"/>
    </row>
    <row r="41" spans="1:21" ht="32">
      <c r="A41" s="205">
        <v>40</v>
      </c>
      <c r="B41" s="433" t="s">
        <v>186</v>
      </c>
      <c r="C41" s="426" t="s">
        <v>187</v>
      </c>
      <c r="D41" s="426" t="s">
        <v>67</v>
      </c>
      <c r="E41" s="289" t="s">
        <v>18</v>
      </c>
      <c r="F41" s="289" t="s">
        <v>38</v>
      </c>
      <c r="G41" s="289" t="s">
        <v>1445</v>
      </c>
      <c r="H41" s="461" t="s">
        <v>1277</v>
      </c>
      <c r="I41" s="447" t="s">
        <v>1121</v>
      </c>
      <c r="J41" s="451">
        <v>1</v>
      </c>
      <c r="K41" s="451"/>
      <c r="L41" s="423"/>
      <c r="M41" s="423"/>
      <c r="N41" s="423"/>
      <c r="O41" s="451"/>
      <c r="P41" s="289" t="s">
        <v>1213</v>
      </c>
      <c r="Q41" s="456" t="s">
        <v>1446</v>
      </c>
      <c r="R41" s="423">
        <v>1</v>
      </c>
      <c r="S41" s="423">
        <v>0.25</v>
      </c>
      <c r="T41" s="202"/>
      <c r="U41" s="202"/>
    </row>
    <row r="42" spans="1:21" ht="20" customHeight="1">
      <c r="A42" s="203">
        <v>41</v>
      </c>
      <c r="B42" s="433" t="s">
        <v>65</v>
      </c>
      <c r="C42" s="426" t="s">
        <v>66</v>
      </c>
      <c r="D42" s="428" t="s">
        <v>67</v>
      </c>
      <c r="E42" s="289" t="s">
        <v>17</v>
      </c>
      <c r="F42" s="450" t="s">
        <v>29</v>
      </c>
      <c r="G42" s="289" t="s">
        <v>1447</v>
      </c>
      <c r="H42" s="461" t="s">
        <v>1278</v>
      </c>
      <c r="I42" s="289" t="s">
        <v>1122</v>
      </c>
      <c r="J42" s="451">
        <v>1</v>
      </c>
      <c r="K42" s="451"/>
      <c r="L42" s="423"/>
      <c r="M42" s="423"/>
      <c r="N42" s="423"/>
      <c r="O42" s="451"/>
      <c r="P42" s="289" t="s">
        <v>1214</v>
      </c>
      <c r="Q42" s="456" t="s">
        <v>1448</v>
      </c>
      <c r="R42" s="423">
        <v>1</v>
      </c>
      <c r="S42" s="452">
        <v>0.33333333333333331</v>
      </c>
      <c r="T42" s="202"/>
      <c r="U42" s="202"/>
    </row>
    <row r="43" spans="1:21" ht="32">
      <c r="A43" s="205">
        <v>42</v>
      </c>
      <c r="B43" s="433" t="s">
        <v>1450</v>
      </c>
      <c r="C43" s="426" t="s">
        <v>111</v>
      </c>
      <c r="D43" s="428" t="s">
        <v>231</v>
      </c>
      <c r="E43" s="289" t="s">
        <v>18</v>
      </c>
      <c r="F43" s="289" t="s">
        <v>38</v>
      </c>
      <c r="G43" s="289" t="s">
        <v>1449</v>
      </c>
      <c r="H43" s="461" t="s">
        <v>1279</v>
      </c>
      <c r="I43" s="447" t="s">
        <v>1123</v>
      </c>
      <c r="J43" s="451"/>
      <c r="K43" s="451"/>
      <c r="L43" s="423"/>
      <c r="M43" s="423"/>
      <c r="N43" s="423"/>
      <c r="O43" s="451">
        <v>0</v>
      </c>
      <c r="P43" s="289" t="s">
        <v>1215</v>
      </c>
      <c r="Q43" s="681" t="s">
        <v>1451</v>
      </c>
      <c r="R43" s="451">
        <v>0.33333333333333331</v>
      </c>
      <c r="S43" s="452">
        <v>0.33333333333333331</v>
      </c>
      <c r="T43" s="202"/>
      <c r="U43" s="202"/>
    </row>
    <row r="44" spans="1:21" ht="32">
      <c r="A44" s="203">
        <v>43</v>
      </c>
      <c r="B44" s="433" t="s">
        <v>199</v>
      </c>
      <c r="C44" s="426" t="s">
        <v>100</v>
      </c>
      <c r="D44" s="431" t="s">
        <v>59</v>
      </c>
      <c r="E44" s="289" t="s">
        <v>18</v>
      </c>
      <c r="F44" s="289" t="s">
        <v>38</v>
      </c>
      <c r="G44" s="289" t="s">
        <v>1449</v>
      </c>
      <c r="H44" s="461" t="s">
        <v>1279</v>
      </c>
      <c r="I44" s="447" t="s">
        <v>1123</v>
      </c>
      <c r="J44" s="452"/>
      <c r="K44" s="452"/>
      <c r="L44" s="423"/>
      <c r="M44" s="423"/>
      <c r="N44" s="423"/>
      <c r="O44" s="451">
        <v>0.5</v>
      </c>
      <c r="P44" s="289" t="s">
        <v>1215</v>
      </c>
      <c r="Q44" s="456" t="s">
        <v>1451</v>
      </c>
      <c r="R44" s="451">
        <v>0.33333333333333331</v>
      </c>
      <c r="S44" s="452">
        <v>0.33333333333333331</v>
      </c>
      <c r="T44" s="202"/>
      <c r="U44" s="202"/>
    </row>
    <row r="45" spans="1:21" ht="32">
      <c r="A45" s="205">
        <v>44</v>
      </c>
      <c r="B45" s="433" t="s">
        <v>344</v>
      </c>
      <c r="C45" s="426" t="s">
        <v>323</v>
      </c>
      <c r="D45" s="431" t="s">
        <v>59</v>
      </c>
      <c r="E45" s="289" t="s">
        <v>18</v>
      </c>
      <c r="F45" s="289" t="s">
        <v>38</v>
      </c>
      <c r="G45" s="289" t="s">
        <v>1449</v>
      </c>
      <c r="H45" s="461" t="s">
        <v>1279</v>
      </c>
      <c r="I45" s="447" t="s">
        <v>1123</v>
      </c>
      <c r="J45" s="452"/>
      <c r="K45" s="452"/>
      <c r="L45" s="423"/>
      <c r="M45" s="423"/>
      <c r="N45" s="423"/>
      <c r="O45" s="451">
        <v>0.5</v>
      </c>
      <c r="P45" s="289" t="s">
        <v>1215</v>
      </c>
      <c r="Q45" s="456" t="s">
        <v>1451</v>
      </c>
      <c r="R45" s="451">
        <v>0.33333333333333331</v>
      </c>
      <c r="S45" s="452">
        <v>0.33333333333333331</v>
      </c>
      <c r="T45" s="202"/>
      <c r="U45" s="202"/>
    </row>
    <row r="46" spans="1:21" ht="32">
      <c r="A46" s="1139">
        <v>45</v>
      </c>
      <c r="B46" s="1140" t="s">
        <v>945</v>
      </c>
      <c r="C46" s="1141" t="s">
        <v>100</v>
      </c>
      <c r="D46" s="1170" t="s">
        <v>868</v>
      </c>
      <c r="E46" s="1142" t="s">
        <v>18</v>
      </c>
      <c r="F46" s="1142" t="s">
        <v>38</v>
      </c>
      <c r="G46" s="1142" t="s">
        <v>1452</v>
      </c>
      <c r="H46" s="1144" t="s">
        <v>1280</v>
      </c>
      <c r="I46" s="1145" t="s">
        <v>1124</v>
      </c>
      <c r="J46" s="1176">
        <v>0</v>
      </c>
      <c r="K46" s="1176"/>
      <c r="L46" s="1147"/>
      <c r="M46" s="1147"/>
      <c r="N46" s="1147"/>
      <c r="O46" s="1176"/>
      <c r="P46" s="1142" t="s">
        <v>1201</v>
      </c>
      <c r="Q46" s="1148" t="s">
        <v>1453</v>
      </c>
      <c r="R46" s="1147">
        <v>0.5</v>
      </c>
      <c r="S46" s="1147">
        <v>0.5</v>
      </c>
      <c r="T46" s="202"/>
      <c r="U46" s="202"/>
    </row>
    <row r="47" spans="1:21" ht="32">
      <c r="A47" s="205">
        <v>46</v>
      </c>
      <c r="B47" s="433" t="s">
        <v>163</v>
      </c>
      <c r="C47" s="426" t="s">
        <v>164</v>
      </c>
      <c r="D47" s="431" t="s">
        <v>67</v>
      </c>
      <c r="E47" s="289" t="s">
        <v>18</v>
      </c>
      <c r="F47" s="289" t="s">
        <v>38</v>
      </c>
      <c r="G47" s="289" t="s">
        <v>1452</v>
      </c>
      <c r="H47" s="461" t="s">
        <v>1280</v>
      </c>
      <c r="I47" s="447" t="s">
        <v>1124</v>
      </c>
      <c r="J47" s="452">
        <v>1</v>
      </c>
      <c r="K47" s="452"/>
      <c r="L47" s="423"/>
      <c r="M47" s="423"/>
      <c r="N47" s="423"/>
      <c r="O47" s="452"/>
      <c r="P47" s="289" t="s">
        <v>1201</v>
      </c>
      <c r="Q47" s="456" t="s">
        <v>1453</v>
      </c>
      <c r="R47" s="423">
        <v>0.5</v>
      </c>
      <c r="S47" s="423">
        <v>0.5</v>
      </c>
      <c r="T47" s="202"/>
      <c r="U47" s="202"/>
    </row>
    <row r="48" spans="1:21" ht="48">
      <c r="A48" s="203">
        <v>47</v>
      </c>
      <c r="B48" s="433" t="s">
        <v>1455</v>
      </c>
      <c r="C48" s="426" t="s">
        <v>1456</v>
      </c>
      <c r="D48" s="428" t="s">
        <v>231</v>
      </c>
      <c r="E48" s="289" t="s">
        <v>18</v>
      </c>
      <c r="F48" s="289" t="s">
        <v>33</v>
      </c>
      <c r="G48" s="290" t="s">
        <v>1454</v>
      </c>
      <c r="H48" s="461" t="s">
        <v>1281</v>
      </c>
      <c r="I48" s="447" t="s">
        <v>1125</v>
      </c>
      <c r="J48" s="451">
        <v>0</v>
      </c>
      <c r="K48" s="451"/>
      <c r="L48" s="423"/>
      <c r="M48" s="423"/>
      <c r="N48" s="423"/>
      <c r="O48" s="451"/>
      <c r="P48" s="289" t="s">
        <v>1216</v>
      </c>
      <c r="Q48" s="681" t="s">
        <v>1457</v>
      </c>
      <c r="R48" s="451">
        <v>0.33333333333333331</v>
      </c>
      <c r="S48" s="452">
        <v>0.33333333333333331</v>
      </c>
      <c r="T48" s="202"/>
      <c r="U48" s="202"/>
    </row>
    <row r="49" spans="1:21" ht="48">
      <c r="A49" s="205">
        <v>48</v>
      </c>
      <c r="B49" s="433" t="s">
        <v>833</v>
      </c>
      <c r="C49" s="426" t="s">
        <v>119</v>
      </c>
      <c r="D49" s="431" t="s">
        <v>67</v>
      </c>
      <c r="E49" s="289" t="s">
        <v>18</v>
      </c>
      <c r="F49" s="289" t="s">
        <v>33</v>
      </c>
      <c r="G49" s="290" t="s">
        <v>1454</v>
      </c>
      <c r="H49" s="461" t="s">
        <v>1281</v>
      </c>
      <c r="I49" s="447" t="s">
        <v>1125</v>
      </c>
      <c r="J49" s="462">
        <v>0.5</v>
      </c>
      <c r="K49" s="462"/>
      <c r="L49" s="463"/>
      <c r="M49" s="463"/>
      <c r="N49" s="463"/>
      <c r="O49" s="462"/>
      <c r="P49" s="289" t="s">
        <v>1216</v>
      </c>
      <c r="Q49" s="456" t="s">
        <v>1457</v>
      </c>
      <c r="R49" s="462">
        <v>0.33333333333333331</v>
      </c>
      <c r="S49" s="452">
        <v>0.33333333333333331</v>
      </c>
      <c r="T49" s="202"/>
      <c r="U49" s="202"/>
    </row>
    <row r="50" spans="1:21" ht="48">
      <c r="A50" s="203">
        <v>49</v>
      </c>
      <c r="B50" s="433" t="s">
        <v>182</v>
      </c>
      <c r="C50" s="426" t="s">
        <v>138</v>
      </c>
      <c r="D50" s="679" t="s">
        <v>183</v>
      </c>
      <c r="E50" s="289" t="s">
        <v>18</v>
      </c>
      <c r="F50" s="289" t="s">
        <v>33</v>
      </c>
      <c r="G50" s="290" t="s">
        <v>1454</v>
      </c>
      <c r="H50" s="461" t="s">
        <v>1281</v>
      </c>
      <c r="I50" s="447" t="s">
        <v>1125</v>
      </c>
      <c r="J50" s="462">
        <v>0.5</v>
      </c>
      <c r="K50" s="462"/>
      <c r="L50" s="463"/>
      <c r="M50" s="463"/>
      <c r="N50" s="463"/>
      <c r="O50" s="462"/>
      <c r="P50" s="289" t="s">
        <v>1216</v>
      </c>
      <c r="Q50" s="456" t="s">
        <v>1457</v>
      </c>
      <c r="R50" s="462">
        <v>0.33333333333333331</v>
      </c>
      <c r="S50" s="452">
        <v>0.33333333333333331</v>
      </c>
      <c r="T50" s="202"/>
      <c r="U50" s="202"/>
    </row>
    <row r="51" spans="1:21" ht="32">
      <c r="A51" s="205">
        <v>50</v>
      </c>
      <c r="B51" s="433" t="s">
        <v>152</v>
      </c>
      <c r="C51" s="426" t="s">
        <v>895</v>
      </c>
      <c r="D51" s="442" t="s">
        <v>1718</v>
      </c>
      <c r="E51" s="289" t="s">
        <v>18</v>
      </c>
      <c r="F51" s="289" t="s">
        <v>33</v>
      </c>
      <c r="G51" s="289" t="s">
        <v>1458</v>
      </c>
      <c r="H51" s="204" t="s">
        <v>1282</v>
      </c>
      <c r="I51" s="447" t="s">
        <v>1126</v>
      </c>
      <c r="J51" s="451">
        <v>0.25</v>
      </c>
      <c r="K51" s="451"/>
      <c r="L51" s="423"/>
      <c r="M51" s="423"/>
      <c r="N51" s="423"/>
      <c r="O51" s="451"/>
      <c r="P51" s="289" t="s">
        <v>1199</v>
      </c>
      <c r="Q51" s="456" t="s">
        <v>1460</v>
      </c>
      <c r="R51" s="451">
        <v>0.25</v>
      </c>
      <c r="S51" s="451">
        <v>0.25</v>
      </c>
      <c r="T51" s="202"/>
      <c r="U51" s="202"/>
    </row>
    <row r="52" spans="1:21" ht="32">
      <c r="A52" s="203">
        <v>51</v>
      </c>
      <c r="B52" s="433" t="s">
        <v>74</v>
      </c>
      <c r="C52" s="426" t="s">
        <v>960</v>
      </c>
      <c r="D52" s="426" t="s">
        <v>912</v>
      </c>
      <c r="E52" s="289" t="s">
        <v>18</v>
      </c>
      <c r="F52" s="289" t="s">
        <v>33</v>
      </c>
      <c r="G52" s="289" t="s">
        <v>1458</v>
      </c>
      <c r="H52" s="204" t="s">
        <v>1282</v>
      </c>
      <c r="I52" s="447" t="s">
        <v>1126</v>
      </c>
      <c r="J52" s="452">
        <v>0.25</v>
      </c>
      <c r="K52" s="452"/>
      <c r="L52" s="423"/>
      <c r="M52" s="423"/>
      <c r="N52" s="423"/>
      <c r="O52" s="452"/>
      <c r="P52" s="289" t="s">
        <v>1199</v>
      </c>
      <c r="Q52" s="456" t="s">
        <v>1460</v>
      </c>
      <c r="R52" s="451">
        <v>0.25</v>
      </c>
      <c r="S52" s="451">
        <v>0.25</v>
      </c>
      <c r="T52" s="202"/>
      <c r="U52" s="202"/>
    </row>
    <row r="53" spans="1:21" ht="32">
      <c r="A53" s="205">
        <v>52</v>
      </c>
      <c r="B53" s="433" t="s">
        <v>500</v>
      </c>
      <c r="C53" s="426" t="s">
        <v>100</v>
      </c>
      <c r="D53" s="426" t="s">
        <v>67</v>
      </c>
      <c r="E53" s="289" t="s">
        <v>17</v>
      </c>
      <c r="F53" s="422" t="s">
        <v>2098</v>
      </c>
      <c r="G53" s="289" t="s">
        <v>1458</v>
      </c>
      <c r="H53" s="204" t="s">
        <v>1282</v>
      </c>
      <c r="I53" s="447" t="s">
        <v>1126</v>
      </c>
      <c r="J53" s="452">
        <v>0.25</v>
      </c>
      <c r="K53" s="452"/>
      <c r="L53" s="423"/>
      <c r="M53" s="423"/>
      <c r="N53" s="423"/>
      <c r="O53" s="452"/>
      <c r="P53" s="289" t="s">
        <v>1199</v>
      </c>
      <c r="Q53" s="681" t="s">
        <v>1460</v>
      </c>
      <c r="R53" s="451">
        <v>0.25</v>
      </c>
      <c r="S53" s="451">
        <v>0.25</v>
      </c>
      <c r="T53" s="202"/>
      <c r="U53" s="202"/>
    </row>
    <row r="54" spans="1:21" ht="32">
      <c r="A54" s="203">
        <v>53</v>
      </c>
      <c r="B54" s="433" t="s">
        <v>226</v>
      </c>
      <c r="C54" s="426" t="s">
        <v>1459</v>
      </c>
      <c r="D54" s="426" t="s">
        <v>67</v>
      </c>
      <c r="E54" s="289" t="s">
        <v>18</v>
      </c>
      <c r="F54" s="289" t="s">
        <v>33</v>
      </c>
      <c r="G54" s="289" t="s">
        <v>1458</v>
      </c>
      <c r="H54" s="204" t="s">
        <v>1282</v>
      </c>
      <c r="I54" s="447" t="s">
        <v>1126</v>
      </c>
      <c r="J54" s="452">
        <v>0.25</v>
      </c>
      <c r="K54" s="452"/>
      <c r="L54" s="423"/>
      <c r="M54" s="423"/>
      <c r="N54" s="423"/>
      <c r="O54" s="452"/>
      <c r="P54" s="289" t="s">
        <v>1199</v>
      </c>
      <c r="Q54" s="681" t="s">
        <v>1460</v>
      </c>
      <c r="R54" s="451">
        <v>0.25</v>
      </c>
      <c r="S54" s="451">
        <v>0.25</v>
      </c>
      <c r="T54" s="202"/>
      <c r="U54" s="202"/>
    </row>
    <row r="55" spans="1:21" ht="20" customHeight="1">
      <c r="A55" s="205">
        <v>54</v>
      </c>
      <c r="B55" s="433" t="s">
        <v>82</v>
      </c>
      <c r="C55" s="426" t="s">
        <v>83</v>
      </c>
      <c r="D55" s="426" t="s">
        <v>59</v>
      </c>
      <c r="E55" s="289" t="s">
        <v>17</v>
      </c>
      <c r="F55" s="450" t="s">
        <v>29</v>
      </c>
      <c r="G55" s="290" t="s">
        <v>1461</v>
      </c>
      <c r="H55" s="204" t="s">
        <v>1283</v>
      </c>
      <c r="I55" s="289" t="s">
        <v>1127</v>
      </c>
      <c r="J55" s="451"/>
      <c r="K55" s="451"/>
      <c r="L55" s="423"/>
      <c r="M55" s="423"/>
      <c r="N55" s="423"/>
      <c r="O55" s="451">
        <v>1</v>
      </c>
      <c r="P55" s="289" t="s">
        <v>1217</v>
      </c>
      <c r="Q55" s="681" t="s">
        <v>1462</v>
      </c>
      <c r="R55" s="423">
        <v>1</v>
      </c>
      <c r="S55" s="452">
        <v>0.33333333333333331</v>
      </c>
      <c r="T55" s="202"/>
      <c r="U55" s="202"/>
    </row>
    <row r="56" spans="1:21">
      <c r="A56" s="203">
        <v>55</v>
      </c>
      <c r="B56" s="433" t="s">
        <v>1464</v>
      </c>
      <c r="C56" s="426" t="s">
        <v>208</v>
      </c>
      <c r="D56" s="428" t="s">
        <v>231</v>
      </c>
      <c r="E56" s="289" t="s">
        <v>18</v>
      </c>
      <c r="F56" s="289" t="s">
        <v>36</v>
      </c>
      <c r="G56" s="289" t="s">
        <v>1463</v>
      </c>
      <c r="H56" s="204" t="s">
        <v>1284</v>
      </c>
      <c r="I56" s="289" t="s">
        <v>1128</v>
      </c>
      <c r="J56" s="451">
        <v>0</v>
      </c>
      <c r="K56" s="451"/>
      <c r="L56" s="423"/>
      <c r="M56" s="423"/>
      <c r="N56" s="423"/>
      <c r="O56" s="451"/>
      <c r="P56" s="289" t="s">
        <v>1201</v>
      </c>
      <c r="Q56" s="464" t="s">
        <v>1473</v>
      </c>
      <c r="R56" s="451">
        <v>0.33333333333333331</v>
      </c>
      <c r="S56" s="452">
        <v>0.33333333333333331</v>
      </c>
      <c r="T56" s="202"/>
      <c r="U56" s="202"/>
    </row>
    <row r="57" spans="1:21" ht="20" customHeight="1">
      <c r="A57" s="205">
        <v>56</v>
      </c>
      <c r="B57" s="433" t="s">
        <v>723</v>
      </c>
      <c r="C57" s="433" t="s">
        <v>724</v>
      </c>
      <c r="D57" s="431" t="s">
        <v>157</v>
      </c>
      <c r="E57" s="289" t="s">
        <v>18</v>
      </c>
      <c r="F57" s="289" t="s">
        <v>36</v>
      </c>
      <c r="G57" s="289" t="s">
        <v>1463</v>
      </c>
      <c r="H57" s="204" t="s">
        <v>1284</v>
      </c>
      <c r="I57" s="289" t="s">
        <v>1128</v>
      </c>
      <c r="J57" s="452">
        <v>0.5</v>
      </c>
      <c r="K57" s="452"/>
      <c r="L57" s="423"/>
      <c r="M57" s="423"/>
      <c r="N57" s="423"/>
      <c r="O57" s="452"/>
      <c r="P57" s="289" t="s">
        <v>1201</v>
      </c>
      <c r="Q57" s="464" t="s">
        <v>1473</v>
      </c>
      <c r="R57" s="452">
        <v>0.33333333333333331</v>
      </c>
      <c r="S57" s="452">
        <v>0.33333333333333331</v>
      </c>
      <c r="T57" s="202"/>
      <c r="U57" s="202"/>
    </row>
    <row r="58" spans="1:21" ht="20" customHeight="1">
      <c r="A58" s="203">
        <v>57</v>
      </c>
      <c r="B58" s="433" t="s">
        <v>213</v>
      </c>
      <c r="C58" s="426" t="s">
        <v>214</v>
      </c>
      <c r="D58" s="426" t="s">
        <v>67</v>
      </c>
      <c r="E58" s="289" t="s">
        <v>18</v>
      </c>
      <c r="F58" s="289" t="s">
        <v>36</v>
      </c>
      <c r="G58" s="289" t="s">
        <v>1463</v>
      </c>
      <c r="H58" s="204" t="s">
        <v>1284</v>
      </c>
      <c r="I58" s="289" t="s">
        <v>1128</v>
      </c>
      <c r="J58" s="452">
        <v>0.5</v>
      </c>
      <c r="K58" s="452"/>
      <c r="L58" s="423"/>
      <c r="M58" s="423"/>
      <c r="N58" s="423"/>
      <c r="O58" s="452"/>
      <c r="P58" s="289" t="s">
        <v>1201</v>
      </c>
      <c r="Q58" s="464" t="s">
        <v>1473</v>
      </c>
      <c r="R58" s="452">
        <v>0.33333333333333331</v>
      </c>
      <c r="S58" s="452">
        <v>0.33333333333333331</v>
      </c>
      <c r="T58" s="202"/>
      <c r="U58" s="202"/>
    </row>
    <row r="59" spans="1:21" ht="32">
      <c r="A59" s="205">
        <v>58</v>
      </c>
      <c r="B59" s="433" t="s">
        <v>1466</v>
      </c>
      <c r="C59" s="426" t="s">
        <v>1467</v>
      </c>
      <c r="D59" s="543" t="s">
        <v>835</v>
      </c>
      <c r="E59" s="289" t="s">
        <v>18</v>
      </c>
      <c r="F59" s="289" t="s">
        <v>38</v>
      </c>
      <c r="G59" s="289" t="s">
        <v>1465</v>
      </c>
      <c r="H59" s="204" t="s">
        <v>1285</v>
      </c>
      <c r="I59" s="447" t="s">
        <v>1129</v>
      </c>
      <c r="J59" s="451">
        <v>0</v>
      </c>
      <c r="K59" s="451"/>
      <c r="L59" s="423"/>
      <c r="M59" s="423"/>
      <c r="N59" s="423"/>
      <c r="O59" s="451"/>
      <c r="P59" s="289" t="s">
        <v>1204</v>
      </c>
      <c r="Q59" s="464" t="s">
        <v>1472</v>
      </c>
      <c r="R59" s="451">
        <v>0.5</v>
      </c>
      <c r="S59" s="451">
        <v>0.5</v>
      </c>
      <c r="T59" s="202"/>
      <c r="U59" s="202"/>
    </row>
    <row r="60" spans="1:21" ht="32">
      <c r="A60" s="203">
        <v>59</v>
      </c>
      <c r="B60" s="433" t="s">
        <v>741</v>
      </c>
      <c r="C60" s="426" t="s">
        <v>386</v>
      </c>
      <c r="D60" s="431" t="s">
        <v>56</v>
      </c>
      <c r="E60" s="289" t="s">
        <v>18</v>
      </c>
      <c r="F60" s="289" t="s">
        <v>38</v>
      </c>
      <c r="G60" s="289" t="s">
        <v>1465</v>
      </c>
      <c r="H60" s="204" t="s">
        <v>1285</v>
      </c>
      <c r="I60" s="447" t="s">
        <v>1129</v>
      </c>
      <c r="J60" s="452">
        <v>1</v>
      </c>
      <c r="K60" s="452"/>
      <c r="L60" s="423"/>
      <c r="M60" s="423"/>
      <c r="N60" s="423"/>
      <c r="O60" s="452"/>
      <c r="P60" s="289" t="s">
        <v>1204</v>
      </c>
      <c r="Q60" s="464" t="s">
        <v>1472</v>
      </c>
      <c r="R60" s="452">
        <v>0.5</v>
      </c>
      <c r="S60" s="451">
        <v>0.5</v>
      </c>
      <c r="T60" s="202"/>
      <c r="U60" s="202"/>
    </row>
    <row r="61" spans="1:21" ht="32">
      <c r="A61" s="205">
        <v>60</v>
      </c>
      <c r="B61" s="433" t="s">
        <v>158</v>
      </c>
      <c r="C61" s="426" t="s">
        <v>159</v>
      </c>
      <c r="D61" s="442" t="s">
        <v>56</v>
      </c>
      <c r="E61" s="289" t="s">
        <v>18</v>
      </c>
      <c r="F61" s="289" t="s">
        <v>38</v>
      </c>
      <c r="G61" s="289" t="s">
        <v>1474</v>
      </c>
      <c r="H61" s="204" t="s">
        <v>1286</v>
      </c>
      <c r="I61" s="447" t="s">
        <v>1130</v>
      </c>
      <c r="J61" s="451">
        <v>1</v>
      </c>
      <c r="K61" s="451"/>
      <c r="L61" s="423"/>
      <c r="M61" s="423"/>
      <c r="N61" s="423"/>
      <c r="O61" s="451"/>
      <c r="P61" s="289" t="s">
        <v>1218</v>
      </c>
      <c r="Q61" s="456" t="s">
        <v>1475</v>
      </c>
      <c r="R61" s="423">
        <v>1</v>
      </c>
      <c r="S61" s="451">
        <v>0.5</v>
      </c>
      <c r="T61" s="202"/>
      <c r="U61" s="202"/>
    </row>
    <row r="62" spans="1:21" ht="32">
      <c r="A62" s="203">
        <v>61</v>
      </c>
      <c r="B62" s="433" t="s">
        <v>1477</v>
      </c>
      <c r="C62" s="426" t="s">
        <v>774</v>
      </c>
      <c r="D62" s="442" t="s">
        <v>59</v>
      </c>
      <c r="E62" s="428" t="s">
        <v>19</v>
      </c>
      <c r="F62" s="289" t="s">
        <v>40</v>
      </c>
      <c r="G62" s="289" t="s">
        <v>1476</v>
      </c>
      <c r="H62" s="204" t="s">
        <v>1287</v>
      </c>
      <c r="I62" s="447" t="s">
        <v>1131</v>
      </c>
      <c r="J62" s="451"/>
      <c r="K62" s="451">
        <v>1</v>
      </c>
      <c r="L62" s="423"/>
      <c r="M62" s="423"/>
      <c r="N62" s="423"/>
      <c r="O62" s="451"/>
      <c r="P62" s="289" t="s">
        <v>1200</v>
      </c>
      <c r="Q62" s="456" t="s">
        <v>1478</v>
      </c>
      <c r="R62" s="423">
        <v>1</v>
      </c>
      <c r="S62" s="452">
        <v>0.33333333333333331</v>
      </c>
      <c r="T62" s="202"/>
      <c r="U62" s="202"/>
    </row>
    <row r="63" spans="1:21" ht="20" customHeight="1">
      <c r="A63" s="205">
        <v>62</v>
      </c>
      <c r="B63" s="433" t="s">
        <v>929</v>
      </c>
      <c r="C63" s="426" t="s">
        <v>930</v>
      </c>
      <c r="D63" s="428" t="s">
        <v>2193</v>
      </c>
      <c r="E63" s="428" t="s">
        <v>19</v>
      </c>
      <c r="F63" s="289" t="s">
        <v>1438</v>
      </c>
      <c r="G63" s="289" t="s">
        <v>1479</v>
      </c>
      <c r="H63" s="204" t="s">
        <v>1288</v>
      </c>
      <c r="I63" s="289" t="s">
        <v>1132</v>
      </c>
      <c r="J63" s="451"/>
      <c r="K63" s="451">
        <v>0.33333333333333331</v>
      </c>
      <c r="L63" s="423"/>
      <c r="M63" s="423"/>
      <c r="N63" s="423"/>
      <c r="O63" s="451"/>
      <c r="P63" s="289" t="s">
        <v>1093</v>
      </c>
      <c r="Q63" s="681" t="s">
        <v>1480</v>
      </c>
      <c r="R63" s="451">
        <v>0.33333333333333331</v>
      </c>
      <c r="S63" s="452">
        <v>0.33333333333333331</v>
      </c>
      <c r="T63" s="202"/>
      <c r="U63" s="202"/>
    </row>
    <row r="64" spans="1:21" ht="20" customHeight="1">
      <c r="A64" s="203">
        <v>63</v>
      </c>
      <c r="B64" s="433" t="s">
        <v>215</v>
      </c>
      <c r="C64" s="426" t="s">
        <v>216</v>
      </c>
      <c r="D64" s="442" t="s">
        <v>59</v>
      </c>
      <c r="E64" s="428" t="s">
        <v>19</v>
      </c>
      <c r="F64" s="289" t="s">
        <v>1438</v>
      </c>
      <c r="G64" s="289" t="s">
        <v>1479</v>
      </c>
      <c r="H64" s="204" t="s">
        <v>1288</v>
      </c>
      <c r="I64" s="289" t="s">
        <v>1132</v>
      </c>
      <c r="J64" s="452"/>
      <c r="K64" s="452">
        <v>0.33333333333333331</v>
      </c>
      <c r="L64" s="423"/>
      <c r="M64" s="423"/>
      <c r="N64" s="423"/>
      <c r="O64" s="452"/>
      <c r="P64" s="289" t="s">
        <v>1093</v>
      </c>
      <c r="Q64" s="456" t="s">
        <v>1480</v>
      </c>
      <c r="R64" s="452">
        <v>0.33333333333333331</v>
      </c>
      <c r="S64" s="452">
        <v>0.33333333333333331</v>
      </c>
      <c r="T64" s="202"/>
      <c r="U64" s="202"/>
    </row>
    <row r="65" spans="1:21" ht="20" customHeight="1">
      <c r="A65" s="205">
        <v>64</v>
      </c>
      <c r="B65" s="433" t="s">
        <v>217</v>
      </c>
      <c r="C65" s="426" t="s">
        <v>218</v>
      </c>
      <c r="D65" s="442" t="s">
        <v>59</v>
      </c>
      <c r="E65" s="428" t="s">
        <v>19</v>
      </c>
      <c r="F65" s="289" t="s">
        <v>1438</v>
      </c>
      <c r="G65" s="289" t="s">
        <v>1479</v>
      </c>
      <c r="H65" s="204" t="s">
        <v>1288</v>
      </c>
      <c r="I65" s="289" t="s">
        <v>1132</v>
      </c>
      <c r="J65" s="452"/>
      <c r="K65" s="452">
        <v>0.33333333333333331</v>
      </c>
      <c r="L65" s="423"/>
      <c r="M65" s="423"/>
      <c r="N65" s="423"/>
      <c r="O65" s="452"/>
      <c r="P65" s="289" t="s">
        <v>1093</v>
      </c>
      <c r="Q65" s="456" t="s">
        <v>1480</v>
      </c>
      <c r="R65" s="452">
        <v>0.33333333333333331</v>
      </c>
      <c r="S65" s="452">
        <v>0.33333333333333331</v>
      </c>
      <c r="T65" s="202"/>
      <c r="U65" s="202"/>
    </row>
    <row r="66" spans="1:21" ht="20" customHeight="1">
      <c r="A66" s="203">
        <v>65</v>
      </c>
      <c r="B66" s="433" t="s">
        <v>900</v>
      </c>
      <c r="C66" s="426" t="s">
        <v>901</v>
      </c>
      <c r="D66" s="442" t="s">
        <v>1360</v>
      </c>
      <c r="E66" s="289" t="s">
        <v>18</v>
      </c>
      <c r="F66" s="289" t="s">
        <v>1361</v>
      </c>
      <c r="G66" s="289" t="s">
        <v>1481</v>
      </c>
      <c r="H66" s="204" t="s">
        <v>1289</v>
      </c>
      <c r="I66" s="447" t="s">
        <v>1133</v>
      </c>
      <c r="J66" s="451">
        <v>1</v>
      </c>
      <c r="K66" s="451"/>
      <c r="L66" s="423"/>
      <c r="M66" s="423"/>
      <c r="N66" s="423"/>
      <c r="O66" s="451"/>
      <c r="P66" s="289" t="s">
        <v>1219</v>
      </c>
      <c r="Q66" s="681" t="s">
        <v>1482</v>
      </c>
      <c r="R66" s="423">
        <v>1</v>
      </c>
      <c r="S66" s="423">
        <v>0.16666666666666666</v>
      </c>
      <c r="T66" s="202"/>
      <c r="U66" s="202"/>
    </row>
    <row r="67" spans="1:21" ht="20" customHeight="1">
      <c r="A67" s="205">
        <v>66</v>
      </c>
      <c r="B67" s="433" t="s">
        <v>186</v>
      </c>
      <c r="C67" s="426" t="s">
        <v>187</v>
      </c>
      <c r="D67" s="442" t="s">
        <v>67</v>
      </c>
      <c r="E67" s="289" t="s">
        <v>18</v>
      </c>
      <c r="F67" s="289" t="s">
        <v>38</v>
      </c>
      <c r="G67" s="289" t="s">
        <v>1483</v>
      </c>
      <c r="H67" s="204" t="s">
        <v>1290</v>
      </c>
      <c r="I67" s="447" t="s">
        <v>1134</v>
      </c>
      <c r="J67" s="451">
        <v>1</v>
      </c>
      <c r="K67" s="451"/>
      <c r="L67" s="423"/>
      <c r="M67" s="423"/>
      <c r="N67" s="423"/>
      <c r="O67" s="451"/>
      <c r="P67" s="289" t="s">
        <v>1220</v>
      </c>
      <c r="Q67" s="681" t="s">
        <v>1484</v>
      </c>
      <c r="R67" s="423">
        <v>1</v>
      </c>
      <c r="S67" s="423">
        <v>0.25</v>
      </c>
      <c r="T67" s="202"/>
      <c r="U67" s="202"/>
    </row>
    <row r="68" spans="1:21" ht="20" customHeight="1">
      <c r="A68" s="203">
        <v>67</v>
      </c>
      <c r="B68" s="433" t="s">
        <v>98</v>
      </c>
      <c r="C68" s="426" t="s">
        <v>99</v>
      </c>
      <c r="D68" s="428" t="s">
        <v>56</v>
      </c>
      <c r="E68" s="289" t="s">
        <v>18</v>
      </c>
      <c r="F68" s="289" t="s">
        <v>33</v>
      </c>
      <c r="G68" s="289" t="s">
        <v>1485</v>
      </c>
      <c r="H68" s="204" t="s">
        <v>1291</v>
      </c>
      <c r="I68" s="447" t="s">
        <v>1135</v>
      </c>
      <c r="J68" s="451">
        <v>1</v>
      </c>
      <c r="K68" s="451"/>
      <c r="L68" s="423"/>
      <c r="M68" s="423"/>
      <c r="N68" s="423"/>
      <c r="O68" s="451"/>
      <c r="P68" s="289" t="s">
        <v>1218</v>
      </c>
      <c r="Q68" s="681" t="s">
        <v>1486</v>
      </c>
      <c r="R68" s="423">
        <v>1</v>
      </c>
      <c r="S68" s="423">
        <v>0.5</v>
      </c>
      <c r="T68" s="202"/>
      <c r="U68" s="202"/>
    </row>
    <row r="69" spans="1:21" ht="32">
      <c r="A69" s="205">
        <v>68</v>
      </c>
      <c r="B69" s="433" t="s">
        <v>1487</v>
      </c>
      <c r="C69" s="426" t="s">
        <v>399</v>
      </c>
      <c r="D69" s="428" t="s">
        <v>67</v>
      </c>
      <c r="E69" s="428" t="s">
        <v>19</v>
      </c>
      <c r="F69" s="289" t="s">
        <v>1488</v>
      </c>
      <c r="G69" s="289" t="s">
        <v>1489</v>
      </c>
      <c r="H69" s="204" t="s">
        <v>1292</v>
      </c>
      <c r="I69" s="447" t="s">
        <v>1136</v>
      </c>
      <c r="J69" s="451"/>
      <c r="K69" s="451">
        <v>1</v>
      </c>
      <c r="L69" s="423"/>
      <c r="M69" s="423"/>
      <c r="N69" s="423"/>
      <c r="O69" s="451"/>
      <c r="P69" s="289" t="s">
        <v>1200</v>
      </c>
      <c r="Q69" s="456" t="s">
        <v>1490</v>
      </c>
      <c r="R69" s="423">
        <v>1</v>
      </c>
      <c r="S69" s="452">
        <v>0.33333333333333331</v>
      </c>
      <c r="T69" s="202"/>
      <c r="U69" s="202"/>
    </row>
    <row r="70" spans="1:21" ht="30" customHeight="1">
      <c r="A70" s="203">
        <v>69</v>
      </c>
      <c r="B70" s="433" t="s">
        <v>1048</v>
      </c>
      <c r="C70" s="426" t="s">
        <v>497</v>
      </c>
      <c r="D70" s="428" t="s">
        <v>67</v>
      </c>
      <c r="E70" s="289" t="s">
        <v>17</v>
      </c>
      <c r="F70" s="422" t="s">
        <v>2098</v>
      </c>
      <c r="G70" s="289"/>
      <c r="H70" s="204" t="s">
        <v>1293</v>
      </c>
      <c r="I70" s="447" t="s">
        <v>1137</v>
      </c>
      <c r="J70" s="451">
        <v>1</v>
      </c>
      <c r="K70" s="451"/>
      <c r="L70" s="423"/>
      <c r="M70" s="423"/>
      <c r="N70" s="423"/>
      <c r="O70" s="451"/>
      <c r="P70" s="289" t="s">
        <v>1221</v>
      </c>
      <c r="Q70" s="456" t="s">
        <v>1491</v>
      </c>
      <c r="R70" s="423">
        <v>1</v>
      </c>
      <c r="S70" s="423">
        <v>9.0909090909090912E-2</v>
      </c>
      <c r="T70" s="202"/>
      <c r="U70" s="202"/>
    </row>
    <row r="71" spans="1:21" ht="32">
      <c r="A71" s="205">
        <v>70</v>
      </c>
      <c r="B71" s="433" t="s">
        <v>1048</v>
      </c>
      <c r="C71" s="426" t="s">
        <v>497</v>
      </c>
      <c r="D71" s="428" t="s">
        <v>67</v>
      </c>
      <c r="E71" s="289" t="s">
        <v>17</v>
      </c>
      <c r="F71" s="422" t="s">
        <v>2098</v>
      </c>
      <c r="G71" s="289"/>
      <c r="H71" s="204" t="s">
        <v>1294</v>
      </c>
      <c r="I71" s="447" t="s">
        <v>1138</v>
      </c>
      <c r="J71" s="451">
        <v>1</v>
      </c>
      <c r="K71" s="451"/>
      <c r="L71" s="423"/>
      <c r="M71" s="423"/>
      <c r="N71" s="423"/>
      <c r="O71" s="451"/>
      <c r="P71" s="289" t="s">
        <v>1221</v>
      </c>
      <c r="Q71" s="456" t="s">
        <v>1492</v>
      </c>
      <c r="R71" s="423">
        <v>1</v>
      </c>
      <c r="S71" s="423">
        <v>0.14285714285714285</v>
      </c>
      <c r="T71" s="202"/>
      <c r="U71" s="202"/>
    </row>
    <row r="72" spans="1:21" ht="32">
      <c r="A72" s="203">
        <v>71</v>
      </c>
      <c r="B72" s="433" t="s">
        <v>1494</v>
      </c>
      <c r="C72" s="426" t="s">
        <v>1495</v>
      </c>
      <c r="D72" s="442" t="s">
        <v>231</v>
      </c>
      <c r="E72" s="289" t="s">
        <v>18</v>
      </c>
      <c r="F72" s="289" t="s">
        <v>37</v>
      </c>
      <c r="G72" s="289" t="s">
        <v>1493</v>
      </c>
      <c r="H72" s="204" t="s">
        <v>1295</v>
      </c>
      <c r="I72" s="447" t="s">
        <v>1139</v>
      </c>
      <c r="J72" s="451">
        <v>0</v>
      </c>
      <c r="K72" s="451"/>
      <c r="L72" s="423"/>
      <c r="M72" s="423"/>
      <c r="N72" s="423"/>
      <c r="O72" s="451"/>
      <c r="P72" s="289" t="s">
        <v>1202</v>
      </c>
      <c r="Q72" s="497" t="s">
        <v>1496</v>
      </c>
      <c r="R72" s="451">
        <v>0.33333333333333331</v>
      </c>
      <c r="S72" s="452">
        <v>0.33333333333333331</v>
      </c>
      <c r="T72" s="202"/>
      <c r="U72" s="202"/>
    </row>
    <row r="73" spans="1:21" ht="32">
      <c r="A73" s="205">
        <v>72</v>
      </c>
      <c r="B73" s="433" t="s">
        <v>205</v>
      </c>
      <c r="C73" s="426" t="s">
        <v>206</v>
      </c>
      <c r="D73" s="426" t="s">
        <v>56</v>
      </c>
      <c r="E73" s="289" t="s">
        <v>18</v>
      </c>
      <c r="F73" s="289" t="s">
        <v>37</v>
      </c>
      <c r="G73" s="289" t="s">
        <v>1493</v>
      </c>
      <c r="H73" s="204" t="s">
        <v>1295</v>
      </c>
      <c r="I73" s="447" t="s">
        <v>1139</v>
      </c>
      <c r="J73" s="452">
        <v>0.5</v>
      </c>
      <c r="K73" s="452"/>
      <c r="L73" s="423"/>
      <c r="M73" s="423"/>
      <c r="N73" s="423"/>
      <c r="O73" s="452"/>
      <c r="P73" s="289" t="s">
        <v>1202</v>
      </c>
      <c r="Q73" s="456" t="s">
        <v>1496</v>
      </c>
      <c r="R73" s="452">
        <v>0.33333333333333331</v>
      </c>
      <c r="S73" s="452">
        <v>0.33333333333333331</v>
      </c>
      <c r="T73" s="202"/>
      <c r="U73" s="202"/>
    </row>
    <row r="74" spans="1:21" ht="32">
      <c r="A74" s="203">
        <v>73</v>
      </c>
      <c r="B74" s="433" t="s">
        <v>732</v>
      </c>
      <c r="C74" s="426" t="s">
        <v>733</v>
      </c>
      <c r="D74" s="426" t="s">
        <v>59</v>
      </c>
      <c r="E74" s="289" t="s">
        <v>18</v>
      </c>
      <c r="F74" s="289" t="s">
        <v>37</v>
      </c>
      <c r="G74" s="289" t="s">
        <v>1493</v>
      </c>
      <c r="H74" s="204" t="s">
        <v>1295</v>
      </c>
      <c r="I74" s="447" t="s">
        <v>1139</v>
      </c>
      <c r="J74" s="452">
        <v>0.5</v>
      </c>
      <c r="K74" s="452"/>
      <c r="L74" s="423"/>
      <c r="M74" s="423"/>
      <c r="N74" s="423"/>
      <c r="O74" s="452"/>
      <c r="P74" s="289" t="s">
        <v>1202</v>
      </c>
      <c r="Q74" s="456" t="s">
        <v>1496</v>
      </c>
      <c r="R74" s="452">
        <v>0.33333333333333331</v>
      </c>
      <c r="S74" s="452">
        <v>0.33333333333333331</v>
      </c>
      <c r="T74" s="202"/>
      <c r="U74" s="202"/>
    </row>
    <row r="75" spans="1:21" ht="20" customHeight="1">
      <c r="A75" s="205">
        <v>74</v>
      </c>
      <c r="B75" s="433" t="s">
        <v>287</v>
      </c>
      <c r="C75" s="426" t="s">
        <v>288</v>
      </c>
      <c r="D75" s="431" t="s">
        <v>56</v>
      </c>
      <c r="E75" s="289" t="s">
        <v>18</v>
      </c>
      <c r="F75" s="289" t="s">
        <v>33</v>
      </c>
      <c r="G75" s="289" t="s">
        <v>1497</v>
      </c>
      <c r="H75" s="204" t="s">
        <v>1296</v>
      </c>
      <c r="I75" s="289" t="s">
        <v>1140</v>
      </c>
      <c r="J75" s="451">
        <v>0.33333333333333331</v>
      </c>
      <c r="K75" s="451"/>
      <c r="L75" s="423"/>
      <c r="M75" s="423"/>
      <c r="N75" s="423"/>
      <c r="O75" s="451"/>
      <c r="P75" s="289" t="s">
        <v>1200</v>
      </c>
      <c r="Q75" s="456" t="s">
        <v>1499</v>
      </c>
      <c r="R75" s="451">
        <v>0.33333333333333331</v>
      </c>
      <c r="S75" s="423">
        <v>0.16666666666666666</v>
      </c>
      <c r="T75" s="202"/>
      <c r="U75" s="202"/>
    </row>
    <row r="76" spans="1:21" ht="20" customHeight="1">
      <c r="A76" s="203">
        <v>75</v>
      </c>
      <c r="B76" s="433" t="s">
        <v>180</v>
      </c>
      <c r="C76" s="426" t="s">
        <v>181</v>
      </c>
      <c r="D76" s="426" t="s">
        <v>157</v>
      </c>
      <c r="E76" s="289" t="s">
        <v>18</v>
      </c>
      <c r="F76" s="289" t="s">
        <v>33</v>
      </c>
      <c r="G76" s="289" t="s">
        <v>1497</v>
      </c>
      <c r="H76" s="204" t="s">
        <v>1296</v>
      </c>
      <c r="I76" s="289" t="s">
        <v>1140</v>
      </c>
      <c r="J76" s="452">
        <v>0.33333333333333331</v>
      </c>
      <c r="K76" s="452"/>
      <c r="L76" s="423"/>
      <c r="M76" s="423"/>
      <c r="N76" s="423"/>
      <c r="O76" s="452"/>
      <c r="P76" s="289" t="s">
        <v>1200</v>
      </c>
      <c r="Q76" s="456" t="s">
        <v>1499</v>
      </c>
      <c r="R76" s="452">
        <v>0.33333333333333331</v>
      </c>
      <c r="S76" s="423">
        <v>0.16666666666666666</v>
      </c>
      <c r="T76" s="202"/>
      <c r="U76" s="202"/>
    </row>
    <row r="77" spans="1:21" ht="20" customHeight="1">
      <c r="A77" s="205">
        <v>76</v>
      </c>
      <c r="B77" s="433" t="s">
        <v>184</v>
      </c>
      <c r="C77" s="426" t="s">
        <v>1498</v>
      </c>
      <c r="D77" s="426" t="s">
        <v>67</v>
      </c>
      <c r="E77" s="289" t="s">
        <v>18</v>
      </c>
      <c r="F77" s="289" t="s">
        <v>33</v>
      </c>
      <c r="G77" s="289" t="s">
        <v>1497</v>
      </c>
      <c r="H77" s="204" t="s">
        <v>1296</v>
      </c>
      <c r="I77" s="289" t="s">
        <v>1140</v>
      </c>
      <c r="J77" s="452">
        <v>0.33333333333333331</v>
      </c>
      <c r="K77" s="452"/>
      <c r="L77" s="423"/>
      <c r="M77" s="423"/>
      <c r="N77" s="423"/>
      <c r="O77" s="452"/>
      <c r="P77" s="289" t="s">
        <v>1200</v>
      </c>
      <c r="Q77" s="456" t="s">
        <v>1499</v>
      </c>
      <c r="R77" s="452">
        <v>0.33333333333333331</v>
      </c>
      <c r="S77" s="423">
        <v>0.16666666666666666</v>
      </c>
      <c r="T77" s="202"/>
      <c r="U77" s="202"/>
    </row>
    <row r="78" spans="1:21" ht="32">
      <c r="A78" s="203">
        <v>77</v>
      </c>
      <c r="B78" s="433" t="s">
        <v>1795</v>
      </c>
      <c r="C78" s="426" t="s">
        <v>1794</v>
      </c>
      <c r="D78" s="289" t="s">
        <v>231</v>
      </c>
      <c r="E78" s="289" t="s">
        <v>18</v>
      </c>
      <c r="F78" s="289" t="s">
        <v>36</v>
      </c>
      <c r="G78" s="289" t="s">
        <v>1500</v>
      </c>
      <c r="H78" s="204" t="s">
        <v>1297</v>
      </c>
      <c r="I78" s="447" t="s">
        <v>1141</v>
      </c>
      <c r="J78" s="451"/>
      <c r="K78" s="451"/>
      <c r="L78" s="423"/>
      <c r="M78" s="423"/>
      <c r="N78" s="423"/>
      <c r="O78" s="451">
        <v>0</v>
      </c>
      <c r="P78" s="289" t="s">
        <v>1206</v>
      </c>
      <c r="Q78" s="456" t="s">
        <v>1501</v>
      </c>
      <c r="R78" s="451">
        <v>0.33333333333333331</v>
      </c>
      <c r="S78" s="452">
        <v>0.33333333333333331</v>
      </c>
      <c r="T78" s="202"/>
      <c r="U78" s="202"/>
    </row>
    <row r="79" spans="1:21" ht="32">
      <c r="A79" s="205">
        <v>78</v>
      </c>
      <c r="B79" s="433" t="s">
        <v>190</v>
      </c>
      <c r="C79" s="426" t="s">
        <v>164</v>
      </c>
      <c r="D79" s="426" t="s">
        <v>67</v>
      </c>
      <c r="E79" s="289" t="s">
        <v>18</v>
      </c>
      <c r="F79" s="289" t="s">
        <v>36</v>
      </c>
      <c r="G79" s="289" t="s">
        <v>1500</v>
      </c>
      <c r="H79" s="204" t="s">
        <v>1297</v>
      </c>
      <c r="I79" s="447" t="s">
        <v>1141</v>
      </c>
      <c r="J79" s="452"/>
      <c r="K79" s="452"/>
      <c r="L79" s="423"/>
      <c r="M79" s="423"/>
      <c r="N79" s="423"/>
      <c r="O79" s="452">
        <v>0.5</v>
      </c>
      <c r="P79" s="289" t="s">
        <v>1206</v>
      </c>
      <c r="Q79" s="456" t="s">
        <v>1501</v>
      </c>
      <c r="R79" s="452">
        <v>0.33333333333333331</v>
      </c>
      <c r="S79" s="452">
        <v>0.33333333333333331</v>
      </c>
      <c r="T79" s="202"/>
      <c r="U79" s="202"/>
    </row>
    <row r="80" spans="1:21" ht="32">
      <c r="A80" s="203">
        <v>79</v>
      </c>
      <c r="B80" s="433" t="s">
        <v>273</v>
      </c>
      <c r="C80" s="426" t="s">
        <v>153</v>
      </c>
      <c r="D80" s="426" t="s">
        <v>59</v>
      </c>
      <c r="E80" s="289" t="s">
        <v>18</v>
      </c>
      <c r="F80" s="289" t="s">
        <v>36</v>
      </c>
      <c r="G80" s="289" t="s">
        <v>1500</v>
      </c>
      <c r="H80" s="204" t="s">
        <v>1297</v>
      </c>
      <c r="I80" s="447" t="s">
        <v>1141</v>
      </c>
      <c r="J80" s="452"/>
      <c r="K80" s="452"/>
      <c r="L80" s="423"/>
      <c r="M80" s="423"/>
      <c r="N80" s="423"/>
      <c r="O80" s="452">
        <v>0.5</v>
      </c>
      <c r="P80" s="289" t="s">
        <v>1206</v>
      </c>
      <c r="Q80" s="456" t="s">
        <v>1501</v>
      </c>
      <c r="R80" s="452">
        <v>0.33333333333333331</v>
      </c>
      <c r="S80" s="452">
        <v>0.33333333333333331</v>
      </c>
      <c r="T80" s="202"/>
      <c r="U80" s="202"/>
    </row>
    <row r="81" spans="1:21" ht="48">
      <c r="A81" s="205">
        <v>80</v>
      </c>
      <c r="B81" s="433" t="s">
        <v>833</v>
      </c>
      <c r="C81" s="426" t="s">
        <v>119</v>
      </c>
      <c r="D81" s="428" t="s">
        <v>67</v>
      </c>
      <c r="E81" s="289" t="s">
        <v>18</v>
      </c>
      <c r="F81" s="289" t="s">
        <v>33</v>
      </c>
      <c r="G81" s="289" t="s">
        <v>1502</v>
      </c>
      <c r="H81" s="204" t="s">
        <v>1298</v>
      </c>
      <c r="I81" s="447" t="s">
        <v>1142</v>
      </c>
      <c r="J81" s="451">
        <v>1</v>
      </c>
      <c r="K81" s="451"/>
      <c r="L81" s="423"/>
      <c r="M81" s="423"/>
      <c r="N81" s="423"/>
      <c r="O81" s="451"/>
      <c r="P81" s="289" t="s">
        <v>1200</v>
      </c>
      <c r="Q81" s="456" t="s">
        <v>1503</v>
      </c>
      <c r="R81" s="423">
        <v>1</v>
      </c>
      <c r="S81" s="423">
        <v>0.16666666666666666</v>
      </c>
      <c r="T81" s="202"/>
      <c r="U81" s="202"/>
    </row>
    <row r="82" spans="1:21" ht="20" customHeight="1">
      <c r="A82" s="203">
        <v>81</v>
      </c>
      <c r="B82" s="433" t="s">
        <v>1505</v>
      </c>
      <c r="C82" s="426" t="s">
        <v>1506</v>
      </c>
      <c r="D82" s="289" t="s">
        <v>231</v>
      </c>
      <c r="E82" s="289" t="s">
        <v>18</v>
      </c>
      <c r="F82" s="289" t="s">
        <v>36</v>
      </c>
      <c r="G82" s="289" t="s">
        <v>1504</v>
      </c>
      <c r="H82" s="204" t="s">
        <v>1299</v>
      </c>
      <c r="I82" s="447" t="s">
        <v>1143</v>
      </c>
      <c r="J82" s="451">
        <v>0</v>
      </c>
      <c r="K82" s="451"/>
      <c r="L82" s="423"/>
      <c r="M82" s="423"/>
      <c r="N82" s="423"/>
      <c r="O82" s="451"/>
      <c r="P82" s="289" t="s">
        <v>1200</v>
      </c>
      <c r="Q82" s="681" t="s">
        <v>1507</v>
      </c>
      <c r="R82" s="423">
        <v>0.5</v>
      </c>
      <c r="S82" s="423">
        <v>0.5</v>
      </c>
      <c r="T82" s="202"/>
      <c r="U82" s="202"/>
    </row>
    <row r="83" spans="1:21" ht="20" customHeight="1">
      <c r="A83" s="205">
        <v>82</v>
      </c>
      <c r="B83" s="433" t="s">
        <v>628</v>
      </c>
      <c r="C83" s="426" t="s">
        <v>494</v>
      </c>
      <c r="D83" s="426" t="s">
        <v>56</v>
      </c>
      <c r="E83" s="289" t="s">
        <v>18</v>
      </c>
      <c r="F83" s="289" t="s">
        <v>36</v>
      </c>
      <c r="G83" s="289" t="s">
        <v>1504</v>
      </c>
      <c r="H83" s="204" t="s">
        <v>1299</v>
      </c>
      <c r="I83" s="447" t="s">
        <v>1143</v>
      </c>
      <c r="J83" s="452">
        <v>1</v>
      </c>
      <c r="K83" s="452"/>
      <c r="L83" s="423"/>
      <c r="M83" s="423"/>
      <c r="N83" s="423"/>
      <c r="O83" s="452"/>
      <c r="P83" s="289" t="s">
        <v>1200</v>
      </c>
      <c r="Q83" s="456" t="s">
        <v>1507</v>
      </c>
      <c r="R83" s="423">
        <v>0.5</v>
      </c>
      <c r="S83" s="423">
        <v>0.5</v>
      </c>
      <c r="T83" s="202"/>
      <c r="U83" s="202"/>
    </row>
    <row r="84" spans="1:21" ht="32">
      <c r="A84" s="203">
        <v>83</v>
      </c>
      <c r="B84" s="433" t="s">
        <v>103</v>
      </c>
      <c r="C84" s="426" t="s">
        <v>104</v>
      </c>
      <c r="D84" s="428" t="s">
        <v>67</v>
      </c>
      <c r="E84" s="428" t="s">
        <v>19</v>
      </c>
      <c r="F84" s="289" t="s">
        <v>40</v>
      </c>
      <c r="G84" s="289" t="s">
        <v>1508</v>
      </c>
      <c r="H84" s="204" t="s">
        <v>1300</v>
      </c>
      <c r="I84" s="447" t="s">
        <v>1144</v>
      </c>
      <c r="J84" s="451"/>
      <c r="K84" s="451"/>
      <c r="L84" s="423"/>
      <c r="M84" s="423"/>
      <c r="N84" s="423"/>
      <c r="O84" s="451">
        <v>1</v>
      </c>
      <c r="P84" s="289" t="s">
        <v>1222</v>
      </c>
      <c r="Q84" s="456" t="s">
        <v>1509</v>
      </c>
      <c r="R84" s="423">
        <v>1</v>
      </c>
      <c r="S84" s="423">
        <v>1</v>
      </c>
      <c r="T84" s="202"/>
      <c r="U84" s="202"/>
    </row>
    <row r="85" spans="1:21" ht="32">
      <c r="A85" s="205">
        <v>84</v>
      </c>
      <c r="B85" s="433" t="s">
        <v>312</v>
      </c>
      <c r="C85" s="426" t="s">
        <v>313</v>
      </c>
      <c r="D85" s="428" t="s">
        <v>67</v>
      </c>
      <c r="E85" s="289" t="s">
        <v>18</v>
      </c>
      <c r="F85" s="289" t="s">
        <v>34</v>
      </c>
      <c r="G85" s="289" t="s">
        <v>1510</v>
      </c>
      <c r="H85" s="204" t="s">
        <v>1301</v>
      </c>
      <c r="I85" s="447" t="s">
        <v>1145</v>
      </c>
      <c r="J85" s="451">
        <v>1</v>
      </c>
      <c r="K85" s="451"/>
      <c r="L85" s="423"/>
      <c r="M85" s="423"/>
      <c r="N85" s="423"/>
      <c r="O85" s="451"/>
      <c r="P85" s="289" t="s">
        <v>1204</v>
      </c>
      <c r="Q85" s="456" t="s">
        <v>1513</v>
      </c>
      <c r="R85" s="423">
        <v>0.5</v>
      </c>
      <c r="S85" s="423">
        <v>0.5</v>
      </c>
      <c r="T85" s="202"/>
      <c r="U85" s="202"/>
    </row>
    <row r="86" spans="1:21" ht="32">
      <c r="A86" s="203">
        <v>85</v>
      </c>
      <c r="B86" s="433" t="s">
        <v>1511</v>
      </c>
      <c r="C86" s="426" t="s">
        <v>1512</v>
      </c>
      <c r="D86" s="431" t="s">
        <v>231</v>
      </c>
      <c r="E86" s="289" t="s">
        <v>18</v>
      </c>
      <c r="F86" s="289" t="s">
        <v>34</v>
      </c>
      <c r="G86" s="289" t="s">
        <v>1510</v>
      </c>
      <c r="H86" s="204" t="s">
        <v>1301</v>
      </c>
      <c r="I86" s="447" t="s">
        <v>1145</v>
      </c>
      <c r="J86" s="452">
        <v>0</v>
      </c>
      <c r="K86" s="452"/>
      <c r="L86" s="423"/>
      <c r="M86" s="423"/>
      <c r="N86" s="423"/>
      <c r="O86" s="452"/>
      <c r="P86" s="289" t="s">
        <v>1204</v>
      </c>
      <c r="Q86" s="456" t="s">
        <v>1513</v>
      </c>
      <c r="R86" s="423">
        <v>0.5</v>
      </c>
      <c r="S86" s="423">
        <v>0.5</v>
      </c>
      <c r="T86" s="202"/>
      <c r="U86" s="202"/>
    </row>
    <row r="87" spans="1:21" ht="20" customHeight="1">
      <c r="A87" s="205">
        <v>86</v>
      </c>
      <c r="B87" s="433" t="s">
        <v>563</v>
      </c>
      <c r="C87" s="426" t="s">
        <v>431</v>
      </c>
      <c r="D87" s="428" t="s">
        <v>59</v>
      </c>
      <c r="E87" s="428" t="s">
        <v>19</v>
      </c>
      <c r="F87" s="289" t="s">
        <v>1237</v>
      </c>
      <c r="G87" s="289" t="s">
        <v>1514</v>
      </c>
      <c r="H87" s="204" t="s">
        <v>1302</v>
      </c>
      <c r="I87" s="289" t="s">
        <v>1146</v>
      </c>
      <c r="J87" s="451"/>
      <c r="K87" s="451">
        <v>0.5</v>
      </c>
      <c r="L87" s="423"/>
      <c r="M87" s="423"/>
      <c r="N87" s="423"/>
      <c r="O87" s="451"/>
      <c r="P87" s="289" t="s">
        <v>1195</v>
      </c>
      <c r="Q87" s="456" t="s">
        <v>1515</v>
      </c>
      <c r="R87" s="451">
        <v>0.5</v>
      </c>
      <c r="S87" s="423">
        <v>0.5</v>
      </c>
      <c r="T87" s="202"/>
      <c r="U87" s="202"/>
    </row>
    <row r="88" spans="1:21" ht="20" customHeight="1">
      <c r="A88" s="203">
        <v>87</v>
      </c>
      <c r="B88" s="465" t="s">
        <v>761</v>
      </c>
      <c r="C88" s="426" t="s">
        <v>762</v>
      </c>
      <c r="D88" s="428" t="s">
        <v>59</v>
      </c>
      <c r="E88" s="428" t="s">
        <v>19</v>
      </c>
      <c r="F88" s="289" t="s">
        <v>1435</v>
      </c>
      <c r="G88" s="289" t="s">
        <v>1514</v>
      </c>
      <c r="H88" s="204" t="s">
        <v>1302</v>
      </c>
      <c r="I88" s="289" t="s">
        <v>1146</v>
      </c>
      <c r="J88" s="462"/>
      <c r="K88" s="462">
        <v>0.5</v>
      </c>
      <c r="L88" s="463"/>
      <c r="M88" s="463"/>
      <c r="N88" s="463"/>
      <c r="O88" s="462"/>
      <c r="P88" s="289" t="s">
        <v>1195</v>
      </c>
      <c r="Q88" s="456" t="s">
        <v>1515</v>
      </c>
      <c r="R88" s="462">
        <v>0.5</v>
      </c>
      <c r="S88" s="423">
        <v>0.5</v>
      </c>
      <c r="T88" s="202"/>
      <c r="U88" s="202"/>
    </row>
    <row r="89" spans="1:21" ht="32">
      <c r="A89" s="205">
        <v>88</v>
      </c>
      <c r="B89" s="433" t="s">
        <v>138</v>
      </c>
      <c r="C89" s="426" t="s">
        <v>625</v>
      </c>
      <c r="D89" s="431" t="s">
        <v>231</v>
      </c>
      <c r="E89" s="289" t="s">
        <v>18</v>
      </c>
      <c r="F89" s="289" t="s">
        <v>38</v>
      </c>
      <c r="G89" s="289" t="s">
        <v>1516</v>
      </c>
      <c r="H89" s="204" t="s">
        <v>1303</v>
      </c>
      <c r="I89" s="447" t="s">
        <v>1147</v>
      </c>
      <c r="J89" s="451">
        <v>0</v>
      </c>
      <c r="K89" s="451"/>
      <c r="L89" s="423"/>
      <c r="M89" s="423"/>
      <c r="N89" s="423"/>
      <c r="O89" s="451"/>
      <c r="P89" s="289" t="s">
        <v>1218</v>
      </c>
      <c r="Q89" s="456" t="s">
        <v>1517</v>
      </c>
      <c r="R89" s="451">
        <v>0.5</v>
      </c>
      <c r="S89" s="452">
        <v>0.33333333333333331</v>
      </c>
      <c r="T89" s="202"/>
      <c r="U89" s="202"/>
    </row>
    <row r="90" spans="1:21" ht="32">
      <c r="A90" s="203">
        <v>89</v>
      </c>
      <c r="B90" s="433" t="s">
        <v>158</v>
      </c>
      <c r="C90" s="426" t="s">
        <v>159</v>
      </c>
      <c r="D90" s="426" t="s">
        <v>56</v>
      </c>
      <c r="E90" s="289" t="s">
        <v>18</v>
      </c>
      <c r="F90" s="289" t="s">
        <v>38</v>
      </c>
      <c r="G90" s="289" t="s">
        <v>1516</v>
      </c>
      <c r="H90" s="204" t="s">
        <v>1303</v>
      </c>
      <c r="I90" s="447" t="s">
        <v>1147</v>
      </c>
      <c r="J90" s="452">
        <v>1</v>
      </c>
      <c r="K90" s="452"/>
      <c r="L90" s="423"/>
      <c r="M90" s="423"/>
      <c r="N90" s="423"/>
      <c r="O90" s="452"/>
      <c r="P90" s="289" t="s">
        <v>1218</v>
      </c>
      <c r="Q90" s="456" t="s">
        <v>1517</v>
      </c>
      <c r="R90" s="452">
        <v>0.5</v>
      </c>
      <c r="S90" s="452">
        <v>0.33333333333333331</v>
      </c>
      <c r="T90" s="202"/>
      <c r="U90" s="202"/>
    </row>
    <row r="91" spans="1:21" ht="20" customHeight="1">
      <c r="A91" s="205">
        <v>90</v>
      </c>
      <c r="B91" s="433" t="s">
        <v>806</v>
      </c>
      <c r="C91" s="426" t="s">
        <v>807</v>
      </c>
      <c r="D91" s="428" t="s">
        <v>59</v>
      </c>
      <c r="E91" s="428" t="s">
        <v>19</v>
      </c>
      <c r="F91" s="289" t="s">
        <v>1237</v>
      </c>
      <c r="G91" s="289" t="s">
        <v>1519</v>
      </c>
      <c r="H91" s="204" t="s">
        <v>1304</v>
      </c>
      <c r="I91" s="289" t="s">
        <v>1148</v>
      </c>
      <c r="J91" s="451"/>
      <c r="K91" s="451">
        <v>1</v>
      </c>
      <c r="L91" s="423"/>
      <c r="M91" s="423"/>
      <c r="N91" s="423"/>
      <c r="O91" s="451"/>
      <c r="P91" s="289" t="s">
        <v>1223</v>
      </c>
      <c r="Q91" s="681" t="s">
        <v>1518</v>
      </c>
      <c r="R91" s="423">
        <v>1</v>
      </c>
      <c r="S91" s="423">
        <v>0.5</v>
      </c>
      <c r="T91" s="202"/>
      <c r="U91" s="202"/>
    </row>
    <row r="92" spans="1:21" ht="32">
      <c r="A92" s="203">
        <v>91</v>
      </c>
      <c r="B92" s="433" t="s">
        <v>624</v>
      </c>
      <c r="C92" s="426" t="s">
        <v>481</v>
      </c>
      <c r="D92" s="428" t="s">
        <v>59</v>
      </c>
      <c r="E92" s="289" t="s">
        <v>17</v>
      </c>
      <c r="F92" s="289" t="s">
        <v>31</v>
      </c>
      <c r="G92" s="289" t="s">
        <v>1520</v>
      </c>
      <c r="H92" s="204" t="s">
        <v>1305</v>
      </c>
      <c r="I92" s="447" t="s">
        <v>1149</v>
      </c>
      <c r="J92" s="451">
        <v>1</v>
      </c>
      <c r="K92" s="451"/>
      <c r="L92" s="423"/>
      <c r="M92" s="423"/>
      <c r="N92" s="423"/>
      <c r="O92" s="451"/>
      <c r="P92" s="289" t="s">
        <v>1196</v>
      </c>
      <c r="Q92" s="456" t="s">
        <v>1521</v>
      </c>
      <c r="R92" s="423">
        <v>1</v>
      </c>
      <c r="S92" s="423">
        <v>0.5</v>
      </c>
      <c r="T92" s="202"/>
      <c r="U92" s="202"/>
    </row>
    <row r="93" spans="1:21" ht="32">
      <c r="A93" s="205">
        <v>92</v>
      </c>
      <c r="B93" s="433" t="s">
        <v>163</v>
      </c>
      <c r="C93" s="426" t="s">
        <v>164</v>
      </c>
      <c r="D93" s="431" t="s">
        <v>67</v>
      </c>
      <c r="E93" s="289" t="s">
        <v>18</v>
      </c>
      <c r="F93" s="289" t="s">
        <v>38</v>
      </c>
      <c r="G93" s="290" t="s">
        <v>1522</v>
      </c>
      <c r="H93" s="204" t="s">
        <v>1306</v>
      </c>
      <c r="I93" s="447" t="s">
        <v>1150</v>
      </c>
      <c r="J93" s="451">
        <v>1</v>
      </c>
      <c r="K93" s="451"/>
      <c r="L93" s="423"/>
      <c r="M93" s="423"/>
      <c r="N93" s="423"/>
      <c r="O93" s="451"/>
      <c r="P93" s="289" t="s">
        <v>1202</v>
      </c>
      <c r="Q93" s="456" t="s">
        <v>1523</v>
      </c>
      <c r="R93" s="423">
        <v>1</v>
      </c>
      <c r="S93" s="452">
        <v>0.33333333333333331</v>
      </c>
      <c r="T93" s="202"/>
      <c r="U93" s="202"/>
    </row>
    <row r="94" spans="1:21" ht="32">
      <c r="A94" s="203">
        <v>93</v>
      </c>
      <c r="B94" s="433" t="s">
        <v>98</v>
      </c>
      <c r="C94" s="426" t="s">
        <v>99</v>
      </c>
      <c r="D94" s="428" t="s">
        <v>56</v>
      </c>
      <c r="E94" s="289" t="s">
        <v>18</v>
      </c>
      <c r="F94" s="289" t="s">
        <v>33</v>
      </c>
      <c r="G94" s="289" t="s">
        <v>1524</v>
      </c>
      <c r="H94" s="204" t="s">
        <v>1307</v>
      </c>
      <c r="I94" s="447" t="s">
        <v>1151</v>
      </c>
      <c r="J94" s="451">
        <v>1</v>
      </c>
      <c r="K94" s="451"/>
      <c r="L94" s="423"/>
      <c r="M94" s="423"/>
      <c r="N94" s="423"/>
      <c r="O94" s="451"/>
      <c r="P94" s="289" t="s">
        <v>1224</v>
      </c>
      <c r="Q94" s="456" t="s">
        <v>1525</v>
      </c>
      <c r="R94" s="423">
        <v>1</v>
      </c>
      <c r="S94" s="423">
        <v>0.5</v>
      </c>
      <c r="T94" s="202"/>
      <c r="U94" s="202"/>
    </row>
    <row r="95" spans="1:21" ht="32">
      <c r="A95" s="205">
        <v>94</v>
      </c>
      <c r="B95" s="433" t="s">
        <v>186</v>
      </c>
      <c r="C95" s="426" t="s">
        <v>187</v>
      </c>
      <c r="D95" s="428" t="s">
        <v>67</v>
      </c>
      <c r="E95" s="289" t="s">
        <v>18</v>
      </c>
      <c r="F95" s="290" t="s">
        <v>38</v>
      </c>
      <c r="G95" s="290" t="s">
        <v>1526</v>
      </c>
      <c r="H95" s="204" t="s">
        <v>1308</v>
      </c>
      <c r="I95" s="447" t="s">
        <v>1152</v>
      </c>
      <c r="J95" s="451">
        <v>1</v>
      </c>
      <c r="K95" s="451"/>
      <c r="L95" s="423"/>
      <c r="M95" s="423"/>
      <c r="N95" s="423"/>
      <c r="O95" s="451"/>
      <c r="P95" s="289" t="s">
        <v>1195</v>
      </c>
      <c r="Q95" s="456" t="s">
        <v>1527</v>
      </c>
      <c r="R95" s="423">
        <v>1</v>
      </c>
      <c r="S95" s="423">
        <v>0.25</v>
      </c>
      <c r="T95" s="202"/>
      <c r="U95" s="202"/>
    </row>
    <row r="96" spans="1:21" ht="64">
      <c r="A96" s="203">
        <v>95</v>
      </c>
      <c r="B96" s="433" t="s">
        <v>833</v>
      </c>
      <c r="C96" s="426" t="s">
        <v>119</v>
      </c>
      <c r="D96" s="428" t="s">
        <v>67</v>
      </c>
      <c r="E96" s="289" t="s">
        <v>18</v>
      </c>
      <c r="F96" s="289" t="s">
        <v>33</v>
      </c>
      <c r="G96" s="289" t="s">
        <v>1528</v>
      </c>
      <c r="H96" s="204" t="s">
        <v>1309</v>
      </c>
      <c r="I96" s="447" t="s">
        <v>1153</v>
      </c>
      <c r="J96" s="451">
        <v>1</v>
      </c>
      <c r="K96" s="451"/>
      <c r="L96" s="423"/>
      <c r="M96" s="423"/>
      <c r="N96" s="423"/>
      <c r="O96" s="451"/>
      <c r="P96" s="289" t="s">
        <v>1225</v>
      </c>
      <c r="Q96" s="456" t="s">
        <v>1529</v>
      </c>
      <c r="R96" s="423">
        <v>1</v>
      </c>
      <c r="S96" s="423">
        <v>0.25</v>
      </c>
      <c r="T96" s="202"/>
      <c r="U96" s="202"/>
    </row>
    <row r="97" spans="1:21" ht="20" customHeight="1">
      <c r="A97" s="205">
        <v>96</v>
      </c>
      <c r="B97" s="433" t="s">
        <v>981</v>
      </c>
      <c r="C97" s="426" t="s">
        <v>982</v>
      </c>
      <c r="D97" s="428" t="s">
        <v>67</v>
      </c>
      <c r="E97" s="289" t="s">
        <v>17</v>
      </c>
      <c r="F97" s="289" t="s">
        <v>26</v>
      </c>
      <c r="G97" s="289" t="s">
        <v>1530</v>
      </c>
      <c r="H97" s="204" t="s">
        <v>1310</v>
      </c>
      <c r="I97" s="289" t="s">
        <v>1154</v>
      </c>
      <c r="J97" s="451"/>
      <c r="K97" s="451">
        <v>1</v>
      </c>
      <c r="L97" s="423"/>
      <c r="M97" s="423"/>
      <c r="N97" s="423"/>
      <c r="O97" s="451"/>
      <c r="P97" s="289" t="s">
        <v>1201</v>
      </c>
      <c r="Q97" s="456" t="s">
        <v>1531</v>
      </c>
      <c r="R97" s="423">
        <v>1</v>
      </c>
      <c r="S97" s="452">
        <v>0.33333333333333331</v>
      </c>
      <c r="T97" s="202"/>
      <c r="U97" s="202"/>
    </row>
    <row r="98" spans="1:21" ht="32">
      <c r="A98" s="203">
        <v>97</v>
      </c>
      <c r="B98" s="433" t="s">
        <v>161</v>
      </c>
      <c r="C98" s="426" t="s">
        <v>1533</v>
      </c>
      <c r="D98" s="428" t="s">
        <v>67</v>
      </c>
      <c r="E98" s="289" t="s">
        <v>17</v>
      </c>
      <c r="F98" s="289" t="s">
        <v>31</v>
      </c>
      <c r="G98" s="289" t="s">
        <v>1532</v>
      </c>
      <c r="H98" s="204" t="s">
        <v>1311</v>
      </c>
      <c r="I98" s="447" t="s">
        <v>1155</v>
      </c>
      <c r="J98" s="451">
        <v>1</v>
      </c>
      <c r="K98" s="451"/>
      <c r="L98" s="423"/>
      <c r="M98" s="423"/>
      <c r="N98" s="423"/>
      <c r="O98" s="451"/>
      <c r="P98" s="289" t="s">
        <v>1226</v>
      </c>
      <c r="Q98" s="456" t="s">
        <v>1534</v>
      </c>
      <c r="R98" s="423">
        <v>1</v>
      </c>
      <c r="S98" s="423">
        <v>0.5</v>
      </c>
      <c r="T98" s="202"/>
      <c r="U98" s="202"/>
    </row>
    <row r="99" spans="1:21" ht="20" customHeight="1">
      <c r="A99" s="205">
        <v>98</v>
      </c>
      <c r="B99" s="433" t="s">
        <v>221</v>
      </c>
      <c r="C99" s="426" t="s">
        <v>131</v>
      </c>
      <c r="D99" s="442" t="s">
        <v>56</v>
      </c>
      <c r="E99" s="289" t="s">
        <v>19</v>
      </c>
      <c r="F99" s="289" t="s">
        <v>1438</v>
      </c>
      <c r="G99" s="289" t="s">
        <v>1535</v>
      </c>
      <c r="H99" s="204" t="s">
        <v>1312</v>
      </c>
      <c r="I99" s="289" t="s">
        <v>1156</v>
      </c>
      <c r="J99" s="451"/>
      <c r="K99" s="451"/>
      <c r="L99" s="423"/>
      <c r="M99" s="423"/>
      <c r="N99" s="423"/>
      <c r="O99" s="451">
        <v>1</v>
      </c>
      <c r="P99" s="289" t="s">
        <v>1093</v>
      </c>
      <c r="Q99" s="456" t="s">
        <v>1536</v>
      </c>
      <c r="R99" s="423">
        <v>1</v>
      </c>
      <c r="S99" s="423">
        <v>1</v>
      </c>
      <c r="T99" s="202"/>
      <c r="U99" s="202"/>
    </row>
    <row r="100" spans="1:21" ht="32">
      <c r="A100" s="203">
        <v>99</v>
      </c>
      <c r="B100" s="433" t="s">
        <v>205</v>
      </c>
      <c r="C100" s="426" t="s">
        <v>206</v>
      </c>
      <c r="D100" s="442" t="s">
        <v>56</v>
      </c>
      <c r="E100" s="289" t="s">
        <v>18</v>
      </c>
      <c r="F100" s="290" t="s">
        <v>37</v>
      </c>
      <c r="G100" s="290" t="s">
        <v>1537</v>
      </c>
      <c r="H100" s="204" t="s">
        <v>1313</v>
      </c>
      <c r="I100" s="447" t="s">
        <v>1157</v>
      </c>
      <c r="J100" s="451">
        <v>0.33333333333333331</v>
      </c>
      <c r="K100" s="451"/>
      <c r="L100" s="423"/>
      <c r="M100" s="423"/>
      <c r="N100" s="423"/>
      <c r="O100" s="451"/>
      <c r="P100" s="289" t="s">
        <v>1204</v>
      </c>
      <c r="Q100" s="456" t="s">
        <v>1538</v>
      </c>
      <c r="R100" s="451">
        <v>0.33333333333333331</v>
      </c>
      <c r="S100" s="423">
        <v>0.25</v>
      </c>
      <c r="T100" s="202"/>
      <c r="U100" s="202"/>
    </row>
    <row r="101" spans="1:21" ht="32">
      <c r="A101" s="205">
        <v>100</v>
      </c>
      <c r="B101" s="433" t="s">
        <v>201</v>
      </c>
      <c r="C101" s="426" t="s">
        <v>202</v>
      </c>
      <c r="D101" s="426" t="s">
        <v>67</v>
      </c>
      <c r="E101" s="289" t="s">
        <v>18</v>
      </c>
      <c r="F101" s="290" t="s">
        <v>37</v>
      </c>
      <c r="G101" s="290" t="s">
        <v>1537</v>
      </c>
      <c r="H101" s="204" t="s">
        <v>1313</v>
      </c>
      <c r="I101" s="447" t="s">
        <v>1157</v>
      </c>
      <c r="J101" s="452">
        <v>0.33333333333333331</v>
      </c>
      <c r="K101" s="452"/>
      <c r="L101" s="423"/>
      <c r="M101" s="423"/>
      <c r="N101" s="423"/>
      <c r="O101" s="452"/>
      <c r="P101" s="289" t="s">
        <v>1204</v>
      </c>
      <c r="Q101" s="456" t="s">
        <v>1538</v>
      </c>
      <c r="R101" s="452">
        <v>0.33333333333333331</v>
      </c>
      <c r="S101" s="423">
        <v>0.25</v>
      </c>
      <c r="T101" s="202"/>
      <c r="U101" s="202"/>
    </row>
    <row r="102" spans="1:21" ht="32">
      <c r="A102" s="203">
        <v>101</v>
      </c>
      <c r="B102" s="433" t="s">
        <v>203</v>
      </c>
      <c r="C102" s="426" t="s">
        <v>204</v>
      </c>
      <c r="D102" s="442" t="s">
        <v>56</v>
      </c>
      <c r="E102" s="289" t="s">
        <v>18</v>
      </c>
      <c r="F102" s="290" t="s">
        <v>37</v>
      </c>
      <c r="G102" s="290" t="s">
        <v>1537</v>
      </c>
      <c r="H102" s="204" t="s">
        <v>1313</v>
      </c>
      <c r="I102" s="447" t="s">
        <v>1157</v>
      </c>
      <c r="J102" s="452">
        <v>0.33333333333333331</v>
      </c>
      <c r="K102" s="452"/>
      <c r="L102" s="423"/>
      <c r="M102" s="423"/>
      <c r="N102" s="423"/>
      <c r="O102" s="452"/>
      <c r="P102" s="289" t="s">
        <v>1204</v>
      </c>
      <c r="Q102" s="456" t="s">
        <v>1538</v>
      </c>
      <c r="R102" s="452">
        <v>0.33333333333333331</v>
      </c>
      <c r="S102" s="423">
        <v>0.25</v>
      </c>
      <c r="T102" s="202"/>
      <c r="U102" s="202"/>
    </row>
    <row r="103" spans="1:21" ht="20" customHeight="1">
      <c r="A103" s="205">
        <v>102</v>
      </c>
      <c r="B103" s="430" t="s">
        <v>279</v>
      </c>
      <c r="C103" s="431" t="s">
        <v>280</v>
      </c>
      <c r="D103" s="428" t="s">
        <v>59</v>
      </c>
      <c r="E103" s="289" t="s">
        <v>19</v>
      </c>
      <c r="F103" s="289" t="s">
        <v>40</v>
      </c>
      <c r="G103" s="289" t="s">
        <v>1539</v>
      </c>
      <c r="H103" s="204" t="s">
        <v>1314</v>
      </c>
      <c r="I103" s="447" t="s">
        <v>1158</v>
      </c>
      <c r="J103" s="451"/>
      <c r="K103" s="451">
        <v>1</v>
      </c>
      <c r="L103" s="423"/>
      <c r="M103" s="423"/>
      <c r="N103" s="423"/>
      <c r="O103" s="451"/>
      <c r="P103" s="289" t="s">
        <v>1195</v>
      </c>
      <c r="Q103" s="456" t="s">
        <v>1540</v>
      </c>
      <c r="R103" s="423">
        <v>1</v>
      </c>
      <c r="S103" s="423">
        <v>0.5</v>
      </c>
      <c r="T103" s="202"/>
      <c r="U103" s="202"/>
    </row>
    <row r="104" spans="1:21" ht="32">
      <c r="A104" s="203">
        <v>103</v>
      </c>
      <c r="B104" s="430" t="s">
        <v>279</v>
      </c>
      <c r="C104" s="431" t="s">
        <v>280</v>
      </c>
      <c r="D104" s="428" t="s">
        <v>59</v>
      </c>
      <c r="E104" s="289" t="s">
        <v>19</v>
      </c>
      <c r="F104" s="289" t="s">
        <v>40</v>
      </c>
      <c r="G104" s="289" t="s">
        <v>1541</v>
      </c>
      <c r="H104" s="204" t="s">
        <v>1315</v>
      </c>
      <c r="I104" s="447" t="s">
        <v>1159</v>
      </c>
      <c r="J104" s="451"/>
      <c r="K104" s="451">
        <v>0.33333333333333331</v>
      </c>
      <c r="L104" s="423"/>
      <c r="M104" s="423"/>
      <c r="N104" s="423"/>
      <c r="O104" s="451"/>
      <c r="P104" s="289" t="s">
        <v>1195</v>
      </c>
      <c r="Q104" s="456" t="s">
        <v>1542</v>
      </c>
      <c r="R104" s="451">
        <v>0.33333333333333331</v>
      </c>
      <c r="S104" s="451">
        <v>0.33333333333333331</v>
      </c>
      <c r="T104" s="202"/>
      <c r="U104" s="202"/>
    </row>
    <row r="105" spans="1:21" ht="32">
      <c r="A105" s="205">
        <v>104</v>
      </c>
      <c r="B105" s="433" t="s">
        <v>264</v>
      </c>
      <c r="C105" s="426" t="s">
        <v>265</v>
      </c>
      <c r="D105" s="431" t="s">
        <v>504</v>
      </c>
      <c r="E105" s="289" t="s">
        <v>19</v>
      </c>
      <c r="F105" s="289" t="s">
        <v>40</v>
      </c>
      <c r="G105" s="289" t="s">
        <v>1541</v>
      </c>
      <c r="H105" s="204" t="s">
        <v>1315</v>
      </c>
      <c r="I105" s="447" t="s">
        <v>1159</v>
      </c>
      <c r="J105" s="452"/>
      <c r="K105" s="451">
        <v>0.33333333333333331</v>
      </c>
      <c r="L105" s="423"/>
      <c r="M105" s="423"/>
      <c r="N105" s="423"/>
      <c r="O105" s="452"/>
      <c r="P105" s="289" t="s">
        <v>1195</v>
      </c>
      <c r="Q105" s="681" t="s">
        <v>1542</v>
      </c>
      <c r="R105" s="451">
        <v>0.33333333333333331</v>
      </c>
      <c r="S105" s="451">
        <v>0.33333333333333331</v>
      </c>
      <c r="T105" s="202"/>
      <c r="U105" s="202"/>
    </row>
    <row r="106" spans="1:21" ht="32">
      <c r="A106" s="203">
        <v>105</v>
      </c>
      <c r="B106" s="433" t="s">
        <v>325</v>
      </c>
      <c r="C106" s="426" t="s">
        <v>326</v>
      </c>
      <c r="D106" s="431" t="s">
        <v>67</v>
      </c>
      <c r="E106" s="289" t="s">
        <v>19</v>
      </c>
      <c r="F106" s="289" t="s">
        <v>40</v>
      </c>
      <c r="G106" s="289" t="s">
        <v>1541</v>
      </c>
      <c r="H106" s="204" t="s">
        <v>1315</v>
      </c>
      <c r="I106" s="447" t="s">
        <v>1159</v>
      </c>
      <c r="J106" s="452"/>
      <c r="K106" s="451">
        <v>0.33333333333333331</v>
      </c>
      <c r="L106" s="423"/>
      <c r="M106" s="423"/>
      <c r="N106" s="423"/>
      <c r="O106" s="452"/>
      <c r="P106" s="289" t="s">
        <v>1195</v>
      </c>
      <c r="Q106" s="456" t="s">
        <v>1542</v>
      </c>
      <c r="R106" s="451">
        <v>0.33333333333333331</v>
      </c>
      <c r="S106" s="451">
        <v>0.33333333333333331</v>
      </c>
      <c r="T106" s="202"/>
      <c r="U106" s="202"/>
    </row>
    <row r="107" spans="1:21" ht="32">
      <c r="A107" s="205">
        <v>106</v>
      </c>
      <c r="B107" s="433" t="s">
        <v>131</v>
      </c>
      <c r="C107" s="426" t="s">
        <v>689</v>
      </c>
      <c r="D107" s="428" t="s">
        <v>59</v>
      </c>
      <c r="E107" s="428" t="s">
        <v>18</v>
      </c>
      <c r="F107" s="289" t="s">
        <v>34</v>
      </c>
      <c r="G107" s="289" t="s">
        <v>1543</v>
      </c>
      <c r="H107" s="204" t="s">
        <v>1316</v>
      </c>
      <c r="I107" s="447" t="s">
        <v>1160</v>
      </c>
      <c r="J107" s="451">
        <v>1</v>
      </c>
      <c r="K107" s="451"/>
      <c r="L107" s="423"/>
      <c r="M107" s="423"/>
      <c r="N107" s="423"/>
      <c r="O107" s="451"/>
      <c r="P107" s="289" t="s">
        <v>1204</v>
      </c>
      <c r="Q107" s="456" t="s">
        <v>1544</v>
      </c>
      <c r="R107" s="423">
        <v>1</v>
      </c>
      <c r="S107" s="423">
        <v>9.0909090909090912E-2</v>
      </c>
      <c r="T107" s="202"/>
      <c r="U107" s="202"/>
    </row>
    <row r="108" spans="1:21" ht="16">
      <c r="A108" s="203">
        <v>107</v>
      </c>
      <c r="B108" s="433" t="s">
        <v>158</v>
      </c>
      <c r="C108" s="426" t="s">
        <v>159</v>
      </c>
      <c r="D108" s="426" t="s">
        <v>56</v>
      </c>
      <c r="E108" s="289" t="s">
        <v>18</v>
      </c>
      <c r="F108" s="289" t="s">
        <v>38</v>
      </c>
      <c r="G108" s="289" t="s">
        <v>1545</v>
      </c>
      <c r="H108" s="204" t="s">
        <v>1317</v>
      </c>
      <c r="I108" s="447" t="s">
        <v>1161</v>
      </c>
      <c r="J108" s="451">
        <v>1</v>
      </c>
      <c r="K108" s="451"/>
      <c r="L108" s="423"/>
      <c r="M108" s="423"/>
      <c r="N108" s="423"/>
      <c r="O108" s="451"/>
      <c r="P108" s="289" t="s">
        <v>1200</v>
      </c>
      <c r="Q108" s="456" t="s">
        <v>1546</v>
      </c>
      <c r="R108" s="423">
        <v>1</v>
      </c>
      <c r="S108" s="451">
        <v>0.33333333333333331</v>
      </c>
      <c r="T108" s="202"/>
      <c r="U108" s="202"/>
    </row>
    <row r="109" spans="1:21" ht="32">
      <c r="A109" s="205">
        <v>108</v>
      </c>
      <c r="B109" s="433" t="s">
        <v>239</v>
      </c>
      <c r="C109" s="426" t="s">
        <v>204</v>
      </c>
      <c r="D109" s="442" t="s">
        <v>67</v>
      </c>
      <c r="E109" s="428" t="s">
        <v>18</v>
      </c>
      <c r="F109" s="289" t="s">
        <v>34</v>
      </c>
      <c r="G109" s="289" t="s">
        <v>1547</v>
      </c>
      <c r="H109" s="204" t="s">
        <v>1318</v>
      </c>
      <c r="I109" s="447" t="s">
        <v>1162</v>
      </c>
      <c r="J109" s="451">
        <v>0.5</v>
      </c>
      <c r="K109" s="451"/>
      <c r="L109" s="423"/>
      <c r="M109" s="423"/>
      <c r="N109" s="423"/>
      <c r="O109" s="451"/>
      <c r="P109" s="289" t="s">
        <v>1204</v>
      </c>
      <c r="Q109" s="456" t="s">
        <v>1549</v>
      </c>
      <c r="R109" s="423">
        <v>0.5</v>
      </c>
      <c r="S109" s="451">
        <v>0.33333333333333331</v>
      </c>
      <c r="T109" s="202"/>
      <c r="U109" s="202"/>
    </row>
    <row r="110" spans="1:21" ht="32">
      <c r="A110" s="203">
        <v>109</v>
      </c>
      <c r="B110" s="433" t="s">
        <v>241</v>
      </c>
      <c r="C110" s="426" t="s">
        <v>1548</v>
      </c>
      <c r="D110" s="442" t="s">
        <v>67</v>
      </c>
      <c r="E110" s="428" t="s">
        <v>18</v>
      </c>
      <c r="F110" s="289" t="s">
        <v>34</v>
      </c>
      <c r="G110" s="289" t="s">
        <v>1547</v>
      </c>
      <c r="H110" s="204" t="s">
        <v>1318</v>
      </c>
      <c r="I110" s="447" t="s">
        <v>1162</v>
      </c>
      <c r="J110" s="452">
        <v>0.5</v>
      </c>
      <c r="K110" s="452"/>
      <c r="L110" s="423"/>
      <c r="M110" s="423"/>
      <c r="N110" s="423"/>
      <c r="O110" s="452"/>
      <c r="P110" s="289" t="s">
        <v>1204</v>
      </c>
      <c r="Q110" s="456" t="s">
        <v>1549</v>
      </c>
      <c r="R110" s="423">
        <v>0.5</v>
      </c>
      <c r="S110" s="451">
        <v>0.33333333333333331</v>
      </c>
      <c r="T110" s="202"/>
      <c r="U110" s="202"/>
    </row>
    <row r="111" spans="1:21" ht="32">
      <c r="A111" s="205">
        <v>110</v>
      </c>
      <c r="B111" s="433" t="s">
        <v>948</v>
      </c>
      <c r="C111" s="426" t="s">
        <v>520</v>
      </c>
      <c r="D111" s="442" t="s">
        <v>231</v>
      </c>
      <c r="E111" s="428" t="s">
        <v>18</v>
      </c>
      <c r="F111" s="289" t="s">
        <v>38</v>
      </c>
      <c r="G111" s="289" t="s">
        <v>1551</v>
      </c>
      <c r="H111" s="204" t="s">
        <v>1319</v>
      </c>
      <c r="I111" s="447" t="s">
        <v>1163</v>
      </c>
      <c r="J111" s="451">
        <v>0</v>
      </c>
      <c r="K111" s="451"/>
      <c r="L111" s="423"/>
      <c r="M111" s="423"/>
      <c r="N111" s="423"/>
      <c r="O111" s="451"/>
      <c r="P111" s="289" t="s">
        <v>1202</v>
      </c>
      <c r="Q111" s="456" t="s">
        <v>1552</v>
      </c>
      <c r="R111" s="423">
        <v>0.5</v>
      </c>
      <c r="S111" s="423">
        <v>0.2</v>
      </c>
      <c r="T111" s="202"/>
      <c r="U111" s="202"/>
    </row>
    <row r="112" spans="1:21" ht="32">
      <c r="A112" s="203">
        <v>111</v>
      </c>
      <c r="B112" s="433" t="s">
        <v>163</v>
      </c>
      <c r="C112" s="426" t="s">
        <v>1550</v>
      </c>
      <c r="D112" s="431" t="s">
        <v>67</v>
      </c>
      <c r="E112" s="289" t="s">
        <v>18</v>
      </c>
      <c r="F112" s="289" t="s">
        <v>38</v>
      </c>
      <c r="G112" s="289" t="s">
        <v>1551</v>
      </c>
      <c r="H112" s="204" t="s">
        <v>1319</v>
      </c>
      <c r="I112" s="447" t="s">
        <v>1163</v>
      </c>
      <c r="J112" s="452">
        <v>1</v>
      </c>
      <c r="K112" s="452"/>
      <c r="L112" s="423"/>
      <c r="M112" s="423"/>
      <c r="N112" s="423"/>
      <c r="O112" s="452"/>
      <c r="P112" s="289" t="s">
        <v>1202</v>
      </c>
      <c r="Q112" s="456" t="s">
        <v>1552</v>
      </c>
      <c r="R112" s="423">
        <v>0.5</v>
      </c>
      <c r="S112" s="423">
        <v>0.2</v>
      </c>
      <c r="T112" s="202"/>
      <c r="U112" s="202"/>
    </row>
    <row r="113" spans="1:21" ht="32">
      <c r="A113" s="205">
        <v>112</v>
      </c>
      <c r="B113" s="433" t="s">
        <v>1049</v>
      </c>
      <c r="C113" s="426" t="s">
        <v>397</v>
      </c>
      <c r="D113" s="431" t="s">
        <v>67</v>
      </c>
      <c r="E113" s="289" t="s">
        <v>17</v>
      </c>
      <c r="F113" s="422" t="s">
        <v>2098</v>
      </c>
      <c r="G113" s="289" t="s">
        <v>1553</v>
      </c>
      <c r="H113" s="204" t="s">
        <v>1320</v>
      </c>
      <c r="I113" s="447" t="s">
        <v>1164</v>
      </c>
      <c r="J113" s="451">
        <v>1</v>
      </c>
      <c r="K113" s="451"/>
      <c r="L113" s="423"/>
      <c r="M113" s="423"/>
      <c r="N113" s="423"/>
      <c r="O113" s="451"/>
      <c r="P113" s="289" t="s">
        <v>1218</v>
      </c>
      <c r="Q113" s="456" t="s">
        <v>1554</v>
      </c>
      <c r="R113" s="423">
        <v>1</v>
      </c>
      <c r="S113" s="423">
        <v>0.16666666666666666</v>
      </c>
      <c r="T113" s="202"/>
      <c r="U113" s="202"/>
    </row>
    <row r="114" spans="1:21" s="1195" customFormat="1" ht="32">
      <c r="A114" s="1188">
        <v>113</v>
      </c>
      <c r="B114" s="1189" t="s">
        <v>1450</v>
      </c>
      <c r="C114" s="1190" t="s">
        <v>111</v>
      </c>
      <c r="D114" s="1186" t="s">
        <v>231</v>
      </c>
      <c r="E114" s="1186" t="s">
        <v>18</v>
      </c>
      <c r="F114" s="1186" t="s">
        <v>38</v>
      </c>
      <c r="G114" s="1186" t="s">
        <v>1555</v>
      </c>
      <c r="H114" s="1187" t="s">
        <v>1321</v>
      </c>
      <c r="I114" s="1191" t="s">
        <v>1165</v>
      </c>
      <c r="J114" s="1192">
        <v>1</v>
      </c>
      <c r="K114" s="1192"/>
      <c r="L114" s="1193"/>
      <c r="M114" s="1193"/>
      <c r="N114" s="1193"/>
      <c r="O114" s="1192"/>
      <c r="P114" s="1186" t="s">
        <v>1202</v>
      </c>
      <c r="Q114" s="1194" t="s">
        <v>1556</v>
      </c>
      <c r="R114" s="1193">
        <v>1</v>
      </c>
      <c r="S114" s="1193">
        <v>0.2</v>
      </c>
    </row>
    <row r="115" spans="1:21" ht="48">
      <c r="A115" s="205">
        <v>114</v>
      </c>
      <c r="B115" s="433" t="s">
        <v>224</v>
      </c>
      <c r="C115" s="426" t="s">
        <v>225</v>
      </c>
      <c r="D115" s="431" t="s">
        <v>67</v>
      </c>
      <c r="E115" s="289" t="s">
        <v>18</v>
      </c>
      <c r="F115" s="289" t="s">
        <v>38</v>
      </c>
      <c r="G115" s="289" t="s">
        <v>1557</v>
      </c>
      <c r="H115" s="204" t="s">
        <v>1322</v>
      </c>
      <c r="I115" s="447" t="s">
        <v>1166</v>
      </c>
      <c r="J115" s="451"/>
      <c r="K115" s="451"/>
      <c r="L115" s="423"/>
      <c r="M115" s="423"/>
      <c r="N115" s="423"/>
      <c r="O115" s="451">
        <v>1</v>
      </c>
      <c r="P115" s="289" t="s">
        <v>1227</v>
      </c>
      <c r="Q115" s="456" t="s">
        <v>1558</v>
      </c>
      <c r="R115" s="423">
        <v>1</v>
      </c>
      <c r="S115" s="423">
        <v>0.33333333333333331</v>
      </c>
      <c r="T115" s="202"/>
      <c r="U115" s="202"/>
    </row>
    <row r="116" spans="1:21" ht="32">
      <c r="A116" s="203">
        <v>115</v>
      </c>
      <c r="B116" s="433" t="s">
        <v>1046</v>
      </c>
      <c r="C116" s="426" t="s">
        <v>1559</v>
      </c>
      <c r="D116" s="431" t="s">
        <v>67</v>
      </c>
      <c r="E116" s="289" t="s">
        <v>17</v>
      </c>
      <c r="F116" s="422" t="s">
        <v>2098</v>
      </c>
      <c r="G116" s="289" t="s">
        <v>1560</v>
      </c>
      <c r="H116" s="204" t="s">
        <v>1323</v>
      </c>
      <c r="I116" s="1133" t="s">
        <v>1167</v>
      </c>
      <c r="J116" s="451">
        <v>1</v>
      </c>
      <c r="K116" s="451"/>
      <c r="L116" s="423"/>
      <c r="M116" s="423"/>
      <c r="N116" s="423"/>
      <c r="O116" s="451"/>
      <c r="P116" s="289" t="s">
        <v>1225</v>
      </c>
      <c r="Q116" s="466" t="s">
        <v>1561</v>
      </c>
      <c r="R116" s="423">
        <v>1</v>
      </c>
      <c r="S116" s="423">
        <v>0.1</v>
      </c>
      <c r="T116" s="202"/>
      <c r="U116" s="202"/>
    </row>
    <row r="117" spans="1:21" ht="32">
      <c r="A117" s="205">
        <v>116</v>
      </c>
      <c r="B117" s="433" t="s">
        <v>161</v>
      </c>
      <c r="C117" s="426" t="s">
        <v>1533</v>
      </c>
      <c r="D117" s="431" t="s">
        <v>67</v>
      </c>
      <c r="E117" s="289" t="s">
        <v>17</v>
      </c>
      <c r="F117" s="289" t="s">
        <v>31</v>
      </c>
      <c r="G117" s="289" t="s">
        <v>1575</v>
      </c>
      <c r="H117" s="1196" t="s">
        <v>1324</v>
      </c>
      <c r="I117" s="1199" t="s">
        <v>1168</v>
      </c>
      <c r="J117" s="1197">
        <v>1</v>
      </c>
      <c r="K117" s="451"/>
      <c r="L117" s="423"/>
      <c r="M117" s="423"/>
      <c r="N117" s="423"/>
      <c r="O117" s="451"/>
      <c r="P117" s="289" t="s">
        <v>1228</v>
      </c>
      <c r="Q117" s="456" t="s">
        <v>1576</v>
      </c>
      <c r="R117" s="423">
        <v>1</v>
      </c>
      <c r="S117" s="423">
        <v>0.33333333333333331</v>
      </c>
      <c r="T117" s="202"/>
      <c r="U117" s="202"/>
    </row>
    <row r="118" spans="1:21" ht="32">
      <c r="A118" s="203">
        <v>117</v>
      </c>
      <c r="B118" s="433" t="s">
        <v>300</v>
      </c>
      <c r="C118" s="426" t="s">
        <v>1577</v>
      </c>
      <c r="D118" s="428" t="s">
        <v>56</v>
      </c>
      <c r="E118" s="289" t="s">
        <v>19</v>
      </c>
      <c r="F118" s="289" t="s">
        <v>40</v>
      </c>
      <c r="G118" s="289" t="s">
        <v>1578</v>
      </c>
      <c r="H118" s="1196" t="s">
        <v>1325</v>
      </c>
      <c r="I118" s="1200" t="s">
        <v>1169</v>
      </c>
      <c r="J118" s="1197">
        <v>1</v>
      </c>
      <c r="K118" s="451"/>
      <c r="L118" s="423"/>
      <c r="M118" s="423"/>
      <c r="N118" s="423"/>
      <c r="O118" s="451"/>
      <c r="P118" s="289" t="s">
        <v>1201</v>
      </c>
      <c r="Q118" s="456" t="s">
        <v>1579</v>
      </c>
      <c r="R118" s="423">
        <v>1</v>
      </c>
      <c r="S118" s="423">
        <v>1</v>
      </c>
      <c r="T118" s="202"/>
      <c r="U118" s="202"/>
    </row>
    <row r="119" spans="1:21" ht="20" customHeight="1">
      <c r="A119" s="205">
        <v>118</v>
      </c>
      <c r="B119" s="433" t="s">
        <v>483</v>
      </c>
      <c r="C119" s="434" t="s">
        <v>484</v>
      </c>
      <c r="D119" s="428" t="s">
        <v>59</v>
      </c>
      <c r="E119" s="289" t="s">
        <v>17</v>
      </c>
      <c r="F119" s="290" t="s">
        <v>1428</v>
      </c>
      <c r="G119" s="290" t="s">
        <v>1580</v>
      </c>
      <c r="H119" s="204" t="s">
        <v>1326</v>
      </c>
      <c r="I119" s="1198" t="s">
        <v>1170</v>
      </c>
      <c r="J119" s="451"/>
      <c r="K119" s="451">
        <v>1</v>
      </c>
      <c r="L119" s="424"/>
      <c r="M119" s="424"/>
      <c r="N119" s="424"/>
      <c r="O119" s="451"/>
      <c r="P119" s="289" t="s">
        <v>1198</v>
      </c>
      <c r="Q119" s="681" t="s">
        <v>1581</v>
      </c>
      <c r="R119" s="424">
        <v>1</v>
      </c>
      <c r="S119" s="424">
        <v>1</v>
      </c>
      <c r="T119" s="202"/>
      <c r="U119" s="202"/>
    </row>
    <row r="120" spans="1:21" ht="20" customHeight="1">
      <c r="A120" s="203">
        <v>119</v>
      </c>
      <c r="B120" s="433" t="s">
        <v>785</v>
      </c>
      <c r="C120" s="426" t="s">
        <v>769</v>
      </c>
      <c r="D120" s="428" t="s">
        <v>59</v>
      </c>
      <c r="E120" s="289" t="s">
        <v>19</v>
      </c>
      <c r="F120" s="289" t="s">
        <v>40</v>
      </c>
      <c r="G120" s="290" t="s">
        <v>1582</v>
      </c>
      <c r="H120" s="204" t="s">
        <v>1327</v>
      </c>
      <c r="I120" s="289" t="s">
        <v>1171</v>
      </c>
      <c r="J120" s="451"/>
      <c r="K120" s="451">
        <v>0.33333333333333331</v>
      </c>
      <c r="L120" s="423"/>
      <c r="M120" s="423"/>
      <c r="N120" s="423"/>
      <c r="O120" s="451"/>
      <c r="P120" s="289" t="s">
        <v>1229</v>
      </c>
      <c r="Q120" s="456" t="s">
        <v>1583</v>
      </c>
      <c r="R120" s="451">
        <v>0.33333333333333331</v>
      </c>
      <c r="S120" s="423">
        <v>0.33333333333333331</v>
      </c>
      <c r="T120" s="202"/>
      <c r="U120" s="202"/>
    </row>
    <row r="121" spans="1:21" ht="20" customHeight="1">
      <c r="A121" s="205">
        <v>120</v>
      </c>
      <c r="B121" s="465" t="s">
        <v>279</v>
      </c>
      <c r="C121" s="467" t="s">
        <v>280</v>
      </c>
      <c r="D121" s="428" t="s">
        <v>59</v>
      </c>
      <c r="E121" s="289" t="s">
        <v>19</v>
      </c>
      <c r="F121" s="289" t="s">
        <v>40</v>
      </c>
      <c r="G121" s="290" t="s">
        <v>1582</v>
      </c>
      <c r="H121" s="204" t="s">
        <v>1327</v>
      </c>
      <c r="I121" s="289" t="s">
        <v>1171</v>
      </c>
      <c r="J121" s="462"/>
      <c r="K121" s="462">
        <v>0.33333333333333331</v>
      </c>
      <c r="L121" s="463"/>
      <c r="M121" s="463"/>
      <c r="N121" s="463"/>
      <c r="O121" s="462"/>
      <c r="P121" s="289" t="s">
        <v>1229</v>
      </c>
      <c r="Q121" s="456" t="s">
        <v>1583</v>
      </c>
      <c r="R121" s="462">
        <v>0.33333333333333331</v>
      </c>
      <c r="S121" s="423">
        <v>0.33333333333333331</v>
      </c>
      <c r="T121" s="202"/>
      <c r="U121" s="202"/>
    </row>
    <row r="122" spans="1:21" ht="20" customHeight="1">
      <c r="A122" s="203">
        <v>121</v>
      </c>
      <c r="B122" s="465" t="s">
        <v>325</v>
      </c>
      <c r="C122" s="426" t="s">
        <v>326</v>
      </c>
      <c r="D122" s="426" t="s">
        <v>67</v>
      </c>
      <c r="E122" s="289" t="s">
        <v>19</v>
      </c>
      <c r="F122" s="289" t="s">
        <v>40</v>
      </c>
      <c r="G122" s="290" t="s">
        <v>1582</v>
      </c>
      <c r="H122" s="204" t="s">
        <v>1327</v>
      </c>
      <c r="I122" s="289" t="s">
        <v>1171</v>
      </c>
      <c r="J122" s="462"/>
      <c r="K122" s="462">
        <v>0.33333333333333331</v>
      </c>
      <c r="L122" s="463"/>
      <c r="M122" s="463"/>
      <c r="N122" s="463"/>
      <c r="O122" s="462"/>
      <c r="P122" s="289" t="s">
        <v>1229</v>
      </c>
      <c r="Q122" s="456" t="s">
        <v>1583</v>
      </c>
      <c r="R122" s="462">
        <v>0.33333333333333331</v>
      </c>
      <c r="S122" s="423">
        <v>0.33333333333333331</v>
      </c>
      <c r="T122" s="202"/>
      <c r="U122" s="202"/>
    </row>
    <row r="123" spans="1:21" ht="20" customHeight="1">
      <c r="A123" s="205">
        <v>122</v>
      </c>
      <c r="B123" s="433" t="s">
        <v>190</v>
      </c>
      <c r="C123" s="441" t="s">
        <v>164</v>
      </c>
      <c r="D123" s="426" t="s">
        <v>67</v>
      </c>
      <c r="E123" s="289" t="s">
        <v>18</v>
      </c>
      <c r="F123" s="290" t="s">
        <v>36</v>
      </c>
      <c r="G123" s="290" t="s">
        <v>1584</v>
      </c>
      <c r="H123" s="204" t="s">
        <v>1328</v>
      </c>
      <c r="I123" s="289" t="s">
        <v>1172</v>
      </c>
      <c r="J123" s="451"/>
      <c r="K123" s="451"/>
      <c r="L123" s="424"/>
      <c r="M123" s="424"/>
      <c r="N123" s="424"/>
      <c r="O123" s="451">
        <v>0.5</v>
      </c>
      <c r="P123" s="289" t="s">
        <v>1195</v>
      </c>
      <c r="Q123" s="681" t="s">
        <v>1585</v>
      </c>
      <c r="R123" s="452">
        <v>0.5</v>
      </c>
      <c r="S123" s="423">
        <v>0.33333333333333331</v>
      </c>
      <c r="T123" s="202"/>
      <c r="U123" s="202"/>
    </row>
    <row r="124" spans="1:21" ht="20" customHeight="1">
      <c r="A124" s="203">
        <v>123</v>
      </c>
      <c r="B124" s="433" t="s">
        <v>211</v>
      </c>
      <c r="C124" s="426" t="s">
        <v>212</v>
      </c>
      <c r="D124" s="426" t="s">
        <v>67</v>
      </c>
      <c r="E124" s="289" t="s">
        <v>18</v>
      </c>
      <c r="F124" s="289" t="s">
        <v>1361</v>
      </c>
      <c r="G124" s="290" t="s">
        <v>1584</v>
      </c>
      <c r="H124" s="204" t="s">
        <v>1328</v>
      </c>
      <c r="I124" s="289" t="s">
        <v>1172</v>
      </c>
      <c r="J124" s="452"/>
      <c r="K124" s="452"/>
      <c r="L124" s="423"/>
      <c r="M124" s="423"/>
      <c r="N124" s="423"/>
      <c r="O124" s="452">
        <v>0.5</v>
      </c>
      <c r="P124" s="289" t="s">
        <v>1195</v>
      </c>
      <c r="Q124" s="681" t="s">
        <v>1585</v>
      </c>
      <c r="R124" s="423">
        <v>0.5</v>
      </c>
      <c r="S124" s="425">
        <v>0.33333333333333331</v>
      </c>
      <c r="T124" s="202"/>
      <c r="U124" s="202"/>
    </row>
    <row r="125" spans="1:21" ht="32">
      <c r="A125" s="205">
        <v>124</v>
      </c>
      <c r="B125" s="433" t="s">
        <v>694</v>
      </c>
      <c r="C125" s="426" t="s">
        <v>950</v>
      </c>
      <c r="D125" s="442" t="s">
        <v>231</v>
      </c>
      <c r="E125" s="289" t="s">
        <v>18</v>
      </c>
      <c r="F125" s="290" t="s">
        <v>38</v>
      </c>
      <c r="G125" s="290" t="s">
        <v>1593</v>
      </c>
      <c r="H125" s="204" t="s">
        <v>1329</v>
      </c>
      <c r="I125" s="447" t="s">
        <v>1173</v>
      </c>
      <c r="J125" s="451">
        <v>0</v>
      </c>
      <c r="K125" s="451"/>
      <c r="L125" s="423"/>
      <c r="M125" s="423"/>
      <c r="N125" s="423"/>
      <c r="O125" s="451"/>
      <c r="P125" s="289" t="s">
        <v>1206</v>
      </c>
      <c r="Q125" s="497" t="s">
        <v>1592</v>
      </c>
      <c r="R125" s="451">
        <v>0.125</v>
      </c>
      <c r="S125" s="451">
        <v>0.125</v>
      </c>
      <c r="T125" s="202"/>
      <c r="U125" s="202"/>
    </row>
    <row r="126" spans="1:21" ht="32">
      <c r="A126" s="203">
        <v>125</v>
      </c>
      <c r="B126" s="433" t="s">
        <v>397</v>
      </c>
      <c r="C126" s="426" t="s">
        <v>1586</v>
      </c>
      <c r="D126" s="543" t="s">
        <v>835</v>
      </c>
      <c r="E126" s="289" t="s">
        <v>18</v>
      </c>
      <c r="F126" s="290" t="s">
        <v>38</v>
      </c>
      <c r="G126" s="290" t="s">
        <v>1593</v>
      </c>
      <c r="H126" s="204" t="s">
        <v>1329</v>
      </c>
      <c r="I126" s="447" t="s">
        <v>1173</v>
      </c>
      <c r="J126" s="451">
        <v>0</v>
      </c>
      <c r="K126" s="452"/>
      <c r="L126" s="423"/>
      <c r="M126" s="423"/>
      <c r="N126" s="423"/>
      <c r="O126" s="452"/>
      <c r="P126" s="289" t="s">
        <v>1206</v>
      </c>
      <c r="Q126" s="456" t="s">
        <v>1592</v>
      </c>
      <c r="R126" s="451">
        <v>0.125</v>
      </c>
      <c r="S126" s="451">
        <v>0.125</v>
      </c>
      <c r="T126" s="202"/>
      <c r="U126" s="202"/>
    </row>
    <row r="127" spans="1:21" ht="32">
      <c r="A127" s="205">
        <v>126</v>
      </c>
      <c r="B127" s="433" t="s">
        <v>1587</v>
      </c>
      <c r="C127" s="426" t="s">
        <v>1588</v>
      </c>
      <c r="D127" s="442" t="s">
        <v>231</v>
      </c>
      <c r="E127" s="289" t="s">
        <v>18</v>
      </c>
      <c r="F127" s="290" t="s">
        <v>38</v>
      </c>
      <c r="G127" s="290" t="s">
        <v>1593</v>
      </c>
      <c r="H127" s="204" t="s">
        <v>1329</v>
      </c>
      <c r="I127" s="447" t="s">
        <v>1173</v>
      </c>
      <c r="J127" s="451">
        <v>0</v>
      </c>
      <c r="K127" s="452"/>
      <c r="L127" s="423"/>
      <c r="M127" s="423"/>
      <c r="N127" s="423"/>
      <c r="O127" s="452"/>
      <c r="P127" s="289" t="s">
        <v>1206</v>
      </c>
      <c r="Q127" s="456" t="s">
        <v>1592</v>
      </c>
      <c r="R127" s="451">
        <v>0.125</v>
      </c>
      <c r="S127" s="451">
        <v>0.125</v>
      </c>
      <c r="T127" s="202"/>
      <c r="U127" s="202"/>
    </row>
    <row r="128" spans="1:21" ht="32">
      <c r="A128" s="203">
        <v>127</v>
      </c>
      <c r="B128" s="433" t="s">
        <v>1589</v>
      </c>
      <c r="C128" s="426" t="s">
        <v>1590</v>
      </c>
      <c r="D128" s="543" t="s">
        <v>835</v>
      </c>
      <c r="E128" s="289" t="s">
        <v>18</v>
      </c>
      <c r="F128" s="290" t="s">
        <v>38</v>
      </c>
      <c r="G128" s="290" t="s">
        <v>1593</v>
      </c>
      <c r="H128" s="204" t="s">
        <v>1329</v>
      </c>
      <c r="I128" s="447" t="s">
        <v>1173</v>
      </c>
      <c r="J128" s="451">
        <v>0</v>
      </c>
      <c r="K128" s="452"/>
      <c r="L128" s="423"/>
      <c r="M128" s="423"/>
      <c r="N128" s="423"/>
      <c r="O128" s="452"/>
      <c r="P128" s="289" t="s">
        <v>1206</v>
      </c>
      <c r="Q128" s="456" t="s">
        <v>1592</v>
      </c>
      <c r="R128" s="451">
        <v>0.125</v>
      </c>
      <c r="S128" s="451">
        <v>0.125</v>
      </c>
      <c r="T128" s="202"/>
      <c r="U128" s="202"/>
    </row>
    <row r="129" spans="1:21" ht="32">
      <c r="A129" s="205">
        <v>128</v>
      </c>
      <c r="B129" s="433" t="s">
        <v>138</v>
      </c>
      <c r="C129" s="426" t="s">
        <v>1591</v>
      </c>
      <c r="D129" s="543" t="s">
        <v>835</v>
      </c>
      <c r="E129" s="289" t="s">
        <v>18</v>
      </c>
      <c r="F129" s="290" t="s">
        <v>36</v>
      </c>
      <c r="G129" s="290" t="s">
        <v>1593</v>
      </c>
      <c r="H129" s="204" t="s">
        <v>1329</v>
      </c>
      <c r="I129" s="447" t="s">
        <v>1173</v>
      </c>
      <c r="J129" s="451">
        <v>0</v>
      </c>
      <c r="K129" s="452"/>
      <c r="L129" s="423"/>
      <c r="M129" s="423"/>
      <c r="N129" s="423"/>
      <c r="O129" s="452"/>
      <c r="P129" s="289" t="s">
        <v>1206</v>
      </c>
      <c r="Q129" s="456" t="s">
        <v>1592</v>
      </c>
      <c r="R129" s="451">
        <v>0.125</v>
      </c>
      <c r="S129" s="451">
        <v>0.125</v>
      </c>
      <c r="T129" s="202"/>
      <c r="U129" s="202"/>
    </row>
    <row r="130" spans="1:21" ht="32">
      <c r="A130" s="203">
        <v>129</v>
      </c>
      <c r="B130" s="433" t="s">
        <v>247</v>
      </c>
      <c r="C130" s="426" t="s">
        <v>248</v>
      </c>
      <c r="D130" s="428" t="s">
        <v>56</v>
      </c>
      <c r="E130" s="289" t="s">
        <v>18</v>
      </c>
      <c r="F130" s="290" t="s">
        <v>36</v>
      </c>
      <c r="G130" s="290" t="s">
        <v>1593</v>
      </c>
      <c r="H130" s="204" t="s">
        <v>1329</v>
      </c>
      <c r="I130" s="447" t="s">
        <v>1173</v>
      </c>
      <c r="J130" s="451">
        <v>0.33333333333333331</v>
      </c>
      <c r="K130" s="452"/>
      <c r="L130" s="423"/>
      <c r="M130" s="423"/>
      <c r="N130" s="423"/>
      <c r="O130" s="452"/>
      <c r="P130" s="289" t="s">
        <v>1206</v>
      </c>
      <c r="Q130" s="681" t="s">
        <v>1592</v>
      </c>
      <c r="R130" s="451">
        <v>0.125</v>
      </c>
      <c r="S130" s="451">
        <v>0.125</v>
      </c>
      <c r="T130" s="202"/>
      <c r="U130" s="202"/>
    </row>
    <row r="131" spans="1:21" ht="32">
      <c r="A131" s="205">
        <v>130</v>
      </c>
      <c r="B131" s="433" t="s">
        <v>224</v>
      </c>
      <c r="C131" s="426" t="s">
        <v>225</v>
      </c>
      <c r="D131" s="426" t="s">
        <v>67</v>
      </c>
      <c r="E131" s="289" t="s">
        <v>18</v>
      </c>
      <c r="F131" s="289" t="s">
        <v>38</v>
      </c>
      <c r="G131" s="290" t="s">
        <v>1593</v>
      </c>
      <c r="H131" s="204" t="s">
        <v>1329</v>
      </c>
      <c r="I131" s="447" t="s">
        <v>1173</v>
      </c>
      <c r="J131" s="451">
        <v>0.33333333333333331</v>
      </c>
      <c r="K131" s="452"/>
      <c r="L131" s="423"/>
      <c r="M131" s="423"/>
      <c r="N131" s="423"/>
      <c r="O131" s="452"/>
      <c r="P131" s="289" t="s">
        <v>1206</v>
      </c>
      <c r="Q131" s="681" t="s">
        <v>1592</v>
      </c>
      <c r="R131" s="451">
        <v>0.125</v>
      </c>
      <c r="S131" s="451">
        <v>0.125</v>
      </c>
      <c r="T131" s="202"/>
      <c r="U131" s="202"/>
    </row>
    <row r="132" spans="1:21" ht="32">
      <c r="A132" s="203">
        <v>131</v>
      </c>
      <c r="B132" s="433" t="s">
        <v>337</v>
      </c>
      <c r="C132" s="426" t="s">
        <v>338</v>
      </c>
      <c r="D132" s="426" t="s">
        <v>59</v>
      </c>
      <c r="E132" s="289" t="s">
        <v>18</v>
      </c>
      <c r="F132" s="289" t="s">
        <v>38</v>
      </c>
      <c r="G132" s="290" t="s">
        <v>1593</v>
      </c>
      <c r="H132" s="204" t="s">
        <v>1329</v>
      </c>
      <c r="I132" s="447" t="s">
        <v>1173</v>
      </c>
      <c r="J132" s="451">
        <v>0.33333333333333331</v>
      </c>
      <c r="K132" s="452"/>
      <c r="L132" s="423"/>
      <c r="M132" s="423"/>
      <c r="N132" s="423"/>
      <c r="O132" s="452"/>
      <c r="P132" s="289" t="s">
        <v>1206</v>
      </c>
      <c r="Q132" s="681" t="s">
        <v>1592</v>
      </c>
      <c r="R132" s="451">
        <v>0.125</v>
      </c>
      <c r="S132" s="451">
        <v>0.125</v>
      </c>
      <c r="T132" s="202"/>
      <c r="U132" s="202"/>
    </row>
    <row r="133" spans="1:21" ht="30" customHeight="1">
      <c r="A133" s="205">
        <v>132</v>
      </c>
      <c r="B133" s="433" t="s">
        <v>803</v>
      </c>
      <c r="C133" s="426" t="s">
        <v>804</v>
      </c>
      <c r="D133" s="426" t="s">
        <v>59</v>
      </c>
      <c r="E133" s="289" t="s">
        <v>19</v>
      </c>
      <c r="F133" s="289" t="s">
        <v>1237</v>
      </c>
      <c r="G133" s="289" t="s">
        <v>1594</v>
      </c>
      <c r="H133" s="204" t="s">
        <v>1330</v>
      </c>
      <c r="I133" s="447" t="s">
        <v>1174</v>
      </c>
      <c r="J133" s="454"/>
      <c r="K133" s="451">
        <v>1</v>
      </c>
      <c r="L133" s="423"/>
      <c r="M133" s="423"/>
      <c r="N133" s="423"/>
      <c r="O133" s="451"/>
      <c r="P133" s="289" t="s">
        <v>1201</v>
      </c>
      <c r="Q133" s="681" t="s">
        <v>1595</v>
      </c>
      <c r="R133" s="423">
        <v>1</v>
      </c>
      <c r="S133" s="423">
        <v>0.33333333333333331</v>
      </c>
      <c r="T133" s="202"/>
      <c r="U133" s="202"/>
    </row>
    <row r="134" spans="1:21" ht="19.5" customHeight="1">
      <c r="A134" s="203">
        <v>133</v>
      </c>
      <c r="B134" s="433" t="s">
        <v>84</v>
      </c>
      <c r="C134" s="426" t="s">
        <v>85</v>
      </c>
      <c r="D134" s="426" t="s">
        <v>67</v>
      </c>
      <c r="E134" s="289" t="s">
        <v>19</v>
      </c>
      <c r="F134" s="289" t="s">
        <v>1237</v>
      </c>
      <c r="G134" s="289" t="s">
        <v>1596</v>
      </c>
      <c r="H134" s="204" t="s">
        <v>1331</v>
      </c>
      <c r="I134" s="289" t="s">
        <v>1175</v>
      </c>
      <c r="J134" s="451"/>
      <c r="K134" s="451">
        <v>1</v>
      </c>
      <c r="L134" s="423"/>
      <c r="M134" s="423"/>
      <c r="N134" s="423"/>
      <c r="O134" s="451"/>
      <c r="P134" s="289" t="s">
        <v>1201</v>
      </c>
      <c r="Q134" s="681" t="s">
        <v>1597</v>
      </c>
      <c r="R134" s="423">
        <v>1</v>
      </c>
      <c r="S134" s="423">
        <v>0.33333333333333331</v>
      </c>
      <c r="T134" s="202"/>
      <c r="U134" s="202"/>
    </row>
    <row r="135" spans="1:21" ht="32">
      <c r="A135" s="205">
        <v>134</v>
      </c>
      <c r="B135" s="433" t="s">
        <v>237</v>
      </c>
      <c r="C135" s="426" t="s">
        <v>238</v>
      </c>
      <c r="D135" s="441" t="s">
        <v>59</v>
      </c>
      <c r="E135" s="289" t="s">
        <v>18</v>
      </c>
      <c r="F135" s="289" t="s">
        <v>36</v>
      </c>
      <c r="G135" s="289" t="s">
        <v>1599</v>
      </c>
      <c r="H135" s="461" t="s">
        <v>1332</v>
      </c>
      <c r="I135" s="447" t="s">
        <v>1176</v>
      </c>
      <c r="J135" s="451">
        <v>1</v>
      </c>
      <c r="K135" s="451"/>
      <c r="L135" s="423"/>
      <c r="M135" s="423"/>
      <c r="N135" s="423"/>
      <c r="O135" s="451"/>
      <c r="P135" s="289" t="s">
        <v>1230</v>
      </c>
      <c r="Q135" s="456" t="s">
        <v>1598</v>
      </c>
      <c r="R135" s="423">
        <v>1</v>
      </c>
      <c r="S135" s="423">
        <v>0.14285714285714285</v>
      </c>
      <c r="T135" s="202"/>
      <c r="U135" s="202"/>
    </row>
    <row r="136" spans="1:21" ht="20" customHeight="1">
      <c r="A136" s="203">
        <v>135</v>
      </c>
      <c r="B136" s="433" t="s">
        <v>82</v>
      </c>
      <c r="C136" s="426" t="s">
        <v>83</v>
      </c>
      <c r="D136" s="442" t="s">
        <v>56</v>
      </c>
      <c r="E136" s="289" t="s">
        <v>17</v>
      </c>
      <c r="F136" s="289" t="s">
        <v>29</v>
      </c>
      <c r="G136" s="289" t="s">
        <v>1600</v>
      </c>
      <c r="H136" s="204" t="s">
        <v>1333</v>
      </c>
      <c r="I136" s="289" t="s">
        <v>1177</v>
      </c>
      <c r="J136" s="451">
        <v>1</v>
      </c>
      <c r="K136" s="451"/>
      <c r="L136" s="423"/>
      <c r="M136" s="423"/>
      <c r="N136" s="423"/>
      <c r="O136" s="451"/>
      <c r="P136" s="289" t="s">
        <v>1200</v>
      </c>
      <c r="Q136" s="681" t="s">
        <v>1601</v>
      </c>
      <c r="R136" s="423">
        <v>1</v>
      </c>
      <c r="S136" s="423">
        <v>0.5</v>
      </c>
      <c r="T136" s="202"/>
      <c r="U136" s="202"/>
    </row>
    <row r="137" spans="1:21" ht="20" customHeight="1">
      <c r="A137" s="205">
        <v>136</v>
      </c>
      <c r="B137" s="433" t="s">
        <v>167</v>
      </c>
      <c r="C137" s="426" t="s">
        <v>1027</v>
      </c>
      <c r="D137" s="442" t="s">
        <v>59</v>
      </c>
      <c r="E137" s="289" t="s">
        <v>18</v>
      </c>
      <c r="F137" s="289" t="s">
        <v>34</v>
      </c>
      <c r="G137" s="289" t="s">
        <v>1602</v>
      </c>
      <c r="H137" s="204" t="s">
        <v>1334</v>
      </c>
      <c r="I137" s="289" t="s">
        <v>1178</v>
      </c>
      <c r="J137" s="451"/>
      <c r="K137" s="451"/>
      <c r="L137" s="423"/>
      <c r="M137" s="423"/>
      <c r="N137" s="423"/>
      <c r="O137" s="451">
        <v>0.5</v>
      </c>
      <c r="P137" s="289" t="s">
        <v>1199</v>
      </c>
      <c r="Q137" s="456" t="s">
        <v>1603</v>
      </c>
      <c r="R137" s="451">
        <v>0.5</v>
      </c>
      <c r="S137" s="423">
        <v>0.5</v>
      </c>
      <c r="T137" s="202"/>
      <c r="U137" s="202"/>
    </row>
    <row r="138" spans="1:21" ht="20" customHeight="1">
      <c r="A138" s="203">
        <v>137</v>
      </c>
      <c r="B138" s="465" t="s">
        <v>309</v>
      </c>
      <c r="C138" s="467" t="s">
        <v>100</v>
      </c>
      <c r="D138" s="426" t="s">
        <v>912</v>
      </c>
      <c r="E138" s="289" t="s">
        <v>18</v>
      </c>
      <c r="F138" s="289" t="s">
        <v>34</v>
      </c>
      <c r="G138" s="289" t="s">
        <v>1602</v>
      </c>
      <c r="H138" s="204" t="s">
        <v>1334</v>
      </c>
      <c r="I138" s="289" t="s">
        <v>1178</v>
      </c>
      <c r="J138" s="462"/>
      <c r="K138" s="462"/>
      <c r="L138" s="463"/>
      <c r="M138" s="463"/>
      <c r="N138" s="463"/>
      <c r="O138" s="462">
        <v>0.5</v>
      </c>
      <c r="P138" s="289" t="s">
        <v>1199</v>
      </c>
      <c r="Q138" s="456" t="s">
        <v>1603</v>
      </c>
      <c r="R138" s="462">
        <v>0.5</v>
      </c>
      <c r="S138" s="423">
        <v>0.5</v>
      </c>
      <c r="T138" s="202"/>
      <c r="U138" s="202"/>
    </row>
    <row r="139" spans="1:21" ht="20" customHeight="1">
      <c r="A139" s="205">
        <v>138</v>
      </c>
      <c r="B139" s="433" t="s">
        <v>1619</v>
      </c>
      <c r="C139" s="426" t="s">
        <v>131</v>
      </c>
      <c r="D139" s="442" t="s">
        <v>231</v>
      </c>
      <c r="E139" s="289" t="s">
        <v>18</v>
      </c>
      <c r="F139" s="289" t="s">
        <v>34</v>
      </c>
      <c r="G139" s="289" t="s">
        <v>1617</v>
      </c>
      <c r="H139" s="204" t="s">
        <v>1335</v>
      </c>
      <c r="I139" s="289" t="s">
        <v>1179</v>
      </c>
      <c r="J139" s="451"/>
      <c r="K139" s="451"/>
      <c r="L139" s="423"/>
      <c r="M139" s="423"/>
      <c r="N139" s="423"/>
      <c r="O139" s="451">
        <v>0</v>
      </c>
      <c r="P139" s="289" t="s">
        <v>1199</v>
      </c>
      <c r="Q139" s="456" t="s">
        <v>1618</v>
      </c>
      <c r="R139" s="451">
        <v>0.25</v>
      </c>
      <c r="S139" s="451">
        <v>0.25</v>
      </c>
      <c r="T139" s="202"/>
      <c r="U139" s="202"/>
    </row>
    <row r="140" spans="1:21" ht="20" customHeight="1">
      <c r="A140" s="203">
        <v>139</v>
      </c>
      <c r="B140" s="433" t="s">
        <v>1620</v>
      </c>
      <c r="C140" s="426" t="s">
        <v>1621</v>
      </c>
      <c r="D140" s="426" t="s">
        <v>231</v>
      </c>
      <c r="E140" s="289" t="s">
        <v>18</v>
      </c>
      <c r="F140" s="289" t="s">
        <v>34</v>
      </c>
      <c r="G140" s="289" t="s">
        <v>1617</v>
      </c>
      <c r="H140" s="204" t="s">
        <v>1335</v>
      </c>
      <c r="I140" s="289" t="s">
        <v>1179</v>
      </c>
      <c r="J140" s="452"/>
      <c r="K140" s="452"/>
      <c r="L140" s="423"/>
      <c r="M140" s="423"/>
      <c r="N140" s="423"/>
      <c r="O140" s="451">
        <v>0</v>
      </c>
      <c r="P140" s="289" t="s">
        <v>1199</v>
      </c>
      <c r="Q140" s="456" t="s">
        <v>1618</v>
      </c>
      <c r="R140" s="451">
        <v>0.25</v>
      </c>
      <c r="S140" s="451">
        <v>0.25</v>
      </c>
      <c r="T140" s="202"/>
      <c r="U140" s="202"/>
    </row>
    <row r="141" spans="1:21" ht="20" customHeight="1">
      <c r="A141" s="205">
        <v>140</v>
      </c>
      <c r="B141" s="433" t="s">
        <v>312</v>
      </c>
      <c r="C141" s="426" t="s">
        <v>313</v>
      </c>
      <c r="D141" s="426" t="s">
        <v>67</v>
      </c>
      <c r="E141" s="289" t="s">
        <v>18</v>
      </c>
      <c r="F141" s="289" t="s">
        <v>34</v>
      </c>
      <c r="G141" s="289" t="s">
        <v>1617</v>
      </c>
      <c r="H141" s="204" t="s">
        <v>1335</v>
      </c>
      <c r="I141" s="289" t="s">
        <v>1179</v>
      </c>
      <c r="J141" s="452"/>
      <c r="K141" s="452"/>
      <c r="L141" s="423"/>
      <c r="M141" s="423"/>
      <c r="N141" s="423"/>
      <c r="O141" s="451">
        <v>0.5</v>
      </c>
      <c r="P141" s="289" t="s">
        <v>1199</v>
      </c>
      <c r="Q141" s="456" t="s">
        <v>1618</v>
      </c>
      <c r="R141" s="451">
        <v>0.25</v>
      </c>
      <c r="S141" s="451">
        <v>0.25</v>
      </c>
      <c r="T141" s="202"/>
      <c r="U141" s="202"/>
    </row>
    <row r="142" spans="1:21" ht="20" customHeight="1">
      <c r="A142" s="203">
        <v>141</v>
      </c>
      <c r="B142" s="433" t="s">
        <v>309</v>
      </c>
      <c r="C142" s="426" t="s">
        <v>100</v>
      </c>
      <c r="D142" s="426" t="s">
        <v>912</v>
      </c>
      <c r="E142" s="289" t="s">
        <v>18</v>
      </c>
      <c r="F142" s="289" t="s">
        <v>34</v>
      </c>
      <c r="G142" s="289" t="s">
        <v>1617</v>
      </c>
      <c r="H142" s="204" t="s">
        <v>1335</v>
      </c>
      <c r="I142" s="289" t="s">
        <v>1179</v>
      </c>
      <c r="J142" s="452"/>
      <c r="K142" s="452"/>
      <c r="L142" s="423"/>
      <c r="M142" s="423"/>
      <c r="N142" s="423"/>
      <c r="O142" s="451">
        <v>0.5</v>
      </c>
      <c r="P142" s="289" t="s">
        <v>1199</v>
      </c>
      <c r="Q142" s="456" t="s">
        <v>1618</v>
      </c>
      <c r="R142" s="451">
        <v>0.25</v>
      </c>
      <c r="S142" s="451">
        <v>0.25</v>
      </c>
      <c r="T142" s="202"/>
      <c r="U142" s="202"/>
    </row>
    <row r="143" spans="1:21">
      <c r="A143" s="205">
        <v>142</v>
      </c>
      <c r="B143" s="433" t="s">
        <v>90</v>
      </c>
      <c r="C143" s="426" t="s">
        <v>91</v>
      </c>
      <c r="D143" s="441" t="s">
        <v>59</v>
      </c>
      <c r="E143" s="289" t="s">
        <v>19</v>
      </c>
      <c r="F143" s="289" t="s">
        <v>1488</v>
      </c>
      <c r="G143" s="289" t="s">
        <v>1622</v>
      </c>
      <c r="H143" s="204" t="s">
        <v>1336</v>
      </c>
      <c r="I143" s="289" t="s">
        <v>1180</v>
      </c>
      <c r="J143" s="451"/>
      <c r="K143" s="451">
        <v>1</v>
      </c>
      <c r="L143" s="424"/>
      <c r="M143" s="424"/>
      <c r="N143" s="424"/>
      <c r="O143" s="451"/>
      <c r="P143" s="289" t="s">
        <v>1097</v>
      </c>
      <c r="Q143" s="456" t="s">
        <v>1623</v>
      </c>
      <c r="R143" s="424">
        <v>1</v>
      </c>
      <c r="S143" s="424">
        <v>0.33333333333333331</v>
      </c>
      <c r="T143" s="202"/>
      <c r="U143" s="202"/>
    </row>
    <row r="144" spans="1:21" ht="32">
      <c r="A144" s="203">
        <v>143</v>
      </c>
      <c r="B144" s="433" t="s">
        <v>203</v>
      </c>
      <c r="C144" s="426" t="s">
        <v>1625</v>
      </c>
      <c r="D144" s="428" t="s">
        <v>56</v>
      </c>
      <c r="E144" s="289" t="s">
        <v>18</v>
      </c>
      <c r="F144" s="289" t="s">
        <v>37</v>
      </c>
      <c r="G144" s="289" t="s">
        <v>1624</v>
      </c>
      <c r="H144" s="204" t="s">
        <v>1337</v>
      </c>
      <c r="I144" s="447" t="s">
        <v>1181</v>
      </c>
      <c r="J144" s="451">
        <v>0.5</v>
      </c>
      <c r="K144" s="451"/>
      <c r="L144" s="423"/>
      <c r="M144" s="423"/>
      <c r="N144" s="423"/>
      <c r="O144" s="451"/>
      <c r="P144" s="289" t="s">
        <v>1093</v>
      </c>
      <c r="Q144" s="456" t="s">
        <v>1627</v>
      </c>
      <c r="R144" s="451">
        <v>0.33333333333333331</v>
      </c>
      <c r="S144" s="451">
        <v>0.33333333333333331</v>
      </c>
      <c r="T144" s="202"/>
      <c r="U144" s="202"/>
    </row>
    <row r="145" spans="1:21" ht="32">
      <c r="A145" s="205">
        <v>144</v>
      </c>
      <c r="B145" s="433" t="s">
        <v>201</v>
      </c>
      <c r="C145" s="426" t="s">
        <v>202</v>
      </c>
      <c r="D145" s="426" t="s">
        <v>67</v>
      </c>
      <c r="E145" s="289" t="s">
        <v>18</v>
      </c>
      <c r="F145" s="289" t="s">
        <v>37</v>
      </c>
      <c r="G145" s="289" t="s">
        <v>1624</v>
      </c>
      <c r="H145" s="204" t="s">
        <v>1337</v>
      </c>
      <c r="I145" s="447" t="s">
        <v>1181</v>
      </c>
      <c r="J145" s="451">
        <v>0.5</v>
      </c>
      <c r="K145" s="452"/>
      <c r="L145" s="423"/>
      <c r="M145" s="423"/>
      <c r="N145" s="423"/>
      <c r="O145" s="452"/>
      <c r="P145" s="289" t="s">
        <v>1093</v>
      </c>
      <c r="Q145" s="456" t="s">
        <v>1627</v>
      </c>
      <c r="R145" s="451">
        <v>0.33333333333333331</v>
      </c>
      <c r="S145" s="451">
        <v>0.33333333333333331</v>
      </c>
      <c r="T145" s="202"/>
      <c r="U145" s="202"/>
    </row>
    <row r="146" spans="1:21" ht="32">
      <c r="A146" s="203">
        <v>145</v>
      </c>
      <c r="B146" s="433" t="s">
        <v>1626</v>
      </c>
      <c r="C146" s="426" t="s">
        <v>1354</v>
      </c>
      <c r="D146" s="431" t="s">
        <v>231</v>
      </c>
      <c r="E146" s="289" t="s">
        <v>18</v>
      </c>
      <c r="F146" s="289" t="s">
        <v>37</v>
      </c>
      <c r="G146" s="289" t="s">
        <v>1624</v>
      </c>
      <c r="H146" s="204" t="s">
        <v>1337</v>
      </c>
      <c r="I146" s="447" t="s">
        <v>1181</v>
      </c>
      <c r="J146" s="451">
        <v>0</v>
      </c>
      <c r="K146" s="452"/>
      <c r="L146" s="423"/>
      <c r="M146" s="423"/>
      <c r="N146" s="423"/>
      <c r="O146" s="452"/>
      <c r="P146" s="289" t="s">
        <v>1093</v>
      </c>
      <c r="Q146" s="1137" t="s">
        <v>1627</v>
      </c>
      <c r="R146" s="451">
        <v>0.33333333333333331</v>
      </c>
      <c r="S146" s="451">
        <v>0.33333333333333331</v>
      </c>
      <c r="T146" s="202"/>
      <c r="U146" s="202"/>
    </row>
    <row r="147" spans="1:21" ht="36" customHeight="1">
      <c r="A147" s="205">
        <v>146</v>
      </c>
      <c r="B147" s="433" t="s">
        <v>678</v>
      </c>
      <c r="C147" s="426" t="s">
        <v>679</v>
      </c>
      <c r="D147" s="426" t="s">
        <v>67</v>
      </c>
      <c r="E147" s="289" t="s">
        <v>18</v>
      </c>
      <c r="F147" s="289" t="s">
        <v>34</v>
      </c>
      <c r="G147" s="289"/>
      <c r="H147" s="204" t="s">
        <v>1338</v>
      </c>
      <c r="I147" s="447" t="s">
        <v>1182</v>
      </c>
      <c r="J147" s="451"/>
      <c r="K147" s="451"/>
      <c r="L147" s="423"/>
      <c r="M147" s="423"/>
      <c r="N147" s="423"/>
      <c r="O147" s="451">
        <v>1</v>
      </c>
      <c r="P147" s="447" t="s">
        <v>1231</v>
      </c>
      <c r="Q147" s="456" t="s">
        <v>1628</v>
      </c>
      <c r="R147" s="423">
        <v>1</v>
      </c>
      <c r="S147" s="423">
        <v>0.33333333333333331</v>
      </c>
      <c r="T147" s="202"/>
      <c r="U147" s="202"/>
    </row>
    <row r="148" spans="1:21" ht="36" customHeight="1">
      <c r="A148" s="203">
        <v>147</v>
      </c>
      <c r="B148" s="433" t="s">
        <v>98</v>
      </c>
      <c r="C148" s="426" t="s">
        <v>99</v>
      </c>
      <c r="D148" s="428" t="s">
        <v>56</v>
      </c>
      <c r="E148" s="289" t="s">
        <v>18</v>
      </c>
      <c r="F148" s="289" t="s">
        <v>33</v>
      </c>
      <c r="G148" s="289" t="s">
        <v>1629</v>
      </c>
      <c r="H148" s="204" t="s">
        <v>1339</v>
      </c>
      <c r="I148" s="447" t="s">
        <v>1183</v>
      </c>
      <c r="J148" s="451">
        <v>0.5</v>
      </c>
      <c r="K148" s="451"/>
      <c r="L148" s="423"/>
      <c r="M148" s="423"/>
      <c r="N148" s="423"/>
      <c r="O148" s="451"/>
      <c r="P148" s="427" t="s">
        <v>1216</v>
      </c>
      <c r="Q148" s="456" t="s">
        <v>1635</v>
      </c>
      <c r="R148" s="451">
        <v>0.14285714285714285</v>
      </c>
      <c r="S148" s="451">
        <v>0.14285714285714285</v>
      </c>
      <c r="T148" s="202"/>
      <c r="U148" s="202"/>
    </row>
    <row r="149" spans="1:21" ht="36" customHeight="1">
      <c r="A149" s="205">
        <v>148</v>
      </c>
      <c r="B149" s="433" t="s">
        <v>182</v>
      </c>
      <c r="C149" s="426" t="s">
        <v>138</v>
      </c>
      <c r="D149" s="431" t="s">
        <v>183</v>
      </c>
      <c r="E149" s="289" t="s">
        <v>18</v>
      </c>
      <c r="F149" s="289" t="s">
        <v>33</v>
      </c>
      <c r="G149" s="289" t="s">
        <v>1629</v>
      </c>
      <c r="H149" s="204" t="s">
        <v>1339</v>
      </c>
      <c r="I149" s="447" t="s">
        <v>1183</v>
      </c>
      <c r="J149" s="451">
        <v>0.5</v>
      </c>
      <c r="K149" s="452"/>
      <c r="L149" s="423"/>
      <c r="M149" s="423"/>
      <c r="N149" s="423"/>
      <c r="O149" s="452"/>
      <c r="P149" s="427" t="s">
        <v>1216</v>
      </c>
      <c r="Q149" s="681" t="s">
        <v>1635</v>
      </c>
      <c r="R149" s="451">
        <v>0.14285714285714285</v>
      </c>
      <c r="S149" s="451">
        <v>0.14285714285714285</v>
      </c>
      <c r="T149" s="202"/>
      <c r="U149" s="202"/>
    </row>
    <row r="150" spans="1:21" ht="36" customHeight="1">
      <c r="A150" s="203">
        <v>149</v>
      </c>
      <c r="B150" s="433" t="s">
        <v>1630</v>
      </c>
      <c r="C150" s="426" t="s">
        <v>1798</v>
      </c>
      <c r="D150" s="428" t="s">
        <v>231</v>
      </c>
      <c r="E150" s="289" t="s">
        <v>18</v>
      </c>
      <c r="F150" s="289" t="s">
        <v>33</v>
      </c>
      <c r="G150" s="289" t="s">
        <v>1629</v>
      </c>
      <c r="H150" s="204" t="s">
        <v>1339</v>
      </c>
      <c r="I150" s="447" t="s">
        <v>1183</v>
      </c>
      <c r="J150" s="451">
        <v>0</v>
      </c>
      <c r="K150" s="452"/>
      <c r="L150" s="423"/>
      <c r="M150" s="423"/>
      <c r="N150" s="423"/>
      <c r="O150" s="452"/>
      <c r="P150" s="427" t="s">
        <v>1216</v>
      </c>
      <c r="Q150" s="456" t="s">
        <v>1635</v>
      </c>
      <c r="R150" s="451">
        <v>0.14285714285714285</v>
      </c>
      <c r="S150" s="451">
        <v>0.14285714285714285</v>
      </c>
      <c r="T150" s="202"/>
      <c r="U150" s="202"/>
    </row>
    <row r="151" spans="1:21" ht="36" customHeight="1">
      <c r="A151" s="205">
        <v>150</v>
      </c>
      <c r="B151" s="433" t="s">
        <v>1631</v>
      </c>
      <c r="C151" s="426" t="s">
        <v>1797</v>
      </c>
      <c r="D151" s="543" t="s">
        <v>835</v>
      </c>
      <c r="E151" s="289" t="s">
        <v>18</v>
      </c>
      <c r="F151" s="289" t="s">
        <v>33</v>
      </c>
      <c r="G151" s="289" t="s">
        <v>1629</v>
      </c>
      <c r="H151" s="204" t="s">
        <v>1339</v>
      </c>
      <c r="I151" s="447" t="s">
        <v>1183</v>
      </c>
      <c r="J151" s="451">
        <v>0</v>
      </c>
      <c r="K151" s="452"/>
      <c r="L151" s="423"/>
      <c r="M151" s="423"/>
      <c r="N151" s="423"/>
      <c r="O151" s="452"/>
      <c r="P151" s="427" t="s">
        <v>1216</v>
      </c>
      <c r="Q151" s="681" t="s">
        <v>1635</v>
      </c>
      <c r="R151" s="451">
        <v>0.14285714285714285</v>
      </c>
      <c r="S151" s="451">
        <v>0.14285714285714285</v>
      </c>
      <c r="T151" s="202"/>
      <c r="U151" s="202"/>
    </row>
    <row r="152" spans="1:21" ht="36" customHeight="1">
      <c r="A152" s="203">
        <v>151</v>
      </c>
      <c r="B152" s="433" t="s">
        <v>1632</v>
      </c>
      <c r="C152" s="426" t="s">
        <v>478</v>
      </c>
      <c r="D152" s="543" t="s">
        <v>835</v>
      </c>
      <c r="E152" s="289" t="s">
        <v>18</v>
      </c>
      <c r="F152" s="289" t="s">
        <v>33</v>
      </c>
      <c r="G152" s="289" t="s">
        <v>1629</v>
      </c>
      <c r="H152" s="204" t="s">
        <v>1339</v>
      </c>
      <c r="I152" s="447" t="s">
        <v>1183</v>
      </c>
      <c r="J152" s="451">
        <v>0</v>
      </c>
      <c r="K152" s="452"/>
      <c r="L152" s="423"/>
      <c r="M152" s="423"/>
      <c r="N152" s="423"/>
      <c r="O152" s="452"/>
      <c r="P152" s="427" t="s">
        <v>1216</v>
      </c>
      <c r="Q152" s="681" t="s">
        <v>1635</v>
      </c>
      <c r="R152" s="451">
        <v>0.14285714285714285</v>
      </c>
      <c r="S152" s="451">
        <v>0.14285714285714285</v>
      </c>
      <c r="T152" s="202"/>
      <c r="U152" s="202"/>
    </row>
    <row r="153" spans="1:21" ht="36" customHeight="1">
      <c r="A153" s="205">
        <v>152</v>
      </c>
      <c r="B153" s="433" t="s">
        <v>1633</v>
      </c>
      <c r="C153" s="426" t="s">
        <v>468</v>
      </c>
      <c r="D153" s="543" t="s">
        <v>835</v>
      </c>
      <c r="E153" s="289" t="s">
        <v>18</v>
      </c>
      <c r="F153" s="289" t="s">
        <v>33</v>
      </c>
      <c r="G153" s="289" t="s">
        <v>1629</v>
      </c>
      <c r="H153" s="204" t="s">
        <v>1339</v>
      </c>
      <c r="I153" s="447" t="s">
        <v>1183</v>
      </c>
      <c r="J153" s="451">
        <v>0</v>
      </c>
      <c r="K153" s="452"/>
      <c r="L153" s="423"/>
      <c r="M153" s="423"/>
      <c r="N153" s="423"/>
      <c r="O153" s="452"/>
      <c r="P153" s="427" t="s">
        <v>1216</v>
      </c>
      <c r="Q153" s="456" t="s">
        <v>1635</v>
      </c>
      <c r="R153" s="451">
        <v>0.14285714285714285</v>
      </c>
      <c r="S153" s="451">
        <v>0.14285714285714285</v>
      </c>
      <c r="T153" s="202"/>
      <c r="U153" s="202"/>
    </row>
    <row r="154" spans="1:21" ht="36" customHeight="1">
      <c r="A154" s="203">
        <v>153</v>
      </c>
      <c r="B154" s="433" t="s">
        <v>1634</v>
      </c>
      <c r="C154" s="426" t="s">
        <v>1796</v>
      </c>
      <c r="D154" s="543" t="s">
        <v>835</v>
      </c>
      <c r="E154" s="289" t="s">
        <v>18</v>
      </c>
      <c r="F154" s="289" t="s">
        <v>33</v>
      </c>
      <c r="G154" s="289" t="s">
        <v>1629</v>
      </c>
      <c r="H154" s="204" t="s">
        <v>1339</v>
      </c>
      <c r="I154" s="447" t="s">
        <v>1183</v>
      </c>
      <c r="J154" s="451">
        <v>0</v>
      </c>
      <c r="K154" s="452"/>
      <c r="L154" s="423"/>
      <c r="M154" s="423"/>
      <c r="N154" s="423"/>
      <c r="O154" s="452"/>
      <c r="P154" s="427" t="s">
        <v>1216</v>
      </c>
      <c r="Q154" s="681" t="s">
        <v>1635</v>
      </c>
      <c r="R154" s="451">
        <v>0.14285714285714285</v>
      </c>
      <c r="S154" s="451">
        <v>0.14285714285714285</v>
      </c>
      <c r="T154" s="202"/>
      <c r="U154" s="202"/>
    </row>
    <row r="155" spans="1:21" ht="36" customHeight="1">
      <c r="A155" s="205">
        <v>154</v>
      </c>
      <c r="B155" s="443" t="s">
        <v>266</v>
      </c>
      <c r="C155" s="441" t="s">
        <v>1421</v>
      </c>
      <c r="D155" s="444" t="s">
        <v>56</v>
      </c>
      <c r="E155" s="289" t="s">
        <v>18</v>
      </c>
      <c r="F155" s="289" t="s">
        <v>36</v>
      </c>
      <c r="G155" s="289" t="s">
        <v>1636</v>
      </c>
      <c r="H155" s="204" t="s">
        <v>1340</v>
      </c>
      <c r="I155" s="447" t="s">
        <v>1184</v>
      </c>
      <c r="J155" s="451">
        <v>1</v>
      </c>
      <c r="K155" s="451"/>
      <c r="L155" s="424"/>
      <c r="M155" s="424"/>
      <c r="N155" s="424"/>
      <c r="O155" s="451"/>
      <c r="P155" s="427" t="s">
        <v>1206</v>
      </c>
      <c r="Q155" s="456" t="s">
        <v>1637</v>
      </c>
      <c r="R155" s="424">
        <v>1</v>
      </c>
      <c r="S155" s="424">
        <v>0.2</v>
      </c>
      <c r="T155" s="202"/>
      <c r="U155" s="202"/>
    </row>
    <row r="156" spans="1:21" ht="36" customHeight="1">
      <c r="A156" s="203">
        <v>155</v>
      </c>
      <c r="B156" s="433" t="s">
        <v>1080</v>
      </c>
      <c r="C156" s="426" t="s">
        <v>316</v>
      </c>
      <c r="D156" s="442" t="s">
        <v>67</v>
      </c>
      <c r="E156" s="289" t="s">
        <v>18</v>
      </c>
      <c r="F156" s="289" t="s">
        <v>33</v>
      </c>
      <c r="G156" s="289" t="s">
        <v>1642</v>
      </c>
      <c r="H156" s="204" t="s">
        <v>1341</v>
      </c>
      <c r="I156" s="447" t="s">
        <v>1185</v>
      </c>
      <c r="J156" s="423">
        <v>1</v>
      </c>
      <c r="K156" s="423"/>
      <c r="L156" s="423"/>
      <c r="M156" s="423"/>
      <c r="N156" s="423"/>
      <c r="O156" s="452"/>
      <c r="P156" s="427" t="s">
        <v>1199</v>
      </c>
      <c r="Q156" s="456" t="s">
        <v>1643</v>
      </c>
      <c r="R156" s="423">
        <v>1</v>
      </c>
      <c r="S156" s="423">
        <v>0.5</v>
      </c>
      <c r="T156" s="202"/>
      <c r="U156" s="202"/>
    </row>
    <row r="157" spans="1:21" ht="36" customHeight="1">
      <c r="A157" s="205">
        <v>156</v>
      </c>
      <c r="B157" s="433" t="s">
        <v>171</v>
      </c>
      <c r="C157" s="426" t="s">
        <v>1644</v>
      </c>
      <c r="D157" s="442" t="s">
        <v>67</v>
      </c>
      <c r="E157" s="289" t="s">
        <v>19</v>
      </c>
      <c r="F157" s="289" t="s">
        <v>1488</v>
      </c>
      <c r="G157" s="289" t="s">
        <v>1645</v>
      </c>
      <c r="H157" s="204" t="s">
        <v>1342</v>
      </c>
      <c r="I157" s="447" t="s">
        <v>1186</v>
      </c>
      <c r="J157" s="423"/>
      <c r="K157" s="423">
        <v>1</v>
      </c>
      <c r="L157" s="423"/>
      <c r="M157" s="423"/>
      <c r="N157" s="423"/>
      <c r="O157" s="452"/>
      <c r="P157" s="289" t="s">
        <v>1204</v>
      </c>
      <c r="Q157" s="456" t="s">
        <v>1646</v>
      </c>
      <c r="R157" s="423">
        <v>1</v>
      </c>
      <c r="S157" s="423">
        <v>0.2</v>
      </c>
      <c r="T157" s="202"/>
      <c r="U157" s="202"/>
    </row>
    <row r="158" spans="1:21" ht="36" customHeight="1">
      <c r="A158" s="203">
        <v>157</v>
      </c>
      <c r="B158" s="433" t="s">
        <v>221</v>
      </c>
      <c r="C158" s="426" t="s">
        <v>131</v>
      </c>
      <c r="D158" s="289" t="s">
        <v>56</v>
      </c>
      <c r="E158" s="289" t="s">
        <v>19</v>
      </c>
      <c r="F158" s="289" t="s">
        <v>1438</v>
      </c>
      <c r="G158" s="289" t="s">
        <v>1647</v>
      </c>
      <c r="H158" s="204" t="s">
        <v>1343</v>
      </c>
      <c r="I158" s="447" t="s">
        <v>1187</v>
      </c>
      <c r="J158" s="423"/>
      <c r="K158" s="423">
        <v>1</v>
      </c>
      <c r="L158" s="423"/>
      <c r="M158" s="423"/>
      <c r="N158" s="423"/>
      <c r="O158" s="452"/>
      <c r="P158" s="427" t="s">
        <v>1201</v>
      </c>
      <c r="Q158" s="456" t="s">
        <v>1648</v>
      </c>
      <c r="R158" s="423">
        <v>1</v>
      </c>
      <c r="S158" s="423">
        <v>0.5</v>
      </c>
      <c r="T158" s="202"/>
      <c r="U158" s="202"/>
    </row>
    <row r="159" spans="1:21" ht="36" customHeight="1">
      <c r="A159" s="205">
        <v>158</v>
      </c>
      <c r="B159" s="433" t="s">
        <v>594</v>
      </c>
      <c r="C159" s="426" t="s">
        <v>499</v>
      </c>
      <c r="D159" s="426" t="s">
        <v>59</v>
      </c>
      <c r="E159" s="289" t="s">
        <v>17</v>
      </c>
      <c r="F159" s="289" t="s">
        <v>29</v>
      </c>
      <c r="G159" s="289" t="s">
        <v>1650</v>
      </c>
      <c r="H159" s="204" t="s">
        <v>1344</v>
      </c>
      <c r="I159" s="447" t="s">
        <v>1188</v>
      </c>
      <c r="J159" s="423">
        <v>1</v>
      </c>
      <c r="K159" s="423"/>
      <c r="L159" s="423"/>
      <c r="M159" s="423"/>
      <c r="N159" s="423"/>
      <c r="O159" s="452"/>
      <c r="P159" s="289" t="s">
        <v>1199</v>
      </c>
      <c r="Q159" s="456" t="s">
        <v>1649</v>
      </c>
      <c r="R159" s="423">
        <v>1</v>
      </c>
      <c r="S159" s="423">
        <v>0.33333333333333331</v>
      </c>
      <c r="T159" s="202"/>
      <c r="U159" s="202"/>
    </row>
    <row r="160" spans="1:21" ht="36" customHeight="1">
      <c r="A160" s="203">
        <v>159</v>
      </c>
      <c r="B160" s="433" t="s">
        <v>737</v>
      </c>
      <c r="C160" s="426" t="s">
        <v>323</v>
      </c>
      <c r="D160" s="289" t="s">
        <v>368</v>
      </c>
      <c r="E160" s="289" t="s">
        <v>18</v>
      </c>
      <c r="F160" s="289" t="s">
        <v>38</v>
      </c>
      <c r="G160" s="289" t="s">
        <v>1651</v>
      </c>
      <c r="H160" s="204" t="s">
        <v>1345</v>
      </c>
      <c r="I160" s="447" t="s">
        <v>1189</v>
      </c>
      <c r="J160" s="423">
        <v>1</v>
      </c>
      <c r="K160" s="423"/>
      <c r="L160" s="423"/>
      <c r="M160" s="423"/>
      <c r="N160" s="423"/>
      <c r="O160" s="452"/>
      <c r="P160" s="427" t="s">
        <v>1202</v>
      </c>
      <c r="Q160" s="456" t="s">
        <v>1652</v>
      </c>
      <c r="R160" s="423">
        <v>1</v>
      </c>
      <c r="S160" s="423">
        <v>0.33333333333333331</v>
      </c>
      <c r="T160" s="202"/>
      <c r="U160" s="202"/>
    </row>
    <row r="161" spans="1:21" ht="32">
      <c r="A161" s="205">
        <v>160</v>
      </c>
      <c r="B161" s="433" t="s">
        <v>201</v>
      </c>
      <c r="C161" s="426" t="s">
        <v>202</v>
      </c>
      <c r="D161" s="289" t="s">
        <v>67</v>
      </c>
      <c r="E161" s="289" t="s">
        <v>18</v>
      </c>
      <c r="F161" s="289" t="s">
        <v>37</v>
      </c>
      <c r="G161" s="289" t="s">
        <v>1654</v>
      </c>
      <c r="H161" s="204" t="s">
        <v>1346</v>
      </c>
      <c r="I161" s="447" t="s">
        <v>1190</v>
      </c>
      <c r="J161" s="423">
        <v>0.5</v>
      </c>
      <c r="K161" s="423"/>
      <c r="L161" s="423"/>
      <c r="M161" s="423"/>
      <c r="N161" s="423"/>
      <c r="O161" s="452"/>
      <c r="P161" s="289" t="s">
        <v>1201</v>
      </c>
      <c r="Q161" s="455" t="s">
        <v>1653</v>
      </c>
      <c r="R161" s="423">
        <v>0.33333333333333331</v>
      </c>
      <c r="S161" s="423">
        <v>0.33333333333333331</v>
      </c>
      <c r="T161" s="202"/>
      <c r="U161" s="202"/>
    </row>
    <row r="162" spans="1:21" ht="32">
      <c r="A162" s="203">
        <v>161</v>
      </c>
      <c r="B162" s="433" t="s">
        <v>205</v>
      </c>
      <c r="C162" s="426" t="s">
        <v>206</v>
      </c>
      <c r="D162" s="426" t="s">
        <v>56</v>
      </c>
      <c r="E162" s="289" t="s">
        <v>18</v>
      </c>
      <c r="F162" s="289" t="s">
        <v>37</v>
      </c>
      <c r="G162" s="289" t="s">
        <v>1654</v>
      </c>
      <c r="H162" s="204" t="s">
        <v>1346</v>
      </c>
      <c r="I162" s="447" t="s">
        <v>1190</v>
      </c>
      <c r="J162" s="423">
        <v>0.5</v>
      </c>
      <c r="K162" s="452"/>
      <c r="L162" s="423"/>
      <c r="M162" s="423"/>
      <c r="N162" s="423"/>
      <c r="O162" s="452"/>
      <c r="P162" s="289" t="s">
        <v>1201</v>
      </c>
      <c r="Q162" s="455" t="s">
        <v>1653</v>
      </c>
      <c r="R162" s="423">
        <v>0.33333333333333331</v>
      </c>
      <c r="S162" s="423">
        <v>0.33333333333333331</v>
      </c>
      <c r="T162" s="202"/>
      <c r="U162" s="202"/>
    </row>
    <row r="163" spans="1:21" ht="32">
      <c r="A163" s="205">
        <v>162</v>
      </c>
      <c r="B163" s="433" t="s">
        <v>1655</v>
      </c>
      <c r="C163" s="426" t="s">
        <v>1656</v>
      </c>
      <c r="D163" s="428" t="s">
        <v>231</v>
      </c>
      <c r="E163" s="289" t="s">
        <v>18</v>
      </c>
      <c r="F163" s="289" t="s">
        <v>37</v>
      </c>
      <c r="G163" s="289" t="s">
        <v>1654</v>
      </c>
      <c r="H163" s="204" t="s">
        <v>1346</v>
      </c>
      <c r="I163" s="447" t="s">
        <v>1190</v>
      </c>
      <c r="J163" s="423">
        <v>0</v>
      </c>
      <c r="K163" s="452"/>
      <c r="L163" s="423"/>
      <c r="M163" s="423"/>
      <c r="N163" s="423"/>
      <c r="O163" s="452"/>
      <c r="P163" s="289" t="s">
        <v>1201</v>
      </c>
      <c r="Q163" s="504" t="s">
        <v>1653</v>
      </c>
      <c r="R163" s="423">
        <v>0.33333333333333331</v>
      </c>
      <c r="S163" s="423">
        <v>0.33333333333333331</v>
      </c>
      <c r="T163" s="202"/>
      <c r="U163" s="202"/>
    </row>
    <row r="164" spans="1:21" ht="32">
      <c r="A164" s="203">
        <v>163</v>
      </c>
      <c r="B164" s="465" t="s">
        <v>90</v>
      </c>
      <c r="C164" s="426" t="s">
        <v>1013</v>
      </c>
      <c r="D164" s="426" t="s">
        <v>67</v>
      </c>
      <c r="E164" s="289" t="s">
        <v>18</v>
      </c>
      <c r="F164" s="289" t="s">
        <v>34</v>
      </c>
      <c r="G164" s="469" t="s">
        <v>1661</v>
      </c>
      <c r="H164" s="204" t="s">
        <v>1347</v>
      </c>
      <c r="I164" s="447" t="s">
        <v>1191</v>
      </c>
      <c r="J164" s="462">
        <v>1</v>
      </c>
      <c r="K164" s="423"/>
      <c r="L164" s="423"/>
      <c r="M164" s="423"/>
      <c r="N164" s="423"/>
      <c r="O164" s="452"/>
      <c r="P164" s="289" t="s">
        <v>1232</v>
      </c>
      <c r="Q164" s="456" t="s">
        <v>1660</v>
      </c>
      <c r="R164" s="423">
        <v>1</v>
      </c>
      <c r="S164" s="423">
        <v>0.33333333333333331</v>
      </c>
      <c r="T164" s="202"/>
      <c r="U164" s="202"/>
    </row>
    <row r="165" spans="1:21" ht="20" customHeight="1">
      <c r="A165" s="205">
        <v>164</v>
      </c>
      <c r="B165" s="433" t="s">
        <v>1658</v>
      </c>
      <c r="C165" s="426" t="s">
        <v>131</v>
      </c>
      <c r="D165" s="289" t="s">
        <v>157</v>
      </c>
      <c r="E165" s="289" t="s">
        <v>18</v>
      </c>
      <c r="F165" s="289" t="s">
        <v>38</v>
      </c>
      <c r="G165" s="289" t="s">
        <v>1657</v>
      </c>
      <c r="H165" s="204" t="s">
        <v>1348</v>
      </c>
      <c r="I165" s="289" t="s">
        <v>1192</v>
      </c>
      <c r="J165" s="423">
        <v>0.33333333333333331</v>
      </c>
      <c r="K165" s="423"/>
      <c r="L165" s="423"/>
      <c r="M165" s="423"/>
      <c r="N165" s="423"/>
      <c r="O165" s="452"/>
      <c r="P165" s="289" t="s">
        <v>1233</v>
      </c>
      <c r="Q165" s="456" t="s">
        <v>1659</v>
      </c>
      <c r="R165" s="423">
        <v>0.33333333333333331</v>
      </c>
      <c r="S165" s="423">
        <v>0.33333333333333331</v>
      </c>
      <c r="T165" s="202"/>
      <c r="U165" s="202"/>
    </row>
    <row r="166" spans="1:21" ht="20" customHeight="1">
      <c r="A166" s="203">
        <v>165</v>
      </c>
      <c r="B166" s="465" t="s">
        <v>224</v>
      </c>
      <c r="C166" s="467" t="s">
        <v>225</v>
      </c>
      <c r="D166" s="426" t="s">
        <v>67</v>
      </c>
      <c r="E166" s="289" t="s">
        <v>18</v>
      </c>
      <c r="F166" s="289" t="s">
        <v>38</v>
      </c>
      <c r="G166" s="289" t="s">
        <v>1657</v>
      </c>
      <c r="H166" s="204" t="s">
        <v>1348</v>
      </c>
      <c r="I166" s="289" t="s">
        <v>1192</v>
      </c>
      <c r="J166" s="423">
        <v>0.33333333333333331</v>
      </c>
      <c r="K166" s="462"/>
      <c r="L166" s="463"/>
      <c r="M166" s="463"/>
      <c r="N166" s="463"/>
      <c r="O166" s="462"/>
      <c r="P166" s="289" t="s">
        <v>1233</v>
      </c>
      <c r="Q166" s="456" t="s">
        <v>1659</v>
      </c>
      <c r="R166" s="423">
        <v>0.33333333333333331</v>
      </c>
      <c r="S166" s="423">
        <v>0.33333333333333331</v>
      </c>
      <c r="T166" s="202"/>
      <c r="U166" s="202"/>
    </row>
    <row r="167" spans="1:21" ht="20" customHeight="1">
      <c r="A167" s="205">
        <v>166</v>
      </c>
      <c r="B167" s="465" t="s">
        <v>226</v>
      </c>
      <c r="C167" s="467" t="s">
        <v>1459</v>
      </c>
      <c r="D167" s="426" t="s">
        <v>67</v>
      </c>
      <c r="E167" s="289" t="s">
        <v>18</v>
      </c>
      <c r="F167" s="289" t="s">
        <v>33</v>
      </c>
      <c r="G167" s="289" t="s">
        <v>1657</v>
      </c>
      <c r="H167" s="204" t="s">
        <v>1348</v>
      </c>
      <c r="I167" s="289" t="s">
        <v>1192</v>
      </c>
      <c r="J167" s="423">
        <v>0.33333333333333331</v>
      </c>
      <c r="K167" s="462"/>
      <c r="L167" s="463"/>
      <c r="M167" s="463"/>
      <c r="N167" s="463"/>
      <c r="O167" s="462"/>
      <c r="P167" s="289" t="s">
        <v>1233</v>
      </c>
      <c r="Q167" s="456" t="s">
        <v>1659</v>
      </c>
      <c r="R167" s="423">
        <v>0.33333333333333331</v>
      </c>
      <c r="S167" s="423">
        <v>0.33333333333333331</v>
      </c>
      <c r="T167" s="202"/>
      <c r="U167" s="202"/>
    </row>
    <row r="168" spans="1:21" ht="20" customHeight="1">
      <c r="A168" s="203">
        <v>167</v>
      </c>
      <c r="B168" s="433" t="s">
        <v>82</v>
      </c>
      <c r="C168" s="426" t="s">
        <v>83</v>
      </c>
      <c r="D168" s="442" t="s">
        <v>56</v>
      </c>
      <c r="E168" s="289" t="s">
        <v>17</v>
      </c>
      <c r="F168" s="289" t="s">
        <v>29</v>
      </c>
      <c r="G168" s="289" t="s">
        <v>1662</v>
      </c>
      <c r="H168" s="204" t="s">
        <v>1349</v>
      </c>
      <c r="I168" s="289" t="s">
        <v>1193</v>
      </c>
      <c r="J168" s="423">
        <v>1</v>
      </c>
      <c r="K168" s="423"/>
      <c r="L168" s="423"/>
      <c r="M168" s="423"/>
      <c r="N168" s="423"/>
      <c r="O168" s="452"/>
      <c r="P168" s="289" t="s">
        <v>1200</v>
      </c>
      <c r="Q168" s="681" t="s">
        <v>1663</v>
      </c>
      <c r="R168" s="423">
        <v>1</v>
      </c>
      <c r="S168" s="423">
        <v>0.25</v>
      </c>
      <c r="T168" s="202"/>
      <c r="U168" s="202"/>
    </row>
    <row r="169" spans="1:21" ht="20" customHeight="1">
      <c r="A169" s="205">
        <v>168</v>
      </c>
      <c r="B169" s="433" t="s">
        <v>715</v>
      </c>
      <c r="C169" s="426" t="s">
        <v>90</v>
      </c>
      <c r="D169" s="289" t="s">
        <v>157</v>
      </c>
      <c r="E169" s="428" t="s">
        <v>18</v>
      </c>
      <c r="F169" s="289" t="s">
        <v>1361</v>
      </c>
      <c r="G169" s="289" t="s">
        <v>1664</v>
      </c>
      <c r="H169" s="204" t="s">
        <v>1350</v>
      </c>
      <c r="I169" s="289" t="s">
        <v>1194</v>
      </c>
      <c r="J169" s="423">
        <v>1</v>
      </c>
      <c r="K169" s="423"/>
      <c r="L169" s="423"/>
      <c r="M169" s="423"/>
      <c r="N169" s="423"/>
      <c r="O169" s="452"/>
      <c r="P169" s="289" t="s">
        <v>1200</v>
      </c>
      <c r="Q169" s="456" t="s">
        <v>1665</v>
      </c>
      <c r="R169" s="423">
        <v>1</v>
      </c>
      <c r="S169" s="423">
        <v>0.16666666666666666</v>
      </c>
      <c r="T169" s="202"/>
      <c r="U169" s="202"/>
    </row>
    <row r="170" spans="1:21" ht="20" customHeight="1">
      <c r="A170" s="203">
        <v>169</v>
      </c>
      <c r="B170" s="433" t="s">
        <v>1353</v>
      </c>
      <c r="C170" s="426" t="s">
        <v>1354</v>
      </c>
      <c r="D170" s="543" t="s">
        <v>835</v>
      </c>
      <c r="E170" s="428" t="s">
        <v>18</v>
      </c>
      <c r="F170" s="290" t="s">
        <v>38</v>
      </c>
      <c r="G170" s="290" t="s">
        <v>1364</v>
      </c>
      <c r="H170" s="204" t="s">
        <v>1352</v>
      </c>
      <c r="I170" s="447" t="s">
        <v>1351</v>
      </c>
      <c r="J170" s="423">
        <v>0</v>
      </c>
      <c r="K170" s="423"/>
      <c r="L170" s="423"/>
      <c r="M170" s="423"/>
      <c r="N170" s="423"/>
      <c r="O170" s="452"/>
      <c r="P170" s="289" t="s">
        <v>1200</v>
      </c>
      <c r="Q170" s="456" t="s">
        <v>1355</v>
      </c>
      <c r="R170" s="423">
        <v>0.33333333333333331</v>
      </c>
      <c r="S170" s="423">
        <v>0.33333333333333331</v>
      </c>
      <c r="T170" s="202"/>
      <c r="U170" s="202"/>
    </row>
    <row r="171" spans="1:21" ht="20" customHeight="1">
      <c r="A171" s="205">
        <v>170</v>
      </c>
      <c r="B171" s="430" t="s">
        <v>1356</v>
      </c>
      <c r="C171" s="431" t="s">
        <v>90</v>
      </c>
      <c r="D171" s="289" t="s">
        <v>504</v>
      </c>
      <c r="E171" s="289" t="s">
        <v>19</v>
      </c>
      <c r="F171" s="289" t="s">
        <v>1237</v>
      </c>
      <c r="G171" s="290" t="s">
        <v>1364</v>
      </c>
      <c r="H171" s="204" t="s">
        <v>1352</v>
      </c>
      <c r="I171" s="447" t="s">
        <v>1351</v>
      </c>
      <c r="J171" s="423">
        <v>0.5</v>
      </c>
      <c r="K171" s="423"/>
      <c r="L171" s="423"/>
      <c r="M171" s="423"/>
      <c r="N171" s="423"/>
      <c r="O171" s="452"/>
      <c r="P171" s="289" t="s">
        <v>1200</v>
      </c>
      <c r="Q171" s="456" t="s">
        <v>1355</v>
      </c>
      <c r="R171" s="423">
        <v>0.33333333333333331</v>
      </c>
      <c r="S171" s="423">
        <v>0.33333333333333331</v>
      </c>
      <c r="T171" s="202"/>
      <c r="U171" s="202"/>
    </row>
    <row r="172" spans="1:21" ht="20" customHeight="1">
      <c r="A172" s="203">
        <v>171</v>
      </c>
      <c r="B172" s="433" t="s">
        <v>228</v>
      </c>
      <c r="C172" s="426" t="s">
        <v>229</v>
      </c>
      <c r="D172" s="428" t="s">
        <v>56</v>
      </c>
      <c r="E172" s="289" t="s">
        <v>17</v>
      </c>
      <c r="F172" s="422" t="s">
        <v>2098</v>
      </c>
      <c r="G172" s="290" t="s">
        <v>1364</v>
      </c>
      <c r="H172" s="204" t="s">
        <v>1352</v>
      </c>
      <c r="I172" s="447" t="s">
        <v>1351</v>
      </c>
      <c r="J172" s="423">
        <v>0.5</v>
      </c>
      <c r="K172" s="423"/>
      <c r="L172" s="423"/>
      <c r="M172" s="423"/>
      <c r="N172" s="423"/>
      <c r="O172" s="452"/>
      <c r="P172" s="289" t="s">
        <v>1200</v>
      </c>
      <c r="Q172" s="456" t="s">
        <v>1355</v>
      </c>
      <c r="R172" s="423">
        <v>0.33333333333333331</v>
      </c>
      <c r="S172" s="423">
        <v>0.33333333333333331</v>
      </c>
      <c r="T172" s="202"/>
      <c r="U172" s="202"/>
    </row>
    <row r="173" spans="1:21" ht="32">
      <c r="A173" s="205">
        <v>172</v>
      </c>
      <c r="B173" s="433" t="s">
        <v>900</v>
      </c>
      <c r="C173" s="426" t="s">
        <v>901</v>
      </c>
      <c r="D173" s="428" t="s">
        <v>1360</v>
      </c>
      <c r="E173" s="428" t="s">
        <v>18</v>
      </c>
      <c r="F173" s="289" t="s">
        <v>1361</v>
      </c>
      <c r="G173" s="289" t="s">
        <v>1362</v>
      </c>
      <c r="H173" s="204" t="s">
        <v>1358</v>
      </c>
      <c r="I173" s="447" t="s">
        <v>1357</v>
      </c>
      <c r="J173" s="423">
        <v>1</v>
      </c>
      <c r="K173" s="423"/>
      <c r="L173" s="423"/>
      <c r="M173" s="423"/>
      <c r="N173" s="423"/>
      <c r="O173" s="452"/>
      <c r="P173" s="289" t="s">
        <v>1206</v>
      </c>
      <c r="Q173" s="456" t="s">
        <v>1359</v>
      </c>
      <c r="R173" s="423">
        <v>1</v>
      </c>
      <c r="S173" s="423">
        <v>0.25</v>
      </c>
      <c r="T173" s="202"/>
      <c r="U173" s="202"/>
    </row>
    <row r="174" spans="1:21" ht="20" customHeight="1">
      <c r="A174" s="203">
        <v>173</v>
      </c>
      <c r="B174" s="433" t="s">
        <v>230</v>
      </c>
      <c r="C174" s="426" t="s">
        <v>100</v>
      </c>
      <c r="D174" s="426" t="s">
        <v>59</v>
      </c>
      <c r="E174" s="289" t="s">
        <v>18</v>
      </c>
      <c r="F174" s="289" t="s">
        <v>34</v>
      </c>
      <c r="G174" s="289" t="s">
        <v>1365</v>
      </c>
      <c r="H174" s="204" t="s">
        <v>1366</v>
      </c>
      <c r="I174" s="289" t="s">
        <v>1363</v>
      </c>
      <c r="J174" s="423"/>
      <c r="K174" s="423"/>
      <c r="L174" s="423"/>
      <c r="M174" s="423"/>
      <c r="N174" s="423"/>
      <c r="O174" s="452">
        <v>0.5</v>
      </c>
      <c r="P174" s="289" t="s">
        <v>1200</v>
      </c>
      <c r="Q174" s="456" t="s">
        <v>1367</v>
      </c>
      <c r="R174" s="423">
        <v>0.25</v>
      </c>
      <c r="S174" s="423">
        <v>0.25</v>
      </c>
      <c r="T174" s="202"/>
      <c r="U174" s="202"/>
    </row>
    <row r="175" spans="1:21" ht="20" customHeight="1">
      <c r="A175" s="205">
        <v>174</v>
      </c>
      <c r="B175" s="433" t="s">
        <v>952</v>
      </c>
      <c r="C175" s="426" t="s">
        <v>951</v>
      </c>
      <c r="D175" s="289" t="s">
        <v>231</v>
      </c>
      <c r="E175" s="289" t="s">
        <v>18</v>
      </c>
      <c r="F175" s="289" t="s">
        <v>34</v>
      </c>
      <c r="G175" s="289" t="s">
        <v>1365</v>
      </c>
      <c r="H175" s="204" t="s">
        <v>1366</v>
      </c>
      <c r="I175" s="289" t="s">
        <v>1363</v>
      </c>
      <c r="J175" s="423"/>
      <c r="K175" s="423"/>
      <c r="L175" s="423"/>
      <c r="M175" s="423"/>
      <c r="N175" s="423"/>
      <c r="O175" s="452">
        <v>0</v>
      </c>
      <c r="P175" s="289" t="s">
        <v>1200</v>
      </c>
      <c r="Q175" s="456" t="s">
        <v>1367</v>
      </c>
      <c r="R175" s="423">
        <v>0.25</v>
      </c>
      <c r="S175" s="423">
        <v>0.25</v>
      </c>
      <c r="T175" s="202"/>
      <c r="U175" s="202"/>
    </row>
    <row r="176" spans="1:21" ht="20" customHeight="1">
      <c r="A176" s="203">
        <v>175</v>
      </c>
      <c r="B176" s="433" t="s">
        <v>1368</v>
      </c>
      <c r="C176" s="426" t="s">
        <v>135</v>
      </c>
      <c r="D176" s="289" t="s">
        <v>231</v>
      </c>
      <c r="E176" s="289" t="s">
        <v>18</v>
      </c>
      <c r="F176" s="289" t="s">
        <v>34</v>
      </c>
      <c r="G176" s="289" t="s">
        <v>1365</v>
      </c>
      <c r="H176" s="204" t="s">
        <v>1366</v>
      </c>
      <c r="I176" s="289" t="s">
        <v>1363</v>
      </c>
      <c r="J176" s="423"/>
      <c r="K176" s="423"/>
      <c r="L176" s="423"/>
      <c r="M176" s="423"/>
      <c r="N176" s="423"/>
      <c r="O176" s="452">
        <v>0</v>
      </c>
      <c r="P176" s="289" t="s">
        <v>1200</v>
      </c>
      <c r="Q176" s="456" t="s">
        <v>1367</v>
      </c>
      <c r="R176" s="423">
        <v>0.25</v>
      </c>
      <c r="S176" s="423">
        <v>0.25</v>
      </c>
      <c r="T176" s="202"/>
      <c r="U176" s="202"/>
    </row>
    <row r="177" spans="1:21" ht="20" customHeight="1">
      <c r="A177" s="205">
        <v>176</v>
      </c>
      <c r="B177" s="433" t="s">
        <v>118</v>
      </c>
      <c r="C177" s="426" t="s">
        <v>119</v>
      </c>
      <c r="D177" s="426" t="s">
        <v>157</v>
      </c>
      <c r="E177" s="428" t="s">
        <v>18</v>
      </c>
      <c r="F177" s="289" t="s">
        <v>1361</v>
      </c>
      <c r="G177" s="289" t="s">
        <v>1365</v>
      </c>
      <c r="H177" s="204" t="s">
        <v>1366</v>
      </c>
      <c r="I177" s="289" t="s">
        <v>1363</v>
      </c>
      <c r="J177" s="423"/>
      <c r="K177" s="423"/>
      <c r="L177" s="423"/>
      <c r="M177" s="423"/>
      <c r="N177" s="423"/>
      <c r="O177" s="452">
        <v>0.5</v>
      </c>
      <c r="P177" s="289" t="s">
        <v>1200</v>
      </c>
      <c r="Q177" s="456" t="s">
        <v>1367</v>
      </c>
      <c r="R177" s="423">
        <v>0.25</v>
      </c>
      <c r="S177" s="423">
        <v>0.25</v>
      </c>
      <c r="T177" s="202"/>
      <c r="U177" s="202"/>
    </row>
    <row r="178" spans="1:21" ht="32">
      <c r="A178" s="203">
        <v>177</v>
      </c>
      <c r="B178" s="433" t="s">
        <v>595</v>
      </c>
      <c r="C178" s="426" t="s">
        <v>295</v>
      </c>
      <c r="D178" s="289" t="s">
        <v>59</v>
      </c>
      <c r="E178" s="289" t="s">
        <v>17</v>
      </c>
      <c r="F178" s="289" t="s">
        <v>29</v>
      </c>
      <c r="G178" s="289" t="s">
        <v>1371</v>
      </c>
      <c r="H178" s="204" t="s">
        <v>1369</v>
      </c>
      <c r="I178" s="447" t="s">
        <v>1370</v>
      </c>
      <c r="J178" s="423">
        <v>1</v>
      </c>
      <c r="K178" s="423"/>
      <c r="L178" s="423"/>
      <c r="M178" s="423"/>
      <c r="N178" s="423"/>
      <c r="O178" s="452"/>
      <c r="P178" s="428" t="s">
        <v>1230</v>
      </c>
      <c r="Q178" s="456" t="s">
        <v>1372</v>
      </c>
      <c r="R178" s="423">
        <v>1</v>
      </c>
      <c r="S178" s="423">
        <v>0.5</v>
      </c>
      <c r="T178" s="202"/>
      <c r="U178" s="202"/>
    </row>
    <row r="179" spans="1:21" ht="20" customHeight="1">
      <c r="A179" s="205">
        <v>178</v>
      </c>
      <c r="B179" s="433" t="s">
        <v>1378</v>
      </c>
      <c r="C179" s="426" t="s">
        <v>1379</v>
      </c>
      <c r="D179" s="289" t="s">
        <v>59</v>
      </c>
      <c r="E179" s="289" t="s">
        <v>17</v>
      </c>
      <c r="F179" s="422" t="s">
        <v>2098</v>
      </c>
      <c r="G179" s="289" t="s">
        <v>1374</v>
      </c>
      <c r="H179" s="204" t="s">
        <v>1375</v>
      </c>
      <c r="I179" s="289" t="s">
        <v>1373</v>
      </c>
      <c r="J179" s="452">
        <v>1</v>
      </c>
      <c r="K179" s="452"/>
      <c r="L179" s="423"/>
      <c r="M179" s="423"/>
      <c r="N179" s="423"/>
      <c r="O179" s="452"/>
      <c r="P179" s="428" t="s">
        <v>1230</v>
      </c>
      <c r="Q179" s="456" t="s">
        <v>1380</v>
      </c>
      <c r="R179" s="423">
        <v>1</v>
      </c>
      <c r="S179" s="425">
        <v>0.14285714285714285</v>
      </c>
      <c r="T179" s="202"/>
      <c r="U179" s="202"/>
    </row>
    <row r="180" spans="1:21" ht="20" customHeight="1">
      <c r="A180" s="203">
        <v>179</v>
      </c>
      <c r="B180" s="433" t="s">
        <v>1383</v>
      </c>
      <c r="C180" s="426" t="s">
        <v>1384</v>
      </c>
      <c r="D180" s="426" t="s">
        <v>1387</v>
      </c>
      <c r="E180" s="428" t="s">
        <v>1024</v>
      </c>
      <c r="F180" s="428" t="s">
        <v>1388</v>
      </c>
      <c r="G180" s="289" t="s">
        <v>1382</v>
      </c>
      <c r="H180" s="204" t="s">
        <v>1376</v>
      </c>
      <c r="I180" s="289" t="s">
        <v>1381</v>
      </c>
      <c r="J180" s="452">
        <v>1</v>
      </c>
      <c r="K180" s="452"/>
      <c r="L180" s="423"/>
      <c r="M180" s="423"/>
      <c r="N180" s="423"/>
      <c r="O180" s="452"/>
      <c r="P180" s="428" t="s">
        <v>1385</v>
      </c>
      <c r="Q180" s="681" t="s">
        <v>1386</v>
      </c>
      <c r="R180" s="423">
        <v>1</v>
      </c>
      <c r="S180" s="425">
        <v>5.2631578947368418E-2</v>
      </c>
      <c r="T180" s="202"/>
      <c r="U180" s="202"/>
    </row>
    <row r="181" spans="1:21" ht="20" customHeight="1">
      <c r="A181" s="205">
        <v>180</v>
      </c>
      <c r="B181" s="433" t="s">
        <v>287</v>
      </c>
      <c r="C181" s="426" t="s">
        <v>288</v>
      </c>
      <c r="D181" s="428" t="s">
        <v>56</v>
      </c>
      <c r="E181" s="428" t="s">
        <v>18</v>
      </c>
      <c r="F181" s="289" t="s">
        <v>33</v>
      </c>
      <c r="G181" s="289" t="s">
        <v>1390</v>
      </c>
      <c r="H181" s="204" t="s">
        <v>1377</v>
      </c>
      <c r="I181" s="289" t="s">
        <v>1389</v>
      </c>
      <c r="J181" s="452">
        <v>1</v>
      </c>
      <c r="K181" s="452"/>
      <c r="L181" s="423"/>
      <c r="M181" s="423"/>
      <c r="N181" s="423"/>
      <c r="O181" s="452"/>
      <c r="P181" s="428" t="s">
        <v>1391</v>
      </c>
      <c r="Q181" s="456" t="s">
        <v>1392</v>
      </c>
      <c r="R181" s="423">
        <v>1</v>
      </c>
      <c r="S181" s="425">
        <v>0.25</v>
      </c>
      <c r="T181" s="202"/>
      <c r="U181" s="202"/>
    </row>
    <row r="182" spans="1:21" ht="20" customHeight="1">
      <c r="A182" s="203">
        <v>181</v>
      </c>
      <c r="B182" s="433" t="s">
        <v>232</v>
      </c>
      <c r="C182" s="426" t="s">
        <v>233</v>
      </c>
      <c r="D182" s="289" t="s">
        <v>59</v>
      </c>
      <c r="E182" s="432" t="s">
        <v>19</v>
      </c>
      <c r="F182" s="289" t="s">
        <v>1435</v>
      </c>
      <c r="G182" s="290" t="s">
        <v>1470</v>
      </c>
      <c r="H182" s="204" t="s">
        <v>1469</v>
      </c>
      <c r="I182" s="289" t="s">
        <v>1468</v>
      </c>
      <c r="J182" s="452"/>
      <c r="K182" s="452"/>
      <c r="L182" s="423"/>
      <c r="M182" s="423"/>
      <c r="N182" s="423"/>
      <c r="O182" s="452">
        <v>1</v>
      </c>
      <c r="P182" s="428" t="s">
        <v>1093</v>
      </c>
      <c r="Q182" s="456" t="s">
        <v>1471</v>
      </c>
      <c r="R182" s="423">
        <v>1</v>
      </c>
      <c r="S182" s="425">
        <v>0.5</v>
      </c>
      <c r="T182" s="202"/>
      <c r="U182" s="202"/>
    </row>
    <row r="183" spans="1:21" ht="20" customHeight="1">
      <c r="A183" s="205">
        <v>182</v>
      </c>
      <c r="B183" s="433" t="s">
        <v>900</v>
      </c>
      <c r="C183" s="426" t="s">
        <v>901</v>
      </c>
      <c r="D183" s="426" t="s">
        <v>1360</v>
      </c>
      <c r="E183" s="428" t="s">
        <v>18</v>
      </c>
      <c r="F183" s="289" t="s">
        <v>1361</v>
      </c>
      <c r="G183" s="289" t="s">
        <v>1566</v>
      </c>
      <c r="H183" s="204" t="s">
        <v>1563</v>
      </c>
      <c r="I183" s="289" t="s">
        <v>1562</v>
      </c>
      <c r="J183" s="452">
        <v>1</v>
      </c>
      <c r="K183" s="452"/>
      <c r="L183" s="423"/>
      <c r="M183" s="423"/>
      <c r="N183" s="423"/>
      <c r="O183" s="452"/>
      <c r="P183" s="289" t="s">
        <v>1206</v>
      </c>
      <c r="Q183" s="456" t="s">
        <v>1567</v>
      </c>
      <c r="R183" s="423">
        <v>1</v>
      </c>
      <c r="S183" s="425">
        <v>0.16666666666666666</v>
      </c>
      <c r="T183" s="202"/>
      <c r="U183" s="202"/>
    </row>
    <row r="184" spans="1:21" ht="20" customHeight="1">
      <c r="A184" s="203">
        <v>183</v>
      </c>
      <c r="B184" s="433" t="s">
        <v>314</v>
      </c>
      <c r="C184" s="426" t="s">
        <v>315</v>
      </c>
      <c r="D184" s="426" t="s">
        <v>67</v>
      </c>
      <c r="E184" s="432" t="s">
        <v>19</v>
      </c>
      <c r="F184" s="289" t="s">
        <v>1438</v>
      </c>
      <c r="G184" s="289" t="s">
        <v>1569</v>
      </c>
      <c r="H184" s="204" t="s">
        <v>1564</v>
      </c>
      <c r="I184" s="289" t="s">
        <v>1568</v>
      </c>
      <c r="J184" s="452"/>
      <c r="K184" s="452">
        <v>1</v>
      </c>
      <c r="L184" s="423"/>
      <c r="M184" s="423"/>
      <c r="N184" s="423"/>
      <c r="O184" s="452"/>
      <c r="P184" s="289" t="s">
        <v>1570</v>
      </c>
      <c r="Q184" s="681" t="s">
        <v>1571</v>
      </c>
      <c r="R184" s="423">
        <v>1</v>
      </c>
      <c r="S184" s="425">
        <v>0.5</v>
      </c>
      <c r="T184" s="202"/>
      <c r="U184" s="202"/>
    </row>
    <row r="185" spans="1:21" ht="20" customHeight="1">
      <c r="A185" s="205">
        <v>184</v>
      </c>
      <c r="B185" s="433" t="s">
        <v>180</v>
      </c>
      <c r="C185" s="426" t="s">
        <v>181</v>
      </c>
      <c r="D185" s="426" t="s">
        <v>157</v>
      </c>
      <c r="E185" s="289" t="s">
        <v>18</v>
      </c>
      <c r="F185" s="289" t="s">
        <v>33</v>
      </c>
      <c r="G185" s="289" t="s">
        <v>1573</v>
      </c>
      <c r="H185" s="204" t="s">
        <v>1565</v>
      </c>
      <c r="I185" s="289" t="s">
        <v>1572</v>
      </c>
      <c r="J185" s="452">
        <v>0.33333333333333331</v>
      </c>
      <c r="K185" s="452"/>
      <c r="L185" s="423"/>
      <c r="M185" s="423"/>
      <c r="N185" s="423"/>
      <c r="O185" s="452"/>
      <c r="P185" s="289" t="s">
        <v>1200</v>
      </c>
      <c r="Q185" s="456" t="s">
        <v>1574</v>
      </c>
      <c r="R185" s="452">
        <v>0.33333333333333331</v>
      </c>
      <c r="S185" s="423">
        <v>0.2</v>
      </c>
      <c r="T185" s="202"/>
      <c r="U185" s="202"/>
    </row>
    <row r="186" spans="1:21" ht="20" customHeight="1">
      <c r="A186" s="203">
        <v>185</v>
      </c>
      <c r="B186" s="433" t="s">
        <v>855</v>
      </c>
      <c r="C186" s="426" t="s">
        <v>164</v>
      </c>
      <c r="D186" s="426" t="s">
        <v>157</v>
      </c>
      <c r="E186" s="289" t="s">
        <v>18</v>
      </c>
      <c r="F186" s="289" t="s">
        <v>33</v>
      </c>
      <c r="G186" s="289" t="s">
        <v>1573</v>
      </c>
      <c r="H186" s="204" t="s">
        <v>1565</v>
      </c>
      <c r="I186" s="289" t="s">
        <v>1572</v>
      </c>
      <c r="J186" s="452">
        <v>0.33333333333333331</v>
      </c>
      <c r="K186" s="452"/>
      <c r="L186" s="423"/>
      <c r="M186" s="423"/>
      <c r="N186" s="423"/>
      <c r="O186" s="452"/>
      <c r="P186" s="289" t="s">
        <v>1200</v>
      </c>
      <c r="Q186" s="497" t="s">
        <v>1574</v>
      </c>
      <c r="R186" s="452">
        <v>0.33333333333333331</v>
      </c>
      <c r="S186" s="423">
        <v>0.2</v>
      </c>
      <c r="T186" s="202"/>
      <c r="U186" s="202"/>
    </row>
    <row r="187" spans="1:21" ht="20" customHeight="1">
      <c r="A187" s="205">
        <v>186</v>
      </c>
      <c r="B187" s="433" t="s">
        <v>184</v>
      </c>
      <c r="C187" s="426" t="s">
        <v>1498</v>
      </c>
      <c r="D187" s="426" t="s">
        <v>67</v>
      </c>
      <c r="E187" s="289" t="s">
        <v>18</v>
      </c>
      <c r="F187" s="289" t="s">
        <v>33</v>
      </c>
      <c r="G187" s="289" t="s">
        <v>1573</v>
      </c>
      <c r="H187" s="204" t="s">
        <v>1565</v>
      </c>
      <c r="I187" s="289" t="s">
        <v>1572</v>
      </c>
      <c r="J187" s="452">
        <v>0.33333333333333331</v>
      </c>
      <c r="K187" s="452"/>
      <c r="L187" s="423"/>
      <c r="M187" s="423"/>
      <c r="N187" s="423"/>
      <c r="O187" s="452"/>
      <c r="P187" s="289" t="s">
        <v>1200</v>
      </c>
      <c r="Q187" s="456" t="s">
        <v>1574</v>
      </c>
      <c r="R187" s="452">
        <v>0.33333333333333331</v>
      </c>
      <c r="S187" s="423">
        <v>0.2</v>
      </c>
      <c r="T187" s="202"/>
      <c r="U187" s="202"/>
    </row>
    <row r="188" spans="1:21" ht="32">
      <c r="A188" s="203">
        <v>187</v>
      </c>
      <c r="B188" s="433" t="s">
        <v>150</v>
      </c>
      <c r="C188" s="426" t="s">
        <v>151</v>
      </c>
      <c r="D188" s="426" t="s">
        <v>67</v>
      </c>
      <c r="E188" s="432" t="s">
        <v>19</v>
      </c>
      <c r="F188" s="289" t="s">
        <v>1488</v>
      </c>
      <c r="G188" s="289" t="s">
        <v>1610</v>
      </c>
      <c r="H188" s="204" t="s">
        <v>1605</v>
      </c>
      <c r="I188" s="447" t="s">
        <v>1604</v>
      </c>
      <c r="J188" s="452"/>
      <c r="K188" s="452">
        <v>1</v>
      </c>
      <c r="L188" s="423"/>
      <c r="M188" s="423"/>
      <c r="N188" s="423"/>
      <c r="O188" s="452"/>
      <c r="P188" s="289" t="s">
        <v>1608</v>
      </c>
      <c r="Q188" s="456" t="s">
        <v>1609</v>
      </c>
      <c r="R188" s="423">
        <v>1</v>
      </c>
      <c r="S188" s="425">
        <v>0.2</v>
      </c>
      <c r="T188" s="202"/>
      <c r="U188" s="202"/>
    </row>
    <row r="189" spans="1:21" ht="32">
      <c r="A189" s="205">
        <v>188</v>
      </c>
      <c r="B189" s="433" t="s">
        <v>150</v>
      </c>
      <c r="C189" s="426" t="s">
        <v>151</v>
      </c>
      <c r="D189" s="426" t="s">
        <v>67</v>
      </c>
      <c r="E189" s="432" t="s">
        <v>19</v>
      </c>
      <c r="F189" s="289" t="s">
        <v>1488</v>
      </c>
      <c r="G189" s="290" t="s">
        <v>1612</v>
      </c>
      <c r="H189" s="461" t="s">
        <v>1606</v>
      </c>
      <c r="I189" s="447" t="s">
        <v>1611</v>
      </c>
      <c r="J189" s="452"/>
      <c r="K189" s="452">
        <v>1</v>
      </c>
      <c r="L189" s="423"/>
      <c r="M189" s="423"/>
      <c r="N189" s="423"/>
      <c r="O189" s="452"/>
      <c r="P189" s="289" t="s">
        <v>1608</v>
      </c>
      <c r="Q189" s="456" t="s">
        <v>1613</v>
      </c>
      <c r="R189" s="423">
        <v>1</v>
      </c>
      <c r="S189" s="425">
        <v>0.2</v>
      </c>
      <c r="T189" s="202"/>
      <c r="U189" s="202"/>
    </row>
    <row r="190" spans="1:21" ht="20" customHeight="1">
      <c r="A190" s="203">
        <v>189</v>
      </c>
      <c r="B190" s="433" t="s">
        <v>981</v>
      </c>
      <c r="C190" s="426" t="s">
        <v>982</v>
      </c>
      <c r="D190" s="426" t="s">
        <v>67</v>
      </c>
      <c r="E190" s="289" t="s">
        <v>17</v>
      </c>
      <c r="F190" s="289" t="s">
        <v>26</v>
      </c>
      <c r="G190" s="289" t="s">
        <v>1615</v>
      </c>
      <c r="H190" s="204" t="s">
        <v>1607</v>
      </c>
      <c r="I190" s="289" t="s">
        <v>1614</v>
      </c>
      <c r="J190" s="452"/>
      <c r="K190" s="452">
        <v>1</v>
      </c>
      <c r="L190" s="423"/>
      <c r="M190" s="423"/>
      <c r="N190" s="423"/>
      <c r="O190" s="452"/>
      <c r="P190" s="289" t="s">
        <v>1204</v>
      </c>
      <c r="Q190" s="681" t="s">
        <v>1616</v>
      </c>
      <c r="R190" s="423">
        <v>1</v>
      </c>
      <c r="S190" s="425">
        <v>0.16666666666666666</v>
      </c>
      <c r="T190" s="202"/>
      <c r="U190" s="202"/>
    </row>
    <row r="191" spans="1:21" ht="20" customHeight="1">
      <c r="A191" s="205">
        <v>190</v>
      </c>
      <c r="B191" s="433" t="s">
        <v>109</v>
      </c>
      <c r="C191" s="426" t="s">
        <v>282</v>
      </c>
      <c r="D191" s="426" t="s">
        <v>56</v>
      </c>
      <c r="E191" s="432" t="s">
        <v>19</v>
      </c>
      <c r="F191" s="289" t="s">
        <v>40</v>
      </c>
      <c r="G191" s="290" t="s">
        <v>1640</v>
      </c>
      <c r="H191" s="204" t="s">
        <v>1639</v>
      </c>
      <c r="I191" s="289" t="s">
        <v>1638</v>
      </c>
      <c r="J191" s="452">
        <v>1</v>
      </c>
      <c r="K191" s="452"/>
      <c r="L191" s="423"/>
      <c r="M191" s="423"/>
      <c r="N191" s="423"/>
      <c r="O191" s="452"/>
      <c r="P191" s="289" t="s">
        <v>1203</v>
      </c>
      <c r="Q191" s="456" t="s">
        <v>1641</v>
      </c>
      <c r="R191" s="423">
        <v>1</v>
      </c>
      <c r="S191" s="425">
        <v>0.25</v>
      </c>
      <c r="T191" s="202"/>
      <c r="U191" s="202"/>
    </row>
    <row r="192" spans="1:21" ht="20" customHeight="1">
      <c r="A192" s="203">
        <v>191</v>
      </c>
      <c r="B192" s="465" t="s">
        <v>249</v>
      </c>
      <c r="C192" s="426" t="s">
        <v>1680</v>
      </c>
      <c r="D192" s="426" t="s">
        <v>59</v>
      </c>
      <c r="E192" s="289" t="s">
        <v>18</v>
      </c>
      <c r="F192" s="289" t="s">
        <v>38</v>
      </c>
      <c r="G192" s="469" t="s">
        <v>1681</v>
      </c>
      <c r="H192" s="204" t="s">
        <v>1667</v>
      </c>
      <c r="I192" s="468" t="s">
        <v>1666</v>
      </c>
      <c r="J192" s="462">
        <v>1</v>
      </c>
      <c r="K192" s="462"/>
      <c r="L192" s="463"/>
      <c r="M192" s="463"/>
      <c r="N192" s="463"/>
      <c r="O192" s="462"/>
      <c r="P192" s="289" t="s">
        <v>1195</v>
      </c>
      <c r="Q192" s="456" t="s">
        <v>1682</v>
      </c>
      <c r="R192" s="463">
        <v>1</v>
      </c>
      <c r="S192" s="470">
        <v>0.33333333333333331</v>
      </c>
      <c r="T192" s="202"/>
      <c r="U192" s="202"/>
    </row>
    <row r="193" spans="1:21" ht="32">
      <c r="A193" s="205">
        <v>192</v>
      </c>
      <c r="B193" s="465" t="s">
        <v>1684</v>
      </c>
      <c r="C193" s="467" t="s">
        <v>599</v>
      </c>
      <c r="D193" s="426" t="s">
        <v>59</v>
      </c>
      <c r="E193" s="289" t="s">
        <v>17</v>
      </c>
      <c r="F193" s="289" t="s">
        <v>29</v>
      </c>
      <c r="G193" s="469" t="s">
        <v>1685</v>
      </c>
      <c r="H193" s="204" t="s">
        <v>1668</v>
      </c>
      <c r="I193" s="502" t="s">
        <v>1683</v>
      </c>
      <c r="J193" s="462"/>
      <c r="K193" s="462"/>
      <c r="L193" s="463"/>
      <c r="M193" s="463"/>
      <c r="N193" s="463"/>
      <c r="O193" s="462">
        <v>1</v>
      </c>
      <c r="P193" s="468" t="s">
        <v>1686</v>
      </c>
      <c r="Q193" s="456" t="s">
        <v>1687</v>
      </c>
      <c r="R193" s="463">
        <v>1</v>
      </c>
      <c r="S193" s="470">
        <v>0.16666666666666666</v>
      </c>
      <c r="T193" s="202"/>
      <c r="U193" s="202"/>
    </row>
    <row r="194" spans="1:21" ht="20" customHeight="1">
      <c r="A194" s="203">
        <v>193</v>
      </c>
      <c r="B194" s="433" t="s">
        <v>150</v>
      </c>
      <c r="C194" s="426" t="s">
        <v>151</v>
      </c>
      <c r="D194" s="426" t="s">
        <v>67</v>
      </c>
      <c r="E194" s="432" t="s">
        <v>19</v>
      </c>
      <c r="F194" s="289" t="s">
        <v>1488</v>
      </c>
      <c r="G194" s="469" t="s">
        <v>1689</v>
      </c>
      <c r="H194" s="204" t="s">
        <v>1669</v>
      </c>
      <c r="I194" s="468" t="s">
        <v>1688</v>
      </c>
      <c r="J194" s="462">
        <v>1</v>
      </c>
      <c r="K194" s="462"/>
      <c r="L194" s="463"/>
      <c r="M194" s="463"/>
      <c r="N194" s="463"/>
      <c r="O194" s="462"/>
      <c r="P194" s="468" t="s">
        <v>1195</v>
      </c>
      <c r="Q194" s="681" t="s">
        <v>1690</v>
      </c>
      <c r="R194" s="463">
        <v>1</v>
      </c>
      <c r="S194" s="470">
        <v>0.14285714285714285</v>
      </c>
      <c r="T194" s="202"/>
      <c r="U194" s="202"/>
    </row>
    <row r="195" spans="1:21" ht="20" customHeight="1">
      <c r="A195" s="205">
        <v>194</v>
      </c>
      <c r="B195" s="433" t="s">
        <v>478</v>
      </c>
      <c r="C195" s="426" t="s">
        <v>479</v>
      </c>
      <c r="D195" s="426" t="s">
        <v>67</v>
      </c>
      <c r="E195" s="289" t="s">
        <v>17</v>
      </c>
      <c r="F195" s="289" t="s">
        <v>1428</v>
      </c>
      <c r="G195" s="468" t="s">
        <v>1692</v>
      </c>
      <c r="H195" s="204" t="s">
        <v>1670</v>
      </c>
      <c r="I195" s="289" t="s">
        <v>1691</v>
      </c>
      <c r="J195" s="462"/>
      <c r="K195" s="462"/>
      <c r="L195" s="463"/>
      <c r="M195" s="463"/>
      <c r="N195" s="463"/>
      <c r="O195" s="462">
        <v>1</v>
      </c>
      <c r="P195" s="468" t="s">
        <v>1693</v>
      </c>
      <c r="Q195" s="681" t="s">
        <v>1694</v>
      </c>
      <c r="R195" s="463">
        <v>1</v>
      </c>
      <c r="S195" s="470">
        <v>0.5</v>
      </c>
      <c r="T195" s="202"/>
      <c r="U195" s="202"/>
    </row>
    <row r="196" spans="1:21" ht="32">
      <c r="A196" s="203">
        <v>195</v>
      </c>
      <c r="B196" s="465" t="s">
        <v>580</v>
      </c>
      <c r="C196" s="467" t="s">
        <v>581</v>
      </c>
      <c r="D196" s="426" t="s">
        <v>56</v>
      </c>
      <c r="E196" s="289" t="s">
        <v>17</v>
      </c>
      <c r="F196" s="289" t="s">
        <v>28</v>
      </c>
      <c r="G196" s="469" t="s">
        <v>1696</v>
      </c>
      <c r="H196" s="204" t="s">
        <v>1671</v>
      </c>
      <c r="I196" s="502" t="s">
        <v>1695</v>
      </c>
      <c r="J196" s="462"/>
      <c r="K196" s="462"/>
      <c r="L196" s="463"/>
      <c r="M196" s="463"/>
      <c r="N196" s="463"/>
      <c r="O196" s="462">
        <v>1</v>
      </c>
      <c r="P196" s="468" t="s">
        <v>1697</v>
      </c>
      <c r="Q196" s="456" t="s">
        <v>1698</v>
      </c>
      <c r="R196" s="463">
        <v>1</v>
      </c>
      <c r="S196" s="470">
        <v>1</v>
      </c>
      <c r="T196" s="202"/>
      <c r="U196" s="202"/>
    </row>
    <row r="197" spans="1:21" ht="20" customHeight="1">
      <c r="A197" s="205">
        <v>196</v>
      </c>
      <c r="B197" s="433" t="s">
        <v>82</v>
      </c>
      <c r="C197" s="426" t="s">
        <v>83</v>
      </c>
      <c r="D197" s="442" t="s">
        <v>56</v>
      </c>
      <c r="E197" s="289" t="s">
        <v>17</v>
      </c>
      <c r="F197" s="289" t="s">
        <v>29</v>
      </c>
      <c r="G197" s="469" t="s">
        <v>1700</v>
      </c>
      <c r="H197" s="204" t="s">
        <v>1672</v>
      </c>
      <c r="I197" s="468" t="s">
        <v>1699</v>
      </c>
      <c r="J197" s="462"/>
      <c r="K197" s="462"/>
      <c r="L197" s="463"/>
      <c r="M197" s="463"/>
      <c r="N197" s="463"/>
      <c r="O197" s="462">
        <v>1</v>
      </c>
      <c r="P197" s="289" t="s">
        <v>1199</v>
      </c>
      <c r="Q197" s="681" t="s">
        <v>1701</v>
      </c>
      <c r="R197" s="463">
        <v>1</v>
      </c>
      <c r="S197" s="470">
        <v>0.33333333333333331</v>
      </c>
      <c r="T197" s="202"/>
      <c r="U197" s="202"/>
    </row>
    <row r="198" spans="1:21" ht="20" customHeight="1">
      <c r="A198" s="203">
        <v>197</v>
      </c>
      <c r="B198" s="465" t="s">
        <v>361</v>
      </c>
      <c r="C198" s="467" t="s">
        <v>362</v>
      </c>
      <c r="D198" s="442" t="s">
        <v>56</v>
      </c>
      <c r="E198" s="432" t="s">
        <v>19</v>
      </c>
      <c r="F198" s="289" t="s">
        <v>1488</v>
      </c>
      <c r="G198" s="469" t="s">
        <v>1703</v>
      </c>
      <c r="H198" s="204" t="s">
        <v>1673</v>
      </c>
      <c r="I198" s="468" t="s">
        <v>1702</v>
      </c>
      <c r="J198" s="462"/>
      <c r="K198" s="462">
        <v>0.5</v>
      </c>
      <c r="L198" s="463"/>
      <c r="M198" s="463"/>
      <c r="N198" s="463"/>
      <c r="O198" s="462"/>
      <c r="P198" s="468" t="s">
        <v>1204</v>
      </c>
      <c r="Q198" s="456" t="s">
        <v>1705</v>
      </c>
      <c r="R198" s="462">
        <v>0.5</v>
      </c>
      <c r="S198" s="463">
        <v>0.33333333333333331</v>
      </c>
      <c r="T198" s="202"/>
      <c r="U198" s="202"/>
    </row>
    <row r="199" spans="1:21" ht="20" customHeight="1">
      <c r="A199" s="205">
        <v>198</v>
      </c>
      <c r="B199" s="433" t="s">
        <v>143</v>
      </c>
      <c r="C199" s="426" t="s">
        <v>1704</v>
      </c>
      <c r="D199" s="426" t="s">
        <v>67</v>
      </c>
      <c r="E199" s="432" t="s">
        <v>19</v>
      </c>
      <c r="F199" s="289" t="s">
        <v>1488</v>
      </c>
      <c r="G199" s="469" t="s">
        <v>1703</v>
      </c>
      <c r="H199" s="204" t="s">
        <v>1673</v>
      </c>
      <c r="I199" s="468" t="s">
        <v>1702</v>
      </c>
      <c r="J199" s="452"/>
      <c r="K199" s="452">
        <v>0.5</v>
      </c>
      <c r="L199" s="423"/>
      <c r="M199" s="423"/>
      <c r="N199" s="423"/>
      <c r="O199" s="452"/>
      <c r="P199" s="289" t="s">
        <v>1204</v>
      </c>
      <c r="Q199" s="681" t="s">
        <v>1705</v>
      </c>
      <c r="R199" s="452">
        <v>0.5</v>
      </c>
      <c r="S199" s="463">
        <v>0.33333333333333331</v>
      </c>
      <c r="T199" s="202"/>
      <c r="U199" s="202"/>
    </row>
    <row r="200" spans="1:21" ht="20" customHeight="1">
      <c r="A200" s="203">
        <v>199</v>
      </c>
      <c r="B200" s="465" t="s">
        <v>379</v>
      </c>
      <c r="C200" s="467" t="s">
        <v>1708</v>
      </c>
      <c r="D200" s="426" t="s">
        <v>67</v>
      </c>
      <c r="E200" s="432" t="s">
        <v>19</v>
      </c>
      <c r="F200" s="289" t="s">
        <v>40</v>
      </c>
      <c r="G200" s="469" t="s">
        <v>1707</v>
      </c>
      <c r="H200" s="204" t="s">
        <v>1674</v>
      </c>
      <c r="I200" s="468" t="s">
        <v>1706</v>
      </c>
      <c r="J200" s="462"/>
      <c r="K200" s="462">
        <v>1</v>
      </c>
      <c r="L200" s="463"/>
      <c r="M200" s="463"/>
      <c r="N200" s="463"/>
      <c r="O200" s="462"/>
      <c r="P200" s="289" t="s">
        <v>1201</v>
      </c>
      <c r="Q200" s="681" t="s">
        <v>1709</v>
      </c>
      <c r="R200" s="463">
        <v>1</v>
      </c>
      <c r="S200" s="470">
        <v>0.25</v>
      </c>
      <c r="T200" s="202"/>
      <c r="U200" s="202"/>
    </row>
    <row r="201" spans="1:21" ht="20" customHeight="1">
      <c r="A201" s="205">
        <v>200</v>
      </c>
      <c r="B201" s="433" t="s">
        <v>1383</v>
      </c>
      <c r="C201" s="426" t="s">
        <v>1384</v>
      </c>
      <c r="D201" s="426" t="s">
        <v>1387</v>
      </c>
      <c r="E201" s="428" t="s">
        <v>1024</v>
      </c>
      <c r="F201" s="428" t="s">
        <v>1388</v>
      </c>
      <c r="G201" s="469" t="s">
        <v>1711</v>
      </c>
      <c r="H201" s="204" t="s">
        <v>1675</v>
      </c>
      <c r="I201" s="468" t="s">
        <v>1710</v>
      </c>
      <c r="J201" s="462">
        <v>1</v>
      </c>
      <c r="K201" s="462"/>
      <c r="L201" s="463"/>
      <c r="M201" s="463"/>
      <c r="N201" s="463"/>
      <c r="O201" s="462"/>
      <c r="P201" s="289" t="s">
        <v>1203</v>
      </c>
      <c r="Q201" s="681" t="s">
        <v>1712</v>
      </c>
      <c r="R201" s="463">
        <v>1</v>
      </c>
      <c r="S201" s="470">
        <v>0.2</v>
      </c>
      <c r="T201" s="202"/>
      <c r="U201" s="202"/>
    </row>
    <row r="202" spans="1:21" ht="20" customHeight="1">
      <c r="A202" s="203">
        <v>201</v>
      </c>
      <c r="B202" s="465" t="s">
        <v>1715</v>
      </c>
      <c r="C202" s="426" t="s">
        <v>1716</v>
      </c>
      <c r="D202" s="426" t="s">
        <v>1718</v>
      </c>
      <c r="E202" s="428" t="s">
        <v>1024</v>
      </c>
      <c r="F202" s="428" t="s">
        <v>1719</v>
      </c>
      <c r="G202" s="469" t="s">
        <v>1714</v>
      </c>
      <c r="H202" s="204" t="s">
        <v>1676</v>
      </c>
      <c r="I202" s="468" t="s">
        <v>1713</v>
      </c>
      <c r="J202" s="462">
        <v>0.5</v>
      </c>
      <c r="K202" s="462"/>
      <c r="L202" s="463"/>
      <c r="M202" s="463"/>
      <c r="N202" s="463"/>
      <c r="O202" s="462"/>
      <c r="P202" s="289" t="s">
        <v>1199</v>
      </c>
      <c r="Q202" s="456" t="s">
        <v>1717</v>
      </c>
      <c r="R202" s="462">
        <v>0.5</v>
      </c>
      <c r="S202" s="463">
        <v>0.33333333333333331</v>
      </c>
      <c r="T202" s="202"/>
      <c r="U202" s="202"/>
    </row>
    <row r="203" spans="1:21" ht="20" customHeight="1">
      <c r="A203" s="205">
        <v>202</v>
      </c>
      <c r="B203" s="433" t="s">
        <v>131</v>
      </c>
      <c r="C203" s="426" t="s">
        <v>689</v>
      </c>
      <c r="D203" s="426" t="s">
        <v>59</v>
      </c>
      <c r="E203" s="289" t="s">
        <v>18</v>
      </c>
      <c r="F203" s="289" t="s">
        <v>34</v>
      </c>
      <c r="G203" s="469" t="s">
        <v>1714</v>
      </c>
      <c r="H203" s="204" t="s">
        <v>1676</v>
      </c>
      <c r="I203" s="468" t="s">
        <v>1713</v>
      </c>
      <c r="J203" s="452">
        <v>0.5</v>
      </c>
      <c r="K203" s="452"/>
      <c r="L203" s="423"/>
      <c r="M203" s="423"/>
      <c r="N203" s="423"/>
      <c r="O203" s="452"/>
      <c r="P203" s="289" t="s">
        <v>1199</v>
      </c>
      <c r="Q203" s="456" t="s">
        <v>1717</v>
      </c>
      <c r="R203" s="452">
        <v>0.5</v>
      </c>
      <c r="S203" s="463">
        <v>0.33333333333333331</v>
      </c>
      <c r="T203" s="202"/>
      <c r="U203" s="202"/>
    </row>
    <row r="204" spans="1:21" ht="20" customHeight="1">
      <c r="A204" s="203">
        <v>203</v>
      </c>
      <c r="B204" s="433" t="s">
        <v>290</v>
      </c>
      <c r="C204" s="426" t="s">
        <v>583</v>
      </c>
      <c r="D204" s="426" t="s">
        <v>67</v>
      </c>
      <c r="E204" s="289" t="s">
        <v>17</v>
      </c>
      <c r="F204" s="290" t="s">
        <v>29</v>
      </c>
      <c r="G204" s="469" t="s">
        <v>1721</v>
      </c>
      <c r="H204" s="204" t="s">
        <v>1677</v>
      </c>
      <c r="I204" s="468" t="s">
        <v>1720</v>
      </c>
      <c r="J204" s="462">
        <v>0.5</v>
      </c>
      <c r="K204" s="462"/>
      <c r="L204" s="463"/>
      <c r="M204" s="463"/>
      <c r="N204" s="463"/>
      <c r="O204" s="462"/>
      <c r="P204" s="289" t="s">
        <v>1199</v>
      </c>
      <c r="Q204" s="681" t="s">
        <v>1722</v>
      </c>
      <c r="R204" s="463">
        <v>0.5</v>
      </c>
      <c r="S204" s="463">
        <v>0.5</v>
      </c>
      <c r="T204" s="202"/>
      <c r="U204" s="202"/>
    </row>
    <row r="205" spans="1:21" ht="20" customHeight="1">
      <c r="A205" s="205">
        <v>204</v>
      </c>
      <c r="B205" s="433" t="s">
        <v>1723</v>
      </c>
      <c r="C205" s="426" t="s">
        <v>131</v>
      </c>
      <c r="D205" s="426" t="s">
        <v>67</v>
      </c>
      <c r="E205" s="289" t="s">
        <v>17</v>
      </c>
      <c r="F205" s="289" t="s">
        <v>29</v>
      </c>
      <c r="G205" s="290" t="s">
        <v>1721</v>
      </c>
      <c r="H205" s="204" t="s">
        <v>1677</v>
      </c>
      <c r="I205" s="289" t="s">
        <v>1720</v>
      </c>
      <c r="J205" s="452">
        <v>0.5</v>
      </c>
      <c r="K205" s="452"/>
      <c r="L205" s="423"/>
      <c r="M205" s="423"/>
      <c r="N205" s="423"/>
      <c r="O205" s="452"/>
      <c r="P205" s="289" t="s">
        <v>1199</v>
      </c>
      <c r="Q205" s="681" t="s">
        <v>1722</v>
      </c>
      <c r="R205" s="463">
        <v>0.5</v>
      </c>
      <c r="S205" s="463">
        <v>0.5</v>
      </c>
      <c r="T205" s="202"/>
      <c r="U205" s="202"/>
    </row>
    <row r="206" spans="1:21" ht="20" customHeight="1">
      <c r="A206" s="203">
        <v>205</v>
      </c>
      <c r="B206" s="465" t="s">
        <v>198</v>
      </c>
      <c r="C206" s="467" t="s">
        <v>731</v>
      </c>
      <c r="D206" s="426" t="s">
        <v>67</v>
      </c>
      <c r="E206" s="289" t="s">
        <v>17</v>
      </c>
      <c r="F206" s="422" t="s">
        <v>2098</v>
      </c>
      <c r="G206" s="469" t="s">
        <v>1725</v>
      </c>
      <c r="H206" s="204" t="s">
        <v>1678</v>
      </c>
      <c r="I206" s="468" t="s">
        <v>1724</v>
      </c>
      <c r="J206" s="452">
        <v>1</v>
      </c>
      <c r="K206" s="462"/>
      <c r="L206" s="463"/>
      <c r="M206" s="463"/>
      <c r="N206" s="463"/>
      <c r="O206" s="462"/>
      <c r="P206" s="289" t="s">
        <v>1200</v>
      </c>
      <c r="Q206" s="681" t="s">
        <v>1727</v>
      </c>
      <c r="R206" s="463">
        <v>0.5</v>
      </c>
      <c r="S206" s="463">
        <v>0.5</v>
      </c>
      <c r="T206" s="202"/>
      <c r="U206" s="202"/>
    </row>
    <row r="207" spans="1:21" ht="20" customHeight="1">
      <c r="A207" s="205">
        <v>206</v>
      </c>
      <c r="B207" s="433" t="s">
        <v>884</v>
      </c>
      <c r="C207" s="426" t="s">
        <v>1726</v>
      </c>
      <c r="D207" s="426" t="s">
        <v>231</v>
      </c>
      <c r="E207" s="289" t="s">
        <v>17</v>
      </c>
      <c r="F207" s="422" t="s">
        <v>2098</v>
      </c>
      <c r="G207" s="469" t="s">
        <v>1725</v>
      </c>
      <c r="H207" s="204" t="s">
        <v>1678</v>
      </c>
      <c r="I207" s="289" t="s">
        <v>1724</v>
      </c>
      <c r="J207" s="452">
        <v>0</v>
      </c>
      <c r="K207" s="452"/>
      <c r="L207" s="423"/>
      <c r="M207" s="423"/>
      <c r="N207" s="423"/>
      <c r="O207" s="452"/>
      <c r="P207" s="289" t="s">
        <v>1200</v>
      </c>
      <c r="Q207" s="456" t="s">
        <v>1727</v>
      </c>
      <c r="R207" s="463">
        <v>0.5</v>
      </c>
      <c r="S207" s="463">
        <v>0.5</v>
      </c>
      <c r="T207" s="202"/>
      <c r="U207" s="202"/>
    </row>
    <row r="208" spans="1:21" ht="20" customHeight="1">
      <c r="A208" s="203">
        <v>207</v>
      </c>
      <c r="B208" s="465" t="s">
        <v>1730</v>
      </c>
      <c r="C208" s="467" t="s">
        <v>871</v>
      </c>
      <c r="D208" s="428" t="s">
        <v>231</v>
      </c>
      <c r="E208" s="289" t="s">
        <v>18</v>
      </c>
      <c r="F208" s="289" t="s">
        <v>34</v>
      </c>
      <c r="G208" s="469" t="s">
        <v>1729</v>
      </c>
      <c r="H208" s="204" t="s">
        <v>1679</v>
      </c>
      <c r="I208" s="468" t="s">
        <v>1728</v>
      </c>
      <c r="J208" s="452">
        <v>0</v>
      </c>
      <c r="K208" s="462"/>
      <c r="L208" s="463"/>
      <c r="M208" s="463"/>
      <c r="N208" s="463"/>
      <c r="O208" s="462"/>
      <c r="P208" s="289" t="s">
        <v>1200</v>
      </c>
      <c r="Q208" s="456" t="s">
        <v>1731</v>
      </c>
      <c r="R208" s="463">
        <v>0.5</v>
      </c>
      <c r="S208" s="463">
        <v>0.5</v>
      </c>
      <c r="T208" s="202"/>
      <c r="U208" s="202"/>
    </row>
    <row r="209" spans="1:21" ht="20" customHeight="1">
      <c r="A209" s="205">
        <v>208</v>
      </c>
      <c r="B209" s="465" t="s">
        <v>312</v>
      </c>
      <c r="C209" s="467" t="s">
        <v>313</v>
      </c>
      <c r="D209" s="426" t="s">
        <v>67</v>
      </c>
      <c r="E209" s="289" t="s">
        <v>18</v>
      </c>
      <c r="F209" s="289" t="s">
        <v>34</v>
      </c>
      <c r="G209" s="469" t="s">
        <v>1729</v>
      </c>
      <c r="H209" s="204" t="s">
        <v>1679</v>
      </c>
      <c r="I209" s="468" t="s">
        <v>1728</v>
      </c>
      <c r="J209" s="452">
        <v>1</v>
      </c>
      <c r="K209" s="462"/>
      <c r="L209" s="463"/>
      <c r="M209" s="463"/>
      <c r="N209" s="463"/>
      <c r="O209" s="462"/>
      <c r="P209" s="289" t="s">
        <v>1200</v>
      </c>
      <c r="Q209" s="681" t="s">
        <v>1731</v>
      </c>
      <c r="R209" s="463">
        <v>0.5</v>
      </c>
      <c r="S209" s="463">
        <v>0.5</v>
      </c>
      <c r="T209" s="202"/>
      <c r="U209" s="202"/>
    </row>
    <row r="210" spans="1:21" ht="20" customHeight="1">
      <c r="A210" s="203">
        <v>209</v>
      </c>
      <c r="B210" s="465" t="s">
        <v>1022</v>
      </c>
      <c r="C210" s="467" t="s">
        <v>1023</v>
      </c>
      <c r="D210" s="426" t="s">
        <v>59</v>
      </c>
      <c r="E210" s="432" t="s">
        <v>19</v>
      </c>
      <c r="F210" s="289" t="s">
        <v>1237</v>
      </c>
      <c r="G210" s="469" t="s">
        <v>1735</v>
      </c>
      <c r="H210" s="204" t="s">
        <v>1734</v>
      </c>
      <c r="I210" s="468" t="s">
        <v>1733</v>
      </c>
      <c r="J210" s="462">
        <v>1</v>
      </c>
      <c r="K210" s="462"/>
      <c r="L210" s="463"/>
      <c r="M210" s="463"/>
      <c r="N210" s="463"/>
      <c r="O210" s="462"/>
      <c r="P210" s="289" t="s">
        <v>1200</v>
      </c>
      <c r="Q210" s="456" t="s">
        <v>1736</v>
      </c>
      <c r="R210" s="463">
        <v>1</v>
      </c>
      <c r="S210" s="470">
        <v>0.33333333333333331</v>
      </c>
      <c r="T210" s="202"/>
      <c r="U210" s="202"/>
    </row>
    <row r="211" spans="1:21" ht="20" customHeight="1">
      <c r="A211" s="205">
        <v>210</v>
      </c>
      <c r="B211" s="465" t="s">
        <v>742</v>
      </c>
      <c r="C211" s="467" t="s">
        <v>743</v>
      </c>
      <c r="D211" s="426" t="s">
        <v>59</v>
      </c>
      <c r="E211" s="289" t="s">
        <v>18</v>
      </c>
      <c r="F211" s="289" t="s">
        <v>38</v>
      </c>
      <c r="G211" s="469" t="s">
        <v>1742</v>
      </c>
      <c r="H211" s="204" t="s">
        <v>1738</v>
      </c>
      <c r="I211" s="468" t="s">
        <v>1743</v>
      </c>
      <c r="J211" s="462">
        <v>0.5</v>
      </c>
      <c r="K211" s="462"/>
      <c r="L211" s="463"/>
      <c r="M211" s="463"/>
      <c r="N211" s="463"/>
      <c r="O211" s="462"/>
      <c r="P211" s="468" t="s">
        <v>1213</v>
      </c>
      <c r="Q211" s="483" t="s">
        <v>1746</v>
      </c>
      <c r="R211" s="462">
        <v>0.33333333333333331</v>
      </c>
      <c r="S211" s="462">
        <v>0.33333333333333331</v>
      </c>
      <c r="T211" s="202"/>
      <c r="U211" s="202"/>
    </row>
    <row r="212" spans="1:21" ht="20" customHeight="1">
      <c r="A212" s="203">
        <v>211</v>
      </c>
      <c r="B212" s="433" t="s">
        <v>268</v>
      </c>
      <c r="C212" s="426" t="s">
        <v>100</v>
      </c>
      <c r="D212" s="426" t="s">
        <v>59</v>
      </c>
      <c r="E212" s="289" t="s">
        <v>18</v>
      </c>
      <c r="F212" s="289" t="s">
        <v>38</v>
      </c>
      <c r="G212" s="469" t="s">
        <v>1742</v>
      </c>
      <c r="H212" s="204" t="s">
        <v>1738</v>
      </c>
      <c r="I212" s="468" t="s">
        <v>1743</v>
      </c>
      <c r="J212" s="462">
        <v>0.5</v>
      </c>
      <c r="K212" s="452"/>
      <c r="L212" s="423"/>
      <c r="M212" s="423"/>
      <c r="N212" s="423"/>
      <c r="O212" s="452"/>
      <c r="P212" s="468" t="s">
        <v>1213</v>
      </c>
      <c r="Q212" s="483" t="s">
        <v>1746</v>
      </c>
      <c r="R212" s="462">
        <v>0.33333333333333331</v>
      </c>
      <c r="S212" s="462">
        <v>0.33333333333333331</v>
      </c>
      <c r="T212" s="202"/>
      <c r="U212" s="202"/>
    </row>
    <row r="213" spans="1:21">
      <c r="A213" s="205">
        <v>212</v>
      </c>
      <c r="B213" s="433" t="s">
        <v>1744</v>
      </c>
      <c r="C213" s="426" t="s">
        <v>1745</v>
      </c>
      <c r="D213" s="426" t="s">
        <v>835</v>
      </c>
      <c r="E213" s="289" t="s">
        <v>18</v>
      </c>
      <c r="F213" s="289" t="s">
        <v>38</v>
      </c>
      <c r="G213" s="469" t="s">
        <v>1742</v>
      </c>
      <c r="H213" s="204" t="s">
        <v>1738</v>
      </c>
      <c r="I213" s="468" t="s">
        <v>1743</v>
      </c>
      <c r="J213" s="462">
        <v>0</v>
      </c>
      <c r="K213" s="452"/>
      <c r="L213" s="423"/>
      <c r="M213" s="423"/>
      <c r="N213" s="423"/>
      <c r="O213" s="452"/>
      <c r="P213" s="468" t="s">
        <v>1213</v>
      </c>
      <c r="Q213" s="483" t="s">
        <v>1746</v>
      </c>
      <c r="R213" s="462">
        <v>0.33333333333333331</v>
      </c>
      <c r="S213" s="462">
        <v>0.33333333333333331</v>
      </c>
      <c r="T213" s="202"/>
      <c r="U213" s="202"/>
    </row>
    <row r="214" spans="1:21" ht="32">
      <c r="A214" s="203">
        <v>213</v>
      </c>
      <c r="B214" s="465" t="s">
        <v>916</v>
      </c>
      <c r="C214" s="467" t="s">
        <v>99</v>
      </c>
      <c r="D214" s="467" t="s">
        <v>59</v>
      </c>
      <c r="E214" s="289" t="s">
        <v>17</v>
      </c>
      <c r="F214" s="289" t="s">
        <v>26</v>
      </c>
      <c r="G214" s="469" t="s">
        <v>1748</v>
      </c>
      <c r="H214" s="204" t="s">
        <v>1739</v>
      </c>
      <c r="I214" s="502" t="s">
        <v>1747</v>
      </c>
      <c r="J214" s="462"/>
      <c r="K214" s="462"/>
      <c r="L214" s="463"/>
      <c r="M214" s="463"/>
      <c r="N214" s="463"/>
      <c r="O214" s="462">
        <v>1</v>
      </c>
      <c r="P214" s="468" t="s">
        <v>1697</v>
      </c>
      <c r="Q214" s="483" t="s">
        <v>1749</v>
      </c>
      <c r="R214" s="463">
        <v>1</v>
      </c>
      <c r="S214" s="470">
        <v>0.25</v>
      </c>
      <c r="T214" s="202"/>
      <c r="U214" s="202"/>
    </row>
    <row r="215" spans="1:21" ht="32">
      <c r="A215" s="205">
        <v>214</v>
      </c>
      <c r="B215" s="465" t="s">
        <v>1752</v>
      </c>
      <c r="C215" s="426" t="s">
        <v>1754</v>
      </c>
      <c r="D215" s="426" t="s">
        <v>1387</v>
      </c>
      <c r="E215" s="428" t="s">
        <v>1024</v>
      </c>
      <c r="F215" s="428" t="s">
        <v>1755</v>
      </c>
      <c r="G215" s="469" t="s">
        <v>1751</v>
      </c>
      <c r="H215" s="204" t="s">
        <v>1740</v>
      </c>
      <c r="I215" s="502" t="s">
        <v>1750</v>
      </c>
      <c r="J215" s="462">
        <v>0.5</v>
      </c>
      <c r="K215" s="462"/>
      <c r="L215" s="463"/>
      <c r="M215" s="463"/>
      <c r="N215" s="463"/>
      <c r="O215" s="462"/>
      <c r="P215" s="289" t="s">
        <v>1203</v>
      </c>
      <c r="Q215" s="483" t="s">
        <v>1753</v>
      </c>
      <c r="R215" s="463">
        <v>0.5</v>
      </c>
      <c r="S215" s="470">
        <v>0.25</v>
      </c>
      <c r="T215" s="202"/>
      <c r="U215" s="202"/>
    </row>
    <row r="216" spans="1:21" ht="32">
      <c r="A216" s="203">
        <v>215</v>
      </c>
      <c r="B216" s="433" t="s">
        <v>339</v>
      </c>
      <c r="C216" s="426" t="s">
        <v>131</v>
      </c>
      <c r="D216" s="426" t="s">
        <v>67</v>
      </c>
      <c r="E216" s="289" t="s">
        <v>17</v>
      </c>
      <c r="F216" s="289" t="s">
        <v>31</v>
      </c>
      <c r="G216" s="469" t="s">
        <v>1751</v>
      </c>
      <c r="H216" s="204" t="s">
        <v>1740</v>
      </c>
      <c r="I216" s="502" t="s">
        <v>1750</v>
      </c>
      <c r="J216" s="452">
        <v>0.5</v>
      </c>
      <c r="K216" s="452"/>
      <c r="L216" s="423"/>
      <c r="M216" s="423"/>
      <c r="N216" s="423"/>
      <c r="O216" s="452"/>
      <c r="P216" s="289" t="s">
        <v>1203</v>
      </c>
      <c r="Q216" s="483" t="s">
        <v>1753</v>
      </c>
      <c r="R216" s="452">
        <v>0.5</v>
      </c>
      <c r="S216" s="423">
        <v>0.25</v>
      </c>
      <c r="T216" s="202"/>
      <c r="U216" s="202"/>
    </row>
    <row r="217" spans="1:21" ht="32">
      <c r="A217" s="205">
        <v>216</v>
      </c>
      <c r="B217" s="433" t="s">
        <v>339</v>
      </c>
      <c r="C217" s="426" t="s">
        <v>131</v>
      </c>
      <c r="D217" s="426" t="s">
        <v>67</v>
      </c>
      <c r="E217" s="289" t="s">
        <v>17</v>
      </c>
      <c r="F217" s="289" t="s">
        <v>31</v>
      </c>
      <c r="G217" s="469" t="s">
        <v>1756</v>
      </c>
      <c r="H217" s="204" t="s">
        <v>1741</v>
      </c>
      <c r="I217" s="502" t="s">
        <v>1757</v>
      </c>
      <c r="J217" s="462">
        <v>0.33333333333333331</v>
      </c>
      <c r="K217" s="462"/>
      <c r="L217" s="463"/>
      <c r="M217" s="463"/>
      <c r="N217" s="463"/>
      <c r="O217" s="462"/>
      <c r="P217" s="289" t="s">
        <v>1203</v>
      </c>
      <c r="Q217" s="456" t="s">
        <v>1758</v>
      </c>
      <c r="R217" s="462">
        <v>0.33333333333333331</v>
      </c>
      <c r="S217" s="423">
        <v>0.25</v>
      </c>
      <c r="T217" s="202"/>
      <c r="U217" s="202"/>
    </row>
    <row r="218" spans="1:21" ht="32">
      <c r="A218" s="203">
        <v>217</v>
      </c>
      <c r="B218" s="465" t="s">
        <v>167</v>
      </c>
      <c r="C218" s="467" t="s">
        <v>637</v>
      </c>
      <c r="D218" s="426" t="s">
        <v>157</v>
      </c>
      <c r="E218" s="289" t="s">
        <v>17</v>
      </c>
      <c r="F218" s="289" t="s">
        <v>31</v>
      </c>
      <c r="G218" s="469" t="s">
        <v>1756</v>
      </c>
      <c r="H218" s="204" t="s">
        <v>1741</v>
      </c>
      <c r="I218" s="502" t="s">
        <v>1757</v>
      </c>
      <c r="J218" s="462">
        <v>0.33333333333333331</v>
      </c>
      <c r="K218" s="462"/>
      <c r="L218" s="463"/>
      <c r="M218" s="463"/>
      <c r="N218" s="463"/>
      <c r="O218" s="462"/>
      <c r="P218" s="289" t="s">
        <v>1203</v>
      </c>
      <c r="Q218" s="456" t="s">
        <v>1758</v>
      </c>
      <c r="R218" s="462">
        <v>0.33333333333333331</v>
      </c>
      <c r="S218" s="423">
        <v>0.25</v>
      </c>
      <c r="T218" s="202"/>
      <c r="U218" s="202"/>
    </row>
    <row r="219" spans="1:21" ht="32">
      <c r="A219" s="205">
        <v>218</v>
      </c>
      <c r="B219" s="465" t="s">
        <v>1752</v>
      </c>
      <c r="C219" s="426" t="s">
        <v>1754</v>
      </c>
      <c r="D219" s="426" t="s">
        <v>1387</v>
      </c>
      <c r="E219" s="428" t="s">
        <v>1024</v>
      </c>
      <c r="F219" s="428" t="s">
        <v>1755</v>
      </c>
      <c r="G219" s="469" t="s">
        <v>1756</v>
      </c>
      <c r="H219" s="204" t="s">
        <v>1741</v>
      </c>
      <c r="I219" s="502" t="s">
        <v>1757</v>
      </c>
      <c r="J219" s="462">
        <v>0.33333333333333331</v>
      </c>
      <c r="K219" s="452"/>
      <c r="L219" s="423"/>
      <c r="M219" s="423"/>
      <c r="N219" s="423"/>
      <c r="O219" s="452"/>
      <c r="P219" s="289" t="s">
        <v>1203</v>
      </c>
      <c r="Q219" s="456" t="s">
        <v>1758</v>
      </c>
      <c r="R219" s="462">
        <v>0.33333333333333331</v>
      </c>
      <c r="S219" s="423">
        <v>0.25</v>
      </c>
      <c r="T219" s="202"/>
      <c r="U219" s="202"/>
    </row>
    <row r="220" spans="1:21" ht="20" customHeight="1">
      <c r="A220" s="203">
        <v>219</v>
      </c>
      <c r="B220" s="485" t="s">
        <v>279</v>
      </c>
      <c r="C220" s="426" t="s">
        <v>280</v>
      </c>
      <c r="D220" s="426" t="s">
        <v>59</v>
      </c>
      <c r="E220" s="428" t="s">
        <v>19</v>
      </c>
      <c r="F220" s="428" t="s">
        <v>40</v>
      </c>
      <c r="G220" s="487" t="s">
        <v>1764</v>
      </c>
      <c r="H220" s="204" t="s">
        <v>1765</v>
      </c>
      <c r="I220" s="488" t="s">
        <v>1763</v>
      </c>
      <c r="J220" s="489"/>
      <c r="K220" s="489">
        <v>1</v>
      </c>
      <c r="L220" s="490"/>
      <c r="M220" s="490"/>
      <c r="N220" s="490"/>
      <c r="O220" s="489"/>
      <c r="P220" s="488" t="s">
        <v>1769</v>
      </c>
      <c r="Q220" s="456" t="s">
        <v>1770</v>
      </c>
      <c r="R220" s="489">
        <v>1</v>
      </c>
      <c r="S220" s="490">
        <v>0.5</v>
      </c>
      <c r="T220" s="202"/>
      <c r="U220" s="202"/>
    </row>
    <row r="221" spans="1:21" ht="32">
      <c r="A221" s="205">
        <v>220</v>
      </c>
      <c r="B221" s="433" t="s">
        <v>103</v>
      </c>
      <c r="C221" s="426" t="s">
        <v>104</v>
      </c>
      <c r="D221" s="426" t="s">
        <v>67</v>
      </c>
      <c r="E221" s="428" t="s">
        <v>19</v>
      </c>
      <c r="F221" s="428" t="s">
        <v>40</v>
      </c>
      <c r="G221" s="487" t="s">
        <v>1772</v>
      </c>
      <c r="H221" s="204" t="s">
        <v>1766</v>
      </c>
      <c r="I221" s="503" t="s">
        <v>1771</v>
      </c>
      <c r="J221" s="489"/>
      <c r="K221" s="489">
        <v>1</v>
      </c>
      <c r="L221" s="490"/>
      <c r="M221" s="490"/>
      <c r="N221" s="490"/>
      <c r="O221" s="489"/>
      <c r="P221" s="488" t="s">
        <v>1697</v>
      </c>
      <c r="Q221" s="456" t="s">
        <v>1773</v>
      </c>
      <c r="R221" s="490">
        <v>1</v>
      </c>
      <c r="S221" s="491">
        <v>1</v>
      </c>
      <c r="T221" s="202"/>
      <c r="U221" s="202"/>
    </row>
    <row r="222" spans="1:21" ht="20" customHeight="1">
      <c r="A222" s="203">
        <v>221</v>
      </c>
      <c r="B222" s="485" t="s">
        <v>136</v>
      </c>
      <c r="C222" s="426" t="s">
        <v>137</v>
      </c>
      <c r="D222" s="426" t="s">
        <v>67</v>
      </c>
      <c r="E222" s="428" t="s">
        <v>18</v>
      </c>
      <c r="F222" s="428" t="s">
        <v>34</v>
      </c>
      <c r="G222" s="487" t="s">
        <v>1775</v>
      </c>
      <c r="H222" s="204" t="s">
        <v>1767</v>
      </c>
      <c r="I222" s="488" t="s">
        <v>1774</v>
      </c>
      <c r="J222" s="489"/>
      <c r="K222" s="489"/>
      <c r="L222" s="490"/>
      <c r="M222" s="490"/>
      <c r="N222" s="490"/>
      <c r="O222" s="489">
        <v>1</v>
      </c>
      <c r="P222" s="488" t="s">
        <v>1199</v>
      </c>
      <c r="Q222" s="456" t="s">
        <v>1781</v>
      </c>
      <c r="R222" s="489">
        <v>0.25</v>
      </c>
      <c r="S222" s="489">
        <v>0.25</v>
      </c>
      <c r="T222" s="202"/>
      <c r="U222" s="202"/>
    </row>
    <row r="223" spans="1:21" ht="20" customHeight="1">
      <c r="A223" s="205">
        <v>222</v>
      </c>
      <c r="B223" s="433" t="s">
        <v>1776</v>
      </c>
      <c r="C223" s="426" t="s">
        <v>1777</v>
      </c>
      <c r="D223" s="426" t="s">
        <v>835</v>
      </c>
      <c r="E223" s="428" t="s">
        <v>18</v>
      </c>
      <c r="F223" s="428" t="s">
        <v>34</v>
      </c>
      <c r="G223" s="487" t="s">
        <v>1775</v>
      </c>
      <c r="H223" s="204" t="s">
        <v>1767</v>
      </c>
      <c r="I223" s="488" t="s">
        <v>1774</v>
      </c>
      <c r="J223" s="452"/>
      <c r="K223" s="452"/>
      <c r="L223" s="423"/>
      <c r="M223" s="423"/>
      <c r="N223" s="423"/>
      <c r="O223" s="489">
        <v>0</v>
      </c>
      <c r="P223" s="488" t="s">
        <v>1199</v>
      </c>
      <c r="Q223" s="456" t="s">
        <v>1781</v>
      </c>
      <c r="R223" s="489">
        <v>0.25</v>
      </c>
      <c r="S223" s="489">
        <v>0.25</v>
      </c>
      <c r="T223" s="202"/>
      <c r="U223" s="202"/>
    </row>
    <row r="224" spans="1:21" ht="20" customHeight="1">
      <c r="A224" s="203">
        <v>223</v>
      </c>
      <c r="B224" s="433" t="s">
        <v>90</v>
      </c>
      <c r="C224" s="426" t="s">
        <v>1778</v>
      </c>
      <c r="D224" s="426" t="s">
        <v>835</v>
      </c>
      <c r="E224" s="428" t="s">
        <v>18</v>
      </c>
      <c r="F224" s="428" t="s">
        <v>34</v>
      </c>
      <c r="G224" s="487" t="s">
        <v>1775</v>
      </c>
      <c r="H224" s="204" t="s">
        <v>1767</v>
      </c>
      <c r="I224" s="488" t="s">
        <v>1774</v>
      </c>
      <c r="J224" s="452"/>
      <c r="K224" s="452"/>
      <c r="L224" s="423"/>
      <c r="M224" s="423"/>
      <c r="N224" s="423"/>
      <c r="O224" s="489">
        <v>0</v>
      </c>
      <c r="P224" s="488" t="s">
        <v>1199</v>
      </c>
      <c r="Q224" s="456" t="s">
        <v>1781</v>
      </c>
      <c r="R224" s="489">
        <v>0.25</v>
      </c>
      <c r="S224" s="489">
        <v>0.25</v>
      </c>
      <c r="T224" s="202"/>
      <c r="U224" s="202"/>
    </row>
    <row r="225" spans="1:21" ht="20" customHeight="1">
      <c r="A225" s="205">
        <v>224</v>
      </c>
      <c r="B225" s="433" t="s">
        <v>1779</v>
      </c>
      <c r="C225" s="426" t="s">
        <v>1780</v>
      </c>
      <c r="D225" s="426" t="s">
        <v>835</v>
      </c>
      <c r="E225" s="428" t="s">
        <v>18</v>
      </c>
      <c r="F225" s="428" t="s">
        <v>34</v>
      </c>
      <c r="G225" s="487" t="s">
        <v>1775</v>
      </c>
      <c r="H225" s="204" t="s">
        <v>1767</v>
      </c>
      <c r="I225" s="488" t="s">
        <v>1774</v>
      </c>
      <c r="J225" s="452"/>
      <c r="K225" s="452"/>
      <c r="L225" s="423"/>
      <c r="M225" s="423"/>
      <c r="N225" s="423"/>
      <c r="O225" s="489">
        <v>0</v>
      </c>
      <c r="P225" s="488" t="s">
        <v>1199</v>
      </c>
      <c r="Q225" s="456" t="s">
        <v>1781</v>
      </c>
      <c r="R225" s="489">
        <v>0.25</v>
      </c>
      <c r="S225" s="489">
        <v>0.25</v>
      </c>
      <c r="T225" s="202"/>
      <c r="U225" s="202"/>
    </row>
    <row r="226" spans="1:21" ht="48">
      <c r="A226" s="203">
        <v>225</v>
      </c>
      <c r="B226" s="485" t="s">
        <v>979</v>
      </c>
      <c r="C226" s="486" t="s">
        <v>980</v>
      </c>
      <c r="D226" s="426" t="s">
        <v>67</v>
      </c>
      <c r="E226" s="289" t="s">
        <v>17</v>
      </c>
      <c r="F226" s="428" t="s">
        <v>26</v>
      </c>
      <c r="G226" s="487" t="s">
        <v>1783</v>
      </c>
      <c r="H226" s="204" t="s">
        <v>1768</v>
      </c>
      <c r="I226" s="503" t="s">
        <v>1782</v>
      </c>
      <c r="J226" s="489"/>
      <c r="K226" s="489">
        <v>1</v>
      </c>
      <c r="L226" s="490"/>
      <c r="M226" s="490"/>
      <c r="N226" s="490"/>
      <c r="O226" s="489"/>
      <c r="P226" s="488" t="s">
        <v>1697</v>
      </c>
      <c r="Q226" s="456" t="s">
        <v>1784</v>
      </c>
      <c r="R226" s="490">
        <v>1</v>
      </c>
      <c r="S226" s="491">
        <v>0.5</v>
      </c>
      <c r="T226" s="202"/>
      <c r="U226" s="202"/>
    </row>
    <row r="227" spans="1:21" ht="20" customHeight="1">
      <c r="A227" s="205">
        <v>226</v>
      </c>
      <c r="B227" s="485" t="s">
        <v>728</v>
      </c>
      <c r="C227" s="486" t="s">
        <v>729</v>
      </c>
      <c r="D227" s="426" t="s">
        <v>59</v>
      </c>
      <c r="E227" s="428" t="s">
        <v>18</v>
      </c>
      <c r="F227" s="428" t="s">
        <v>37</v>
      </c>
      <c r="G227" s="487" t="s">
        <v>1787</v>
      </c>
      <c r="H227" s="204" t="s">
        <v>1788</v>
      </c>
      <c r="I227" s="488" t="s">
        <v>1786</v>
      </c>
      <c r="J227" s="489"/>
      <c r="K227" s="489">
        <v>1</v>
      </c>
      <c r="L227" s="490"/>
      <c r="M227" s="490"/>
      <c r="N227" s="490"/>
      <c r="O227" s="489"/>
      <c r="P227" s="289" t="s">
        <v>1195</v>
      </c>
      <c r="Q227" s="456" t="s">
        <v>1790</v>
      </c>
      <c r="R227" s="490">
        <v>1</v>
      </c>
      <c r="S227" s="491">
        <v>0.5</v>
      </c>
      <c r="T227" s="202"/>
      <c r="U227" s="202"/>
    </row>
    <row r="228" spans="1:21" ht="20" customHeight="1">
      <c r="A228" s="203">
        <v>227</v>
      </c>
      <c r="B228" s="433" t="s">
        <v>500</v>
      </c>
      <c r="C228" s="426" t="s">
        <v>100</v>
      </c>
      <c r="D228" s="426" t="s">
        <v>67</v>
      </c>
      <c r="E228" s="289" t="s">
        <v>17</v>
      </c>
      <c r="F228" s="422" t="s">
        <v>2098</v>
      </c>
      <c r="G228" s="487" t="s">
        <v>1792</v>
      </c>
      <c r="H228" s="204" t="s">
        <v>1789</v>
      </c>
      <c r="I228" s="488" t="s">
        <v>1791</v>
      </c>
      <c r="J228" s="489">
        <v>1</v>
      </c>
      <c r="K228" s="489"/>
      <c r="L228" s="490"/>
      <c r="M228" s="490"/>
      <c r="N228" s="490"/>
      <c r="O228" s="489"/>
      <c r="P228" s="488" t="s">
        <v>1225</v>
      </c>
      <c r="Q228" s="456" t="s">
        <v>1793</v>
      </c>
      <c r="R228" s="490">
        <v>1</v>
      </c>
      <c r="S228" s="491">
        <v>0.14285714285714285</v>
      </c>
      <c r="T228" s="202"/>
      <c r="U228" s="202"/>
    </row>
    <row r="229" spans="1:21" ht="20" customHeight="1">
      <c r="A229" s="205">
        <v>228</v>
      </c>
      <c r="B229" s="485" t="s">
        <v>314</v>
      </c>
      <c r="C229" s="486" t="s">
        <v>315</v>
      </c>
      <c r="D229" s="426" t="s">
        <v>67</v>
      </c>
      <c r="E229" s="432" t="s">
        <v>19</v>
      </c>
      <c r="F229" s="289" t="s">
        <v>1438</v>
      </c>
      <c r="G229" s="487" t="s">
        <v>1800</v>
      </c>
      <c r="H229" s="204" t="s">
        <v>1799</v>
      </c>
      <c r="I229" s="488" t="s">
        <v>1801</v>
      </c>
      <c r="J229" s="489"/>
      <c r="K229" s="489">
        <v>1</v>
      </c>
      <c r="L229" s="490"/>
      <c r="M229" s="490"/>
      <c r="N229" s="490"/>
      <c r="O229" s="489"/>
      <c r="P229" s="488" t="s">
        <v>1200</v>
      </c>
      <c r="Q229" s="492" t="s">
        <v>1802</v>
      </c>
      <c r="R229" s="490">
        <v>1</v>
      </c>
      <c r="S229" s="491">
        <v>0.25</v>
      </c>
      <c r="T229" s="202"/>
      <c r="U229" s="202"/>
    </row>
    <row r="230" spans="1:21" ht="20" customHeight="1">
      <c r="A230" s="203">
        <v>229</v>
      </c>
      <c r="B230" s="433" t="s">
        <v>278</v>
      </c>
      <c r="C230" s="426" t="s">
        <v>164</v>
      </c>
      <c r="D230" s="426" t="s">
        <v>59</v>
      </c>
      <c r="E230" s="289" t="s">
        <v>17</v>
      </c>
      <c r="F230" s="422" t="s">
        <v>2098</v>
      </c>
      <c r="G230" s="290" t="s">
        <v>1806</v>
      </c>
      <c r="H230" s="204" t="s">
        <v>1804</v>
      </c>
      <c r="I230" s="289" t="s">
        <v>1803</v>
      </c>
      <c r="J230" s="452">
        <v>1</v>
      </c>
      <c r="K230" s="452"/>
      <c r="L230" s="423"/>
      <c r="M230" s="423"/>
      <c r="N230" s="423"/>
      <c r="O230" s="452"/>
      <c r="P230" s="289" t="s">
        <v>1203</v>
      </c>
      <c r="Q230" s="456" t="s">
        <v>1807</v>
      </c>
      <c r="R230" s="423">
        <v>1</v>
      </c>
      <c r="S230" s="425">
        <v>0.2</v>
      </c>
      <c r="T230" s="202"/>
      <c r="U230" s="202"/>
    </row>
    <row r="231" spans="1:21" ht="20" customHeight="1">
      <c r="A231" s="205">
        <v>230</v>
      </c>
      <c r="B231" s="433" t="s">
        <v>239</v>
      </c>
      <c r="C231" s="426" t="s">
        <v>204</v>
      </c>
      <c r="D231" s="442" t="s">
        <v>67</v>
      </c>
      <c r="E231" s="428" t="s">
        <v>18</v>
      </c>
      <c r="F231" s="289" t="s">
        <v>34</v>
      </c>
      <c r="G231" s="290" t="s">
        <v>1811</v>
      </c>
      <c r="H231" s="204" t="s">
        <v>1805</v>
      </c>
      <c r="I231" s="289" t="s">
        <v>1808</v>
      </c>
      <c r="J231" s="452">
        <v>1</v>
      </c>
      <c r="K231" s="452"/>
      <c r="L231" s="423"/>
      <c r="M231" s="423"/>
      <c r="N231" s="423"/>
      <c r="O231" s="452"/>
      <c r="P231" s="289" t="s">
        <v>1810</v>
      </c>
      <c r="Q231" s="456" t="s">
        <v>1809</v>
      </c>
      <c r="R231" s="423">
        <v>1</v>
      </c>
      <c r="S231" s="425">
        <v>0.5</v>
      </c>
      <c r="T231" s="202"/>
      <c r="U231" s="202"/>
    </row>
    <row r="232" spans="1:21" ht="32">
      <c r="A232" s="203">
        <v>231</v>
      </c>
      <c r="B232" s="433" t="s">
        <v>758</v>
      </c>
      <c r="C232" s="426" t="s">
        <v>759</v>
      </c>
      <c r="D232" s="426" t="s">
        <v>59</v>
      </c>
      <c r="E232" s="432" t="s">
        <v>19</v>
      </c>
      <c r="F232" s="289" t="s">
        <v>1435</v>
      </c>
      <c r="G232" s="290" t="s">
        <v>1817</v>
      </c>
      <c r="H232" s="204" t="s">
        <v>1813</v>
      </c>
      <c r="I232" s="447" t="s">
        <v>1812</v>
      </c>
      <c r="J232" s="452"/>
      <c r="K232" s="452">
        <v>1</v>
      </c>
      <c r="L232" s="423"/>
      <c r="M232" s="423"/>
      <c r="N232" s="423"/>
      <c r="O232" s="452"/>
      <c r="P232" s="289" t="s">
        <v>1201</v>
      </c>
      <c r="Q232" s="456" t="s">
        <v>1818</v>
      </c>
      <c r="R232" s="423">
        <v>1</v>
      </c>
      <c r="S232" s="425">
        <v>0.33333333333333331</v>
      </c>
      <c r="T232" s="202"/>
      <c r="U232" s="202"/>
    </row>
    <row r="233" spans="1:21" ht="20" customHeight="1">
      <c r="A233" s="205">
        <v>232</v>
      </c>
      <c r="B233" s="433" t="s">
        <v>501</v>
      </c>
      <c r="C233" s="426" t="s">
        <v>393</v>
      </c>
      <c r="D233" s="442" t="s">
        <v>67</v>
      </c>
      <c r="E233" s="289" t="s">
        <v>17</v>
      </c>
      <c r="F233" s="422" t="s">
        <v>2098</v>
      </c>
      <c r="G233" s="290" t="s">
        <v>1821</v>
      </c>
      <c r="H233" s="204" t="s">
        <v>1814</v>
      </c>
      <c r="I233" s="289" t="s">
        <v>1819</v>
      </c>
      <c r="J233" s="452">
        <v>1</v>
      </c>
      <c r="K233" s="452"/>
      <c r="L233" s="423"/>
      <c r="M233" s="423"/>
      <c r="N233" s="423"/>
      <c r="O233" s="452"/>
      <c r="P233" s="289" t="s">
        <v>1197</v>
      </c>
      <c r="Q233" s="456" t="s">
        <v>1820</v>
      </c>
      <c r="R233" s="423">
        <v>1</v>
      </c>
      <c r="S233" s="425">
        <v>0.25</v>
      </c>
      <c r="T233" s="202"/>
      <c r="U233" s="202"/>
    </row>
    <row r="234" spans="1:21" ht="20" customHeight="1">
      <c r="A234" s="203">
        <v>233</v>
      </c>
      <c r="B234" s="433" t="s">
        <v>186</v>
      </c>
      <c r="C234" s="426" t="s">
        <v>187</v>
      </c>
      <c r="D234" s="428" t="s">
        <v>67</v>
      </c>
      <c r="E234" s="289" t="s">
        <v>18</v>
      </c>
      <c r="F234" s="290" t="s">
        <v>38</v>
      </c>
      <c r="G234" s="290" t="s">
        <v>1823</v>
      </c>
      <c r="H234" s="204" t="s">
        <v>1815</v>
      </c>
      <c r="I234" s="289" t="s">
        <v>1822</v>
      </c>
      <c r="J234" s="452">
        <v>1</v>
      </c>
      <c r="K234" s="452"/>
      <c r="L234" s="423"/>
      <c r="M234" s="423"/>
      <c r="N234" s="423"/>
      <c r="O234" s="452"/>
      <c r="P234" s="289" t="s">
        <v>1570</v>
      </c>
      <c r="Q234" s="456" t="s">
        <v>1824</v>
      </c>
      <c r="R234" s="423">
        <v>1</v>
      </c>
      <c r="S234" s="425">
        <v>0.33333333333333331</v>
      </c>
      <c r="T234" s="202"/>
      <c r="U234" s="202"/>
    </row>
    <row r="235" spans="1:21" ht="20" customHeight="1">
      <c r="A235" s="205">
        <v>234</v>
      </c>
      <c r="B235" s="433" t="s">
        <v>341</v>
      </c>
      <c r="C235" s="426" t="s">
        <v>342</v>
      </c>
      <c r="D235" s="428" t="s">
        <v>67</v>
      </c>
      <c r="E235" s="289" t="s">
        <v>18</v>
      </c>
      <c r="F235" s="289" t="s">
        <v>33</v>
      </c>
      <c r="G235" s="290" t="s">
        <v>1826</v>
      </c>
      <c r="H235" s="204" t="s">
        <v>1816</v>
      </c>
      <c r="I235" s="289" t="s">
        <v>1825</v>
      </c>
      <c r="J235" s="452">
        <v>1</v>
      </c>
      <c r="K235" s="452"/>
      <c r="L235" s="423"/>
      <c r="M235" s="423"/>
      <c r="N235" s="423"/>
      <c r="O235" s="452"/>
      <c r="P235" s="289" t="s">
        <v>1827</v>
      </c>
      <c r="Q235" s="456" t="s">
        <v>1828</v>
      </c>
      <c r="R235" s="423">
        <v>1</v>
      </c>
      <c r="S235" s="425">
        <v>1</v>
      </c>
      <c r="T235" s="202"/>
      <c r="U235" s="202"/>
    </row>
    <row r="236" spans="1:21" s="496" customFormat="1" ht="20" customHeight="1">
      <c r="A236" s="203">
        <v>235</v>
      </c>
      <c r="B236" s="430" t="s">
        <v>171</v>
      </c>
      <c r="C236" s="431" t="s">
        <v>1644</v>
      </c>
      <c r="D236" s="543" t="s">
        <v>67</v>
      </c>
      <c r="E236" s="428" t="s">
        <v>19</v>
      </c>
      <c r="F236" s="428" t="s">
        <v>1488</v>
      </c>
      <c r="G236" s="444" t="s">
        <v>1843</v>
      </c>
      <c r="H236" s="461" t="s">
        <v>1829</v>
      </c>
      <c r="I236" s="428" t="s">
        <v>1842</v>
      </c>
      <c r="J236" s="493"/>
      <c r="K236" s="493"/>
      <c r="L236" s="494"/>
      <c r="M236" s="494"/>
      <c r="N236" s="494"/>
      <c r="O236" s="493">
        <v>1</v>
      </c>
      <c r="P236" s="428" t="s">
        <v>1697</v>
      </c>
      <c r="Q236" s="548" t="s">
        <v>1844</v>
      </c>
      <c r="R236" s="494">
        <v>1</v>
      </c>
      <c r="S236" s="549">
        <v>0.5</v>
      </c>
    </row>
    <row r="237" spans="1:21" ht="20" customHeight="1">
      <c r="A237" s="205">
        <v>236</v>
      </c>
      <c r="B237" s="533" t="s">
        <v>595</v>
      </c>
      <c r="C237" s="534" t="s">
        <v>295</v>
      </c>
      <c r="D237" s="426" t="s">
        <v>59</v>
      </c>
      <c r="E237" s="289" t="s">
        <v>17</v>
      </c>
      <c r="F237" s="289" t="s">
        <v>29</v>
      </c>
      <c r="G237" s="537" t="s">
        <v>1846</v>
      </c>
      <c r="H237" s="204" t="s">
        <v>1830</v>
      </c>
      <c r="I237" s="536" t="s">
        <v>1845</v>
      </c>
      <c r="J237" s="538">
        <v>1</v>
      </c>
      <c r="K237" s="538"/>
      <c r="L237" s="539"/>
      <c r="M237" s="539"/>
      <c r="N237" s="539"/>
      <c r="O237" s="538"/>
      <c r="P237" s="536" t="s">
        <v>1197</v>
      </c>
      <c r="Q237" s="456" t="s">
        <v>1847</v>
      </c>
      <c r="R237" s="539">
        <v>1</v>
      </c>
      <c r="S237" s="540">
        <v>0.33333333333333331</v>
      </c>
      <c r="T237" s="202"/>
      <c r="U237" s="202"/>
    </row>
    <row r="238" spans="1:21" ht="20" customHeight="1">
      <c r="A238" s="203">
        <v>237</v>
      </c>
      <c r="B238" s="533" t="s">
        <v>1009</v>
      </c>
      <c r="C238" s="534" t="s">
        <v>1010</v>
      </c>
      <c r="D238" s="535" t="s">
        <v>368</v>
      </c>
      <c r="E238" s="289" t="s">
        <v>18</v>
      </c>
      <c r="F238" s="289" t="s">
        <v>33</v>
      </c>
      <c r="G238" s="537" t="s">
        <v>1849</v>
      </c>
      <c r="H238" s="204" t="s">
        <v>1831</v>
      </c>
      <c r="I238" s="536" t="s">
        <v>1848</v>
      </c>
      <c r="J238" s="538">
        <v>1</v>
      </c>
      <c r="K238" s="538"/>
      <c r="L238" s="539"/>
      <c r="M238" s="539"/>
      <c r="N238" s="539"/>
      <c r="O238" s="538"/>
      <c r="P238" s="289" t="s">
        <v>1201</v>
      </c>
      <c r="Q238" s="456" t="s">
        <v>1850</v>
      </c>
      <c r="R238" s="539">
        <v>1</v>
      </c>
      <c r="S238" s="540">
        <v>0.25</v>
      </c>
      <c r="T238" s="202"/>
      <c r="U238" s="202"/>
    </row>
    <row r="239" spans="1:21" ht="20" customHeight="1">
      <c r="A239" s="205">
        <v>238</v>
      </c>
      <c r="B239" s="533" t="s">
        <v>364</v>
      </c>
      <c r="C239" s="534" t="s">
        <v>154</v>
      </c>
      <c r="D239" s="431" t="s">
        <v>56</v>
      </c>
      <c r="E239" s="289" t="s">
        <v>18</v>
      </c>
      <c r="F239" s="289" t="s">
        <v>38</v>
      </c>
      <c r="G239" s="537" t="s">
        <v>1852</v>
      </c>
      <c r="H239" s="204" t="s">
        <v>1832</v>
      </c>
      <c r="I239" s="536" t="s">
        <v>1851</v>
      </c>
      <c r="J239" s="538">
        <v>1</v>
      </c>
      <c r="K239" s="538"/>
      <c r="L239" s="539"/>
      <c r="M239" s="539"/>
      <c r="N239" s="539"/>
      <c r="O239" s="538"/>
      <c r="P239" s="536" t="s">
        <v>1854</v>
      </c>
      <c r="Q239" s="456" t="s">
        <v>1853</v>
      </c>
      <c r="R239" s="539">
        <v>1</v>
      </c>
      <c r="S239" s="540">
        <v>0.33333333333333331</v>
      </c>
      <c r="T239" s="202"/>
      <c r="U239" s="202"/>
    </row>
    <row r="240" spans="1:21" ht="20" customHeight="1">
      <c r="A240" s="203">
        <v>239</v>
      </c>
      <c r="B240" s="533" t="s">
        <v>589</v>
      </c>
      <c r="C240" s="534" t="s">
        <v>590</v>
      </c>
      <c r="D240" s="431" t="s">
        <v>67</v>
      </c>
      <c r="E240" s="289" t="s">
        <v>17</v>
      </c>
      <c r="F240" s="289" t="s">
        <v>29</v>
      </c>
      <c r="G240" s="537" t="s">
        <v>1856</v>
      </c>
      <c r="H240" s="204" t="s">
        <v>1833</v>
      </c>
      <c r="I240" s="536" t="s">
        <v>1855</v>
      </c>
      <c r="J240" s="538">
        <v>1</v>
      </c>
      <c r="K240" s="538"/>
      <c r="L240" s="539"/>
      <c r="M240" s="539"/>
      <c r="N240" s="539"/>
      <c r="O240" s="538"/>
      <c r="P240" s="536" t="s">
        <v>1857</v>
      </c>
      <c r="Q240" s="681" t="s">
        <v>1858</v>
      </c>
      <c r="R240" s="539">
        <v>1</v>
      </c>
      <c r="S240" s="540">
        <v>1</v>
      </c>
      <c r="T240" s="202"/>
      <c r="U240" s="202"/>
    </row>
    <row r="241" spans="1:21" ht="20" customHeight="1">
      <c r="A241" s="205">
        <v>240</v>
      </c>
      <c r="B241" s="533" t="s">
        <v>1009</v>
      </c>
      <c r="C241" s="534" t="s">
        <v>1010</v>
      </c>
      <c r="D241" s="535" t="s">
        <v>368</v>
      </c>
      <c r="E241" s="289" t="s">
        <v>18</v>
      </c>
      <c r="F241" s="289" t="s">
        <v>33</v>
      </c>
      <c r="G241" s="537" t="s">
        <v>1860</v>
      </c>
      <c r="H241" s="204" t="s">
        <v>1834</v>
      </c>
      <c r="I241" s="536" t="s">
        <v>1859</v>
      </c>
      <c r="J241" s="538">
        <v>1</v>
      </c>
      <c r="K241" s="538"/>
      <c r="L241" s="539"/>
      <c r="M241" s="539"/>
      <c r="N241" s="539"/>
      <c r="O241" s="538"/>
      <c r="P241" s="536" t="s">
        <v>1200</v>
      </c>
      <c r="Q241" s="456" t="s">
        <v>1861</v>
      </c>
      <c r="R241" s="539">
        <v>1</v>
      </c>
      <c r="S241" s="540">
        <v>0.1111111111111111</v>
      </c>
      <c r="T241" s="202"/>
      <c r="U241" s="202"/>
    </row>
    <row r="242" spans="1:21" ht="20" customHeight="1">
      <c r="A242" s="203">
        <v>241</v>
      </c>
      <c r="B242" s="533" t="s">
        <v>90</v>
      </c>
      <c r="C242" s="534" t="s">
        <v>91</v>
      </c>
      <c r="D242" s="441" t="s">
        <v>59</v>
      </c>
      <c r="E242" s="289" t="s">
        <v>19</v>
      </c>
      <c r="F242" s="289" t="s">
        <v>1488</v>
      </c>
      <c r="G242" s="537" t="s">
        <v>1863</v>
      </c>
      <c r="H242" s="204" t="s">
        <v>1835</v>
      </c>
      <c r="I242" s="536" t="s">
        <v>1862</v>
      </c>
      <c r="J242" s="538"/>
      <c r="K242" s="538">
        <v>1</v>
      </c>
      <c r="L242" s="539"/>
      <c r="M242" s="539"/>
      <c r="N242" s="539"/>
      <c r="O242" s="538"/>
      <c r="P242" s="536" t="s">
        <v>1097</v>
      </c>
      <c r="Q242" s="456" t="s">
        <v>1864</v>
      </c>
      <c r="R242" s="539">
        <v>1</v>
      </c>
      <c r="S242" s="540">
        <v>0.33333333333333331</v>
      </c>
      <c r="T242" s="202"/>
      <c r="U242" s="202"/>
    </row>
    <row r="243" spans="1:21" ht="20" customHeight="1">
      <c r="A243" s="205">
        <v>242</v>
      </c>
      <c r="B243" s="533" t="s">
        <v>161</v>
      </c>
      <c r="C243" s="534" t="s">
        <v>1867</v>
      </c>
      <c r="D243" s="431" t="s">
        <v>67</v>
      </c>
      <c r="E243" s="289" t="s">
        <v>17</v>
      </c>
      <c r="F243" s="289" t="s">
        <v>31</v>
      </c>
      <c r="G243" s="537" t="s">
        <v>1866</v>
      </c>
      <c r="H243" s="204" t="s">
        <v>1836</v>
      </c>
      <c r="I243" s="536" t="s">
        <v>1865</v>
      </c>
      <c r="J243" s="538">
        <v>1</v>
      </c>
      <c r="K243" s="538"/>
      <c r="L243" s="539"/>
      <c r="M243" s="539"/>
      <c r="N243" s="539"/>
      <c r="O243" s="538"/>
      <c r="P243" s="536" t="s">
        <v>1228</v>
      </c>
      <c r="Q243" s="456" t="s">
        <v>1868</v>
      </c>
      <c r="R243" s="539">
        <v>1</v>
      </c>
      <c r="S243" s="540">
        <v>0.33333333333333331</v>
      </c>
      <c r="T243" s="202"/>
      <c r="U243" s="202"/>
    </row>
    <row r="244" spans="1:21" ht="20" customHeight="1">
      <c r="A244" s="203">
        <v>243</v>
      </c>
      <c r="B244" s="533" t="s">
        <v>271</v>
      </c>
      <c r="C244" s="534" t="s">
        <v>272</v>
      </c>
      <c r="D244" s="431" t="s">
        <v>56</v>
      </c>
      <c r="E244" s="289" t="s">
        <v>18</v>
      </c>
      <c r="F244" s="289" t="s">
        <v>38</v>
      </c>
      <c r="G244" s="537" t="s">
        <v>1870</v>
      </c>
      <c r="H244" s="204" t="s">
        <v>1837</v>
      </c>
      <c r="I244" s="536" t="s">
        <v>1869</v>
      </c>
      <c r="J244" s="538">
        <v>1</v>
      </c>
      <c r="K244" s="538"/>
      <c r="L244" s="539"/>
      <c r="M244" s="539"/>
      <c r="N244" s="539"/>
      <c r="O244" s="538"/>
      <c r="P244" s="536" t="s">
        <v>1202</v>
      </c>
      <c r="Q244" s="456" t="s">
        <v>1871</v>
      </c>
      <c r="R244" s="539">
        <v>1</v>
      </c>
      <c r="S244" s="540">
        <v>0.5</v>
      </c>
      <c r="T244" s="202"/>
      <c r="U244" s="202"/>
    </row>
    <row r="245" spans="1:21" ht="20" customHeight="1">
      <c r="A245" s="205">
        <v>244</v>
      </c>
      <c r="B245" s="533" t="s">
        <v>1874</v>
      </c>
      <c r="C245" s="534" t="s">
        <v>1875</v>
      </c>
      <c r="D245" s="535" t="s">
        <v>835</v>
      </c>
      <c r="E245" s="289" t="s">
        <v>18</v>
      </c>
      <c r="F245" s="289" t="s">
        <v>36</v>
      </c>
      <c r="G245" s="537" t="s">
        <v>1873</v>
      </c>
      <c r="H245" s="204" t="s">
        <v>1838</v>
      </c>
      <c r="I245" s="536" t="s">
        <v>1872</v>
      </c>
      <c r="J245" s="538"/>
      <c r="K245" s="538"/>
      <c r="L245" s="539"/>
      <c r="M245" s="539"/>
      <c r="N245" s="539"/>
      <c r="O245" s="538">
        <v>0</v>
      </c>
      <c r="P245" s="536" t="s">
        <v>1212</v>
      </c>
      <c r="Q245" s="456" t="s">
        <v>1881</v>
      </c>
      <c r="R245" s="538">
        <v>0.16666666666666666</v>
      </c>
      <c r="S245" s="538">
        <v>0.16666666666666666</v>
      </c>
      <c r="T245" s="202"/>
      <c r="U245" s="202"/>
    </row>
    <row r="246" spans="1:21" ht="20" customHeight="1">
      <c r="A246" s="203">
        <v>245</v>
      </c>
      <c r="B246" s="433" t="s">
        <v>1876</v>
      </c>
      <c r="C246" s="426" t="s">
        <v>1877</v>
      </c>
      <c r="D246" s="535" t="s">
        <v>835</v>
      </c>
      <c r="E246" s="289" t="s">
        <v>18</v>
      </c>
      <c r="F246" s="289" t="s">
        <v>36</v>
      </c>
      <c r="G246" s="537" t="s">
        <v>1873</v>
      </c>
      <c r="H246" s="204" t="s">
        <v>1838</v>
      </c>
      <c r="I246" s="536" t="s">
        <v>1872</v>
      </c>
      <c r="J246" s="452"/>
      <c r="K246" s="452"/>
      <c r="L246" s="423"/>
      <c r="M246" s="423"/>
      <c r="N246" s="423"/>
      <c r="O246" s="538">
        <v>0</v>
      </c>
      <c r="P246" s="536" t="s">
        <v>1212</v>
      </c>
      <c r="Q246" s="456" t="s">
        <v>1881</v>
      </c>
      <c r="R246" s="538">
        <v>0.16666666666666666</v>
      </c>
      <c r="S246" s="538">
        <v>0.16666666666666666</v>
      </c>
      <c r="T246" s="202"/>
      <c r="U246" s="202"/>
    </row>
    <row r="247" spans="1:21" ht="20" customHeight="1">
      <c r="A247" s="205">
        <v>246</v>
      </c>
      <c r="B247" s="433" t="s">
        <v>1878</v>
      </c>
      <c r="C247" s="426" t="s">
        <v>1041</v>
      </c>
      <c r="D247" s="535" t="s">
        <v>835</v>
      </c>
      <c r="E247" s="289" t="s">
        <v>18</v>
      </c>
      <c r="F247" s="289" t="s">
        <v>36</v>
      </c>
      <c r="G247" s="537" t="s">
        <v>1873</v>
      </c>
      <c r="H247" s="204" t="s">
        <v>1838</v>
      </c>
      <c r="I247" s="536" t="s">
        <v>1872</v>
      </c>
      <c r="J247" s="452"/>
      <c r="K247" s="452"/>
      <c r="L247" s="423"/>
      <c r="M247" s="423"/>
      <c r="N247" s="423"/>
      <c r="O247" s="538">
        <v>0</v>
      </c>
      <c r="P247" s="536" t="s">
        <v>1212</v>
      </c>
      <c r="Q247" s="456" t="s">
        <v>1881</v>
      </c>
      <c r="R247" s="538">
        <v>0.16666666666666666</v>
      </c>
      <c r="S247" s="538">
        <v>0.16666666666666666</v>
      </c>
      <c r="T247" s="202"/>
      <c r="U247" s="202"/>
    </row>
    <row r="248" spans="1:21" ht="20" customHeight="1">
      <c r="A248" s="203">
        <v>247</v>
      </c>
      <c r="B248" s="433" t="s">
        <v>1879</v>
      </c>
      <c r="C248" s="426" t="s">
        <v>1880</v>
      </c>
      <c r="D248" s="535" t="s">
        <v>835</v>
      </c>
      <c r="E248" s="289" t="s">
        <v>18</v>
      </c>
      <c r="F248" s="289" t="s">
        <v>36</v>
      </c>
      <c r="G248" s="537" t="s">
        <v>1873</v>
      </c>
      <c r="H248" s="204" t="s">
        <v>1838</v>
      </c>
      <c r="I248" s="536" t="s">
        <v>1872</v>
      </c>
      <c r="J248" s="452"/>
      <c r="K248" s="452"/>
      <c r="L248" s="423"/>
      <c r="M248" s="423"/>
      <c r="N248" s="423"/>
      <c r="O248" s="538">
        <v>0</v>
      </c>
      <c r="P248" s="536" t="s">
        <v>1212</v>
      </c>
      <c r="Q248" s="456" t="s">
        <v>1881</v>
      </c>
      <c r="R248" s="538">
        <v>0.16666666666666666</v>
      </c>
      <c r="S248" s="538">
        <v>0.16666666666666666</v>
      </c>
      <c r="T248" s="202"/>
      <c r="U248" s="202"/>
    </row>
    <row r="249" spans="1:21" ht="20" customHeight="1">
      <c r="A249" s="205">
        <v>248</v>
      </c>
      <c r="B249" s="433" t="s">
        <v>880</v>
      </c>
      <c r="C249" s="426" t="s">
        <v>881</v>
      </c>
      <c r="D249" s="541" t="s">
        <v>910</v>
      </c>
      <c r="E249" s="289" t="s">
        <v>18</v>
      </c>
      <c r="F249" s="289" t="s">
        <v>36</v>
      </c>
      <c r="G249" s="537" t="s">
        <v>1873</v>
      </c>
      <c r="H249" s="204" t="s">
        <v>1838</v>
      </c>
      <c r="I249" s="536" t="s">
        <v>1872</v>
      </c>
      <c r="J249" s="452"/>
      <c r="K249" s="452"/>
      <c r="L249" s="423"/>
      <c r="M249" s="423"/>
      <c r="N249" s="423"/>
      <c r="O249" s="538">
        <v>0.5</v>
      </c>
      <c r="P249" s="536" t="s">
        <v>1212</v>
      </c>
      <c r="Q249" s="456" t="s">
        <v>1881</v>
      </c>
      <c r="R249" s="538">
        <v>0.16666666666666666</v>
      </c>
      <c r="S249" s="538">
        <v>0.16666666666666666</v>
      </c>
      <c r="T249" s="202"/>
      <c r="U249" s="202"/>
    </row>
    <row r="250" spans="1:21" ht="20" customHeight="1">
      <c r="A250" s="203">
        <v>249</v>
      </c>
      <c r="B250" s="433" t="s">
        <v>237</v>
      </c>
      <c r="C250" s="426" t="s">
        <v>238</v>
      </c>
      <c r="D250" s="542" t="s">
        <v>59</v>
      </c>
      <c r="E250" s="289" t="s">
        <v>18</v>
      </c>
      <c r="F250" s="289" t="s">
        <v>36</v>
      </c>
      <c r="G250" s="537" t="s">
        <v>1873</v>
      </c>
      <c r="H250" s="204" t="s">
        <v>1838</v>
      </c>
      <c r="I250" s="536" t="s">
        <v>1872</v>
      </c>
      <c r="J250" s="452"/>
      <c r="K250" s="452"/>
      <c r="L250" s="423"/>
      <c r="M250" s="423"/>
      <c r="N250" s="423"/>
      <c r="O250" s="538">
        <v>0.5</v>
      </c>
      <c r="P250" s="536" t="s">
        <v>1212</v>
      </c>
      <c r="Q250" s="456" t="s">
        <v>1881</v>
      </c>
      <c r="R250" s="538">
        <v>0.16666666666666666</v>
      </c>
      <c r="S250" s="538">
        <v>0.16666666666666666</v>
      </c>
      <c r="T250" s="202"/>
      <c r="U250" s="202"/>
    </row>
    <row r="251" spans="1:21" ht="20" customHeight="1">
      <c r="A251" s="205">
        <v>250</v>
      </c>
      <c r="B251" s="433" t="s">
        <v>314</v>
      </c>
      <c r="C251" s="426" t="s">
        <v>315</v>
      </c>
      <c r="D251" s="431" t="s">
        <v>67</v>
      </c>
      <c r="E251" s="289" t="s">
        <v>19</v>
      </c>
      <c r="F251" s="289" t="s">
        <v>1438</v>
      </c>
      <c r="G251" s="537" t="s">
        <v>1883</v>
      </c>
      <c r="H251" s="204" t="s">
        <v>1839</v>
      </c>
      <c r="I251" s="536" t="s">
        <v>1882</v>
      </c>
      <c r="J251" s="538"/>
      <c r="K251" s="538">
        <v>1</v>
      </c>
      <c r="L251" s="539"/>
      <c r="M251" s="539"/>
      <c r="N251" s="539"/>
      <c r="O251" s="538"/>
      <c r="P251" s="536" t="s">
        <v>1200</v>
      </c>
      <c r="Q251" s="681" t="s">
        <v>1884</v>
      </c>
      <c r="R251" s="539">
        <v>1</v>
      </c>
      <c r="S251" s="540">
        <v>0.25</v>
      </c>
      <c r="T251" s="202"/>
      <c r="U251" s="202"/>
    </row>
    <row r="252" spans="1:21" ht="20" customHeight="1">
      <c r="A252" s="203">
        <v>251</v>
      </c>
      <c r="B252" s="533" t="s">
        <v>556</v>
      </c>
      <c r="C252" s="534" t="s">
        <v>1887</v>
      </c>
      <c r="D252" s="542" t="s">
        <v>59</v>
      </c>
      <c r="E252" s="289" t="s">
        <v>17</v>
      </c>
      <c r="F252" s="289" t="s">
        <v>1888</v>
      </c>
      <c r="G252" s="537" t="s">
        <v>1886</v>
      </c>
      <c r="H252" s="204" t="s">
        <v>1840</v>
      </c>
      <c r="I252" s="536" t="s">
        <v>1885</v>
      </c>
      <c r="J252" s="538"/>
      <c r="K252" s="538">
        <v>1</v>
      </c>
      <c r="L252" s="539"/>
      <c r="M252" s="539"/>
      <c r="N252" s="539"/>
      <c r="O252" s="538"/>
      <c r="P252" s="536" t="s">
        <v>1697</v>
      </c>
      <c r="Q252" s="456" t="s">
        <v>1889</v>
      </c>
      <c r="R252" s="539">
        <v>1</v>
      </c>
      <c r="S252" s="540">
        <v>1</v>
      </c>
      <c r="T252" s="202"/>
      <c r="U252" s="202"/>
    </row>
    <row r="253" spans="1:21" ht="20" customHeight="1">
      <c r="A253" s="205">
        <v>252</v>
      </c>
      <c r="B253" s="433" t="s">
        <v>201</v>
      </c>
      <c r="C253" s="426" t="s">
        <v>202</v>
      </c>
      <c r="D253" s="426" t="s">
        <v>67</v>
      </c>
      <c r="E253" s="289" t="s">
        <v>18</v>
      </c>
      <c r="F253" s="289" t="s">
        <v>37</v>
      </c>
      <c r="G253" s="290" t="s">
        <v>1891</v>
      </c>
      <c r="H253" s="204" t="s">
        <v>1841</v>
      </c>
      <c r="I253" s="289" t="s">
        <v>1890</v>
      </c>
      <c r="J253" s="452">
        <v>0.5</v>
      </c>
      <c r="K253" s="452"/>
      <c r="L253" s="423"/>
      <c r="M253" s="423"/>
      <c r="N253" s="423"/>
      <c r="O253" s="452"/>
      <c r="P253" s="289" t="s">
        <v>1199</v>
      </c>
      <c r="Q253" s="456" t="s">
        <v>1893</v>
      </c>
      <c r="R253" s="452">
        <v>0.33333333333333331</v>
      </c>
      <c r="S253" s="452">
        <v>0.33333333333333331</v>
      </c>
      <c r="T253" s="202"/>
      <c r="U253" s="202"/>
    </row>
    <row r="254" spans="1:21" ht="20" customHeight="1">
      <c r="A254" s="203">
        <v>253</v>
      </c>
      <c r="B254" s="433" t="s">
        <v>1894</v>
      </c>
      <c r="C254" s="426" t="s">
        <v>1892</v>
      </c>
      <c r="D254" s="426" t="s">
        <v>231</v>
      </c>
      <c r="E254" s="289" t="s">
        <v>18</v>
      </c>
      <c r="F254" s="289" t="s">
        <v>37</v>
      </c>
      <c r="G254" s="290" t="s">
        <v>1891</v>
      </c>
      <c r="H254" s="204" t="s">
        <v>1841</v>
      </c>
      <c r="I254" s="289" t="s">
        <v>1890</v>
      </c>
      <c r="J254" s="452">
        <v>0</v>
      </c>
      <c r="K254" s="452"/>
      <c r="L254" s="423"/>
      <c r="M254" s="423"/>
      <c r="N254" s="423"/>
      <c r="O254" s="452"/>
      <c r="P254" s="289" t="s">
        <v>1199</v>
      </c>
      <c r="Q254" s="456" t="s">
        <v>1893</v>
      </c>
      <c r="R254" s="452">
        <v>0.33333333333333331</v>
      </c>
      <c r="S254" s="452">
        <v>0.33333333333333331</v>
      </c>
      <c r="T254" s="202"/>
      <c r="U254" s="202"/>
    </row>
    <row r="255" spans="1:21" ht="20" customHeight="1">
      <c r="A255" s="205">
        <v>254</v>
      </c>
      <c r="B255" s="433" t="s">
        <v>728</v>
      </c>
      <c r="C255" s="426" t="s">
        <v>729</v>
      </c>
      <c r="D255" s="426" t="s">
        <v>59</v>
      </c>
      <c r="E255" s="289" t="s">
        <v>18</v>
      </c>
      <c r="F255" s="289" t="s">
        <v>37</v>
      </c>
      <c r="G255" s="290" t="s">
        <v>1891</v>
      </c>
      <c r="H255" s="204" t="s">
        <v>1841</v>
      </c>
      <c r="I255" s="289" t="s">
        <v>1890</v>
      </c>
      <c r="J255" s="452">
        <v>0.5</v>
      </c>
      <c r="K255" s="452"/>
      <c r="L255" s="423"/>
      <c r="M255" s="423"/>
      <c r="N255" s="423"/>
      <c r="O255" s="452"/>
      <c r="P255" s="289" t="s">
        <v>1199</v>
      </c>
      <c r="Q255" s="456" t="s">
        <v>1893</v>
      </c>
      <c r="R255" s="452">
        <v>0.33333333333333331</v>
      </c>
      <c r="S255" s="452">
        <v>0.33333333333333331</v>
      </c>
      <c r="T255" s="202"/>
      <c r="U255" s="202"/>
    </row>
    <row r="256" spans="1:21" s="496" customFormat="1" ht="20" customHeight="1">
      <c r="A256" s="203">
        <v>255</v>
      </c>
      <c r="B256" s="430" t="s">
        <v>241</v>
      </c>
      <c r="C256" s="431" t="s">
        <v>1548</v>
      </c>
      <c r="D256" s="543" t="s">
        <v>67</v>
      </c>
      <c r="E256" s="428" t="s">
        <v>18</v>
      </c>
      <c r="F256" s="428" t="s">
        <v>34</v>
      </c>
      <c r="G256" s="444" t="s">
        <v>1901</v>
      </c>
      <c r="H256" s="461" t="s">
        <v>1895</v>
      </c>
      <c r="I256" s="428" t="s">
        <v>1900</v>
      </c>
      <c r="J256" s="493">
        <v>0.5</v>
      </c>
      <c r="K256" s="493"/>
      <c r="L256" s="494"/>
      <c r="M256" s="494"/>
      <c r="N256" s="494"/>
      <c r="O256" s="493"/>
      <c r="P256" s="428" t="s">
        <v>1902</v>
      </c>
      <c r="Q256" s="548" t="s">
        <v>1903</v>
      </c>
      <c r="R256" s="494">
        <v>0.5</v>
      </c>
      <c r="S256" s="549">
        <v>0.33333333333333331</v>
      </c>
    </row>
    <row r="257" spans="1:21" ht="20" customHeight="1">
      <c r="A257" s="205">
        <v>256</v>
      </c>
      <c r="B257" s="533" t="s">
        <v>239</v>
      </c>
      <c r="C257" s="534" t="s">
        <v>204</v>
      </c>
      <c r="D257" s="442" t="s">
        <v>67</v>
      </c>
      <c r="E257" s="428" t="s">
        <v>18</v>
      </c>
      <c r="F257" s="289" t="s">
        <v>34</v>
      </c>
      <c r="G257" s="290" t="s">
        <v>1901</v>
      </c>
      <c r="H257" s="204" t="s">
        <v>1895</v>
      </c>
      <c r="I257" s="289" t="s">
        <v>1900</v>
      </c>
      <c r="J257" s="452">
        <v>0.5</v>
      </c>
      <c r="K257" s="538"/>
      <c r="L257" s="539"/>
      <c r="M257" s="539"/>
      <c r="N257" s="539"/>
      <c r="O257" s="538"/>
      <c r="P257" s="289" t="s">
        <v>1902</v>
      </c>
      <c r="Q257" s="456" t="s">
        <v>1903</v>
      </c>
      <c r="R257" s="423">
        <v>0.5</v>
      </c>
      <c r="S257" s="425">
        <v>0.33333333333333331</v>
      </c>
      <c r="T257" s="202"/>
      <c r="U257" s="202"/>
    </row>
    <row r="258" spans="1:21" ht="20" customHeight="1">
      <c r="A258" s="203">
        <v>257</v>
      </c>
      <c r="B258" s="433" t="s">
        <v>1795</v>
      </c>
      <c r="C258" s="426" t="s">
        <v>1794</v>
      </c>
      <c r="D258" s="289" t="s">
        <v>231</v>
      </c>
      <c r="E258" s="289" t="s">
        <v>18</v>
      </c>
      <c r="F258" s="289" t="s">
        <v>36</v>
      </c>
      <c r="G258" s="537" t="s">
        <v>1905</v>
      </c>
      <c r="H258" s="204" t="s">
        <v>1896</v>
      </c>
      <c r="I258" s="536" t="s">
        <v>1904</v>
      </c>
      <c r="J258" s="538">
        <v>0</v>
      </c>
      <c r="K258" s="538"/>
      <c r="L258" s="539"/>
      <c r="M258" s="539"/>
      <c r="N258" s="539"/>
      <c r="O258" s="538"/>
      <c r="P258" s="536" t="s">
        <v>1195</v>
      </c>
      <c r="Q258" s="456" t="s">
        <v>1907</v>
      </c>
      <c r="R258" s="452">
        <v>0.33333333333333331</v>
      </c>
      <c r="S258" s="452">
        <v>0.33333333333333331</v>
      </c>
      <c r="T258" s="202"/>
      <c r="U258" s="202"/>
    </row>
    <row r="259" spans="1:21" ht="20" customHeight="1">
      <c r="A259" s="205">
        <v>258</v>
      </c>
      <c r="B259" s="533" t="s">
        <v>190</v>
      </c>
      <c r="C259" s="534" t="s">
        <v>164</v>
      </c>
      <c r="D259" s="442" t="s">
        <v>67</v>
      </c>
      <c r="E259" s="428" t="s">
        <v>18</v>
      </c>
      <c r="F259" s="289" t="s">
        <v>36</v>
      </c>
      <c r="G259" s="537" t="s">
        <v>1905</v>
      </c>
      <c r="H259" s="204" t="s">
        <v>1896</v>
      </c>
      <c r="I259" s="536" t="s">
        <v>1904</v>
      </c>
      <c r="J259" s="538">
        <v>0.5</v>
      </c>
      <c r="K259" s="538"/>
      <c r="L259" s="539"/>
      <c r="M259" s="539"/>
      <c r="N259" s="539"/>
      <c r="O259" s="538"/>
      <c r="P259" s="536" t="s">
        <v>1195</v>
      </c>
      <c r="Q259" s="456" t="s">
        <v>1907</v>
      </c>
      <c r="R259" s="452">
        <v>0.33333333333333331</v>
      </c>
      <c r="S259" s="452">
        <v>0.33333333333333331</v>
      </c>
      <c r="T259" s="202"/>
      <c r="U259" s="202"/>
    </row>
    <row r="260" spans="1:21" ht="20" customHeight="1">
      <c r="A260" s="203">
        <v>259</v>
      </c>
      <c r="B260" s="433" t="s">
        <v>273</v>
      </c>
      <c r="C260" s="426" t="s">
        <v>153</v>
      </c>
      <c r="D260" s="426" t="s">
        <v>59</v>
      </c>
      <c r="E260" s="289" t="s">
        <v>18</v>
      </c>
      <c r="F260" s="289" t="s">
        <v>36</v>
      </c>
      <c r="G260" s="537" t="s">
        <v>1905</v>
      </c>
      <c r="H260" s="204" t="s">
        <v>1896</v>
      </c>
      <c r="I260" s="536" t="s">
        <v>1904</v>
      </c>
      <c r="J260" s="538">
        <v>0.5</v>
      </c>
      <c r="K260" s="538"/>
      <c r="L260" s="539"/>
      <c r="M260" s="539"/>
      <c r="N260" s="539"/>
      <c r="O260" s="538"/>
      <c r="P260" s="536" t="s">
        <v>1195</v>
      </c>
      <c r="Q260" s="456" t="s">
        <v>1907</v>
      </c>
      <c r="R260" s="452">
        <v>0.33333333333333331</v>
      </c>
      <c r="S260" s="452">
        <v>0.33333333333333331</v>
      </c>
      <c r="T260" s="202"/>
      <c r="U260" s="202"/>
    </row>
    <row r="261" spans="1:21" ht="20" customHeight="1">
      <c r="A261" s="205">
        <v>260</v>
      </c>
      <c r="B261" s="433" t="s">
        <v>82</v>
      </c>
      <c r="C261" s="426" t="s">
        <v>83</v>
      </c>
      <c r="D261" s="442" t="s">
        <v>56</v>
      </c>
      <c r="E261" s="289" t="s">
        <v>17</v>
      </c>
      <c r="F261" s="289" t="s">
        <v>29</v>
      </c>
      <c r="G261" s="537" t="s">
        <v>1909</v>
      </c>
      <c r="H261" s="204" t="s">
        <v>1897</v>
      </c>
      <c r="I261" s="536" t="s">
        <v>1908</v>
      </c>
      <c r="J261" s="538">
        <v>1</v>
      </c>
      <c r="K261" s="538"/>
      <c r="L261" s="539"/>
      <c r="M261" s="539"/>
      <c r="N261" s="539"/>
      <c r="O261" s="538"/>
      <c r="P261" s="536" t="s">
        <v>1197</v>
      </c>
      <c r="Q261" s="681" t="s">
        <v>1910</v>
      </c>
      <c r="R261" s="539">
        <v>1</v>
      </c>
      <c r="S261" s="452">
        <v>0.33333333333333331</v>
      </c>
      <c r="T261" s="202"/>
      <c r="U261" s="202"/>
    </row>
    <row r="262" spans="1:21" ht="20" customHeight="1">
      <c r="A262" s="203">
        <v>261</v>
      </c>
      <c r="B262" s="533" t="s">
        <v>1913</v>
      </c>
      <c r="C262" s="534" t="s">
        <v>1914</v>
      </c>
      <c r="D262" s="426" t="s">
        <v>59</v>
      </c>
      <c r="E262" s="289" t="s">
        <v>18</v>
      </c>
      <c r="F262" s="289" t="s">
        <v>37</v>
      </c>
      <c r="G262" s="537" t="s">
        <v>1912</v>
      </c>
      <c r="H262" s="204" t="s">
        <v>1898</v>
      </c>
      <c r="I262" s="536" t="s">
        <v>1911</v>
      </c>
      <c r="J262" s="538">
        <v>1</v>
      </c>
      <c r="K262" s="538"/>
      <c r="L262" s="539"/>
      <c r="M262" s="539"/>
      <c r="N262" s="539"/>
      <c r="O262" s="538"/>
      <c r="P262" s="536" t="s">
        <v>1916</v>
      </c>
      <c r="Q262" s="681" t="s">
        <v>1915</v>
      </c>
      <c r="R262" s="539">
        <v>1</v>
      </c>
      <c r="S262" s="540">
        <v>0.14285714285714285</v>
      </c>
      <c r="T262" s="202"/>
      <c r="U262" s="202"/>
    </row>
    <row r="263" spans="1:21" ht="20" customHeight="1">
      <c r="A263" s="205">
        <v>262</v>
      </c>
      <c r="B263" s="533" t="s">
        <v>1009</v>
      </c>
      <c r="C263" s="534" t="s">
        <v>1010</v>
      </c>
      <c r="D263" s="426" t="s">
        <v>368</v>
      </c>
      <c r="E263" s="289" t="s">
        <v>18</v>
      </c>
      <c r="F263" s="289" t="s">
        <v>33</v>
      </c>
      <c r="G263" s="290" t="s">
        <v>1918</v>
      </c>
      <c r="H263" s="204" t="s">
        <v>1899</v>
      </c>
      <c r="I263" s="536" t="s">
        <v>1917</v>
      </c>
      <c r="J263" s="538">
        <v>1</v>
      </c>
      <c r="K263" s="538"/>
      <c r="L263" s="539"/>
      <c r="M263" s="539"/>
      <c r="N263" s="539"/>
      <c r="O263" s="538"/>
      <c r="P263" s="536" t="s">
        <v>1200</v>
      </c>
      <c r="Q263" s="456" t="s">
        <v>1919</v>
      </c>
      <c r="R263" s="539">
        <v>1</v>
      </c>
      <c r="S263" s="540">
        <v>0.16666666666666666</v>
      </c>
      <c r="T263" s="202"/>
      <c r="U263" s="202"/>
    </row>
    <row r="264" spans="1:21" s="496" customFormat="1" ht="20" customHeight="1">
      <c r="A264" s="623">
        <v>263</v>
      </c>
      <c r="B264" s="430" t="s">
        <v>188</v>
      </c>
      <c r="C264" s="431" t="s">
        <v>1937</v>
      </c>
      <c r="D264" s="543" t="s">
        <v>56</v>
      </c>
      <c r="E264" s="428" t="s">
        <v>18</v>
      </c>
      <c r="F264" s="428" t="s">
        <v>37</v>
      </c>
      <c r="G264" s="444" t="s">
        <v>1935</v>
      </c>
      <c r="H264" s="461" t="s">
        <v>1923</v>
      </c>
      <c r="I264" s="428" t="s">
        <v>1934</v>
      </c>
      <c r="J264" s="493">
        <v>1</v>
      </c>
      <c r="K264" s="493"/>
      <c r="L264" s="494"/>
      <c r="M264" s="494"/>
      <c r="N264" s="494"/>
      <c r="O264" s="493"/>
      <c r="P264" s="428" t="s">
        <v>1199</v>
      </c>
      <c r="Q264" s="548" t="s">
        <v>1936</v>
      </c>
      <c r="R264" s="494">
        <v>1</v>
      </c>
      <c r="S264" s="549">
        <v>1</v>
      </c>
    </row>
    <row r="265" spans="1:21" s="496" customFormat="1" ht="20" customHeight="1">
      <c r="A265" s="205">
        <v>264</v>
      </c>
      <c r="B265" s="430" t="s">
        <v>1940</v>
      </c>
      <c r="C265" s="431" t="s">
        <v>1941</v>
      </c>
      <c r="D265" s="543" t="s">
        <v>56</v>
      </c>
      <c r="E265" s="428" t="s">
        <v>17</v>
      </c>
      <c r="F265" s="428" t="s">
        <v>1888</v>
      </c>
      <c r="G265" s="444" t="s">
        <v>1939</v>
      </c>
      <c r="H265" s="461" t="s">
        <v>1924</v>
      </c>
      <c r="I265" s="428" t="s">
        <v>1938</v>
      </c>
      <c r="J265" s="493"/>
      <c r="K265" s="493">
        <v>1</v>
      </c>
      <c r="L265" s="494"/>
      <c r="M265" s="494"/>
      <c r="N265" s="494"/>
      <c r="O265" s="493"/>
      <c r="P265" s="428" t="s">
        <v>1697</v>
      </c>
      <c r="Q265" s="681" t="s">
        <v>1942</v>
      </c>
      <c r="R265" s="494">
        <v>1</v>
      </c>
      <c r="S265" s="549">
        <v>1</v>
      </c>
    </row>
    <row r="266" spans="1:21" ht="20" customHeight="1">
      <c r="A266" s="203">
        <v>265</v>
      </c>
      <c r="B266" s="553" t="s">
        <v>806</v>
      </c>
      <c r="C266" s="554" t="s">
        <v>807</v>
      </c>
      <c r="D266" s="426" t="s">
        <v>59</v>
      </c>
      <c r="E266" s="289" t="s">
        <v>19</v>
      </c>
      <c r="F266" s="289" t="s">
        <v>1237</v>
      </c>
      <c r="G266" s="556" t="s">
        <v>1944</v>
      </c>
      <c r="H266" s="204" t="s">
        <v>1925</v>
      </c>
      <c r="I266" s="555" t="s">
        <v>1943</v>
      </c>
      <c r="J266" s="557"/>
      <c r="K266" s="557">
        <v>1</v>
      </c>
      <c r="L266" s="558"/>
      <c r="M266" s="558"/>
      <c r="N266" s="558"/>
      <c r="O266" s="557"/>
      <c r="P266" s="555" t="s">
        <v>1201</v>
      </c>
      <c r="Q266" s="456" t="s">
        <v>1945</v>
      </c>
      <c r="R266" s="558">
        <v>1</v>
      </c>
      <c r="S266" s="559">
        <v>0.25</v>
      </c>
      <c r="T266" s="202"/>
      <c r="U266" s="202"/>
    </row>
    <row r="267" spans="1:21" ht="20" customHeight="1">
      <c r="A267" s="205">
        <v>266</v>
      </c>
      <c r="B267" s="553" t="s">
        <v>138</v>
      </c>
      <c r="C267" s="554" t="s">
        <v>515</v>
      </c>
      <c r="D267" s="426" t="s">
        <v>59</v>
      </c>
      <c r="E267" s="428" t="s">
        <v>17</v>
      </c>
      <c r="F267" s="289" t="s">
        <v>26</v>
      </c>
      <c r="G267" s="556" t="s">
        <v>1947</v>
      </c>
      <c r="H267" s="204" t="s">
        <v>1926</v>
      </c>
      <c r="I267" s="555" t="s">
        <v>1946</v>
      </c>
      <c r="J267" s="557">
        <v>1</v>
      </c>
      <c r="K267" s="557"/>
      <c r="L267" s="558"/>
      <c r="M267" s="558"/>
      <c r="N267" s="558"/>
      <c r="O267" s="557"/>
      <c r="P267" s="555" t="s">
        <v>1197</v>
      </c>
      <c r="Q267" s="456" t="s">
        <v>1948</v>
      </c>
      <c r="R267" s="557">
        <v>1</v>
      </c>
      <c r="S267" s="558">
        <v>1</v>
      </c>
      <c r="T267" s="202"/>
      <c r="U267" s="202"/>
    </row>
    <row r="268" spans="1:21" ht="20" customHeight="1">
      <c r="A268" s="203">
        <v>267</v>
      </c>
      <c r="B268" s="553" t="s">
        <v>354</v>
      </c>
      <c r="C268" s="554" t="s">
        <v>92</v>
      </c>
      <c r="D268" s="426" t="s">
        <v>59</v>
      </c>
      <c r="E268" s="289" t="s">
        <v>19</v>
      </c>
      <c r="F268" s="289" t="s">
        <v>1438</v>
      </c>
      <c r="G268" s="556" t="s">
        <v>1950</v>
      </c>
      <c r="H268" s="204" t="s">
        <v>1927</v>
      </c>
      <c r="I268" s="555" t="s">
        <v>1949</v>
      </c>
      <c r="J268" s="557"/>
      <c r="K268" s="557">
        <v>0.33333333333333331</v>
      </c>
      <c r="L268" s="558"/>
      <c r="M268" s="558"/>
      <c r="N268" s="558"/>
      <c r="O268" s="557"/>
      <c r="P268" s="555" t="s">
        <v>1697</v>
      </c>
      <c r="Q268" s="456" t="s">
        <v>1951</v>
      </c>
      <c r="R268" s="557">
        <v>0.33333333333333331</v>
      </c>
      <c r="S268" s="558">
        <v>0.25</v>
      </c>
      <c r="T268" s="202"/>
      <c r="U268" s="202"/>
    </row>
    <row r="269" spans="1:21" ht="20" customHeight="1">
      <c r="A269" s="205">
        <v>268</v>
      </c>
      <c r="B269" s="433" t="s">
        <v>221</v>
      </c>
      <c r="C269" s="426" t="s">
        <v>131</v>
      </c>
      <c r="D269" s="543" t="s">
        <v>56</v>
      </c>
      <c r="E269" s="289" t="s">
        <v>19</v>
      </c>
      <c r="F269" s="289" t="s">
        <v>1438</v>
      </c>
      <c r="G269" s="556" t="s">
        <v>1950</v>
      </c>
      <c r="H269" s="204" t="s">
        <v>1927</v>
      </c>
      <c r="I269" s="555" t="s">
        <v>1949</v>
      </c>
      <c r="J269" s="452"/>
      <c r="K269" s="557">
        <v>0.33333333333333331</v>
      </c>
      <c r="L269" s="423"/>
      <c r="M269" s="423"/>
      <c r="N269" s="423"/>
      <c r="O269" s="452"/>
      <c r="P269" s="555" t="s">
        <v>1697</v>
      </c>
      <c r="Q269" s="456" t="s">
        <v>1951</v>
      </c>
      <c r="R269" s="557">
        <v>0.33333333333333331</v>
      </c>
      <c r="S269" s="558">
        <v>0.25</v>
      </c>
      <c r="T269" s="202"/>
      <c r="U269" s="202"/>
    </row>
    <row r="270" spans="1:21" ht="20" customHeight="1">
      <c r="A270" s="203">
        <v>269</v>
      </c>
      <c r="B270" s="433" t="s">
        <v>789</v>
      </c>
      <c r="C270" s="426" t="s">
        <v>790</v>
      </c>
      <c r="D270" s="426" t="s">
        <v>67</v>
      </c>
      <c r="E270" s="289" t="s">
        <v>19</v>
      </c>
      <c r="F270" s="289" t="s">
        <v>1438</v>
      </c>
      <c r="G270" s="556" t="s">
        <v>1950</v>
      </c>
      <c r="H270" s="204" t="s">
        <v>1927</v>
      </c>
      <c r="I270" s="555" t="s">
        <v>1949</v>
      </c>
      <c r="J270" s="452"/>
      <c r="K270" s="557">
        <v>0.33333333333333331</v>
      </c>
      <c r="L270" s="423"/>
      <c r="M270" s="423"/>
      <c r="N270" s="423"/>
      <c r="O270" s="452"/>
      <c r="P270" s="555" t="s">
        <v>1697</v>
      </c>
      <c r="Q270" s="456" t="s">
        <v>1951</v>
      </c>
      <c r="R270" s="557">
        <v>0.33333333333333331</v>
      </c>
      <c r="S270" s="558">
        <v>0.25</v>
      </c>
      <c r="T270" s="202"/>
      <c r="U270" s="202"/>
    </row>
    <row r="271" spans="1:21" ht="20" customHeight="1">
      <c r="A271" s="205">
        <v>270</v>
      </c>
      <c r="B271" s="433" t="s">
        <v>319</v>
      </c>
      <c r="C271" s="426" t="s">
        <v>320</v>
      </c>
      <c r="D271" s="543" t="s">
        <v>56</v>
      </c>
      <c r="E271" s="428" t="s">
        <v>17</v>
      </c>
      <c r="F271" s="289" t="s">
        <v>29</v>
      </c>
      <c r="G271" s="556" t="s">
        <v>1953</v>
      </c>
      <c r="H271" s="204" t="s">
        <v>1928</v>
      </c>
      <c r="I271" s="555" t="s">
        <v>1952</v>
      </c>
      <c r="J271" s="557">
        <v>1</v>
      </c>
      <c r="K271" s="557"/>
      <c r="L271" s="558"/>
      <c r="M271" s="558"/>
      <c r="N271" s="558"/>
      <c r="O271" s="557"/>
      <c r="P271" s="555" t="s">
        <v>1093</v>
      </c>
      <c r="Q271" s="456" t="s">
        <v>1954</v>
      </c>
      <c r="R271" s="557">
        <v>1</v>
      </c>
      <c r="S271" s="558">
        <v>0.5</v>
      </c>
      <c r="T271" s="202"/>
      <c r="U271" s="202"/>
    </row>
    <row r="272" spans="1:21" ht="20" customHeight="1">
      <c r="A272" s="203">
        <v>271</v>
      </c>
      <c r="B272" s="433" t="s">
        <v>727</v>
      </c>
      <c r="C272" s="554" t="s">
        <v>164</v>
      </c>
      <c r="D272" s="426" t="s">
        <v>67</v>
      </c>
      <c r="E272" s="289" t="s">
        <v>18</v>
      </c>
      <c r="F272" s="289" t="s">
        <v>37</v>
      </c>
      <c r="G272" s="556" t="s">
        <v>1956</v>
      </c>
      <c r="H272" s="204" t="s">
        <v>1929</v>
      </c>
      <c r="I272" s="555" t="s">
        <v>1955</v>
      </c>
      <c r="J272" s="557">
        <v>0.5</v>
      </c>
      <c r="K272" s="557"/>
      <c r="L272" s="558"/>
      <c r="M272" s="558"/>
      <c r="N272" s="558"/>
      <c r="O272" s="557"/>
      <c r="P272" s="555" t="s">
        <v>1199</v>
      </c>
      <c r="Q272" s="456" t="s">
        <v>1957</v>
      </c>
      <c r="R272" s="557">
        <v>0.5</v>
      </c>
      <c r="S272" s="558">
        <v>0.33333333333333331</v>
      </c>
      <c r="T272" s="202"/>
      <c r="U272" s="202"/>
    </row>
    <row r="273" spans="1:21" ht="20" customHeight="1">
      <c r="A273" s="205">
        <v>272</v>
      </c>
      <c r="B273" s="553" t="s">
        <v>728</v>
      </c>
      <c r="C273" s="554" t="s">
        <v>729</v>
      </c>
      <c r="D273" s="426" t="s">
        <v>59</v>
      </c>
      <c r="E273" s="289" t="s">
        <v>18</v>
      </c>
      <c r="F273" s="289" t="s">
        <v>37</v>
      </c>
      <c r="G273" s="556" t="s">
        <v>1956</v>
      </c>
      <c r="H273" s="204" t="s">
        <v>1929</v>
      </c>
      <c r="I273" s="555" t="s">
        <v>1955</v>
      </c>
      <c r="J273" s="557">
        <v>0.5</v>
      </c>
      <c r="K273" s="557"/>
      <c r="L273" s="558"/>
      <c r="M273" s="558"/>
      <c r="N273" s="558"/>
      <c r="O273" s="557"/>
      <c r="P273" s="555" t="s">
        <v>1199</v>
      </c>
      <c r="Q273" s="456" t="s">
        <v>1957</v>
      </c>
      <c r="R273" s="557">
        <v>0.5</v>
      </c>
      <c r="S273" s="558">
        <v>0.33333333333333331</v>
      </c>
      <c r="T273" s="202"/>
      <c r="U273" s="202"/>
    </row>
    <row r="274" spans="1:21" ht="20" customHeight="1">
      <c r="A274" s="203">
        <v>273</v>
      </c>
      <c r="B274" s="553" t="s">
        <v>243</v>
      </c>
      <c r="C274" s="554" t="s">
        <v>244</v>
      </c>
      <c r="D274" s="426" t="s">
        <v>67</v>
      </c>
      <c r="E274" s="428" t="s">
        <v>17</v>
      </c>
      <c r="F274" s="289" t="s">
        <v>29</v>
      </c>
      <c r="G274" s="556" t="s">
        <v>1959</v>
      </c>
      <c r="H274" s="204" t="s">
        <v>1930</v>
      </c>
      <c r="I274" s="555" t="s">
        <v>1958</v>
      </c>
      <c r="J274" s="557">
        <v>0.5</v>
      </c>
      <c r="K274" s="557"/>
      <c r="L274" s="558"/>
      <c r="M274" s="558"/>
      <c r="N274" s="558"/>
      <c r="O274" s="557"/>
      <c r="P274" s="555" t="s">
        <v>1195</v>
      </c>
      <c r="Q274" s="456" t="s">
        <v>1960</v>
      </c>
      <c r="R274" s="557">
        <v>0.5</v>
      </c>
      <c r="S274" s="558">
        <v>0.33333333333333331</v>
      </c>
      <c r="T274" s="202"/>
      <c r="U274" s="202"/>
    </row>
    <row r="275" spans="1:21" ht="20" customHeight="1">
      <c r="A275" s="205">
        <v>274</v>
      </c>
      <c r="B275" s="553" t="s">
        <v>622</v>
      </c>
      <c r="C275" s="554" t="s">
        <v>623</v>
      </c>
      <c r="D275" s="426" t="s">
        <v>67</v>
      </c>
      <c r="E275" s="428" t="s">
        <v>17</v>
      </c>
      <c r="F275" s="289" t="s">
        <v>31</v>
      </c>
      <c r="G275" s="556" t="s">
        <v>1959</v>
      </c>
      <c r="H275" s="204" t="s">
        <v>1930</v>
      </c>
      <c r="I275" s="555" t="s">
        <v>1958</v>
      </c>
      <c r="J275" s="557">
        <v>0.5</v>
      </c>
      <c r="K275" s="557"/>
      <c r="L275" s="558"/>
      <c r="M275" s="558"/>
      <c r="N275" s="558"/>
      <c r="O275" s="557"/>
      <c r="P275" s="555" t="s">
        <v>1195</v>
      </c>
      <c r="Q275" s="456" t="s">
        <v>1960</v>
      </c>
      <c r="R275" s="557">
        <v>0.5</v>
      </c>
      <c r="S275" s="558">
        <v>0.33333333333333331</v>
      </c>
      <c r="T275" s="202"/>
      <c r="U275" s="202"/>
    </row>
    <row r="276" spans="1:21" ht="20" customHeight="1">
      <c r="A276" s="203">
        <v>275</v>
      </c>
      <c r="B276" s="553" t="s">
        <v>271</v>
      </c>
      <c r="C276" s="426" t="s">
        <v>272</v>
      </c>
      <c r="D276" s="426" t="s">
        <v>56</v>
      </c>
      <c r="E276" s="289" t="s">
        <v>18</v>
      </c>
      <c r="F276" s="289" t="s">
        <v>38</v>
      </c>
      <c r="G276" s="556" t="s">
        <v>1962</v>
      </c>
      <c r="H276" s="204" t="s">
        <v>1931</v>
      </c>
      <c r="I276" s="555" t="s">
        <v>1961</v>
      </c>
      <c r="J276" s="557">
        <v>1</v>
      </c>
      <c r="K276" s="557"/>
      <c r="L276" s="558"/>
      <c r="M276" s="558"/>
      <c r="N276" s="558"/>
      <c r="O276" s="557"/>
      <c r="P276" s="555" t="s">
        <v>1202</v>
      </c>
      <c r="Q276" s="456" t="s">
        <v>1963</v>
      </c>
      <c r="R276" s="558">
        <v>1</v>
      </c>
      <c r="S276" s="559">
        <v>0.2</v>
      </c>
      <c r="T276" s="202"/>
      <c r="U276" s="202"/>
    </row>
    <row r="277" spans="1:21" ht="20" customHeight="1">
      <c r="A277" s="205">
        <v>276</v>
      </c>
      <c r="B277" s="433" t="s">
        <v>1383</v>
      </c>
      <c r="C277" s="426" t="s">
        <v>1384</v>
      </c>
      <c r="D277" s="426" t="s">
        <v>1387</v>
      </c>
      <c r="E277" s="428" t="s">
        <v>1024</v>
      </c>
      <c r="F277" s="428" t="s">
        <v>1388</v>
      </c>
      <c r="G277" s="556" t="s">
        <v>1965</v>
      </c>
      <c r="H277" s="204" t="s">
        <v>1932</v>
      </c>
      <c r="I277" s="555" t="s">
        <v>1964</v>
      </c>
      <c r="J277" s="557">
        <v>1</v>
      </c>
      <c r="K277" s="557"/>
      <c r="L277" s="558"/>
      <c r="M277" s="558"/>
      <c r="N277" s="558"/>
      <c r="O277" s="557"/>
      <c r="P277" s="555" t="s">
        <v>1226</v>
      </c>
      <c r="Q277" s="681" t="s">
        <v>1966</v>
      </c>
      <c r="R277" s="558">
        <v>1</v>
      </c>
      <c r="S277" s="559">
        <v>3.7037037037037035E-2</v>
      </c>
      <c r="T277" s="202"/>
      <c r="U277" s="202"/>
    </row>
    <row r="278" spans="1:21" ht="20" customHeight="1">
      <c r="A278" s="203">
        <v>277</v>
      </c>
      <c r="B278" s="553" t="s">
        <v>1487</v>
      </c>
      <c r="C278" s="554" t="s">
        <v>399</v>
      </c>
      <c r="D278" s="426" t="s">
        <v>67</v>
      </c>
      <c r="E278" s="289" t="s">
        <v>19</v>
      </c>
      <c r="F278" s="289" t="s">
        <v>1488</v>
      </c>
      <c r="G278" s="556" t="s">
        <v>1969</v>
      </c>
      <c r="H278" s="204" t="s">
        <v>1933</v>
      </c>
      <c r="I278" s="555" t="s">
        <v>1967</v>
      </c>
      <c r="J278" s="557"/>
      <c r="K278" s="557">
        <v>1</v>
      </c>
      <c r="L278" s="558"/>
      <c r="M278" s="558"/>
      <c r="N278" s="558"/>
      <c r="O278" s="557"/>
      <c r="P278" s="555" t="s">
        <v>1204</v>
      </c>
      <c r="Q278" s="456" t="s">
        <v>1968</v>
      </c>
      <c r="R278" s="558">
        <v>1</v>
      </c>
      <c r="S278" s="559">
        <v>0.33333333333333331</v>
      </c>
      <c r="T278" s="202"/>
      <c r="U278" s="202"/>
    </row>
    <row r="279" spans="1:21" ht="20" customHeight="1">
      <c r="A279" s="205">
        <v>278</v>
      </c>
      <c r="B279" s="553" t="s">
        <v>312</v>
      </c>
      <c r="C279" s="554" t="s">
        <v>313</v>
      </c>
      <c r="D279" s="426" t="s">
        <v>67</v>
      </c>
      <c r="E279" s="289" t="s">
        <v>18</v>
      </c>
      <c r="F279" s="289" t="s">
        <v>34</v>
      </c>
      <c r="G279" s="556" t="s">
        <v>1972</v>
      </c>
      <c r="H279" s="204" t="s">
        <v>1970</v>
      </c>
      <c r="I279" s="555" t="s">
        <v>1971</v>
      </c>
      <c r="J279" s="557">
        <v>0.5</v>
      </c>
      <c r="K279" s="557"/>
      <c r="L279" s="558"/>
      <c r="M279" s="558"/>
      <c r="N279" s="558"/>
      <c r="O279" s="557"/>
      <c r="P279" s="555" t="s">
        <v>1093</v>
      </c>
      <c r="Q279" s="456" t="s">
        <v>1974</v>
      </c>
      <c r="R279" s="558">
        <v>0.5</v>
      </c>
      <c r="S279" s="559">
        <v>0.33333333333333331</v>
      </c>
      <c r="T279" s="202"/>
      <c r="U279" s="202"/>
    </row>
    <row r="280" spans="1:21" s="496" customFormat="1" ht="20" customHeight="1">
      <c r="A280" s="203">
        <v>279</v>
      </c>
      <c r="B280" s="430" t="s">
        <v>1973</v>
      </c>
      <c r="C280" s="431" t="s">
        <v>241</v>
      </c>
      <c r="D280" s="431" t="s">
        <v>910</v>
      </c>
      <c r="E280" s="289" t="s">
        <v>18</v>
      </c>
      <c r="F280" s="289" t="s">
        <v>34</v>
      </c>
      <c r="G280" s="444" t="s">
        <v>1972</v>
      </c>
      <c r="H280" s="461" t="s">
        <v>1970</v>
      </c>
      <c r="I280" s="428" t="s">
        <v>1971</v>
      </c>
      <c r="J280" s="493">
        <v>0.5</v>
      </c>
      <c r="K280" s="493"/>
      <c r="L280" s="494"/>
      <c r="M280" s="494"/>
      <c r="N280" s="494"/>
      <c r="O280" s="493"/>
      <c r="P280" s="428" t="s">
        <v>1093</v>
      </c>
      <c r="Q280" s="548" t="s">
        <v>1974</v>
      </c>
      <c r="R280" s="494">
        <v>0.5</v>
      </c>
      <c r="S280" s="549">
        <v>0.33333333333333331</v>
      </c>
    </row>
    <row r="281" spans="1:21" ht="20" customHeight="1">
      <c r="A281" s="205">
        <v>280</v>
      </c>
      <c r="B281" s="433" t="s">
        <v>237</v>
      </c>
      <c r="C281" s="426" t="s">
        <v>238</v>
      </c>
      <c r="D281" s="542" t="s">
        <v>59</v>
      </c>
      <c r="E281" s="289" t="s">
        <v>18</v>
      </c>
      <c r="F281" s="289" t="s">
        <v>36</v>
      </c>
      <c r="G281" s="556" t="s">
        <v>1977</v>
      </c>
      <c r="H281" s="461" t="s">
        <v>1976</v>
      </c>
      <c r="I281" s="555" t="s">
        <v>1975</v>
      </c>
      <c r="J281" s="557">
        <v>1</v>
      </c>
      <c r="K281" s="557"/>
      <c r="L281" s="558"/>
      <c r="M281" s="558"/>
      <c r="N281" s="558"/>
      <c r="O281" s="557"/>
      <c r="P281" s="555" t="s">
        <v>1978</v>
      </c>
      <c r="Q281" s="456" t="s">
        <v>1979</v>
      </c>
      <c r="R281" s="558">
        <v>1</v>
      </c>
      <c r="S281" s="559">
        <v>0.25</v>
      </c>
      <c r="T281" s="202"/>
      <c r="U281" s="202"/>
    </row>
    <row r="282" spans="1:21" ht="20" customHeight="1">
      <c r="A282" s="203">
        <v>281</v>
      </c>
      <c r="B282" s="553" t="s">
        <v>1983</v>
      </c>
      <c r="C282" s="554" t="s">
        <v>1985</v>
      </c>
      <c r="D282" s="426" t="s">
        <v>1986</v>
      </c>
      <c r="E282" s="289" t="s">
        <v>1024</v>
      </c>
      <c r="F282" s="289" t="s">
        <v>1755</v>
      </c>
      <c r="G282" s="556" t="s">
        <v>1982</v>
      </c>
      <c r="H282" s="461" t="s">
        <v>1981</v>
      </c>
      <c r="I282" s="555" t="s">
        <v>1980</v>
      </c>
      <c r="J282" s="557">
        <v>0.2</v>
      </c>
      <c r="K282" s="557"/>
      <c r="L282" s="558"/>
      <c r="M282" s="558"/>
      <c r="N282" s="558"/>
      <c r="O282" s="557"/>
      <c r="P282" s="555" t="s">
        <v>1228</v>
      </c>
      <c r="Q282" s="456" t="s">
        <v>1987</v>
      </c>
      <c r="R282" s="557">
        <v>0.2</v>
      </c>
      <c r="S282" s="557">
        <v>0.2</v>
      </c>
      <c r="T282" s="202"/>
      <c r="U282" s="202"/>
    </row>
    <row r="283" spans="1:21" ht="20" customHeight="1">
      <c r="A283" s="205">
        <v>282</v>
      </c>
      <c r="B283" s="553" t="s">
        <v>1752</v>
      </c>
      <c r="C283" s="426" t="s">
        <v>1754</v>
      </c>
      <c r="D283" s="426" t="s">
        <v>1387</v>
      </c>
      <c r="E283" s="289" t="s">
        <v>1024</v>
      </c>
      <c r="F283" s="289" t="s">
        <v>1755</v>
      </c>
      <c r="G283" s="556" t="s">
        <v>1982</v>
      </c>
      <c r="H283" s="461" t="s">
        <v>1981</v>
      </c>
      <c r="I283" s="555" t="s">
        <v>1980</v>
      </c>
      <c r="J283" s="557">
        <v>0.2</v>
      </c>
      <c r="K283" s="557"/>
      <c r="L283" s="558"/>
      <c r="M283" s="558"/>
      <c r="N283" s="558"/>
      <c r="O283" s="557"/>
      <c r="P283" s="555" t="s">
        <v>1228</v>
      </c>
      <c r="Q283" s="456" t="s">
        <v>1987</v>
      </c>
      <c r="R283" s="557">
        <v>0.2</v>
      </c>
      <c r="S283" s="557">
        <v>0.2</v>
      </c>
      <c r="T283" s="202"/>
      <c r="U283" s="202"/>
    </row>
    <row r="284" spans="1:21" ht="20" customHeight="1">
      <c r="A284" s="203">
        <v>283</v>
      </c>
      <c r="B284" s="553" t="s">
        <v>1984</v>
      </c>
      <c r="C284" s="554" t="s">
        <v>1988</v>
      </c>
      <c r="D284" s="426" t="s">
        <v>1989</v>
      </c>
      <c r="E284" s="289" t="s">
        <v>1024</v>
      </c>
      <c r="F284" s="289" t="s">
        <v>1755</v>
      </c>
      <c r="G284" s="556" t="s">
        <v>1982</v>
      </c>
      <c r="H284" s="461" t="s">
        <v>1981</v>
      </c>
      <c r="I284" s="555" t="s">
        <v>1980</v>
      </c>
      <c r="J284" s="557">
        <v>0.2</v>
      </c>
      <c r="K284" s="557"/>
      <c r="L284" s="558"/>
      <c r="M284" s="558"/>
      <c r="N284" s="558"/>
      <c r="O284" s="557"/>
      <c r="P284" s="555" t="s">
        <v>1228</v>
      </c>
      <c r="Q284" s="681" t="s">
        <v>1987</v>
      </c>
      <c r="R284" s="557">
        <v>0.2</v>
      </c>
      <c r="S284" s="557">
        <v>0.2</v>
      </c>
      <c r="T284" s="202"/>
      <c r="U284" s="202"/>
    </row>
    <row r="285" spans="1:21" ht="20" customHeight="1">
      <c r="A285" s="205">
        <v>284</v>
      </c>
      <c r="B285" s="553" t="s">
        <v>633</v>
      </c>
      <c r="C285" s="554" t="s">
        <v>634</v>
      </c>
      <c r="D285" s="426" t="s">
        <v>183</v>
      </c>
      <c r="E285" s="289" t="s">
        <v>17</v>
      </c>
      <c r="F285" s="289" t="s">
        <v>31</v>
      </c>
      <c r="G285" s="556" t="s">
        <v>1982</v>
      </c>
      <c r="H285" s="461" t="s">
        <v>1981</v>
      </c>
      <c r="I285" s="555" t="s">
        <v>1980</v>
      </c>
      <c r="J285" s="557">
        <v>0.2</v>
      </c>
      <c r="K285" s="557"/>
      <c r="L285" s="558"/>
      <c r="M285" s="558"/>
      <c r="N285" s="558"/>
      <c r="O285" s="557"/>
      <c r="P285" s="555" t="s">
        <v>1228</v>
      </c>
      <c r="Q285" s="456" t="s">
        <v>1987</v>
      </c>
      <c r="R285" s="557">
        <v>0.2</v>
      </c>
      <c r="S285" s="557">
        <v>0.2</v>
      </c>
      <c r="T285" s="202"/>
      <c r="U285" s="202"/>
    </row>
    <row r="286" spans="1:21" ht="20" customHeight="1">
      <c r="A286" s="203">
        <v>285</v>
      </c>
      <c r="B286" s="553" t="s">
        <v>339</v>
      </c>
      <c r="C286" s="426" t="s">
        <v>131</v>
      </c>
      <c r="D286" s="426" t="s">
        <v>67</v>
      </c>
      <c r="E286" s="289" t="s">
        <v>17</v>
      </c>
      <c r="F286" s="289" t="s">
        <v>31</v>
      </c>
      <c r="G286" s="556" t="s">
        <v>1982</v>
      </c>
      <c r="H286" s="461" t="s">
        <v>1981</v>
      </c>
      <c r="I286" s="555" t="s">
        <v>1980</v>
      </c>
      <c r="J286" s="557">
        <v>0.2</v>
      </c>
      <c r="K286" s="557"/>
      <c r="L286" s="558"/>
      <c r="M286" s="558"/>
      <c r="N286" s="558"/>
      <c r="O286" s="557"/>
      <c r="P286" s="555" t="s">
        <v>1228</v>
      </c>
      <c r="Q286" s="456" t="s">
        <v>1987</v>
      </c>
      <c r="R286" s="557">
        <v>0.2</v>
      </c>
      <c r="S286" s="557">
        <v>0.2</v>
      </c>
      <c r="T286" s="202"/>
      <c r="U286" s="202"/>
    </row>
    <row r="287" spans="1:21" ht="20" customHeight="1">
      <c r="A287" s="205">
        <v>286</v>
      </c>
      <c r="B287" s="433" t="s">
        <v>1383</v>
      </c>
      <c r="C287" s="426" t="s">
        <v>1384</v>
      </c>
      <c r="D287" s="426" t="s">
        <v>1387</v>
      </c>
      <c r="E287" s="428" t="s">
        <v>1024</v>
      </c>
      <c r="F287" s="428" t="s">
        <v>1388</v>
      </c>
      <c r="G287" s="556" t="s">
        <v>1992</v>
      </c>
      <c r="H287" s="461" t="s">
        <v>1991</v>
      </c>
      <c r="I287" s="555" t="s">
        <v>1990</v>
      </c>
      <c r="J287" s="557">
        <v>1</v>
      </c>
      <c r="K287" s="557"/>
      <c r="L287" s="558"/>
      <c r="M287" s="558"/>
      <c r="N287" s="558"/>
      <c r="O287" s="557"/>
      <c r="P287" s="555" t="s">
        <v>1385</v>
      </c>
      <c r="Q287" s="681" t="s">
        <v>1993</v>
      </c>
      <c r="R287" s="558">
        <v>1</v>
      </c>
      <c r="S287" s="559">
        <v>0.25</v>
      </c>
      <c r="T287" s="202"/>
      <c r="U287" s="202"/>
    </row>
    <row r="288" spans="1:21" ht="20" customHeight="1">
      <c r="A288" s="203">
        <v>287</v>
      </c>
      <c r="B288" s="553" t="s">
        <v>319</v>
      </c>
      <c r="C288" s="554" t="s">
        <v>320</v>
      </c>
      <c r="D288" s="543" t="s">
        <v>56</v>
      </c>
      <c r="E288" s="428" t="s">
        <v>17</v>
      </c>
      <c r="F288" s="289" t="s">
        <v>29</v>
      </c>
      <c r="G288" s="556" t="s">
        <v>1996</v>
      </c>
      <c r="H288" s="461" t="s">
        <v>1995</v>
      </c>
      <c r="I288" s="555" t="s">
        <v>1994</v>
      </c>
      <c r="J288" s="557">
        <v>1</v>
      </c>
      <c r="K288" s="557"/>
      <c r="L288" s="558"/>
      <c r="M288" s="558"/>
      <c r="N288" s="558"/>
      <c r="O288" s="557"/>
      <c r="P288" s="555" t="s">
        <v>1202</v>
      </c>
      <c r="Q288" s="456" t="s">
        <v>1997</v>
      </c>
      <c r="R288" s="558">
        <v>1</v>
      </c>
      <c r="S288" s="559">
        <v>0.5</v>
      </c>
      <c r="T288" s="202"/>
      <c r="U288" s="202"/>
    </row>
    <row r="289" spans="1:21" ht="20" customHeight="1">
      <c r="A289" s="205">
        <v>288</v>
      </c>
      <c r="B289" s="553" t="s">
        <v>90</v>
      </c>
      <c r="C289" s="554" t="s">
        <v>91</v>
      </c>
      <c r="D289" s="426" t="s">
        <v>59</v>
      </c>
      <c r="E289" s="289" t="s">
        <v>19</v>
      </c>
      <c r="F289" s="289" t="s">
        <v>1488</v>
      </c>
      <c r="G289" s="556" t="s">
        <v>2000</v>
      </c>
      <c r="H289" s="461" t="s">
        <v>1999</v>
      </c>
      <c r="I289" s="555" t="s">
        <v>1998</v>
      </c>
      <c r="J289" s="557">
        <v>1</v>
      </c>
      <c r="K289" s="557"/>
      <c r="L289" s="558"/>
      <c r="M289" s="558"/>
      <c r="N289" s="558"/>
      <c r="O289" s="557"/>
      <c r="P289" s="555" t="s">
        <v>1197</v>
      </c>
      <c r="Q289" s="456" t="s">
        <v>2002</v>
      </c>
      <c r="R289" s="558">
        <v>0.5</v>
      </c>
      <c r="S289" s="558">
        <v>0.5</v>
      </c>
      <c r="T289" s="202"/>
      <c r="U289" s="202"/>
    </row>
    <row r="290" spans="1:21" s="496" customFormat="1" ht="20" customHeight="1">
      <c r="A290" s="203">
        <v>289</v>
      </c>
      <c r="B290" s="430" t="s">
        <v>2001</v>
      </c>
      <c r="C290" s="431" t="s">
        <v>1877</v>
      </c>
      <c r="D290" s="431" t="s">
        <v>231</v>
      </c>
      <c r="E290" s="289" t="s">
        <v>19</v>
      </c>
      <c r="F290" s="289" t="s">
        <v>1488</v>
      </c>
      <c r="G290" s="444" t="s">
        <v>2000</v>
      </c>
      <c r="H290" s="461" t="s">
        <v>1999</v>
      </c>
      <c r="I290" s="428" t="s">
        <v>1998</v>
      </c>
      <c r="J290" s="493">
        <v>0</v>
      </c>
      <c r="K290" s="493"/>
      <c r="L290" s="494"/>
      <c r="M290" s="494"/>
      <c r="N290" s="494"/>
      <c r="O290" s="493"/>
      <c r="P290" s="428" t="s">
        <v>1197</v>
      </c>
      <c r="Q290" s="548" t="s">
        <v>2002</v>
      </c>
      <c r="R290" s="494">
        <v>0.5</v>
      </c>
      <c r="S290" s="494">
        <v>0.5</v>
      </c>
    </row>
    <row r="291" spans="1:21" ht="20" customHeight="1">
      <c r="A291" s="205">
        <v>290</v>
      </c>
      <c r="B291" s="533" t="s">
        <v>131</v>
      </c>
      <c r="C291" s="426" t="s">
        <v>689</v>
      </c>
      <c r="D291" s="426" t="s">
        <v>59</v>
      </c>
      <c r="E291" s="289" t="s">
        <v>18</v>
      </c>
      <c r="F291" s="289" t="s">
        <v>34</v>
      </c>
      <c r="G291" s="537" t="s">
        <v>2004</v>
      </c>
      <c r="H291" s="461" t="s">
        <v>2005</v>
      </c>
      <c r="I291" s="536" t="s">
        <v>2003</v>
      </c>
      <c r="J291" s="538">
        <v>1</v>
      </c>
      <c r="K291" s="538"/>
      <c r="L291" s="539"/>
      <c r="M291" s="539"/>
      <c r="N291" s="539"/>
      <c r="O291" s="538"/>
      <c r="P291" s="289" t="s">
        <v>1197</v>
      </c>
      <c r="Q291" s="456" t="s">
        <v>2006</v>
      </c>
      <c r="R291" s="539">
        <v>1</v>
      </c>
      <c r="S291" s="540">
        <v>0.1</v>
      </c>
      <c r="T291" s="202"/>
      <c r="U291" s="202"/>
    </row>
    <row r="292" spans="1:21" ht="20" customHeight="1">
      <c r="A292" s="203">
        <v>291</v>
      </c>
      <c r="B292" s="433" t="s">
        <v>1795</v>
      </c>
      <c r="C292" s="426" t="s">
        <v>1794</v>
      </c>
      <c r="D292" s="289" t="s">
        <v>231</v>
      </c>
      <c r="E292" s="289" t="s">
        <v>18</v>
      </c>
      <c r="F292" s="289" t="s">
        <v>36</v>
      </c>
      <c r="G292" s="537" t="s">
        <v>2008</v>
      </c>
      <c r="H292" s="461" t="s">
        <v>2009</v>
      </c>
      <c r="I292" s="536" t="s">
        <v>2007</v>
      </c>
      <c r="J292" s="538">
        <v>0</v>
      </c>
      <c r="K292" s="538"/>
      <c r="L292" s="539"/>
      <c r="M292" s="539"/>
      <c r="N292" s="539"/>
      <c r="O292" s="538"/>
      <c r="P292" s="536" t="s">
        <v>1206</v>
      </c>
      <c r="Q292" s="456" t="s">
        <v>2010</v>
      </c>
      <c r="R292" s="538">
        <v>0.33333333333333331</v>
      </c>
      <c r="S292" s="538">
        <v>0.33333333333333331</v>
      </c>
      <c r="T292" s="202"/>
      <c r="U292" s="202"/>
    </row>
    <row r="293" spans="1:21" ht="20" customHeight="1">
      <c r="A293" s="205">
        <v>292</v>
      </c>
      <c r="B293" s="433" t="s">
        <v>273</v>
      </c>
      <c r="C293" s="426" t="s">
        <v>153</v>
      </c>
      <c r="D293" s="426" t="s">
        <v>59</v>
      </c>
      <c r="E293" s="289" t="s">
        <v>18</v>
      </c>
      <c r="F293" s="289" t="s">
        <v>36</v>
      </c>
      <c r="G293" s="537" t="s">
        <v>2008</v>
      </c>
      <c r="H293" s="461" t="s">
        <v>2009</v>
      </c>
      <c r="I293" s="536" t="s">
        <v>2007</v>
      </c>
      <c r="J293" s="538">
        <v>0.5</v>
      </c>
      <c r="K293" s="538"/>
      <c r="L293" s="539"/>
      <c r="M293" s="539"/>
      <c r="N293" s="539"/>
      <c r="O293" s="538"/>
      <c r="P293" s="536" t="s">
        <v>1206</v>
      </c>
      <c r="Q293" s="456" t="s">
        <v>2010</v>
      </c>
      <c r="R293" s="538">
        <v>0.33333333333333331</v>
      </c>
      <c r="S293" s="538">
        <v>0.33333333333333331</v>
      </c>
      <c r="T293" s="202"/>
      <c r="U293" s="202"/>
    </row>
    <row r="294" spans="1:21" ht="20" customHeight="1">
      <c r="A294" s="203">
        <v>293</v>
      </c>
      <c r="B294" s="553" t="s">
        <v>190</v>
      </c>
      <c r="C294" s="554" t="s">
        <v>164</v>
      </c>
      <c r="D294" s="426" t="s">
        <v>67</v>
      </c>
      <c r="E294" s="289" t="s">
        <v>18</v>
      </c>
      <c r="F294" s="289" t="s">
        <v>36</v>
      </c>
      <c r="G294" s="537" t="s">
        <v>2008</v>
      </c>
      <c r="H294" s="461" t="s">
        <v>2009</v>
      </c>
      <c r="I294" s="536" t="s">
        <v>2007</v>
      </c>
      <c r="J294" s="538">
        <v>0.5</v>
      </c>
      <c r="K294" s="557"/>
      <c r="L294" s="558"/>
      <c r="M294" s="558"/>
      <c r="N294" s="558"/>
      <c r="O294" s="557"/>
      <c r="P294" s="536" t="s">
        <v>1206</v>
      </c>
      <c r="Q294" s="681" t="s">
        <v>2010</v>
      </c>
      <c r="R294" s="538">
        <v>0.33333333333333331</v>
      </c>
      <c r="S294" s="538">
        <v>0.33333333333333331</v>
      </c>
      <c r="T294" s="202"/>
      <c r="U294" s="202"/>
    </row>
    <row r="295" spans="1:21" ht="20" customHeight="1">
      <c r="A295" s="205">
        <v>294</v>
      </c>
      <c r="B295" s="553" t="s">
        <v>192</v>
      </c>
      <c r="C295" s="554" t="s">
        <v>164</v>
      </c>
      <c r="D295" s="554" t="s">
        <v>2014</v>
      </c>
      <c r="E295" s="289" t="s">
        <v>18</v>
      </c>
      <c r="F295" s="289" t="s">
        <v>36</v>
      </c>
      <c r="G295" s="556" t="s">
        <v>2015</v>
      </c>
      <c r="H295" s="461" t="s">
        <v>2013</v>
      </c>
      <c r="I295" s="555" t="s">
        <v>2012</v>
      </c>
      <c r="J295" s="557">
        <v>1</v>
      </c>
      <c r="K295" s="557"/>
      <c r="L295" s="558"/>
      <c r="M295" s="558"/>
      <c r="N295" s="558"/>
      <c r="O295" s="557"/>
      <c r="P295" s="555" t="s">
        <v>2016</v>
      </c>
      <c r="Q295" s="456" t="s">
        <v>2011</v>
      </c>
      <c r="R295" s="558">
        <v>1</v>
      </c>
      <c r="S295" s="559">
        <v>0.5</v>
      </c>
      <c r="T295" s="202"/>
      <c r="U295" s="202"/>
    </row>
    <row r="296" spans="1:21" s="496" customFormat="1" ht="20" customHeight="1">
      <c r="A296" s="203">
        <v>295</v>
      </c>
      <c r="B296" s="430" t="s">
        <v>2020</v>
      </c>
      <c r="C296" s="431" t="s">
        <v>2021</v>
      </c>
      <c r="D296" s="431" t="s">
        <v>231</v>
      </c>
      <c r="E296" s="428" t="s">
        <v>18</v>
      </c>
      <c r="F296" s="428" t="s">
        <v>36</v>
      </c>
      <c r="G296" s="444" t="s">
        <v>2019</v>
      </c>
      <c r="H296" s="461" t="s">
        <v>2018</v>
      </c>
      <c r="I296" s="428" t="s">
        <v>2017</v>
      </c>
      <c r="J296" s="493">
        <v>0</v>
      </c>
      <c r="K296" s="493"/>
      <c r="L296" s="494"/>
      <c r="M296" s="494"/>
      <c r="N296" s="494"/>
      <c r="O296" s="493"/>
      <c r="P296" s="428" t="s">
        <v>2016</v>
      </c>
      <c r="Q296" s="456" t="s">
        <v>2022</v>
      </c>
      <c r="R296" s="493">
        <v>0.33333333333333331</v>
      </c>
      <c r="S296" s="493">
        <v>0.33333333333333331</v>
      </c>
    </row>
    <row r="297" spans="1:21" ht="20" customHeight="1">
      <c r="A297" s="205">
        <v>296</v>
      </c>
      <c r="B297" s="553" t="s">
        <v>190</v>
      </c>
      <c r="C297" s="554" t="s">
        <v>164</v>
      </c>
      <c r="D297" s="554" t="s">
        <v>67</v>
      </c>
      <c r="E297" s="555" t="s">
        <v>18</v>
      </c>
      <c r="F297" s="555" t="s">
        <v>36</v>
      </c>
      <c r="G297" s="444" t="s">
        <v>2019</v>
      </c>
      <c r="H297" s="461" t="s">
        <v>2018</v>
      </c>
      <c r="I297" s="428" t="s">
        <v>2017</v>
      </c>
      <c r="J297" s="493">
        <v>0.5</v>
      </c>
      <c r="K297" s="557"/>
      <c r="L297" s="558"/>
      <c r="M297" s="558"/>
      <c r="N297" s="558"/>
      <c r="O297" s="557"/>
      <c r="P297" s="555" t="s">
        <v>2016</v>
      </c>
      <c r="Q297" s="681" t="s">
        <v>2022</v>
      </c>
      <c r="R297" s="493">
        <v>0.33333333333333331</v>
      </c>
      <c r="S297" s="493">
        <v>0.33333333333333331</v>
      </c>
      <c r="T297" s="202"/>
      <c r="U297" s="202"/>
    </row>
    <row r="298" spans="1:21" ht="20" customHeight="1">
      <c r="A298" s="203">
        <v>297</v>
      </c>
      <c r="B298" s="553" t="s">
        <v>192</v>
      </c>
      <c r="C298" s="554" t="s">
        <v>164</v>
      </c>
      <c r="D298" s="554" t="s">
        <v>2014</v>
      </c>
      <c r="E298" s="555" t="s">
        <v>18</v>
      </c>
      <c r="F298" s="555" t="s">
        <v>36</v>
      </c>
      <c r="G298" s="444" t="s">
        <v>2019</v>
      </c>
      <c r="H298" s="461" t="s">
        <v>2018</v>
      </c>
      <c r="I298" s="428" t="s">
        <v>2017</v>
      </c>
      <c r="J298" s="493">
        <v>0.5</v>
      </c>
      <c r="K298" s="557"/>
      <c r="L298" s="558"/>
      <c r="M298" s="558"/>
      <c r="N298" s="558"/>
      <c r="O298" s="557"/>
      <c r="P298" s="555" t="s">
        <v>2016</v>
      </c>
      <c r="Q298" s="456" t="s">
        <v>2022</v>
      </c>
      <c r="R298" s="493">
        <v>0.33333333333333331</v>
      </c>
      <c r="S298" s="493">
        <v>0.33333333333333331</v>
      </c>
      <c r="T298" s="202"/>
      <c r="U298" s="202"/>
    </row>
    <row r="299" spans="1:21" ht="20" customHeight="1">
      <c r="A299" s="205">
        <v>298</v>
      </c>
      <c r="B299" s="553" t="s">
        <v>361</v>
      </c>
      <c r="C299" s="554" t="s">
        <v>362</v>
      </c>
      <c r="D299" s="442" t="s">
        <v>56</v>
      </c>
      <c r="E299" s="432" t="s">
        <v>19</v>
      </c>
      <c r="F299" s="289" t="s">
        <v>1488</v>
      </c>
      <c r="G299" s="556" t="s">
        <v>2025</v>
      </c>
      <c r="H299" s="461" t="s">
        <v>2024</v>
      </c>
      <c r="I299" s="555" t="s">
        <v>2023</v>
      </c>
      <c r="J299" s="557"/>
      <c r="K299" s="557">
        <v>1</v>
      </c>
      <c r="L299" s="558"/>
      <c r="M299" s="558"/>
      <c r="N299" s="558"/>
      <c r="O299" s="557"/>
      <c r="P299" s="555" t="s">
        <v>1097</v>
      </c>
      <c r="Q299" s="681" t="s">
        <v>2026</v>
      </c>
      <c r="R299" s="558">
        <v>1</v>
      </c>
      <c r="S299" s="559">
        <v>0.25</v>
      </c>
      <c r="T299" s="202"/>
      <c r="U299" s="202"/>
    </row>
    <row r="300" spans="1:21" ht="20" customHeight="1">
      <c r="A300" s="203">
        <v>299</v>
      </c>
      <c r="B300" s="553" t="s">
        <v>161</v>
      </c>
      <c r="C300" s="554" t="s">
        <v>1533</v>
      </c>
      <c r="D300" s="426" t="s">
        <v>67</v>
      </c>
      <c r="E300" s="428" t="s">
        <v>17</v>
      </c>
      <c r="F300" s="289" t="s">
        <v>31</v>
      </c>
      <c r="G300" s="556" t="s">
        <v>2029</v>
      </c>
      <c r="H300" s="461" t="s">
        <v>2028</v>
      </c>
      <c r="I300" s="555" t="s">
        <v>2027</v>
      </c>
      <c r="J300" s="557"/>
      <c r="K300" s="557"/>
      <c r="L300" s="558"/>
      <c r="M300" s="558"/>
      <c r="N300" s="558"/>
      <c r="O300" s="557">
        <v>1</v>
      </c>
      <c r="P300" s="555" t="s">
        <v>1228</v>
      </c>
      <c r="Q300" s="681" t="s">
        <v>2030</v>
      </c>
      <c r="R300" s="558">
        <v>1</v>
      </c>
      <c r="S300" s="559">
        <v>1</v>
      </c>
      <c r="T300" s="202"/>
      <c r="U300" s="202"/>
    </row>
    <row r="301" spans="1:21" ht="20" customHeight="1">
      <c r="A301" s="205">
        <v>300</v>
      </c>
      <c r="B301" s="553" t="s">
        <v>304</v>
      </c>
      <c r="C301" s="554" t="s">
        <v>305</v>
      </c>
      <c r="D301" s="426" t="s">
        <v>59</v>
      </c>
      <c r="E301" s="555" t="s">
        <v>18</v>
      </c>
      <c r="F301" s="289" t="s">
        <v>33</v>
      </c>
      <c r="G301" s="556" t="s">
        <v>2033</v>
      </c>
      <c r="H301" s="461" t="s">
        <v>2031</v>
      </c>
      <c r="I301" s="555" t="s">
        <v>2032</v>
      </c>
      <c r="J301" s="557">
        <v>0.33333333333333331</v>
      </c>
      <c r="K301" s="557"/>
      <c r="L301" s="558"/>
      <c r="M301" s="558"/>
      <c r="N301" s="558"/>
      <c r="O301" s="557"/>
      <c r="P301" s="555" t="s">
        <v>1202</v>
      </c>
      <c r="Q301" s="681" t="s">
        <v>2034</v>
      </c>
      <c r="R301" s="558">
        <v>0.25</v>
      </c>
      <c r="S301" s="559">
        <v>0.16666666666666666</v>
      </c>
      <c r="T301" s="202"/>
      <c r="U301" s="202"/>
    </row>
    <row r="302" spans="1:21" ht="20" customHeight="1">
      <c r="A302" s="203">
        <v>301</v>
      </c>
      <c r="B302" s="553" t="s">
        <v>1378</v>
      </c>
      <c r="C302" s="554" t="s">
        <v>1379</v>
      </c>
      <c r="D302" s="426" t="s">
        <v>59</v>
      </c>
      <c r="E302" s="428" t="s">
        <v>17</v>
      </c>
      <c r="F302" s="422" t="s">
        <v>2098</v>
      </c>
      <c r="G302" s="556" t="s">
        <v>2033</v>
      </c>
      <c r="H302" s="461" t="s">
        <v>2031</v>
      </c>
      <c r="I302" s="555" t="s">
        <v>2032</v>
      </c>
      <c r="J302" s="557">
        <v>0.33333333333333331</v>
      </c>
      <c r="K302" s="557"/>
      <c r="L302" s="558"/>
      <c r="M302" s="558"/>
      <c r="N302" s="558"/>
      <c r="O302" s="557"/>
      <c r="P302" s="555" t="s">
        <v>1202</v>
      </c>
      <c r="Q302" s="681" t="s">
        <v>2034</v>
      </c>
      <c r="R302" s="558">
        <v>0.25</v>
      </c>
      <c r="S302" s="559">
        <v>0.16666666666666666</v>
      </c>
      <c r="T302" s="202"/>
      <c r="U302" s="202"/>
    </row>
    <row r="303" spans="1:21" ht="20" customHeight="1">
      <c r="A303" s="205">
        <v>302</v>
      </c>
      <c r="B303" s="553" t="s">
        <v>2035</v>
      </c>
      <c r="C303" s="554" t="s">
        <v>2036</v>
      </c>
      <c r="D303" s="554" t="s">
        <v>231</v>
      </c>
      <c r="E303" s="555" t="s">
        <v>18</v>
      </c>
      <c r="F303" s="289" t="s">
        <v>33</v>
      </c>
      <c r="G303" s="556" t="s">
        <v>2033</v>
      </c>
      <c r="H303" s="461" t="s">
        <v>2031</v>
      </c>
      <c r="I303" s="555" t="s">
        <v>2032</v>
      </c>
      <c r="J303" s="557">
        <v>0</v>
      </c>
      <c r="K303" s="557"/>
      <c r="L303" s="558"/>
      <c r="M303" s="558"/>
      <c r="N303" s="558"/>
      <c r="O303" s="557"/>
      <c r="P303" s="555" t="s">
        <v>1202</v>
      </c>
      <c r="Q303" s="456" t="s">
        <v>2034</v>
      </c>
      <c r="R303" s="558">
        <v>0.25</v>
      </c>
      <c r="S303" s="559">
        <v>0.16666666666666666</v>
      </c>
      <c r="T303" s="202"/>
      <c r="U303" s="202"/>
    </row>
    <row r="304" spans="1:21" ht="20" customHeight="1">
      <c r="A304" s="203">
        <v>303</v>
      </c>
      <c r="B304" s="553" t="s">
        <v>110</v>
      </c>
      <c r="C304" s="554" t="s">
        <v>74</v>
      </c>
      <c r="D304" s="426" t="s">
        <v>59</v>
      </c>
      <c r="E304" s="555" t="s">
        <v>18</v>
      </c>
      <c r="F304" s="289" t="s">
        <v>33</v>
      </c>
      <c r="G304" s="556" t="s">
        <v>2033</v>
      </c>
      <c r="H304" s="461" t="s">
        <v>2031</v>
      </c>
      <c r="I304" s="555" t="s">
        <v>2032</v>
      </c>
      <c r="J304" s="557">
        <v>0.33333333333333331</v>
      </c>
      <c r="K304" s="557"/>
      <c r="L304" s="558"/>
      <c r="M304" s="558"/>
      <c r="N304" s="558"/>
      <c r="O304" s="557"/>
      <c r="P304" s="555" t="s">
        <v>1202</v>
      </c>
      <c r="Q304" s="681" t="s">
        <v>2034</v>
      </c>
      <c r="R304" s="558">
        <v>0.25</v>
      </c>
      <c r="S304" s="559">
        <v>0.16666666666666666</v>
      </c>
      <c r="T304" s="202"/>
      <c r="U304" s="202"/>
    </row>
    <row r="305" spans="1:21" s="496" customFormat="1" ht="20" customHeight="1">
      <c r="A305" s="205">
        <v>304</v>
      </c>
      <c r="B305" s="430" t="s">
        <v>2040</v>
      </c>
      <c r="C305" s="431" t="s">
        <v>2041</v>
      </c>
      <c r="D305" s="431" t="s">
        <v>835</v>
      </c>
      <c r="E305" s="555" t="s">
        <v>18</v>
      </c>
      <c r="F305" s="289" t="s">
        <v>36</v>
      </c>
      <c r="G305" s="444" t="s">
        <v>2039</v>
      </c>
      <c r="H305" s="461" t="s">
        <v>2038</v>
      </c>
      <c r="I305" s="428" t="s">
        <v>2037</v>
      </c>
      <c r="J305" s="493">
        <v>0</v>
      </c>
      <c r="K305" s="493"/>
      <c r="L305" s="494"/>
      <c r="M305" s="494"/>
      <c r="N305" s="494"/>
      <c r="O305" s="493"/>
      <c r="P305" s="428" t="s">
        <v>1197</v>
      </c>
      <c r="Q305" s="548" t="s">
        <v>2046</v>
      </c>
      <c r="R305" s="494">
        <v>0.16666666666666666</v>
      </c>
      <c r="S305" s="494">
        <v>0.16666666666666666</v>
      </c>
    </row>
    <row r="306" spans="1:21" s="496" customFormat="1" ht="20" customHeight="1">
      <c r="A306" s="203">
        <v>305</v>
      </c>
      <c r="B306" s="430" t="s">
        <v>2042</v>
      </c>
      <c r="C306" s="431" t="s">
        <v>2043</v>
      </c>
      <c r="D306" s="431" t="s">
        <v>835</v>
      </c>
      <c r="E306" s="555" t="s">
        <v>18</v>
      </c>
      <c r="F306" s="289" t="s">
        <v>36</v>
      </c>
      <c r="G306" s="444" t="s">
        <v>2039</v>
      </c>
      <c r="H306" s="461" t="s">
        <v>2038</v>
      </c>
      <c r="I306" s="428" t="s">
        <v>2037</v>
      </c>
      <c r="J306" s="493">
        <v>0</v>
      </c>
      <c r="K306" s="493"/>
      <c r="L306" s="494"/>
      <c r="M306" s="494"/>
      <c r="N306" s="494"/>
      <c r="O306" s="493"/>
      <c r="P306" s="428" t="s">
        <v>1197</v>
      </c>
      <c r="Q306" s="548" t="s">
        <v>2046</v>
      </c>
      <c r="R306" s="494">
        <v>0.16666666666666666</v>
      </c>
      <c r="S306" s="494">
        <v>0.16666666666666666</v>
      </c>
    </row>
    <row r="307" spans="1:21" s="496" customFormat="1" ht="20" customHeight="1">
      <c r="A307" s="205">
        <v>306</v>
      </c>
      <c r="B307" s="430" t="s">
        <v>2044</v>
      </c>
      <c r="C307" s="431" t="s">
        <v>2045</v>
      </c>
      <c r="D307" s="431" t="s">
        <v>835</v>
      </c>
      <c r="E307" s="555" t="s">
        <v>18</v>
      </c>
      <c r="F307" s="289" t="s">
        <v>36</v>
      </c>
      <c r="G307" s="444" t="s">
        <v>2039</v>
      </c>
      <c r="H307" s="461" t="s">
        <v>2038</v>
      </c>
      <c r="I307" s="428" t="s">
        <v>2037</v>
      </c>
      <c r="J307" s="493">
        <v>0</v>
      </c>
      <c r="K307" s="493"/>
      <c r="L307" s="494"/>
      <c r="M307" s="494"/>
      <c r="N307" s="494"/>
      <c r="O307" s="493"/>
      <c r="P307" s="428" t="s">
        <v>1197</v>
      </c>
      <c r="Q307" s="548" t="s">
        <v>2046</v>
      </c>
      <c r="R307" s="494">
        <v>0.16666666666666666</v>
      </c>
      <c r="S307" s="494">
        <v>0.16666666666666666</v>
      </c>
    </row>
    <row r="308" spans="1:21" ht="20" customHeight="1">
      <c r="A308" s="203">
        <v>307</v>
      </c>
      <c r="B308" s="553" t="s">
        <v>266</v>
      </c>
      <c r="C308" s="554" t="s">
        <v>1421</v>
      </c>
      <c r="D308" s="426" t="s">
        <v>56</v>
      </c>
      <c r="E308" s="555" t="s">
        <v>18</v>
      </c>
      <c r="F308" s="289" t="s">
        <v>36</v>
      </c>
      <c r="G308" s="556" t="s">
        <v>2039</v>
      </c>
      <c r="H308" s="461" t="s">
        <v>2038</v>
      </c>
      <c r="I308" s="555" t="s">
        <v>2037</v>
      </c>
      <c r="J308" s="557">
        <v>0.33333333333333331</v>
      </c>
      <c r="K308" s="557"/>
      <c r="L308" s="558"/>
      <c r="M308" s="558"/>
      <c r="N308" s="558"/>
      <c r="O308" s="557"/>
      <c r="P308" s="555" t="s">
        <v>1197</v>
      </c>
      <c r="Q308" s="681" t="s">
        <v>2046</v>
      </c>
      <c r="R308" s="558">
        <v>0.16666666666666666</v>
      </c>
      <c r="S308" s="558">
        <v>0.16666666666666666</v>
      </c>
      <c r="T308" s="202"/>
      <c r="U308" s="202"/>
    </row>
    <row r="309" spans="1:21" ht="20" customHeight="1">
      <c r="A309" s="205">
        <v>308</v>
      </c>
      <c r="B309" s="553" t="s">
        <v>188</v>
      </c>
      <c r="C309" s="554" t="s">
        <v>138</v>
      </c>
      <c r="D309" s="426" t="s">
        <v>59</v>
      </c>
      <c r="E309" s="555" t="s">
        <v>18</v>
      </c>
      <c r="F309" s="289" t="s">
        <v>36</v>
      </c>
      <c r="G309" s="556" t="s">
        <v>2039</v>
      </c>
      <c r="H309" s="461" t="s">
        <v>2038</v>
      </c>
      <c r="I309" s="555" t="s">
        <v>2037</v>
      </c>
      <c r="J309" s="557">
        <v>0.33333333333333331</v>
      </c>
      <c r="K309" s="557"/>
      <c r="L309" s="558"/>
      <c r="M309" s="558"/>
      <c r="N309" s="558"/>
      <c r="O309" s="557"/>
      <c r="P309" s="555" t="s">
        <v>1197</v>
      </c>
      <c r="Q309" s="681" t="s">
        <v>2046</v>
      </c>
      <c r="R309" s="558">
        <v>0.16666666666666666</v>
      </c>
      <c r="S309" s="558">
        <v>0.16666666666666666</v>
      </c>
      <c r="T309" s="202"/>
      <c r="U309" s="202"/>
    </row>
    <row r="310" spans="1:21" ht="20" customHeight="1">
      <c r="A310" s="203">
        <v>309</v>
      </c>
      <c r="B310" s="533" t="s">
        <v>190</v>
      </c>
      <c r="C310" s="534" t="s">
        <v>164</v>
      </c>
      <c r="D310" s="426" t="s">
        <v>67</v>
      </c>
      <c r="E310" s="555" t="s">
        <v>18</v>
      </c>
      <c r="F310" s="289" t="s">
        <v>36</v>
      </c>
      <c r="G310" s="556" t="s">
        <v>2039</v>
      </c>
      <c r="H310" s="461" t="s">
        <v>2038</v>
      </c>
      <c r="I310" s="555" t="s">
        <v>2037</v>
      </c>
      <c r="J310" s="557">
        <v>0.33333333333333331</v>
      </c>
      <c r="K310" s="538"/>
      <c r="L310" s="539"/>
      <c r="M310" s="539"/>
      <c r="N310" s="539"/>
      <c r="O310" s="538"/>
      <c r="P310" s="555" t="s">
        <v>1197</v>
      </c>
      <c r="Q310" s="681" t="s">
        <v>2046</v>
      </c>
      <c r="R310" s="558">
        <v>0.16666666666666666</v>
      </c>
      <c r="S310" s="558">
        <v>0.16666666666666666</v>
      </c>
      <c r="T310" s="202"/>
      <c r="U310" s="202"/>
    </row>
    <row r="311" spans="1:21" ht="20" customHeight="1">
      <c r="A311" s="205">
        <v>310</v>
      </c>
      <c r="B311" s="433" t="s">
        <v>595</v>
      </c>
      <c r="C311" s="426" t="s">
        <v>295</v>
      </c>
      <c r="D311" s="426" t="s">
        <v>59</v>
      </c>
      <c r="E311" s="428" t="s">
        <v>17</v>
      </c>
      <c r="F311" s="289" t="s">
        <v>29</v>
      </c>
      <c r="G311" s="290" t="s">
        <v>2049</v>
      </c>
      <c r="H311" s="461" t="s">
        <v>2048</v>
      </c>
      <c r="I311" s="289" t="s">
        <v>2047</v>
      </c>
      <c r="J311" s="452">
        <v>1</v>
      </c>
      <c r="K311" s="452"/>
      <c r="L311" s="423"/>
      <c r="M311" s="423"/>
      <c r="N311" s="423"/>
      <c r="O311" s="452"/>
      <c r="P311" s="289" t="s">
        <v>2050</v>
      </c>
      <c r="Q311" s="456" t="s">
        <v>2051</v>
      </c>
      <c r="R311" s="423">
        <v>1</v>
      </c>
      <c r="S311" s="425">
        <v>0.33333333333333331</v>
      </c>
      <c r="T311" s="202"/>
      <c r="U311" s="202"/>
    </row>
    <row r="312" spans="1:21" s="496" customFormat="1" ht="20" customHeight="1">
      <c r="A312" s="203">
        <v>311</v>
      </c>
      <c r="B312" s="430" t="s">
        <v>138</v>
      </c>
      <c r="C312" s="431" t="s">
        <v>2055</v>
      </c>
      <c r="D312" s="431" t="s">
        <v>231</v>
      </c>
      <c r="E312" s="428" t="s">
        <v>18</v>
      </c>
      <c r="F312" s="428" t="s">
        <v>33</v>
      </c>
      <c r="G312" s="444" t="s">
        <v>2054</v>
      </c>
      <c r="H312" s="461" t="s">
        <v>2053</v>
      </c>
      <c r="I312" s="428" t="s">
        <v>2052</v>
      </c>
      <c r="J312" s="493">
        <v>0</v>
      </c>
      <c r="K312" s="493"/>
      <c r="L312" s="494"/>
      <c r="M312" s="494"/>
      <c r="N312" s="494"/>
      <c r="O312" s="493"/>
      <c r="P312" s="428" t="s">
        <v>1233</v>
      </c>
      <c r="Q312" s="548" t="s">
        <v>2061</v>
      </c>
      <c r="R312" s="494">
        <v>0.16666666666666666</v>
      </c>
      <c r="S312" s="494">
        <v>0.16666666666666666</v>
      </c>
    </row>
    <row r="313" spans="1:21" s="496" customFormat="1" ht="20" customHeight="1">
      <c r="A313" s="205">
        <v>312</v>
      </c>
      <c r="B313" s="430" t="s">
        <v>2056</v>
      </c>
      <c r="C313" s="431" t="s">
        <v>961</v>
      </c>
      <c r="D313" s="431" t="s">
        <v>231</v>
      </c>
      <c r="E313" s="428" t="s">
        <v>18</v>
      </c>
      <c r="F313" s="428" t="s">
        <v>33</v>
      </c>
      <c r="G313" s="444" t="s">
        <v>2054</v>
      </c>
      <c r="H313" s="461" t="s">
        <v>2053</v>
      </c>
      <c r="I313" s="428" t="s">
        <v>2052</v>
      </c>
      <c r="J313" s="493">
        <v>0</v>
      </c>
      <c r="K313" s="493"/>
      <c r="L313" s="494"/>
      <c r="M313" s="494"/>
      <c r="N313" s="494"/>
      <c r="O313" s="493"/>
      <c r="P313" s="428" t="s">
        <v>1233</v>
      </c>
      <c r="Q313" s="548" t="s">
        <v>2061</v>
      </c>
      <c r="R313" s="494">
        <v>0.16666666666666666</v>
      </c>
      <c r="S313" s="494">
        <v>0.16666666666666666</v>
      </c>
    </row>
    <row r="314" spans="1:21" s="496" customFormat="1" ht="20" customHeight="1">
      <c r="A314" s="203">
        <v>313</v>
      </c>
      <c r="B314" s="430" t="s">
        <v>2057</v>
      </c>
      <c r="C314" s="431" t="s">
        <v>2058</v>
      </c>
      <c r="D314" s="431" t="s">
        <v>912</v>
      </c>
      <c r="E314" s="428" t="s">
        <v>18</v>
      </c>
      <c r="F314" s="428" t="s">
        <v>33</v>
      </c>
      <c r="G314" s="444" t="s">
        <v>2054</v>
      </c>
      <c r="H314" s="461" t="s">
        <v>2053</v>
      </c>
      <c r="I314" s="428" t="s">
        <v>2052</v>
      </c>
      <c r="J314" s="493">
        <v>0.25</v>
      </c>
      <c r="K314" s="493"/>
      <c r="L314" s="494"/>
      <c r="M314" s="494"/>
      <c r="N314" s="494"/>
      <c r="O314" s="493"/>
      <c r="P314" s="428" t="s">
        <v>1233</v>
      </c>
      <c r="Q314" s="548" t="s">
        <v>2061</v>
      </c>
      <c r="R314" s="494">
        <v>0.16666666666666666</v>
      </c>
      <c r="S314" s="494">
        <v>0.16666666666666666</v>
      </c>
    </row>
    <row r="315" spans="1:21" s="496" customFormat="1" ht="20" customHeight="1">
      <c r="A315" s="205">
        <v>314</v>
      </c>
      <c r="B315" s="430" t="s">
        <v>2059</v>
      </c>
      <c r="C315" s="431" t="s">
        <v>2060</v>
      </c>
      <c r="D315" s="431" t="s">
        <v>910</v>
      </c>
      <c r="E315" s="428" t="s">
        <v>18</v>
      </c>
      <c r="F315" s="428" t="s">
        <v>33</v>
      </c>
      <c r="G315" s="444" t="s">
        <v>2054</v>
      </c>
      <c r="H315" s="461" t="s">
        <v>2053</v>
      </c>
      <c r="I315" s="428" t="s">
        <v>2052</v>
      </c>
      <c r="J315" s="493">
        <v>0.25</v>
      </c>
      <c r="K315" s="493"/>
      <c r="L315" s="494"/>
      <c r="M315" s="494"/>
      <c r="N315" s="494"/>
      <c r="O315" s="493"/>
      <c r="P315" s="428" t="s">
        <v>1233</v>
      </c>
      <c r="Q315" s="1136" t="s">
        <v>2061</v>
      </c>
      <c r="R315" s="494">
        <v>0.16666666666666666</v>
      </c>
      <c r="S315" s="494">
        <v>0.16666666666666666</v>
      </c>
    </row>
    <row r="316" spans="1:21" ht="20" customHeight="1">
      <c r="A316" s="203">
        <v>315</v>
      </c>
      <c r="B316" s="433" t="s">
        <v>500</v>
      </c>
      <c r="C316" s="426" t="s">
        <v>100</v>
      </c>
      <c r="D316" s="426" t="s">
        <v>67</v>
      </c>
      <c r="E316" s="428" t="s">
        <v>17</v>
      </c>
      <c r="F316" s="422" t="s">
        <v>2098</v>
      </c>
      <c r="G316" s="290" t="s">
        <v>2054</v>
      </c>
      <c r="H316" s="461" t="s">
        <v>2053</v>
      </c>
      <c r="I316" s="289" t="s">
        <v>2052</v>
      </c>
      <c r="J316" s="493">
        <v>0.25</v>
      </c>
      <c r="K316" s="452"/>
      <c r="L316" s="423"/>
      <c r="M316" s="423"/>
      <c r="N316" s="423"/>
      <c r="O316" s="452"/>
      <c r="P316" s="428" t="s">
        <v>1233</v>
      </c>
      <c r="Q316" s="456" t="s">
        <v>2061</v>
      </c>
      <c r="R316" s="494">
        <v>0.16666666666666666</v>
      </c>
      <c r="S316" s="494">
        <v>0.16666666666666666</v>
      </c>
      <c r="T316" s="202"/>
      <c r="U316" s="202"/>
    </row>
    <row r="317" spans="1:21" ht="20" customHeight="1">
      <c r="A317" s="205">
        <v>316</v>
      </c>
      <c r="B317" s="433" t="s">
        <v>226</v>
      </c>
      <c r="C317" s="426" t="s">
        <v>1459</v>
      </c>
      <c r="D317" s="426" t="s">
        <v>67</v>
      </c>
      <c r="E317" s="555" t="s">
        <v>18</v>
      </c>
      <c r="F317" s="289" t="s">
        <v>33</v>
      </c>
      <c r="G317" s="290" t="s">
        <v>2054</v>
      </c>
      <c r="H317" s="461" t="s">
        <v>2053</v>
      </c>
      <c r="I317" s="289" t="s">
        <v>2052</v>
      </c>
      <c r="J317" s="493">
        <v>0.25</v>
      </c>
      <c r="K317" s="452"/>
      <c r="L317" s="423"/>
      <c r="M317" s="423"/>
      <c r="N317" s="423"/>
      <c r="O317" s="452"/>
      <c r="P317" s="428" t="s">
        <v>1233</v>
      </c>
      <c r="Q317" s="456" t="s">
        <v>2061</v>
      </c>
      <c r="R317" s="494">
        <v>0.16666666666666666</v>
      </c>
      <c r="S317" s="494">
        <v>0.16666666666666666</v>
      </c>
      <c r="T317" s="202"/>
      <c r="U317" s="202"/>
    </row>
    <row r="318" spans="1:21" ht="20" customHeight="1">
      <c r="A318" s="203">
        <v>317</v>
      </c>
      <c r="B318" s="433" t="s">
        <v>239</v>
      </c>
      <c r="C318" s="426" t="s">
        <v>204</v>
      </c>
      <c r="D318" s="426" t="s">
        <v>67</v>
      </c>
      <c r="E318" s="555" t="s">
        <v>18</v>
      </c>
      <c r="F318" s="289" t="s">
        <v>34</v>
      </c>
      <c r="G318" s="560" t="s">
        <v>2065</v>
      </c>
      <c r="H318" s="461" t="s">
        <v>2063</v>
      </c>
      <c r="I318" s="289" t="s">
        <v>2062</v>
      </c>
      <c r="J318" s="452">
        <v>0.5</v>
      </c>
      <c r="K318" s="452"/>
      <c r="L318" s="423"/>
      <c r="M318" s="423"/>
      <c r="N318" s="423"/>
      <c r="O318" s="452"/>
      <c r="P318" s="289" t="s">
        <v>1197</v>
      </c>
      <c r="Q318" s="456" t="s">
        <v>2066</v>
      </c>
      <c r="R318" s="423">
        <v>0.5</v>
      </c>
      <c r="S318" s="423">
        <v>0.5</v>
      </c>
      <c r="T318" s="202"/>
      <c r="U318" s="202"/>
    </row>
    <row r="319" spans="1:21" ht="20" customHeight="1">
      <c r="A319" s="205">
        <v>318</v>
      </c>
      <c r="B319" s="433" t="s">
        <v>241</v>
      </c>
      <c r="C319" s="431" t="s">
        <v>1548</v>
      </c>
      <c r="D319" s="543" t="s">
        <v>67</v>
      </c>
      <c r="E319" s="428" t="s">
        <v>18</v>
      </c>
      <c r="F319" s="428" t="s">
        <v>34</v>
      </c>
      <c r="G319" s="560" t="s">
        <v>2065</v>
      </c>
      <c r="H319" s="461" t="s">
        <v>2063</v>
      </c>
      <c r="I319" s="289" t="s">
        <v>2062</v>
      </c>
      <c r="J319" s="452">
        <v>0.5</v>
      </c>
      <c r="K319" s="452"/>
      <c r="L319" s="423"/>
      <c r="M319" s="423"/>
      <c r="N319" s="423"/>
      <c r="O319" s="452"/>
      <c r="P319" s="289" t="s">
        <v>1197</v>
      </c>
      <c r="Q319" s="456" t="s">
        <v>2066</v>
      </c>
      <c r="R319" s="423">
        <v>0.5</v>
      </c>
      <c r="S319" s="423">
        <v>0.5</v>
      </c>
      <c r="T319" s="202"/>
      <c r="U319" s="202"/>
    </row>
    <row r="320" spans="1:21" s="496" customFormat="1" ht="20" customHeight="1">
      <c r="A320" s="203">
        <v>319</v>
      </c>
      <c r="B320" s="430" t="s">
        <v>2067</v>
      </c>
      <c r="C320" s="431" t="s">
        <v>2068</v>
      </c>
      <c r="D320" s="431"/>
      <c r="E320" s="428" t="s">
        <v>1024</v>
      </c>
      <c r="F320" s="428" t="s">
        <v>2138</v>
      </c>
      <c r="G320" s="444" t="s">
        <v>2070</v>
      </c>
      <c r="H320" s="461" t="s">
        <v>2064</v>
      </c>
      <c r="I320" s="428" t="s">
        <v>2069</v>
      </c>
      <c r="J320" s="493">
        <v>1</v>
      </c>
      <c r="K320" s="493"/>
      <c r="L320" s="494"/>
      <c r="M320" s="494"/>
      <c r="N320" s="494"/>
      <c r="O320" s="493"/>
      <c r="P320" s="428" t="s">
        <v>1197</v>
      </c>
      <c r="Q320" s="499" t="s">
        <v>2071</v>
      </c>
      <c r="R320" s="494">
        <v>1</v>
      </c>
      <c r="S320" s="549">
        <v>0.33333333333333331</v>
      </c>
    </row>
    <row r="321" spans="1:21" ht="20" customHeight="1">
      <c r="A321" s="205">
        <v>320</v>
      </c>
      <c r="B321" s="433" t="s">
        <v>2075</v>
      </c>
      <c r="C321" s="426" t="s">
        <v>1796</v>
      </c>
      <c r="D321" s="426" t="s">
        <v>835</v>
      </c>
      <c r="E321" s="428" t="s">
        <v>17</v>
      </c>
      <c r="F321" s="422" t="s">
        <v>2098</v>
      </c>
      <c r="G321" s="290" t="s">
        <v>2074</v>
      </c>
      <c r="H321" s="461" t="s">
        <v>2073</v>
      </c>
      <c r="I321" s="289" t="s">
        <v>2072</v>
      </c>
      <c r="J321" s="452">
        <v>0</v>
      </c>
      <c r="K321" s="452"/>
      <c r="L321" s="423"/>
      <c r="M321" s="423"/>
      <c r="N321" s="423"/>
      <c r="O321" s="452"/>
      <c r="P321" s="289" t="s">
        <v>2076</v>
      </c>
      <c r="Q321" s="456" t="s">
        <v>2077</v>
      </c>
      <c r="R321" s="423">
        <v>0.25</v>
      </c>
      <c r="S321" s="423">
        <v>0.25</v>
      </c>
      <c r="T321" s="202"/>
      <c r="U321" s="202"/>
    </row>
    <row r="322" spans="1:21" ht="20" customHeight="1">
      <c r="A322" s="203">
        <v>321</v>
      </c>
      <c r="B322" s="433" t="s">
        <v>1040</v>
      </c>
      <c r="C322" s="426" t="s">
        <v>1041</v>
      </c>
      <c r="D322" s="426" t="s">
        <v>157</v>
      </c>
      <c r="E322" s="555" t="s">
        <v>18</v>
      </c>
      <c r="F322" s="289" t="s">
        <v>33</v>
      </c>
      <c r="G322" s="290" t="s">
        <v>2074</v>
      </c>
      <c r="H322" s="461" t="s">
        <v>2073</v>
      </c>
      <c r="I322" s="289" t="s">
        <v>2072</v>
      </c>
      <c r="J322" s="452">
        <v>0.33333333333333331</v>
      </c>
      <c r="K322" s="452"/>
      <c r="L322" s="423"/>
      <c r="M322" s="423"/>
      <c r="N322" s="423"/>
      <c r="O322" s="452"/>
      <c r="P322" s="289" t="s">
        <v>2076</v>
      </c>
      <c r="Q322" s="456" t="s">
        <v>2077</v>
      </c>
      <c r="R322" s="423">
        <v>0.25</v>
      </c>
      <c r="S322" s="423">
        <v>0.25</v>
      </c>
      <c r="T322" s="202"/>
      <c r="U322" s="202"/>
    </row>
    <row r="323" spans="1:21" ht="20" customHeight="1">
      <c r="A323" s="205">
        <v>322</v>
      </c>
      <c r="B323" s="433" t="s">
        <v>502</v>
      </c>
      <c r="C323" s="426" t="s">
        <v>503</v>
      </c>
      <c r="D323" s="426" t="s">
        <v>59</v>
      </c>
      <c r="E323" s="428" t="s">
        <v>17</v>
      </c>
      <c r="F323" s="422" t="s">
        <v>2098</v>
      </c>
      <c r="G323" s="290" t="s">
        <v>2074</v>
      </c>
      <c r="H323" s="461" t="s">
        <v>2073</v>
      </c>
      <c r="I323" s="289" t="s">
        <v>2072</v>
      </c>
      <c r="J323" s="452">
        <v>0.33333333333333331</v>
      </c>
      <c r="K323" s="452"/>
      <c r="L323" s="423"/>
      <c r="M323" s="423"/>
      <c r="N323" s="423"/>
      <c r="O323" s="452"/>
      <c r="P323" s="289" t="s">
        <v>2076</v>
      </c>
      <c r="Q323" s="456" t="s">
        <v>2077</v>
      </c>
      <c r="R323" s="423">
        <v>0.25</v>
      </c>
      <c r="S323" s="423">
        <v>0.25</v>
      </c>
      <c r="T323" s="202"/>
      <c r="U323" s="202"/>
    </row>
    <row r="324" spans="1:21" ht="20" customHeight="1">
      <c r="A324" s="203">
        <v>323</v>
      </c>
      <c r="B324" s="433" t="s">
        <v>226</v>
      </c>
      <c r="C324" s="426" t="s">
        <v>1459</v>
      </c>
      <c r="D324" s="426" t="s">
        <v>67</v>
      </c>
      <c r="E324" s="555" t="s">
        <v>18</v>
      </c>
      <c r="F324" s="289" t="s">
        <v>33</v>
      </c>
      <c r="G324" s="290" t="s">
        <v>2074</v>
      </c>
      <c r="H324" s="461" t="s">
        <v>2073</v>
      </c>
      <c r="I324" s="289" t="s">
        <v>2072</v>
      </c>
      <c r="J324" s="452">
        <v>0.33333333333333331</v>
      </c>
      <c r="K324" s="452"/>
      <c r="L324" s="423"/>
      <c r="M324" s="423"/>
      <c r="N324" s="423"/>
      <c r="O324" s="452"/>
      <c r="P324" s="289" t="s">
        <v>2076</v>
      </c>
      <c r="Q324" s="456" t="s">
        <v>2077</v>
      </c>
      <c r="R324" s="423">
        <v>0.25</v>
      </c>
      <c r="S324" s="423">
        <v>0.25</v>
      </c>
      <c r="T324" s="202"/>
      <c r="U324" s="202"/>
    </row>
    <row r="325" spans="1:21" ht="20" customHeight="1">
      <c r="A325" s="205">
        <v>324</v>
      </c>
      <c r="B325" s="433" t="s">
        <v>133</v>
      </c>
      <c r="C325" s="426" t="s">
        <v>132</v>
      </c>
      <c r="D325" s="426" t="s">
        <v>59</v>
      </c>
      <c r="E325" s="289" t="s">
        <v>19</v>
      </c>
      <c r="F325" s="289" t="s">
        <v>1435</v>
      </c>
      <c r="G325" s="290" t="s">
        <v>2080</v>
      </c>
      <c r="H325" s="461" t="s">
        <v>2079</v>
      </c>
      <c r="I325" s="289" t="s">
        <v>2078</v>
      </c>
      <c r="J325" s="452"/>
      <c r="K325" s="452">
        <v>0.5</v>
      </c>
      <c r="L325" s="423"/>
      <c r="M325" s="423"/>
      <c r="N325" s="423"/>
      <c r="O325" s="452"/>
      <c r="P325" s="289" t="s">
        <v>1697</v>
      </c>
      <c r="Q325" s="456" t="s">
        <v>2083</v>
      </c>
      <c r="R325" s="423">
        <v>0.5</v>
      </c>
      <c r="S325" s="425">
        <v>0.5</v>
      </c>
      <c r="T325" s="202"/>
      <c r="U325" s="202"/>
    </row>
    <row r="326" spans="1:21" ht="20" customHeight="1">
      <c r="A326" s="203">
        <v>325</v>
      </c>
      <c r="B326" s="433" t="s">
        <v>792</v>
      </c>
      <c r="C326" s="426" t="s">
        <v>2081</v>
      </c>
      <c r="D326" s="426" t="s">
        <v>59</v>
      </c>
      <c r="E326" s="289" t="s">
        <v>19</v>
      </c>
      <c r="F326" s="289" t="s">
        <v>1438</v>
      </c>
      <c r="G326" s="290" t="s">
        <v>2080</v>
      </c>
      <c r="H326" s="461" t="s">
        <v>2079</v>
      </c>
      <c r="I326" s="289" t="s">
        <v>2078</v>
      </c>
      <c r="J326" s="452"/>
      <c r="K326" s="452">
        <v>0.5</v>
      </c>
      <c r="L326" s="423"/>
      <c r="M326" s="423"/>
      <c r="N326" s="423"/>
      <c r="O326" s="452"/>
      <c r="P326" s="289" t="s">
        <v>1697</v>
      </c>
      <c r="Q326" s="456" t="s">
        <v>2083</v>
      </c>
      <c r="R326" s="423">
        <v>0.5</v>
      </c>
      <c r="S326" s="425">
        <v>0.5</v>
      </c>
      <c r="T326" s="202"/>
      <c r="U326" s="202"/>
    </row>
    <row r="327" spans="1:21" ht="20" customHeight="1">
      <c r="A327" s="205">
        <v>326</v>
      </c>
      <c r="B327" s="433" t="s">
        <v>88</v>
      </c>
      <c r="C327" s="426" t="s">
        <v>89</v>
      </c>
      <c r="D327" s="426" t="s">
        <v>67</v>
      </c>
      <c r="E327" s="289" t="s">
        <v>19</v>
      </c>
      <c r="F327" s="289" t="s">
        <v>1237</v>
      </c>
      <c r="G327" s="290" t="s">
        <v>2085</v>
      </c>
      <c r="H327" s="461" t="s">
        <v>2082</v>
      </c>
      <c r="I327" s="289" t="s">
        <v>2084</v>
      </c>
      <c r="J327" s="452"/>
      <c r="K327" s="452">
        <v>1</v>
      </c>
      <c r="L327" s="423"/>
      <c r="M327" s="423"/>
      <c r="N327" s="423"/>
      <c r="O327" s="452"/>
      <c r="P327" s="289" t="s">
        <v>1201</v>
      </c>
      <c r="Q327" s="456" t="s">
        <v>2086</v>
      </c>
      <c r="R327" s="423">
        <v>1</v>
      </c>
      <c r="S327" s="425">
        <v>1</v>
      </c>
      <c r="T327" s="202"/>
      <c r="U327" s="202"/>
    </row>
    <row r="328" spans="1:21" ht="20" customHeight="1">
      <c r="A328" s="203">
        <v>327</v>
      </c>
      <c r="B328" s="433" t="s">
        <v>594</v>
      </c>
      <c r="C328" s="426" t="s">
        <v>499</v>
      </c>
      <c r="D328" s="426" t="s">
        <v>59</v>
      </c>
      <c r="E328" s="428" t="s">
        <v>17</v>
      </c>
      <c r="F328" s="289" t="s">
        <v>29</v>
      </c>
      <c r="G328" s="290" t="s">
        <v>2089</v>
      </c>
      <c r="H328" s="461" t="s">
        <v>2088</v>
      </c>
      <c r="I328" s="289" t="s">
        <v>2087</v>
      </c>
      <c r="J328" s="452">
        <v>1</v>
      </c>
      <c r="K328" s="452"/>
      <c r="L328" s="423"/>
      <c r="M328" s="423"/>
      <c r="N328" s="423"/>
      <c r="O328" s="452"/>
      <c r="P328" s="289" t="s">
        <v>1200</v>
      </c>
      <c r="Q328" s="456" t="s">
        <v>2090</v>
      </c>
      <c r="R328" s="423">
        <v>1</v>
      </c>
      <c r="S328" s="425">
        <v>1</v>
      </c>
      <c r="T328" s="202"/>
      <c r="U328" s="202"/>
    </row>
    <row r="329" spans="1:21" ht="20" customHeight="1">
      <c r="A329" s="205">
        <v>328</v>
      </c>
      <c r="B329" s="433" t="s">
        <v>1025</v>
      </c>
      <c r="C329" s="426" t="s">
        <v>164</v>
      </c>
      <c r="D329" s="426" t="s">
        <v>59</v>
      </c>
      <c r="E329" s="555" t="s">
        <v>18</v>
      </c>
      <c r="F329" s="289" t="s">
        <v>38</v>
      </c>
      <c r="G329" s="290" t="s">
        <v>2093</v>
      </c>
      <c r="H329" s="461" t="s">
        <v>2092</v>
      </c>
      <c r="I329" s="289" t="s">
        <v>2091</v>
      </c>
      <c r="J329" s="452">
        <v>1</v>
      </c>
      <c r="K329" s="452"/>
      <c r="L329" s="423"/>
      <c r="M329" s="423"/>
      <c r="N329" s="423"/>
      <c r="O329" s="452"/>
      <c r="P329" s="289" t="s">
        <v>1195</v>
      </c>
      <c r="Q329" s="456" t="s">
        <v>2094</v>
      </c>
      <c r="R329" s="423">
        <v>1</v>
      </c>
      <c r="S329" s="425">
        <v>0.33333333333333331</v>
      </c>
      <c r="T329" s="202"/>
      <c r="U329" s="202"/>
    </row>
    <row r="330" spans="1:21" ht="20" customHeight="1">
      <c r="A330" s="203">
        <v>329</v>
      </c>
      <c r="B330" s="433" t="s">
        <v>82</v>
      </c>
      <c r="C330" s="426" t="s">
        <v>83</v>
      </c>
      <c r="D330" s="442" t="s">
        <v>56</v>
      </c>
      <c r="E330" s="289" t="s">
        <v>17</v>
      </c>
      <c r="F330" s="289" t="s">
        <v>29</v>
      </c>
      <c r="G330" s="290" t="s">
        <v>2097</v>
      </c>
      <c r="H330" s="461" t="s">
        <v>2096</v>
      </c>
      <c r="I330" s="289" t="s">
        <v>2095</v>
      </c>
      <c r="J330" s="452">
        <v>1</v>
      </c>
      <c r="K330" s="452"/>
      <c r="L330" s="423"/>
      <c r="M330" s="423"/>
      <c r="N330" s="423"/>
      <c r="O330" s="452"/>
      <c r="P330" s="289" t="s">
        <v>1200</v>
      </c>
      <c r="Q330" s="456" t="s">
        <v>2099</v>
      </c>
      <c r="R330" s="423">
        <v>1</v>
      </c>
      <c r="S330" s="425">
        <v>0.25</v>
      </c>
      <c r="T330" s="202"/>
      <c r="U330" s="202"/>
    </row>
    <row r="331" spans="1:21" ht="20" customHeight="1">
      <c r="A331" s="205">
        <v>330</v>
      </c>
      <c r="B331" s="433" t="s">
        <v>82</v>
      </c>
      <c r="C331" s="426" t="s">
        <v>83</v>
      </c>
      <c r="D331" s="442" t="s">
        <v>56</v>
      </c>
      <c r="E331" s="289" t="s">
        <v>17</v>
      </c>
      <c r="F331" s="289" t="s">
        <v>29</v>
      </c>
      <c r="G331" s="290" t="s">
        <v>2102</v>
      </c>
      <c r="H331" s="461" t="s">
        <v>2101</v>
      </c>
      <c r="I331" s="289" t="s">
        <v>2100</v>
      </c>
      <c r="J331" s="452"/>
      <c r="K331" s="452">
        <v>1</v>
      </c>
      <c r="L331" s="423"/>
      <c r="M331" s="423"/>
      <c r="N331" s="423"/>
      <c r="O331" s="452"/>
      <c r="P331" s="289" t="s">
        <v>1200</v>
      </c>
      <c r="Q331" s="456" t="s">
        <v>2103</v>
      </c>
      <c r="R331" s="423">
        <v>1</v>
      </c>
      <c r="S331" s="425">
        <v>0.33333333333333331</v>
      </c>
      <c r="T331" s="202"/>
      <c r="U331" s="202"/>
    </row>
    <row r="332" spans="1:21" ht="20" customHeight="1">
      <c r="A332" s="203">
        <v>331</v>
      </c>
      <c r="B332" s="433" t="s">
        <v>2106</v>
      </c>
      <c r="C332" s="426" t="s">
        <v>1379</v>
      </c>
      <c r="D332" s="426" t="s">
        <v>59</v>
      </c>
      <c r="E332" s="289" t="s">
        <v>17</v>
      </c>
      <c r="F332" s="289" t="s">
        <v>2098</v>
      </c>
      <c r="G332" s="290" t="s">
        <v>2107</v>
      </c>
      <c r="H332" s="461" t="s">
        <v>2105</v>
      </c>
      <c r="I332" s="289" t="s">
        <v>2104</v>
      </c>
      <c r="J332" s="452"/>
      <c r="K332" s="452"/>
      <c r="L332" s="423"/>
      <c r="M332" s="423"/>
      <c r="N332" s="423"/>
      <c r="O332" s="452">
        <v>0.5</v>
      </c>
      <c r="P332" s="289" t="s">
        <v>1093</v>
      </c>
      <c r="Q332" s="456" t="s">
        <v>2108</v>
      </c>
      <c r="R332" s="423">
        <v>0.5</v>
      </c>
      <c r="S332" s="425">
        <v>0.2</v>
      </c>
      <c r="T332" s="202"/>
      <c r="U332" s="202"/>
    </row>
    <row r="333" spans="1:21" ht="20" customHeight="1">
      <c r="A333" s="205">
        <v>332</v>
      </c>
      <c r="B333" s="433" t="s">
        <v>501</v>
      </c>
      <c r="C333" s="426" t="s">
        <v>393</v>
      </c>
      <c r="D333" s="426" t="s">
        <v>67</v>
      </c>
      <c r="E333" s="289" t="s">
        <v>17</v>
      </c>
      <c r="F333" s="289" t="s">
        <v>2098</v>
      </c>
      <c r="G333" s="290" t="s">
        <v>2107</v>
      </c>
      <c r="H333" s="461" t="s">
        <v>2105</v>
      </c>
      <c r="I333" s="289" t="s">
        <v>2104</v>
      </c>
      <c r="J333" s="452"/>
      <c r="K333" s="452"/>
      <c r="L333" s="423"/>
      <c r="M333" s="423"/>
      <c r="N333" s="423"/>
      <c r="O333" s="452">
        <v>0.5</v>
      </c>
      <c r="P333" s="289" t="s">
        <v>1093</v>
      </c>
      <c r="Q333" s="456" t="s">
        <v>2108</v>
      </c>
      <c r="R333" s="423">
        <v>0.5</v>
      </c>
      <c r="S333" s="425">
        <v>0.2</v>
      </c>
      <c r="T333" s="202"/>
      <c r="U333" s="202"/>
    </row>
    <row r="334" spans="1:21" ht="20" customHeight="1">
      <c r="A334" s="203">
        <v>333</v>
      </c>
      <c r="B334" s="433" t="s">
        <v>1048</v>
      </c>
      <c r="C334" s="426" t="s">
        <v>497</v>
      </c>
      <c r="D334" s="426" t="s">
        <v>67</v>
      </c>
      <c r="E334" s="289" t="s">
        <v>17</v>
      </c>
      <c r="F334" s="289" t="s">
        <v>2098</v>
      </c>
      <c r="G334" s="290" t="s">
        <v>2111</v>
      </c>
      <c r="H334" s="461" t="s">
        <v>2110</v>
      </c>
      <c r="I334" s="289" t="s">
        <v>2109</v>
      </c>
      <c r="J334" s="452">
        <v>1</v>
      </c>
      <c r="K334" s="452"/>
      <c r="L334" s="423"/>
      <c r="M334" s="423"/>
      <c r="N334" s="423"/>
      <c r="O334" s="452"/>
      <c r="P334" s="289" t="s">
        <v>1202</v>
      </c>
      <c r="Q334" s="456" t="s">
        <v>2112</v>
      </c>
      <c r="R334" s="423">
        <v>1</v>
      </c>
      <c r="S334" s="425">
        <v>0.5</v>
      </c>
      <c r="T334" s="202"/>
      <c r="U334" s="202"/>
    </row>
    <row r="335" spans="1:21" ht="20" customHeight="1">
      <c r="A335" s="205">
        <v>334</v>
      </c>
      <c r="B335" s="433" t="s">
        <v>2116</v>
      </c>
      <c r="C335" s="426" t="s">
        <v>2117</v>
      </c>
      <c r="D335" s="426" t="s">
        <v>231</v>
      </c>
      <c r="E335" s="555" t="s">
        <v>18</v>
      </c>
      <c r="F335" s="289" t="s">
        <v>36</v>
      </c>
      <c r="G335" s="290" t="s">
        <v>2115</v>
      </c>
      <c r="H335" s="461" t="s">
        <v>2114</v>
      </c>
      <c r="I335" s="289" t="s">
        <v>2113</v>
      </c>
      <c r="J335" s="452">
        <v>0</v>
      </c>
      <c r="K335" s="452"/>
      <c r="L335" s="423"/>
      <c r="M335" s="423"/>
      <c r="N335" s="423"/>
      <c r="O335" s="452"/>
      <c r="P335" s="289" t="s">
        <v>1212</v>
      </c>
      <c r="Q335" s="456" t="s">
        <v>2118</v>
      </c>
      <c r="R335" s="423">
        <v>0.5</v>
      </c>
      <c r="S335" s="423">
        <v>0.5</v>
      </c>
      <c r="T335" s="202"/>
      <c r="U335" s="202"/>
    </row>
    <row r="336" spans="1:21" ht="20" customHeight="1">
      <c r="A336" s="203">
        <v>335</v>
      </c>
      <c r="B336" s="433" t="s">
        <v>349</v>
      </c>
      <c r="C336" s="426" t="s">
        <v>214</v>
      </c>
      <c r="D336" s="426" t="s">
        <v>67</v>
      </c>
      <c r="E336" s="555" t="s">
        <v>18</v>
      </c>
      <c r="F336" s="289" t="s">
        <v>36</v>
      </c>
      <c r="G336" s="290" t="s">
        <v>2115</v>
      </c>
      <c r="H336" s="461" t="s">
        <v>2114</v>
      </c>
      <c r="I336" s="289" t="s">
        <v>2113</v>
      </c>
      <c r="J336" s="452">
        <v>1</v>
      </c>
      <c r="K336" s="452"/>
      <c r="L336" s="423"/>
      <c r="M336" s="423"/>
      <c r="N336" s="423"/>
      <c r="O336" s="452"/>
      <c r="P336" s="289" t="s">
        <v>1212</v>
      </c>
      <c r="Q336" s="456" t="s">
        <v>2118</v>
      </c>
      <c r="R336" s="423">
        <v>0.5</v>
      </c>
      <c r="S336" s="423">
        <v>0.5</v>
      </c>
      <c r="T336" s="202"/>
      <c r="U336" s="202"/>
    </row>
    <row r="337" spans="1:21" ht="20" customHeight="1">
      <c r="A337" s="205">
        <v>336</v>
      </c>
      <c r="B337" s="433" t="s">
        <v>377</v>
      </c>
      <c r="C337" s="426" t="s">
        <v>378</v>
      </c>
      <c r="D337" s="426" t="s">
        <v>67</v>
      </c>
      <c r="E337" s="289" t="s">
        <v>17</v>
      </c>
      <c r="F337" s="289" t="s">
        <v>29</v>
      </c>
      <c r="G337" s="537" t="s">
        <v>2121</v>
      </c>
      <c r="H337" s="461" t="s">
        <v>2120</v>
      </c>
      <c r="I337" s="289" t="s">
        <v>2119</v>
      </c>
      <c r="J337" s="538">
        <v>1</v>
      </c>
      <c r="K337" s="538"/>
      <c r="L337" s="539"/>
      <c r="M337" s="539"/>
      <c r="N337" s="539"/>
      <c r="O337" s="538"/>
      <c r="P337" s="536" t="s">
        <v>1205</v>
      </c>
      <c r="Q337" s="681" t="s">
        <v>2122</v>
      </c>
      <c r="R337" s="539">
        <v>1</v>
      </c>
      <c r="S337" s="540">
        <v>0.33333333333333331</v>
      </c>
      <c r="T337" s="202"/>
      <c r="U337" s="202"/>
    </row>
    <row r="338" spans="1:21" ht="20" customHeight="1">
      <c r="A338" s="203">
        <v>337</v>
      </c>
      <c r="B338" s="433" t="s">
        <v>103</v>
      </c>
      <c r="C338" s="426" t="s">
        <v>104</v>
      </c>
      <c r="D338" s="426" t="s">
        <v>67</v>
      </c>
      <c r="E338" s="428" t="s">
        <v>19</v>
      </c>
      <c r="F338" s="428" t="s">
        <v>40</v>
      </c>
      <c r="G338" s="290" t="s">
        <v>2125</v>
      </c>
      <c r="H338" s="461" t="s">
        <v>2124</v>
      </c>
      <c r="I338" s="289" t="s">
        <v>2123</v>
      </c>
      <c r="J338" s="452"/>
      <c r="K338" s="452">
        <v>1</v>
      </c>
      <c r="L338" s="423"/>
      <c r="M338" s="423"/>
      <c r="N338" s="423"/>
      <c r="O338" s="452"/>
      <c r="P338" s="289" t="s">
        <v>1204</v>
      </c>
      <c r="Q338" s="456" t="s">
        <v>2126</v>
      </c>
      <c r="R338" s="423">
        <v>1</v>
      </c>
      <c r="S338" s="425">
        <v>1</v>
      </c>
      <c r="T338" s="202"/>
      <c r="U338" s="202"/>
    </row>
    <row r="339" spans="1:21" ht="20" customHeight="1">
      <c r="A339" s="205">
        <v>338</v>
      </c>
      <c r="B339" s="433" t="s">
        <v>186</v>
      </c>
      <c r="C339" s="426" t="s">
        <v>187</v>
      </c>
      <c r="D339" s="426" t="s">
        <v>67</v>
      </c>
      <c r="E339" s="289" t="s">
        <v>18</v>
      </c>
      <c r="F339" s="289" t="s">
        <v>38</v>
      </c>
      <c r="G339" s="290" t="s">
        <v>2129</v>
      </c>
      <c r="H339" s="461" t="s">
        <v>2128</v>
      </c>
      <c r="I339" s="289" t="s">
        <v>2127</v>
      </c>
      <c r="J339" s="452">
        <v>1</v>
      </c>
      <c r="K339" s="452"/>
      <c r="L339" s="423"/>
      <c r="M339" s="423"/>
      <c r="N339" s="423"/>
      <c r="O339" s="452"/>
      <c r="P339" s="289" t="s">
        <v>1195</v>
      </c>
      <c r="Q339" s="456" t="s">
        <v>2130</v>
      </c>
      <c r="R339" s="423">
        <v>1</v>
      </c>
      <c r="S339" s="425">
        <v>0.25</v>
      </c>
      <c r="T339" s="202"/>
      <c r="U339" s="202"/>
    </row>
    <row r="340" spans="1:21" ht="20" customHeight="1">
      <c r="A340" s="203">
        <v>339</v>
      </c>
      <c r="B340" s="433" t="s">
        <v>2134</v>
      </c>
      <c r="C340" s="426" t="s">
        <v>2135</v>
      </c>
      <c r="D340" s="426" t="s">
        <v>835</v>
      </c>
      <c r="E340" s="289" t="s">
        <v>18</v>
      </c>
      <c r="F340" s="289" t="s">
        <v>38</v>
      </c>
      <c r="G340" s="290" t="s">
        <v>2133</v>
      </c>
      <c r="H340" s="461" t="s">
        <v>2132</v>
      </c>
      <c r="I340" s="289" t="s">
        <v>2131</v>
      </c>
      <c r="J340" s="452">
        <v>0</v>
      </c>
      <c r="K340" s="452"/>
      <c r="L340" s="423"/>
      <c r="M340" s="423"/>
      <c r="N340" s="423"/>
      <c r="O340" s="452"/>
      <c r="P340" s="289" t="s">
        <v>1213</v>
      </c>
      <c r="Q340" s="681" t="s">
        <v>2137</v>
      </c>
      <c r="R340" s="452">
        <v>0.5</v>
      </c>
      <c r="S340" s="452">
        <v>0.5</v>
      </c>
      <c r="T340" s="202"/>
      <c r="U340" s="202"/>
    </row>
    <row r="341" spans="1:21" ht="20" customHeight="1">
      <c r="A341" s="205">
        <v>340</v>
      </c>
      <c r="B341" s="433" t="s">
        <v>2136</v>
      </c>
      <c r="C341" s="426" t="s">
        <v>740</v>
      </c>
      <c r="D341" s="426" t="s">
        <v>67</v>
      </c>
      <c r="E341" s="289" t="s">
        <v>18</v>
      </c>
      <c r="F341" s="289" t="s">
        <v>38</v>
      </c>
      <c r="G341" s="290" t="s">
        <v>2133</v>
      </c>
      <c r="H341" s="461" t="s">
        <v>2132</v>
      </c>
      <c r="I341" s="289" t="s">
        <v>2131</v>
      </c>
      <c r="J341" s="452">
        <v>1</v>
      </c>
      <c r="K341" s="452"/>
      <c r="L341" s="423"/>
      <c r="M341" s="423"/>
      <c r="N341" s="423"/>
      <c r="O341" s="452"/>
      <c r="P341" s="289" t="s">
        <v>1213</v>
      </c>
      <c r="Q341" s="456" t="s">
        <v>2137</v>
      </c>
      <c r="R341" s="452">
        <v>0.5</v>
      </c>
      <c r="S341" s="452">
        <v>0.5</v>
      </c>
      <c r="T341" s="202"/>
      <c r="U341" s="202"/>
    </row>
    <row r="342" spans="1:21" ht="20" customHeight="1">
      <c r="A342" s="203">
        <v>341</v>
      </c>
      <c r="B342" s="433" t="s">
        <v>578</v>
      </c>
      <c r="C342" s="426" t="s">
        <v>579</v>
      </c>
      <c r="D342" s="426" t="s">
        <v>56</v>
      </c>
      <c r="E342" s="289" t="s">
        <v>17</v>
      </c>
      <c r="F342" s="289" t="s">
        <v>28</v>
      </c>
      <c r="G342" s="290" t="s">
        <v>2148</v>
      </c>
      <c r="H342" s="461" t="s">
        <v>2140</v>
      </c>
      <c r="I342" s="289" t="s">
        <v>2139</v>
      </c>
      <c r="J342" s="452"/>
      <c r="K342" s="452"/>
      <c r="L342" s="423">
        <v>1</v>
      </c>
      <c r="M342" s="423"/>
      <c r="N342" s="423"/>
      <c r="O342" s="452"/>
      <c r="P342" s="289" t="s">
        <v>2141</v>
      </c>
      <c r="Q342" s="456" t="s">
        <v>2142</v>
      </c>
      <c r="R342" s="423">
        <v>1</v>
      </c>
      <c r="S342" s="425">
        <v>1</v>
      </c>
      <c r="T342" s="202"/>
      <c r="U342" s="202"/>
    </row>
    <row r="343" spans="1:21" ht="20" customHeight="1">
      <c r="A343" s="205">
        <v>342</v>
      </c>
      <c r="B343" s="433" t="s">
        <v>792</v>
      </c>
      <c r="C343" s="426" t="s">
        <v>2145</v>
      </c>
      <c r="D343" s="426" t="s">
        <v>59</v>
      </c>
      <c r="E343" s="289" t="s">
        <v>19</v>
      </c>
      <c r="F343" s="289" t="s">
        <v>1438</v>
      </c>
      <c r="G343" s="290" t="s">
        <v>2144</v>
      </c>
      <c r="H343" s="461" t="s">
        <v>2146</v>
      </c>
      <c r="I343" s="289" t="s">
        <v>2143</v>
      </c>
      <c r="J343" s="452"/>
      <c r="K343" s="452"/>
      <c r="L343" s="423"/>
      <c r="M343" s="423"/>
      <c r="N343" s="423"/>
      <c r="O343" s="452">
        <v>1</v>
      </c>
      <c r="P343" s="289" t="s">
        <v>1097</v>
      </c>
      <c r="Q343" s="456" t="s">
        <v>2147</v>
      </c>
      <c r="R343" s="423">
        <v>1</v>
      </c>
      <c r="S343" s="425">
        <v>0.16666666666666666</v>
      </c>
      <c r="T343" s="202"/>
      <c r="U343" s="202"/>
    </row>
    <row r="344" spans="1:21" ht="20" customHeight="1">
      <c r="A344" s="203">
        <v>343</v>
      </c>
      <c r="B344" s="433" t="s">
        <v>271</v>
      </c>
      <c r="C344" s="426" t="s">
        <v>272</v>
      </c>
      <c r="D344" s="426" t="s">
        <v>56</v>
      </c>
      <c r="E344" s="289" t="s">
        <v>18</v>
      </c>
      <c r="F344" s="289" t="s">
        <v>38</v>
      </c>
      <c r="G344" s="568" t="s">
        <v>2151</v>
      </c>
      <c r="H344" s="461" t="s">
        <v>2150</v>
      </c>
      <c r="I344" s="567" t="s">
        <v>2149</v>
      </c>
      <c r="J344" s="569">
        <v>1</v>
      </c>
      <c r="K344" s="569"/>
      <c r="L344" s="570"/>
      <c r="M344" s="570"/>
      <c r="N344" s="570"/>
      <c r="O344" s="569"/>
      <c r="P344" s="567" t="s">
        <v>1202</v>
      </c>
      <c r="Q344" s="456" t="s">
        <v>2152</v>
      </c>
      <c r="R344" s="570">
        <v>1</v>
      </c>
      <c r="S344" s="571">
        <v>0.16666666666666666</v>
      </c>
      <c r="T344" s="202"/>
      <c r="U344" s="202"/>
    </row>
    <row r="345" spans="1:21" ht="20" customHeight="1">
      <c r="A345" s="205">
        <v>344</v>
      </c>
      <c r="B345" s="565" t="s">
        <v>2155</v>
      </c>
      <c r="C345" s="566" t="s">
        <v>2156</v>
      </c>
      <c r="D345" s="426" t="s">
        <v>2167</v>
      </c>
      <c r="E345" s="289" t="s">
        <v>18</v>
      </c>
      <c r="F345" s="289" t="s">
        <v>36</v>
      </c>
      <c r="G345" s="568" t="s">
        <v>2157</v>
      </c>
      <c r="H345" s="461" t="s">
        <v>2154</v>
      </c>
      <c r="I345" s="567" t="s">
        <v>2153</v>
      </c>
      <c r="J345" s="569">
        <v>0.25</v>
      </c>
      <c r="K345" s="569"/>
      <c r="L345" s="570"/>
      <c r="M345" s="570"/>
      <c r="N345" s="570"/>
      <c r="O345" s="569"/>
      <c r="P345" s="567" t="s">
        <v>1203</v>
      </c>
      <c r="Q345" s="681" t="s">
        <v>2158</v>
      </c>
      <c r="R345" s="569">
        <v>0.25</v>
      </c>
      <c r="S345" s="570">
        <v>0.16666666666666666</v>
      </c>
      <c r="T345" s="202"/>
      <c r="U345" s="202"/>
    </row>
    <row r="346" spans="1:21" ht="20" customHeight="1">
      <c r="A346" s="203">
        <v>345</v>
      </c>
      <c r="B346" s="565" t="s">
        <v>628</v>
      </c>
      <c r="C346" s="566" t="s">
        <v>494</v>
      </c>
      <c r="D346" s="426" t="s">
        <v>56</v>
      </c>
      <c r="E346" s="289" t="s">
        <v>18</v>
      </c>
      <c r="F346" s="289" t="s">
        <v>36</v>
      </c>
      <c r="G346" s="568" t="s">
        <v>2157</v>
      </c>
      <c r="H346" s="461" t="s">
        <v>2154</v>
      </c>
      <c r="I346" s="567" t="s">
        <v>2153</v>
      </c>
      <c r="J346" s="569">
        <v>0.25</v>
      </c>
      <c r="K346" s="569"/>
      <c r="L346" s="570"/>
      <c r="M346" s="570"/>
      <c r="N346" s="570"/>
      <c r="O346" s="569"/>
      <c r="P346" s="567" t="s">
        <v>1203</v>
      </c>
      <c r="Q346" s="456" t="s">
        <v>2158</v>
      </c>
      <c r="R346" s="569">
        <v>0.25</v>
      </c>
      <c r="S346" s="570">
        <v>0.16666666666666666</v>
      </c>
      <c r="T346" s="202"/>
      <c r="U346" s="202"/>
    </row>
    <row r="347" spans="1:21" ht="20" customHeight="1">
      <c r="A347" s="205">
        <v>346</v>
      </c>
      <c r="B347" s="565" t="s">
        <v>349</v>
      </c>
      <c r="C347" s="566" t="s">
        <v>214</v>
      </c>
      <c r="D347" s="426" t="s">
        <v>67</v>
      </c>
      <c r="E347" s="289" t="s">
        <v>18</v>
      </c>
      <c r="F347" s="289" t="s">
        <v>36</v>
      </c>
      <c r="G347" s="568" t="s">
        <v>2157</v>
      </c>
      <c r="H347" s="461" t="s">
        <v>2154</v>
      </c>
      <c r="I347" s="567" t="s">
        <v>2153</v>
      </c>
      <c r="J347" s="569">
        <v>0.25</v>
      </c>
      <c r="K347" s="569"/>
      <c r="L347" s="570"/>
      <c r="M347" s="570"/>
      <c r="N347" s="570"/>
      <c r="O347" s="569"/>
      <c r="P347" s="567" t="s">
        <v>1203</v>
      </c>
      <c r="Q347" s="456" t="s">
        <v>2158</v>
      </c>
      <c r="R347" s="569">
        <v>0.25</v>
      </c>
      <c r="S347" s="570">
        <v>0.16666666666666666</v>
      </c>
      <c r="T347" s="202"/>
      <c r="U347" s="202"/>
    </row>
    <row r="348" spans="1:21" ht="20" customHeight="1">
      <c r="A348" s="203">
        <v>347</v>
      </c>
      <c r="B348" s="565" t="s">
        <v>213</v>
      </c>
      <c r="C348" s="566" t="s">
        <v>214</v>
      </c>
      <c r="D348" s="426" t="s">
        <v>67</v>
      </c>
      <c r="E348" s="289" t="s">
        <v>18</v>
      </c>
      <c r="F348" s="289" t="s">
        <v>36</v>
      </c>
      <c r="G348" s="568" t="s">
        <v>2157</v>
      </c>
      <c r="H348" s="461" t="s">
        <v>2154</v>
      </c>
      <c r="I348" s="567" t="s">
        <v>2153</v>
      </c>
      <c r="J348" s="569">
        <v>0.25</v>
      </c>
      <c r="K348" s="569"/>
      <c r="L348" s="570"/>
      <c r="M348" s="570"/>
      <c r="N348" s="570"/>
      <c r="O348" s="569"/>
      <c r="P348" s="567" t="s">
        <v>1203</v>
      </c>
      <c r="Q348" s="456" t="s">
        <v>2158</v>
      </c>
      <c r="R348" s="569">
        <v>0.25</v>
      </c>
      <c r="S348" s="570">
        <v>0.16666666666666666</v>
      </c>
      <c r="T348" s="202"/>
      <c r="U348" s="202"/>
    </row>
    <row r="349" spans="1:21" ht="20" customHeight="1">
      <c r="A349" s="205">
        <v>348</v>
      </c>
      <c r="B349" s="565" t="s">
        <v>138</v>
      </c>
      <c r="C349" s="566" t="s">
        <v>1018</v>
      </c>
      <c r="D349" s="426" t="s">
        <v>67</v>
      </c>
      <c r="E349" s="289" t="s">
        <v>18</v>
      </c>
      <c r="F349" s="289" t="s">
        <v>37</v>
      </c>
      <c r="G349" s="568" t="s">
        <v>2161</v>
      </c>
      <c r="H349" s="461" t="s">
        <v>2160</v>
      </c>
      <c r="I349" s="567" t="s">
        <v>2159</v>
      </c>
      <c r="J349" s="569"/>
      <c r="K349" s="569"/>
      <c r="L349" s="570"/>
      <c r="M349" s="570"/>
      <c r="N349" s="570"/>
      <c r="O349" s="569">
        <v>1</v>
      </c>
      <c r="P349" s="567" t="s">
        <v>1097</v>
      </c>
      <c r="Q349" s="456" t="s">
        <v>2162</v>
      </c>
      <c r="R349" s="570">
        <v>1</v>
      </c>
      <c r="S349" s="571">
        <v>0.33333333333333331</v>
      </c>
      <c r="T349" s="202"/>
      <c r="U349" s="202"/>
    </row>
    <row r="350" spans="1:21" ht="20" customHeight="1">
      <c r="A350" s="203">
        <v>349</v>
      </c>
      <c r="B350" s="565" t="s">
        <v>266</v>
      </c>
      <c r="C350" s="566" t="s">
        <v>1421</v>
      </c>
      <c r="D350" s="426" t="s">
        <v>56</v>
      </c>
      <c r="E350" s="289" t="s">
        <v>18</v>
      </c>
      <c r="F350" s="289" t="s">
        <v>36</v>
      </c>
      <c r="G350" s="568" t="s">
        <v>2165</v>
      </c>
      <c r="H350" s="461" t="s">
        <v>2164</v>
      </c>
      <c r="I350" s="567" t="s">
        <v>2163</v>
      </c>
      <c r="J350" s="569">
        <v>1</v>
      </c>
      <c r="K350" s="569"/>
      <c r="L350" s="570"/>
      <c r="M350" s="570"/>
      <c r="N350" s="570"/>
      <c r="O350" s="569"/>
      <c r="P350" s="567" t="s">
        <v>1206</v>
      </c>
      <c r="Q350" s="456" t="s">
        <v>2166</v>
      </c>
      <c r="R350" s="570">
        <v>1</v>
      </c>
      <c r="S350" s="571">
        <v>0.2</v>
      </c>
      <c r="T350" s="202"/>
      <c r="U350" s="202"/>
    </row>
    <row r="351" spans="1:21" s="496" customFormat="1" ht="20" customHeight="1">
      <c r="A351" s="205">
        <v>350</v>
      </c>
      <c r="B351" s="430" t="s">
        <v>243</v>
      </c>
      <c r="C351" s="431" t="s">
        <v>244</v>
      </c>
      <c r="D351" s="431" t="s">
        <v>67</v>
      </c>
      <c r="E351" s="428" t="s">
        <v>17</v>
      </c>
      <c r="F351" s="428" t="s">
        <v>29</v>
      </c>
      <c r="G351" s="444" t="s">
        <v>2174</v>
      </c>
      <c r="H351" s="461" t="s">
        <v>2169</v>
      </c>
      <c r="I351" s="428" t="s">
        <v>2168</v>
      </c>
      <c r="J351" s="493"/>
      <c r="K351" s="493"/>
      <c r="L351" s="494"/>
      <c r="M351" s="494"/>
      <c r="N351" s="494"/>
      <c r="O351" s="493">
        <v>0.5</v>
      </c>
      <c r="P351" s="428" t="s">
        <v>1203</v>
      </c>
      <c r="Q351" s="602" t="s">
        <v>2175</v>
      </c>
      <c r="R351" s="494">
        <v>0.5</v>
      </c>
      <c r="S351" s="494">
        <v>0.5</v>
      </c>
    </row>
    <row r="352" spans="1:21" ht="20" customHeight="1">
      <c r="A352" s="203">
        <v>351</v>
      </c>
      <c r="B352" s="433" t="s">
        <v>290</v>
      </c>
      <c r="C352" s="426" t="s">
        <v>583</v>
      </c>
      <c r="D352" s="426" t="s">
        <v>67</v>
      </c>
      <c r="E352" s="289" t="s">
        <v>17</v>
      </c>
      <c r="F352" s="289" t="s">
        <v>29</v>
      </c>
      <c r="G352" s="568" t="s">
        <v>2174</v>
      </c>
      <c r="H352" s="461" t="s">
        <v>2169</v>
      </c>
      <c r="I352" s="567" t="s">
        <v>2168</v>
      </c>
      <c r="J352" s="452"/>
      <c r="K352" s="452"/>
      <c r="L352" s="423"/>
      <c r="M352" s="423"/>
      <c r="N352" s="423"/>
      <c r="O352" s="569">
        <v>0.5</v>
      </c>
      <c r="P352" s="567" t="s">
        <v>1203</v>
      </c>
      <c r="Q352" s="602" t="s">
        <v>2175</v>
      </c>
      <c r="R352" s="423">
        <v>0.5</v>
      </c>
      <c r="S352" s="423">
        <v>0.5</v>
      </c>
      <c r="T352" s="202"/>
      <c r="U352" s="202"/>
    </row>
    <row r="353" spans="1:21" ht="20" customHeight="1">
      <c r="A353" s="205">
        <v>352</v>
      </c>
      <c r="B353" s="565" t="s">
        <v>705</v>
      </c>
      <c r="C353" s="566" t="s">
        <v>706</v>
      </c>
      <c r="D353" s="426" t="s">
        <v>56</v>
      </c>
      <c r="E353" s="289" t="s">
        <v>18</v>
      </c>
      <c r="F353" s="289" t="s">
        <v>1361</v>
      </c>
      <c r="G353" s="568" t="s">
        <v>2177</v>
      </c>
      <c r="H353" s="461" t="s">
        <v>2170</v>
      </c>
      <c r="I353" s="567" t="s">
        <v>2176</v>
      </c>
      <c r="J353" s="569">
        <v>1</v>
      </c>
      <c r="K353" s="569"/>
      <c r="L353" s="570"/>
      <c r="M353" s="570"/>
      <c r="N353" s="570"/>
      <c r="O353" s="569"/>
      <c r="P353" s="289" t="s">
        <v>1201</v>
      </c>
      <c r="Q353" s="601" t="s">
        <v>2178</v>
      </c>
      <c r="R353" s="570">
        <v>1</v>
      </c>
      <c r="S353" s="571">
        <v>8.3333333333333329E-2</v>
      </c>
      <c r="T353" s="202"/>
      <c r="U353" s="202"/>
    </row>
    <row r="354" spans="1:21" ht="20" customHeight="1">
      <c r="A354" s="203">
        <v>353</v>
      </c>
      <c r="B354" s="565" t="s">
        <v>352</v>
      </c>
      <c r="C354" s="566" t="s">
        <v>353</v>
      </c>
      <c r="D354" s="426" t="s">
        <v>67</v>
      </c>
      <c r="E354" s="289" t="s">
        <v>18</v>
      </c>
      <c r="F354" s="289" t="s">
        <v>33</v>
      </c>
      <c r="G354" s="568" t="s">
        <v>2180</v>
      </c>
      <c r="H354" s="461" t="s">
        <v>2171</v>
      </c>
      <c r="I354" s="567" t="s">
        <v>2179</v>
      </c>
      <c r="J354" s="569">
        <v>0.33333333333333331</v>
      </c>
      <c r="K354" s="569"/>
      <c r="L354" s="570"/>
      <c r="M354" s="570"/>
      <c r="N354" s="570"/>
      <c r="O354" s="569"/>
      <c r="P354" s="567" t="s">
        <v>2183</v>
      </c>
      <c r="Q354" s="601" t="s">
        <v>2184</v>
      </c>
      <c r="R354" s="569">
        <v>0.2</v>
      </c>
      <c r="S354" s="570">
        <v>0.16666666666666666</v>
      </c>
      <c r="T354" s="202"/>
      <c r="U354" s="202"/>
    </row>
    <row r="355" spans="1:21" ht="20" customHeight="1">
      <c r="A355" s="205">
        <v>354</v>
      </c>
      <c r="B355" s="433" t="s">
        <v>2181</v>
      </c>
      <c r="C355" s="426" t="s">
        <v>204</v>
      </c>
      <c r="D355" s="426" t="s">
        <v>231</v>
      </c>
      <c r="E355" s="289" t="s">
        <v>18</v>
      </c>
      <c r="F355" s="289" t="s">
        <v>33</v>
      </c>
      <c r="G355" s="568" t="s">
        <v>2180</v>
      </c>
      <c r="H355" s="461" t="s">
        <v>2171</v>
      </c>
      <c r="I355" s="567" t="s">
        <v>2179</v>
      </c>
      <c r="J355" s="569">
        <v>0</v>
      </c>
      <c r="K355" s="452"/>
      <c r="L355" s="423"/>
      <c r="M355" s="423"/>
      <c r="N355" s="423"/>
      <c r="O355" s="452"/>
      <c r="P355" s="567" t="s">
        <v>2183</v>
      </c>
      <c r="Q355" s="602" t="s">
        <v>2184</v>
      </c>
      <c r="R355" s="569">
        <v>0.2</v>
      </c>
      <c r="S355" s="570">
        <v>0.16666666666666666</v>
      </c>
      <c r="T355" s="202"/>
      <c r="U355" s="202"/>
    </row>
    <row r="356" spans="1:21" ht="20" customHeight="1">
      <c r="A356" s="203">
        <v>355</v>
      </c>
      <c r="B356" s="433" t="s">
        <v>855</v>
      </c>
      <c r="C356" s="426" t="s">
        <v>164</v>
      </c>
      <c r="D356" s="426" t="s">
        <v>157</v>
      </c>
      <c r="E356" s="289" t="s">
        <v>18</v>
      </c>
      <c r="F356" s="289" t="s">
        <v>33</v>
      </c>
      <c r="G356" s="568" t="s">
        <v>2180</v>
      </c>
      <c r="H356" s="461" t="s">
        <v>2171</v>
      </c>
      <c r="I356" s="567" t="s">
        <v>2179</v>
      </c>
      <c r="J356" s="569">
        <v>0.33333333333333331</v>
      </c>
      <c r="K356" s="452"/>
      <c r="L356" s="423"/>
      <c r="M356" s="423"/>
      <c r="N356" s="423"/>
      <c r="O356" s="452"/>
      <c r="P356" s="567" t="s">
        <v>2183</v>
      </c>
      <c r="Q356" s="602" t="s">
        <v>2184</v>
      </c>
      <c r="R356" s="569">
        <v>0.2</v>
      </c>
      <c r="S356" s="570">
        <v>0.16666666666666666</v>
      </c>
      <c r="T356" s="202"/>
      <c r="U356" s="202"/>
    </row>
    <row r="357" spans="1:21" ht="20" customHeight="1">
      <c r="A357" s="205">
        <v>356</v>
      </c>
      <c r="B357" s="433" t="s">
        <v>946</v>
      </c>
      <c r="C357" s="426" t="s">
        <v>2182</v>
      </c>
      <c r="D357" s="508" t="s">
        <v>231</v>
      </c>
      <c r="E357" s="508" t="s">
        <v>2192</v>
      </c>
      <c r="F357" s="289" t="s">
        <v>2098</v>
      </c>
      <c r="G357" s="568" t="s">
        <v>2180</v>
      </c>
      <c r="H357" s="461" t="s">
        <v>2171</v>
      </c>
      <c r="I357" s="567" t="s">
        <v>2179</v>
      </c>
      <c r="J357" s="569">
        <v>0</v>
      </c>
      <c r="K357" s="452"/>
      <c r="L357" s="423"/>
      <c r="M357" s="423"/>
      <c r="N357" s="423"/>
      <c r="O357" s="452"/>
      <c r="P357" s="567" t="s">
        <v>2183</v>
      </c>
      <c r="Q357" s="602" t="s">
        <v>2184</v>
      </c>
      <c r="R357" s="569">
        <v>0.2</v>
      </c>
      <c r="S357" s="570">
        <v>0.16666666666666666</v>
      </c>
      <c r="T357" s="202"/>
      <c r="U357" s="202"/>
    </row>
    <row r="358" spans="1:21" ht="20" customHeight="1">
      <c r="A358" s="203">
        <v>357</v>
      </c>
      <c r="B358" s="433" t="s">
        <v>1080</v>
      </c>
      <c r="C358" s="426" t="s">
        <v>2191</v>
      </c>
      <c r="D358" s="426" t="s">
        <v>67</v>
      </c>
      <c r="E358" s="289" t="s">
        <v>18</v>
      </c>
      <c r="F358" s="289" t="s">
        <v>33</v>
      </c>
      <c r="G358" s="568" t="s">
        <v>2180</v>
      </c>
      <c r="H358" s="461" t="s">
        <v>2171</v>
      </c>
      <c r="I358" s="567" t="s">
        <v>2179</v>
      </c>
      <c r="J358" s="569">
        <v>0.33333333333333331</v>
      </c>
      <c r="K358" s="452"/>
      <c r="L358" s="423"/>
      <c r="M358" s="423"/>
      <c r="N358" s="423"/>
      <c r="O358" s="452"/>
      <c r="P358" s="567" t="s">
        <v>2183</v>
      </c>
      <c r="Q358" s="602" t="s">
        <v>2184</v>
      </c>
      <c r="R358" s="569">
        <v>0.2</v>
      </c>
      <c r="S358" s="570">
        <v>0.16666666666666666</v>
      </c>
      <c r="T358" s="202"/>
      <c r="U358" s="202"/>
    </row>
    <row r="359" spans="1:21" ht="20" customHeight="1">
      <c r="A359" s="205">
        <v>358</v>
      </c>
      <c r="B359" s="565" t="s">
        <v>251</v>
      </c>
      <c r="C359" s="566" t="s">
        <v>252</v>
      </c>
      <c r="D359" s="426" t="s">
        <v>67</v>
      </c>
      <c r="E359" s="289" t="s">
        <v>19</v>
      </c>
      <c r="F359" s="289" t="s">
        <v>40</v>
      </c>
      <c r="G359" s="568" t="s">
        <v>2186</v>
      </c>
      <c r="H359" s="461" t="s">
        <v>2172</v>
      </c>
      <c r="I359" s="567" t="s">
        <v>2185</v>
      </c>
      <c r="J359" s="569"/>
      <c r="K359" s="569">
        <v>1</v>
      </c>
      <c r="L359" s="570"/>
      <c r="M359" s="570"/>
      <c r="N359" s="570"/>
      <c r="O359" s="569"/>
      <c r="P359" s="567" t="s">
        <v>2016</v>
      </c>
      <c r="Q359" s="601" t="s">
        <v>2187</v>
      </c>
      <c r="R359" s="570">
        <v>1</v>
      </c>
      <c r="S359" s="571">
        <v>1</v>
      </c>
      <c r="T359" s="202"/>
      <c r="U359" s="202"/>
    </row>
    <row r="360" spans="1:21" ht="20" customHeight="1">
      <c r="A360" s="203">
        <v>359</v>
      </c>
      <c r="B360" s="565" t="s">
        <v>304</v>
      </c>
      <c r="C360" s="566" t="s">
        <v>305</v>
      </c>
      <c r="D360" s="426" t="s">
        <v>67</v>
      </c>
      <c r="E360" s="289" t="s">
        <v>18</v>
      </c>
      <c r="F360" s="289" t="s">
        <v>33</v>
      </c>
      <c r="G360" s="568" t="s">
        <v>2189</v>
      </c>
      <c r="H360" s="461" t="s">
        <v>2173</v>
      </c>
      <c r="I360" s="567" t="s">
        <v>2188</v>
      </c>
      <c r="J360" s="569">
        <v>1</v>
      </c>
      <c r="K360" s="569"/>
      <c r="L360" s="570"/>
      <c r="M360" s="570"/>
      <c r="N360" s="570"/>
      <c r="O360" s="569"/>
      <c r="P360" s="567" t="s">
        <v>1202</v>
      </c>
      <c r="Q360" s="601" t="s">
        <v>2190</v>
      </c>
      <c r="R360" s="570">
        <v>1</v>
      </c>
      <c r="S360" s="571">
        <v>0.33333333333333331</v>
      </c>
      <c r="T360" s="202"/>
      <c r="U360" s="202"/>
    </row>
    <row r="361" spans="1:21" s="496" customFormat="1" ht="20" customHeight="1">
      <c r="A361" s="498">
        <v>360</v>
      </c>
      <c r="B361" s="430" t="s">
        <v>81</v>
      </c>
      <c r="C361" s="431" t="s">
        <v>378</v>
      </c>
      <c r="D361" s="431" t="s">
        <v>59</v>
      </c>
      <c r="E361" s="608" t="s">
        <v>2192</v>
      </c>
      <c r="F361" s="428" t="s">
        <v>29</v>
      </c>
      <c r="G361" s="444" t="s">
        <v>2201</v>
      </c>
      <c r="H361" s="461" t="s">
        <v>2194</v>
      </c>
      <c r="I361" s="428" t="s">
        <v>2198</v>
      </c>
      <c r="J361" s="493">
        <v>1</v>
      </c>
      <c r="K361" s="493"/>
      <c r="L361" s="494"/>
      <c r="M361" s="494"/>
      <c r="N361" s="494"/>
      <c r="O361" s="493"/>
      <c r="P361" s="428" t="s">
        <v>2199</v>
      </c>
      <c r="Q361" s="682" t="s">
        <v>2200</v>
      </c>
      <c r="R361" s="494">
        <v>1</v>
      </c>
      <c r="S361" s="549">
        <v>0.33333333333333331</v>
      </c>
    </row>
    <row r="362" spans="1:21" ht="20" customHeight="1">
      <c r="A362" s="1139">
        <v>361</v>
      </c>
      <c r="B362" s="1149" t="s">
        <v>494</v>
      </c>
      <c r="C362" s="1150" t="s">
        <v>1037</v>
      </c>
      <c r="D362" s="1151" t="s">
        <v>868</v>
      </c>
      <c r="E362" s="1142" t="s">
        <v>18</v>
      </c>
      <c r="F362" s="1152" t="s">
        <v>36</v>
      </c>
      <c r="G362" s="1153" t="s">
        <v>2204</v>
      </c>
      <c r="H362" s="1144" t="s">
        <v>2195</v>
      </c>
      <c r="I362" s="1154" t="s">
        <v>2203</v>
      </c>
      <c r="J362" s="1155">
        <v>0</v>
      </c>
      <c r="K362" s="1155"/>
      <c r="L362" s="1156"/>
      <c r="M362" s="1156"/>
      <c r="N362" s="1156"/>
      <c r="O362" s="1155"/>
      <c r="P362" s="1154" t="s">
        <v>1202</v>
      </c>
      <c r="Q362" s="1148" t="s">
        <v>2205</v>
      </c>
      <c r="R362" s="1156">
        <v>0.33333333333333331</v>
      </c>
      <c r="S362" s="1156">
        <v>0.33333333333333331</v>
      </c>
      <c r="T362" s="202"/>
      <c r="U362" s="202"/>
    </row>
    <row r="363" spans="1:21" ht="20" customHeight="1">
      <c r="A363" s="205">
        <v>362</v>
      </c>
      <c r="B363" s="433" t="s">
        <v>247</v>
      </c>
      <c r="C363" s="426" t="s">
        <v>248</v>
      </c>
      <c r="D363" s="426" t="s">
        <v>56</v>
      </c>
      <c r="E363" s="289" t="s">
        <v>18</v>
      </c>
      <c r="F363" s="450" t="s">
        <v>36</v>
      </c>
      <c r="G363" s="568" t="s">
        <v>2204</v>
      </c>
      <c r="H363" s="461" t="s">
        <v>2195</v>
      </c>
      <c r="I363" s="567" t="s">
        <v>2203</v>
      </c>
      <c r="J363" s="452">
        <v>0.5</v>
      </c>
      <c r="K363" s="452"/>
      <c r="L363" s="423"/>
      <c r="M363" s="423"/>
      <c r="N363" s="423"/>
      <c r="O363" s="452"/>
      <c r="P363" s="567" t="s">
        <v>1202</v>
      </c>
      <c r="Q363" s="456" t="s">
        <v>2205</v>
      </c>
      <c r="R363" s="570">
        <v>0.33333333333333331</v>
      </c>
      <c r="S363" s="570">
        <v>0.33333333333333331</v>
      </c>
      <c r="T363" s="202"/>
      <c r="U363" s="202"/>
    </row>
    <row r="364" spans="1:21" ht="20" customHeight="1">
      <c r="A364" s="203">
        <v>363</v>
      </c>
      <c r="B364" s="433" t="s">
        <v>237</v>
      </c>
      <c r="C364" s="426" t="s">
        <v>238</v>
      </c>
      <c r="D364" s="566" t="s">
        <v>59</v>
      </c>
      <c r="E364" s="289" t="s">
        <v>18</v>
      </c>
      <c r="F364" s="450" t="s">
        <v>36</v>
      </c>
      <c r="G364" s="568" t="s">
        <v>2204</v>
      </c>
      <c r="H364" s="461" t="s">
        <v>2195</v>
      </c>
      <c r="I364" s="567" t="s">
        <v>2203</v>
      </c>
      <c r="J364" s="569">
        <v>0.5</v>
      </c>
      <c r="K364" s="452"/>
      <c r="L364" s="423"/>
      <c r="M364" s="423"/>
      <c r="N364" s="423"/>
      <c r="O364" s="452"/>
      <c r="P364" s="567" t="s">
        <v>1202</v>
      </c>
      <c r="Q364" s="681" t="s">
        <v>2205</v>
      </c>
      <c r="R364" s="570">
        <v>0.33333333333333331</v>
      </c>
      <c r="S364" s="570">
        <v>0.33333333333333331</v>
      </c>
      <c r="T364" s="202"/>
      <c r="U364" s="202"/>
    </row>
    <row r="365" spans="1:21" ht="20" customHeight="1">
      <c r="A365" s="205">
        <v>364</v>
      </c>
      <c r="B365" s="565" t="s">
        <v>79</v>
      </c>
      <c r="C365" s="566" t="s">
        <v>381</v>
      </c>
      <c r="D365" s="426" t="s">
        <v>67</v>
      </c>
      <c r="E365" s="289" t="s">
        <v>18</v>
      </c>
      <c r="F365" s="289" t="s">
        <v>1361</v>
      </c>
      <c r="G365" s="568" t="s">
        <v>2207</v>
      </c>
      <c r="H365" s="461" t="s">
        <v>2196</v>
      </c>
      <c r="I365" s="567" t="s">
        <v>2206</v>
      </c>
      <c r="J365" s="569">
        <v>1</v>
      </c>
      <c r="K365" s="569"/>
      <c r="L365" s="570"/>
      <c r="M365" s="570"/>
      <c r="N365" s="570"/>
      <c r="O365" s="569"/>
      <c r="P365" s="567" t="s">
        <v>2210</v>
      </c>
      <c r="Q365" s="681" t="s">
        <v>2211</v>
      </c>
      <c r="R365" s="569">
        <v>0.5</v>
      </c>
      <c r="S365" s="570">
        <v>0.33333333333333331</v>
      </c>
      <c r="T365" s="202"/>
      <c r="U365" s="202"/>
    </row>
    <row r="366" spans="1:21" ht="20" customHeight="1">
      <c r="A366" s="203">
        <v>365</v>
      </c>
      <c r="B366" s="433" t="s">
        <v>2208</v>
      </c>
      <c r="C366" s="426" t="s">
        <v>2209</v>
      </c>
      <c r="D366" s="426" t="s">
        <v>231</v>
      </c>
      <c r="E366" s="289" t="s">
        <v>18</v>
      </c>
      <c r="F366" s="289" t="s">
        <v>1361</v>
      </c>
      <c r="G366" s="568" t="s">
        <v>2207</v>
      </c>
      <c r="H366" s="461" t="s">
        <v>2196</v>
      </c>
      <c r="I366" s="567" t="s">
        <v>2206</v>
      </c>
      <c r="J366" s="569">
        <v>0</v>
      </c>
      <c r="K366" s="452"/>
      <c r="L366" s="423"/>
      <c r="M366" s="423"/>
      <c r="N366" s="423"/>
      <c r="O366" s="452"/>
      <c r="P366" s="567" t="s">
        <v>2210</v>
      </c>
      <c r="Q366" s="456" t="s">
        <v>2211</v>
      </c>
      <c r="R366" s="569">
        <v>0.5</v>
      </c>
      <c r="S366" s="570">
        <v>0.33333333333333331</v>
      </c>
      <c r="T366" s="202"/>
      <c r="U366" s="202"/>
    </row>
    <row r="367" spans="1:21" ht="20" customHeight="1">
      <c r="A367" s="205">
        <v>366</v>
      </c>
      <c r="B367" s="565" t="s">
        <v>96</v>
      </c>
      <c r="C367" s="566" t="s">
        <v>97</v>
      </c>
      <c r="D367" s="426" t="s">
        <v>59</v>
      </c>
      <c r="E367" s="508" t="s">
        <v>2192</v>
      </c>
      <c r="F367" s="289" t="s">
        <v>1888</v>
      </c>
      <c r="G367" s="568" t="s">
        <v>2213</v>
      </c>
      <c r="H367" s="461" t="s">
        <v>2197</v>
      </c>
      <c r="I367" s="567" t="s">
        <v>2212</v>
      </c>
      <c r="J367" s="569"/>
      <c r="K367" s="569">
        <v>1</v>
      </c>
      <c r="L367" s="570"/>
      <c r="M367" s="570"/>
      <c r="N367" s="570"/>
      <c r="O367" s="569"/>
      <c r="P367" s="567" t="s">
        <v>1213</v>
      </c>
      <c r="Q367" s="681" t="s">
        <v>2214</v>
      </c>
      <c r="R367" s="570">
        <v>1</v>
      </c>
      <c r="S367" s="571">
        <v>0.5</v>
      </c>
      <c r="T367" s="202"/>
      <c r="U367" s="202"/>
    </row>
    <row r="368" spans="1:21" ht="20" customHeight="1">
      <c r="A368" s="203">
        <v>367</v>
      </c>
      <c r="B368" s="565" t="s">
        <v>1005</v>
      </c>
      <c r="C368" s="566" t="s">
        <v>1006</v>
      </c>
      <c r="D368" s="426" t="s">
        <v>311</v>
      </c>
      <c r="E368" s="508" t="s">
        <v>2192</v>
      </c>
      <c r="F368" s="289" t="s">
        <v>29</v>
      </c>
      <c r="G368" s="568" t="s">
        <v>2216</v>
      </c>
      <c r="H368" s="461" t="s">
        <v>2202</v>
      </c>
      <c r="I368" s="567" t="s">
        <v>2215</v>
      </c>
      <c r="J368" s="569">
        <v>1</v>
      </c>
      <c r="K368" s="569"/>
      <c r="L368" s="570"/>
      <c r="M368" s="570"/>
      <c r="N368" s="570"/>
      <c r="O368" s="569"/>
      <c r="P368" s="567" t="s">
        <v>1206</v>
      </c>
      <c r="Q368" s="456" t="s">
        <v>2217</v>
      </c>
      <c r="R368" s="570">
        <v>1</v>
      </c>
      <c r="S368" s="571">
        <v>0.33333333333333331</v>
      </c>
      <c r="T368" s="202"/>
      <c r="U368" s="202"/>
    </row>
    <row r="369" spans="1:21" ht="20" customHeight="1">
      <c r="A369" s="205">
        <v>368</v>
      </c>
      <c r="B369" s="433" t="s">
        <v>70</v>
      </c>
      <c r="C369" s="426" t="s">
        <v>69</v>
      </c>
      <c r="D369" s="426" t="s">
        <v>59</v>
      </c>
      <c r="E369" s="289" t="s">
        <v>19</v>
      </c>
      <c r="F369" s="289" t="s">
        <v>1237</v>
      </c>
      <c r="G369" s="568" t="s">
        <v>2220</v>
      </c>
      <c r="H369" s="461" t="s">
        <v>2219</v>
      </c>
      <c r="I369" s="567" t="s">
        <v>2218</v>
      </c>
      <c r="J369" s="569"/>
      <c r="K369" s="569">
        <v>1</v>
      </c>
      <c r="L369" s="570"/>
      <c r="M369" s="570"/>
      <c r="N369" s="570"/>
      <c r="O369" s="569"/>
      <c r="P369" s="567" t="s">
        <v>1093</v>
      </c>
      <c r="Q369" s="681" t="s">
        <v>2221</v>
      </c>
      <c r="R369" s="570">
        <v>1</v>
      </c>
      <c r="S369" s="571">
        <v>0.33333333333333331</v>
      </c>
      <c r="T369" s="202"/>
      <c r="U369" s="202"/>
    </row>
    <row r="370" spans="1:21" ht="20" customHeight="1">
      <c r="A370" s="203">
        <v>369</v>
      </c>
      <c r="B370" s="565" t="s">
        <v>239</v>
      </c>
      <c r="C370" s="426" t="s">
        <v>204</v>
      </c>
      <c r="D370" s="426" t="s">
        <v>67</v>
      </c>
      <c r="E370" s="555" t="s">
        <v>18</v>
      </c>
      <c r="F370" s="289" t="s">
        <v>34</v>
      </c>
      <c r="G370" s="568" t="s">
        <v>2223</v>
      </c>
      <c r="H370" s="461" t="s">
        <v>2224</v>
      </c>
      <c r="I370" s="567" t="s">
        <v>2222</v>
      </c>
      <c r="J370" s="569">
        <v>0.5</v>
      </c>
      <c r="K370" s="569"/>
      <c r="L370" s="570"/>
      <c r="M370" s="570"/>
      <c r="N370" s="570"/>
      <c r="O370" s="569"/>
      <c r="P370" s="567" t="s">
        <v>1204</v>
      </c>
      <c r="Q370" s="681" t="s">
        <v>2227</v>
      </c>
      <c r="R370" s="569">
        <v>0.33333333333333331</v>
      </c>
      <c r="S370" s="570">
        <v>0.25</v>
      </c>
      <c r="T370" s="202"/>
      <c r="U370" s="202"/>
    </row>
    <row r="371" spans="1:21" ht="20" customHeight="1">
      <c r="A371" s="205">
        <v>370</v>
      </c>
      <c r="B371" s="533" t="s">
        <v>2225</v>
      </c>
      <c r="C371" s="426" t="s">
        <v>2226</v>
      </c>
      <c r="D371" s="426" t="s">
        <v>231</v>
      </c>
      <c r="E371" s="555" t="s">
        <v>18</v>
      </c>
      <c r="F371" s="289" t="s">
        <v>34</v>
      </c>
      <c r="G371" s="568" t="s">
        <v>2223</v>
      </c>
      <c r="H371" s="461" t="s">
        <v>2224</v>
      </c>
      <c r="I371" s="567" t="s">
        <v>2222</v>
      </c>
      <c r="J371" s="569">
        <v>0</v>
      </c>
      <c r="K371" s="538"/>
      <c r="L371" s="539"/>
      <c r="M371" s="539"/>
      <c r="N371" s="539"/>
      <c r="O371" s="538"/>
      <c r="P371" s="567" t="s">
        <v>1204</v>
      </c>
      <c r="Q371" s="456" t="s">
        <v>2227</v>
      </c>
      <c r="R371" s="569">
        <v>0.33333333333333331</v>
      </c>
      <c r="S371" s="570">
        <v>0.25</v>
      </c>
      <c r="T371" s="202"/>
      <c r="U371" s="202"/>
    </row>
    <row r="372" spans="1:21" ht="20" customHeight="1">
      <c r="A372" s="203">
        <v>371</v>
      </c>
      <c r="B372" s="533" t="s">
        <v>241</v>
      </c>
      <c r="C372" s="431" t="s">
        <v>1548</v>
      </c>
      <c r="D372" s="543" t="s">
        <v>67</v>
      </c>
      <c r="E372" s="428" t="s">
        <v>18</v>
      </c>
      <c r="F372" s="428" t="s">
        <v>34</v>
      </c>
      <c r="G372" s="568" t="s">
        <v>2223</v>
      </c>
      <c r="H372" s="461" t="s">
        <v>2224</v>
      </c>
      <c r="I372" s="567" t="s">
        <v>2222</v>
      </c>
      <c r="J372" s="569">
        <v>0.5</v>
      </c>
      <c r="K372" s="538"/>
      <c r="L372" s="539"/>
      <c r="M372" s="539"/>
      <c r="N372" s="539"/>
      <c r="O372" s="538"/>
      <c r="P372" s="567" t="s">
        <v>1204</v>
      </c>
      <c r="Q372" s="681" t="s">
        <v>2227</v>
      </c>
      <c r="R372" s="569">
        <v>0.33333333333333331</v>
      </c>
      <c r="S372" s="570">
        <v>0.25</v>
      </c>
      <c r="T372" s="202"/>
      <c r="U372" s="202"/>
    </row>
    <row r="373" spans="1:21" s="496" customFormat="1" ht="20" customHeight="1">
      <c r="A373" s="498">
        <v>372</v>
      </c>
      <c r="B373" s="430" t="s">
        <v>1025</v>
      </c>
      <c r="C373" s="431" t="s">
        <v>164</v>
      </c>
      <c r="D373" s="431" t="s">
        <v>59</v>
      </c>
      <c r="E373" s="428" t="s">
        <v>18</v>
      </c>
      <c r="F373" s="428" t="s">
        <v>38</v>
      </c>
      <c r="G373" s="444" t="s">
        <v>2230</v>
      </c>
      <c r="H373" s="461" t="s">
        <v>2228</v>
      </c>
      <c r="I373" s="428" t="s">
        <v>2229</v>
      </c>
      <c r="J373" s="493">
        <v>1</v>
      </c>
      <c r="K373" s="493"/>
      <c r="L373" s="494"/>
      <c r="M373" s="494"/>
      <c r="N373" s="494"/>
      <c r="O373" s="493"/>
      <c r="P373" s="428" t="s">
        <v>1212</v>
      </c>
      <c r="Q373" s="1136" t="s">
        <v>2236</v>
      </c>
      <c r="R373" s="494">
        <v>1</v>
      </c>
      <c r="S373" s="549">
        <v>0.33333333333333331</v>
      </c>
    </row>
    <row r="374" spans="1:21" ht="20" customHeight="1">
      <c r="A374" s="203">
        <v>373</v>
      </c>
      <c r="B374" s="433" t="s">
        <v>268</v>
      </c>
      <c r="C374" s="609" t="s">
        <v>100</v>
      </c>
      <c r="D374" s="431" t="s">
        <v>59</v>
      </c>
      <c r="E374" s="428" t="s">
        <v>18</v>
      </c>
      <c r="F374" s="610" t="s">
        <v>38</v>
      </c>
      <c r="G374" s="568" t="s">
        <v>2238</v>
      </c>
      <c r="H374" s="461" t="s">
        <v>2231</v>
      </c>
      <c r="I374" s="567" t="s">
        <v>2237</v>
      </c>
      <c r="J374" s="569">
        <v>1</v>
      </c>
      <c r="K374" s="569"/>
      <c r="L374" s="570"/>
      <c r="M374" s="570"/>
      <c r="N374" s="570"/>
      <c r="O374" s="569"/>
      <c r="P374" s="567" t="s">
        <v>2243</v>
      </c>
      <c r="Q374" s="681" t="s">
        <v>2244</v>
      </c>
      <c r="R374" s="569">
        <v>0.5</v>
      </c>
      <c r="S374" s="569">
        <v>0.5</v>
      </c>
      <c r="T374" s="202"/>
      <c r="U374" s="202"/>
    </row>
    <row r="375" spans="1:21" ht="20" customHeight="1">
      <c r="A375" s="205">
        <v>374</v>
      </c>
      <c r="B375" s="433" t="s">
        <v>2239</v>
      </c>
      <c r="C375" s="609" t="s">
        <v>2240</v>
      </c>
      <c r="D375" s="609" t="s">
        <v>835</v>
      </c>
      <c r="E375" s="428" t="s">
        <v>18</v>
      </c>
      <c r="F375" s="610" t="s">
        <v>38</v>
      </c>
      <c r="G375" s="568" t="s">
        <v>2238</v>
      </c>
      <c r="H375" s="461" t="s">
        <v>2231</v>
      </c>
      <c r="I375" s="567" t="s">
        <v>2237</v>
      </c>
      <c r="J375" s="569">
        <v>0</v>
      </c>
      <c r="K375" s="569"/>
      <c r="L375" s="570"/>
      <c r="M375" s="570"/>
      <c r="N375" s="570"/>
      <c r="O375" s="569"/>
      <c r="P375" s="567" t="s">
        <v>2243</v>
      </c>
      <c r="Q375" s="456" t="s">
        <v>2244</v>
      </c>
      <c r="R375" s="569">
        <v>0.5</v>
      </c>
      <c r="S375" s="569">
        <v>0.5</v>
      </c>
      <c r="T375" s="202"/>
      <c r="U375" s="202"/>
    </row>
    <row r="376" spans="1:21" ht="20" customHeight="1">
      <c r="A376" s="203">
        <v>375</v>
      </c>
      <c r="B376" s="565" t="s">
        <v>1048</v>
      </c>
      <c r="C376" s="609" t="s">
        <v>497</v>
      </c>
      <c r="D376" s="431" t="s">
        <v>67</v>
      </c>
      <c r="E376" s="508" t="s">
        <v>2192</v>
      </c>
      <c r="F376" s="422" t="s">
        <v>2098</v>
      </c>
      <c r="G376" s="568" t="s">
        <v>2246</v>
      </c>
      <c r="H376" s="461" t="s">
        <v>2232</v>
      </c>
      <c r="I376" s="567" t="s">
        <v>2245</v>
      </c>
      <c r="J376" s="569">
        <v>1</v>
      </c>
      <c r="K376" s="569"/>
      <c r="L376" s="570"/>
      <c r="M376" s="570"/>
      <c r="N376" s="570"/>
      <c r="O376" s="569"/>
      <c r="P376" s="567" t="s">
        <v>2248</v>
      </c>
      <c r="Q376" s="456" t="s">
        <v>2247</v>
      </c>
      <c r="R376" s="570">
        <v>1</v>
      </c>
      <c r="S376" s="571">
        <v>7.1428571428571425E-2</v>
      </c>
      <c r="T376" s="202"/>
      <c r="U376" s="202"/>
    </row>
    <row r="377" spans="1:21" ht="20" customHeight="1">
      <c r="A377" s="498">
        <v>376</v>
      </c>
      <c r="B377" s="565" t="s">
        <v>2252</v>
      </c>
      <c r="C377" s="431" t="s">
        <v>111</v>
      </c>
      <c r="D377" s="431" t="s">
        <v>231</v>
      </c>
      <c r="E377" s="428" t="s">
        <v>18</v>
      </c>
      <c r="F377" s="428" t="s">
        <v>1361</v>
      </c>
      <c r="G377" s="568" t="s">
        <v>2250</v>
      </c>
      <c r="H377" s="461" t="s">
        <v>2233</v>
      </c>
      <c r="I377" s="567" t="s">
        <v>2249</v>
      </c>
      <c r="J377" s="569">
        <v>0</v>
      </c>
      <c r="K377" s="569"/>
      <c r="L377" s="570"/>
      <c r="M377" s="570"/>
      <c r="N377" s="570"/>
      <c r="O377" s="569"/>
      <c r="P377" s="567" t="s">
        <v>2253</v>
      </c>
      <c r="Q377" s="456" t="s">
        <v>2251</v>
      </c>
      <c r="R377" s="569">
        <v>0.25</v>
      </c>
      <c r="S377" s="570">
        <v>0.1111111111111111</v>
      </c>
      <c r="T377" s="202"/>
      <c r="U377" s="202"/>
    </row>
    <row r="378" spans="1:21" ht="20" customHeight="1">
      <c r="A378" s="203">
        <v>377</v>
      </c>
      <c r="B378" s="565" t="s">
        <v>713</v>
      </c>
      <c r="C378" s="431" t="s">
        <v>714</v>
      </c>
      <c r="D378" s="431" t="s">
        <v>157</v>
      </c>
      <c r="E378" s="428" t="s">
        <v>18</v>
      </c>
      <c r="F378" s="428" t="s">
        <v>1361</v>
      </c>
      <c r="G378" s="568" t="s">
        <v>2250</v>
      </c>
      <c r="H378" s="461" t="s">
        <v>2233</v>
      </c>
      <c r="I378" s="567" t="s">
        <v>2249</v>
      </c>
      <c r="J378" s="569">
        <v>0.33333333333333331</v>
      </c>
      <c r="K378" s="569"/>
      <c r="L378" s="570"/>
      <c r="M378" s="570"/>
      <c r="N378" s="570"/>
      <c r="O378" s="569"/>
      <c r="P378" s="567" t="s">
        <v>2253</v>
      </c>
      <c r="Q378" s="681" t="s">
        <v>2251</v>
      </c>
      <c r="R378" s="569">
        <v>0.25</v>
      </c>
      <c r="S378" s="570">
        <v>0.1111111111111111</v>
      </c>
      <c r="T378" s="202"/>
      <c r="U378" s="202"/>
    </row>
    <row r="379" spans="1:21" ht="20" customHeight="1">
      <c r="A379" s="498">
        <v>378</v>
      </c>
      <c r="B379" s="565" t="s">
        <v>120</v>
      </c>
      <c r="C379" s="431" t="s">
        <v>121</v>
      </c>
      <c r="D379" s="431" t="s">
        <v>67</v>
      </c>
      <c r="E379" s="428" t="s">
        <v>18</v>
      </c>
      <c r="F379" s="428" t="s">
        <v>1361</v>
      </c>
      <c r="G379" s="568" t="s">
        <v>2250</v>
      </c>
      <c r="H379" s="461" t="s">
        <v>2233</v>
      </c>
      <c r="I379" s="567" t="s">
        <v>2249</v>
      </c>
      <c r="J379" s="569">
        <v>0.33333333333333331</v>
      </c>
      <c r="K379" s="569"/>
      <c r="L379" s="570"/>
      <c r="M379" s="570"/>
      <c r="N379" s="570"/>
      <c r="O379" s="569"/>
      <c r="P379" s="567" t="s">
        <v>2253</v>
      </c>
      <c r="Q379" s="681" t="s">
        <v>2251</v>
      </c>
      <c r="R379" s="569">
        <v>0.25</v>
      </c>
      <c r="S379" s="570">
        <v>0.1111111111111111</v>
      </c>
      <c r="T379" s="202"/>
      <c r="U379" s="202"/>
    </row>
    <row r="380" spans="1:21" ht="20" customHeight="1">
      <c r="A380" s="203">
        <v>379</v>
      </c>
      <c r="B380" s="565" t="s">
        <v>293</v>
      </c>
      <c r="C380" s="431" t="s">
        <v>294</v>
      </c>
      <c r="D380" s="431" t="s">
        <v>67</v>
      </c>
      <c r="E380" s="428" t="s">
        <v>18</v>
      </c>
      <c r="F380" s="428" t="s">
        <v>1361</v>
      </c>
      <c r="G380" s="568" t="s">
        <v>2250</v>
      </c>
      <c r="H380" s="461" t="s">
        <v>2233</v>
      </c>
      <c r="I380" s="567" t="s">
        <v>2249</v>
      </c>
      <c r="J380" s="569">
        <v>0.33333333333333331</v>
      </c>
      <c r="K380" s="569"/>
      <c r="L380" s="570"/>
      <c r="M380" s="570"/>
      <c r="N380" s="570"/>
      <c r="O380" s="569"/>
      <c r="P380" s="567" t="s">
        <v>2253</v>
      </c>
      <c r="Q380" s="681" t="s">
        <v>2251</v>
      </c>
      <c r="R380" s="569">
        <v>0.25</v>
      </c>
      <c r="S380" s="570">
        <v>0.1111111111111111</v>
      </c>
      <c r="T380" s="202"/>
      <c r="U380" s="202"/>
    </row>
    <row r="381" spans="1:21" ht="20" customHeight="1">
      <c r="A381" s="498">
        <v>380</v>
      </c>
      <c r="B381" s="565" t="s">
        <v>109</v>
      </c>
      <c r="C381" s="609" t="s">
        <v>282</v>
      </c>
      <c r="D381" s="426" t="s">
        <v>56</v>
      </c>
      <c r="E381" s="432" t="s">
        <v>19</v>
      </c>
      <c r="F381" s="289" t="s">
        <v>40</v>
      </c>
      <c r="G381" s="568" t="s">
        <v>2255</v>
      </c>
      <c r="H381" s="461" t="s">
        <v>2234</v>
      </c>
      <c r="I381" s="567" t="s">
        <v>2254</v>
      </c>
      <c r="J381" s="569">
        <v>1</v>
      </c>
      <c r="K381" s="569"/>
      <c r="L381" s="570"/>
      <c r="M381" s="570"/>
      <c r="N381" s="570"/>
      <c r="O381" s="569"/>
      <c r="P381" s="567" t="s">
        <v>2257</v>
      </c>
      <c r="Q381" s="456" t="s">
        <v>2256</v>
      </c>
      <c r="R381" s="570">
        <v>1</v>
      </c>
      <c r="S381" s="571">
        <v>0.33333333333333331</v>
      </c>
      <c r="T381" s="202"/>
      <c r="U381" s="202"/>
    </row>
    <row r="382" spans="1:21" ht="20" customHeight="1">
      <c r="A382" s="203">
        <v>381</v>
      </c>
      <c r="B382" s="433" t="s">
        <v>226</v>
      </c>
      <c r="C382" s="431" t="s">
        <v>1459</v>
      </c>
      <c r="D382" s="426" t="s">
        <v>67</v>
      </c>
      <c r="E382" s="555" t="s">
        <v>18</v>
      </c>
      <c r="F382" s="289" t="s">
        <v>33</v>
      </c>
      <c r="G382" s="290" t="s">
        <v>2259</v>
      </c>
      <c r="H382" s="461" t="s">
        <v>2235</v>
      </c>
      <c r="I382" s="289" t="s">
        <v>2258</v>
      </c>
      <c r="J382" s="452">
        <v>1</v>
      </c>
      <c r="K382" s="452"/>
      <c r="L382" s="423"/>
      <c r="M382" s="423"/>
      <c r="N382" s="423"/>
      <c r="O382" s="452"/>
      <c r="P382" s="289" t="s">
        <v>1201</v>
      </c>
      <c r="Q382" s="681" t="s">
        <v>2260</v>
      </c>
      <c r="R382" s="423">
        <v>1</v>
      </c>
      <c r="S382" s="425">
        <v>5.5555555555555552E-2</v>
      </c>
      <c r="T382" s="202"/>
      <c r="U382" s="202"/>
    </row>
    <row r="383" spans="1:21" ht="20" customHeight="1">
      <c r="A383" s="498">
        <v>382</v>
      </c>
      <c r="B383" s="433" t="s">
        <v>277</v>
      </c>
      <c r="C383" s="431" t="s">
        <v>2263</v>
      </c>
      <c r="D383" s="431" t="s">
        <v>67</v>
      </c>
      <c r="E383" s="428" t="s">
        <v>18</v>
      </c>
      <c r="F383" s="428" t="s">
        <v>34</v>
      </c>
      <c r="G383" s="290" t="s">
        <v>2262</v>
      </c>
      <c r="H383" s="461" t="s">
        <v>2241</v>
      </c>
      <c r="I383" s="289" t="s">
        <v>2261</v>
      </c>
      <c r="J383" s="452">
        <v>0.5</v>
      </c>
      <c r="K383" s="452"/>
      <c r="L383" s="423"/>
      <c r="M383" s="423"/>
      <c r="N383" s="423"/>
      <c r="O383" s="452"/>
      <c r="P383" s="289" t="s">
        <v>1201</v>
      </c>
      <c r="Q383" s="456" t="s">
        <v>2265</v>
      </c>
      <c r="R383" s="452">
        <v>0.5</v>
      </c>
      <c r="S383" s="423">
        <v>0.2</v>
      </c>
      <c r="T383" s="202"/>
      <c r="U383" s="202"/>
    </row>
    <row r="384" spans="1:21" ht="20" customHeight="1">
      <c r="A384" s="203">
        <v>383</v>
      </c>
      <c r="B384" s="433" t="s">
        <v>131</v>
      </c>
      <c r="C384" s="431" t="s">
        <v>2264</v>
      </c>
      <c r="D384" s="426" t="s">
        <v>59</v>
      </c>
      <c r="E384" s="289" t="s">
        <v>18</v>
      </c>
      <c r="F384" s="289" t="s">
        <v>34</v>
      </c>
      <c r="G384" s="290" t="s">
        <v>2262</v>
      </c>
      <c r="H384" s="461" t="s">
        <v>2241</v>
      </c>
      <c r="I384" s="289" t="s">
        <v>2261</v>
      </c>
      <c r="J384" s="452">
        <v>0.5</v>
      </c>
      <c r="K384" s="452"/>
      <c r="L384" s="423"/>
      <c r="M384" s="423"/>
      <c r="N384" s="423"/>
      <c r="O384" s="452"/>
      <c r="P384" s="289" t="s">
        <v>1201</v>
      </c>
      <c r="Q384" s="456" t="s">
        <v>2265</v>
      </c>
      <c r="R384" s="452">
        <v>0.5</v>
      </c>
      <c r="S384" s="423">
        <v>0.2</v>
      </c>
      <c r="T384" s="202"/>
      <c r="U384" s="202"/>
    </row>
    <row r="385" spans="1:21" ht="20" customHeight="1">
      <c r="A385" s="498">
        <v>384</v>
      </c>
      <c r="B385" s="433" t="s">
        <v>163</v>
      </c>
      <c r="C385" s="431" t="s">
        <v>164</v>
      </c>
      <c r="D385" s="431" t="s">
        <v>67</v>
      </c>
      <c r="E385" s="428" t="s">
        <v>18</v>
      </c>
      <c r="F385" s="428" t="s">
        <v>38</v>
      </c>
      <c r="G385" s="290" t="s">
        <v>2267</v>
      </c>
      <c r="H385" s="461" t="s">
        <v>2242</v>
      </c>
      <c r="I385" s="289" t="s">
        <v>2266</v>
      </c>
      <c r="J385" s="452">
        <v>1</v>
      </c>
      <c r="K385" s="452"/>
      <c r="L385" s="423"/>
      <c r="M385" s="423"/>
      <c r="N385" s="423"/>
      <c r="O385" s="452"/>
      <c r="P385" s="289" t="s">
        <v>1227</v>
      </c>
      <c r="Q385" s="456" t="s">
        <v>2268</v>
      </c>
      <c r="R385" s="423">
        <v>1</v>
      </c>
      <c r="S385" s="425">
        <v>0.33333333333333331</v>
      </c>
      <c r="T385" s="202"/>
      <c r="U385" s="202"/>
    </row>
    <row r="386" spans="1:21" ht="20" customHeight="1">
      <c r="A386" s="203">
        <v>385</v>
      </c>
      <c r="B386" s="433" t="s">
        <v>1022</v>
      </c>
      <c r="C386" s="431" t="s">
        <v>1023</v>
      </c>
      <c r="D386" s="426" t="s">
        <v>59</v>
      </c>
      <c r="E386" s="432" t="s">
        <v>19</v>
      </c>
      <c r="F386" s="428" t="s">
        <v>1237</v>
      </c>
      <c r="G386" s="290" t="s">
        <v>2270</v>
      </c>
      <c r="H386" s="461" t="s">
        <v>2271</v>
      </c>
      <c r="I386" s="289" t="s">
        <v>2269</v>
      </c>
      <c r="J386" s="452"/>
      <c r="K386" s="452"/>
      <c r="L386" s="423"/>
      <c r="M386" s="423"/>
      <c r="N386" s="423"/>
      <c r="O386" s="452">
        <v>1</v>
      </c>
      <c r="P386" s="289" t="s">
        <v>1097</v>
      </c>
      <c r="Q386" s="456" t="s">
        <v>2272</v>
      </c>
      <c r="R386" s="423">
        <v>1</v>
      </c>
      <c r="S386" s="425">
        <v>0.33333333333333331</v>
      </c>
      <c r="T386" s="202"/>
      <c r="U386" s="202"/>
    </row>
    <row r="387" spans="1:21" ht="20" customHeight="1">
      <c r="A387" s="498">
        <v>386</v>
      </c>
      <c r="B387" s="533" t="s">
        <v>1752</v>
      </c>
      <c r="C387" s="534" t="s">
        <v>1754</v>
      </c>
      <c r="D387" s="426" t="s">
        <v>1387</v>
      </c>
      <c r="E387" s="289" t="s">
        <v>1024</v>
      </c>
      <c r="F387" s="289" t="s">
        <v>1755</v>
      </c>
      <c r="G387" s="537" t="s">
        <v>2275</v>
      </c>
      <c r="H387" s="461" t="s">
        <v>2274</v>
      </c>
      <c r="I387" s="536" t="s">
        <v>2273</v>
      </c>
      <c r="J387" s="538">
        <v>0.5</v>
      </c>
      <c r="K387" s="538"/>
      <c r="L387" s="539"/>
      <c r="M387" s="539"/>
      <c r="N387" s="539"/>
      <c r="O387" s="538"/>
      <c r="P387" s="536" t="s">
        <v>1218</v>
      </c>
      <c r="Q387" s="456" t="s">
        <v>2276</v>
      </c>
      <c r="R387" s="538">
        <v>0.5</v>
      </c>
      <c r="S387" s="539">
        <v>0.25</v>
      </c>
      <c r="T387" s="202"/>
      <c r="U387" s="202"/>
    </row>
    <row r="388" spans="1:21" ht="20" customHeight="1">
      <c r="A388" s="203">
        <v>387</v>
      </c>
      <c r="B388" s="433" t="s">
        <v>1984</v>
      </c>
      <c r="C388" s="426" t="s">
        <v>1988</v>
      </c>
      <c r="D388" s="426" t="s">
        <v>1989</v>
      </c>
      <c r="E388" s="289" t="s">
        <v>1024</v>
      </c>
      <c r="F388" s="289" t="s">
        <v>1755</v>
      </c>
      <c r="G388" s="537" t="s">
        <v>2275</v>
      </c>
      <c r="H388" s="461" t="s">
        <v>2274</v>
      </c>
      <c r="I388" s="536" t="s">
        <v>2273</v>
      </c>
      <c r="J388" s="538">
        <v>0.5</v>
      </c>
      <c r="K388" s="452"/>
      <c r="L388" s="423"/>
      <c r="M388" s="423"/>
      <c r="N388" s="423"/>
      <c r="O388" s="452"/>
      <c r="P388" s="536" t="s">
        <v>1218</v>
      </c>
      <c r="Q388" s="456" t="s">
        <v>2276</v>
      </c>
      <c r="R388" s="538">
        <v>0.5</v>
      </c>
      <c r="S388" s="539">
        <v>0.25</v>
      </c>
      <c r="T388" s="202"/>
      <c r="U388" s="202"/>
    </row>
    <row r="389" spans="1:21" s="496" customFormat="1" ht="20" customHeight="1">
      <c r="A389" s="498">
        <v>388</v>
      </c>
      <c r="B389" s="430" t="s">
        <v>1487</v>
      </c>
      <c r="C389" s="431" t="s">
        <v>399</v>
      </c>
      <c r="D389" s="431" t="s">
        <v>67</v>
      </c>
      <c r="E389" s="428" t="s">
        <v>19</v>
      </c>
      <c r="F389" s="428" t="s">
        <v>1488</v>
      </c>
      <c r="G389" s="444" t="s">
        <v>2281</v>
      </c>
      <c r="H389" s="461" t="s">
        <v>2280</v>
      </c>
      <c r="I389" s="428" t="s">
        <v>2279</v>
      </c>
      <c r="J389" s="493"/>
      <c r="K389" s="493">
        <v>1</v>
      </c>
      <c r="L389" s="494"/>
      <c r="M389" s="494"/>
      <c r="N389" s="494"/>
      <c r="O389" s="493"/>
      <c r="P389" s="428" t="s">
        <v>1093</v>
      </c>
      <c r="Q389" s="548" t="s">
        <v>2282</v>
      </c>
      <c r="R389" s="494">
        <v>1</v>
      </c>
      <c r="S389" s="549">
        <v>0.33333333333333331</v>
      </c>
    </row>
    <row r="390" spans="1:21" ht="20" customHeight="1">
      <c r="A390" s="203">
        <v>389</v>
      </c>
      <c r="B390" s="616" t="s">
        <v>122</v>
      </c>
      <c r="C390" s="617" t="s">
        <v>123</v>
      </c>
      <c r="D390" s="426" t="s">
        <v>67</v>
      </c>
      <c r="E390" s="508" t="s">
        <v>2192</v>
      </c>
      <c r="F390" s="289" t="s">
        <v>29</v>
      </c>
      <c r="G390" s="619" t="s">
        <v>2284</v>
      </c>
      <c r="H390" s="461" t="s">
        <v>2286</v>
      </c>
      <c r="I390" s="618" t="s">
        <v>2283</v>
      </c>
      <c r="J390" s="620"/>
      <c r="K390" s="620"/>
      <c r="L390" s="621"/>
      <c r="M390" s="621"/>
      <c r="N390" s="621"/>
      <c r="O390" s="620">
        <v>1</v>
      </c>
      <c r="P390" s="618" t="s">
        <v>1205</v>
      </c>
      <c r="Q390" s="456" t="s">
        <v>2285</v>
      </c>
      <c r="R390" s="621">
        <v>1</v>
      </c>
      <c r="S390" s="622">
        <v>0.5</v>
      </c>
      <c r="T390" s="202"/>
      <c r="U390" s="202"/>
    </row>
    <row r="391" spans="1:21" ht="20" customHeight="1">
      <c r="A391" s="498">
        <v>390</v>
      </c>
      <c r="B391" s="616" t="s">
        <v>138</v>
      </c>
      <c r="C391" s="617" t="s">
        <v>420</v>
      </c>
      <c r="D391" s="426" t="s">
        <v>231</v>
      </c>
      <c r="E391" s="428" t="s">
        <v>18</v>
      </c>
      <c r="F391" s="428" t="s">
        <v>38</v>
      </c>
      <c r="G391" s="619" t="s">
        <v>2289</v>
      </c>
      <c r="H391" s="461" t="s">
        <v>2288</v>
      </c>
      <c r="I391" s="618" t="s">
        <v>2287</v>
      </c>
      <c r="J391" s="620">
        <v>0</v>
      </c>
      <c r="K391" s="620"/>
      <c r="L391" s="621"/>
      <c r="M391" s="621"/>
      <c r="N391" s="621"/>
      <c r="O391" s="620"/>
      <c r="P391" s="618" t="s">
        <v>1213</v>
      </c>
      <c r="Q391" s="456" t="s">
        <v>2290</v>
      </c>
      <c r="R391" s="621">
        <v>0.33333333333333331</v>
      </c>
      <c r="S391" s="621">
        <v>0.33333333333333331</v>
      </c>
      <c r="T391" s="202"/>
      <c r="U391" s="202"/>
    </row>
    <row r="392" spans="1:21" ht="20" customHeight="1">
      <c r="A392" s="203">
        <v>391</v>
      </c>
      <c r="B392" s="433" t="s">
        <v>742</v>
      </c>
      <c r="C392" s="617" t="s">
        <v>743</v>
      </c>
      <c r="D392" s="426" t="s">
        <v>59</v>
      </c>
      <c r="E392" s="428" t="s">
        <v>18</v>
      </c>
      <c r="F392" s="428" t="s">
        <v>38</v>
      </c>
      <c r="G392" s="619" t="s">
        <v>2289</v>
      </c>
      <c r="H392" s="461" t="s">
        <v>2288</v>
      </c>
      <c r="I392" s="618" t="s">
        <v>2287</v>
      </c>
      <c r="J392" s="620">
        <v>0.5</v>
      </c>
      <c r="K392" s="620"/>
      <c r="L392" s="621"/>
      <c r="M392" s="621"/>
      <c r="N392" s="621"/>
      <c r="O392" s="620"/>
      <c r="P392" s="618" t="s">
        <v>1213</v>
      </c>
      <c r="Q392" s="456" t="s">
        <v>2290</v>
      </c>
      <c r="R392" s="621">
        <v>0.33333333333333331</v>
      </c>
      <c r="S392" s="621">
        <v>0.33333333333333331</v>
      </c>
      <c r="T392" s="202"/>
      <c r="U392" s="202"/>
    </row>
    <row r="393" spans="1:21" ht="20" customHeight="1">
      <c r="A393" s="498">
        <v>392</v>
      </c>
      <c r="B393" s="616" t="s">
        <v>364</v>
      </c>
      <c r="C393" s="617" t="s">
        <v>154</v>
      </c>
      <c r="D393" s="426" t="s">
        <v>59</v>
      </c>
      <c r="E393" s="428" t="s">
        <v>18</v>
      </c>
      <c r="F393" s="428" t="s">
        <v>38</v>
      </c>
      <c r="G393" s="619" t="s">
        <v>2289</v>
      </c>
      <c r="H393" s="461" t="s">
        <v>2288</v>
      </c>
      <c r="I393" s="618" t="s">
        <v>2287</v>
      </c>
      <c r="J393" s="620">
        <v>0.5</v>
      </c>
      <c r="K393" s="620"/>
      <c r="L393" s="621"/>
      <c r="M393" s="621"/>
      <c r="N393" s="621"/>
      <c r="O393" s="620"/>
      <c r="P393" s="618" t="s">
        <v>1213</v>
      </c>
      <c r="Q393" s="456" t="s">
        <v>2290</v>
      </c>
      <c r="R393" s="621">
        <v>0.33333333333333331</v>
      </c>
      <c r="S393" s="621">
        <v>0.33333333333333331</v>
      </c>
      <c r="T393" s="202"/>
      <c r="U393" s="202"/>
    </row>
    <row r="394" spans="1:21" ht="20" customHeight="1">
      <c r="A394" s="203">
        <v>393</v>
      </c>
      <c r="B394" s="616" t="s">
        <v>103</v>
      </c>
      <c r="C394" s="617" t="s">
        <v>104</v>
      </c>
      <c r="D394" s="426" t="s">
        <v>67</v>
      </c>
      <c r="E394" s="289" t="s">
        <v>19</v>
      </c>
      <c r="F394" s="289" t="s">
        <v>40</v>
      </c>
      <c r="G394" s="619" t="s">
        <v>2293</v>
      </c>
      <c r="H394" s="461" t="s">
        <v>2292</v>
      </c>
      <c r="I394" s="618" t="s">
        <v>2291</v>
      </c>
      <c r="J394" s="620"/>
      <c r="K394" s="620"/>
      <c r="L394" s="621"/>
      <c r="M394" s="621"/>
      <c r="N394" s="621"/>
      <c r="O394" s="620">
        <v>0.5</v>
      </c>
      <c r="P394" s="618" t="s">
        <v>1097</v>
      </c>
      <c r="Q394" s="456" t="s">
        <v>2294</v>
      </c>
      <c r="R394" s="621">
        <v>0.5</v>
      </c>
      <c r="S394" s="621">
        <v>0.5</v>
      </c>
      <c r="T394" s="202"/>
      <c r="U394" s="202"/>
    </row>
    <row r="395" spans="1:21" ht="20" customHeight="1">
      <c r="A395" s="498">
        <v>394</v>
      </c>
      <c r="B395" s="616" t="s">
        <v>784</v>
      </c>
      <c r="C395" s="617" t="s">
        <v>775</v>
      </c>
      <c r="D395" s="426" t="s">
        <v>56</v>
      </c>
      <c r="E395" s="289" t="s">
        <v>19</v>
      </c>
      <c r="F395" s="289" t="s">
        <v>40</v>
      </c>
      <c r="G395" s="619" t="s">
        <v>2293</v>
      </c>
      <c r="H395" s="461" t="s">
        <v>2292</v>
      </c>
      <c r="I395" s="618" t="s">
        <v>2291</v>
      </c>
      <c r="J395" s="620"/>
      <c r="K395" s="620"/>
      <c r="L395" s="621"/>
      <c r="M395" s="621"/>
      <c r="N395" s="621"/>
      <c r="O395" s="620">
        <v>0.5</v>
      </c>
      <c r="P395" s="618" t="s">
        <v>1097</v>
      </c>
      <c r="Q395" s="456" t="s">
        <v>2294</v>
      </c>
      <c r="R395" s="621">
        <v>0.5</v>
      </c>
      <c r="S395" s="621">
        <v>0.5</v>
      </c>
      <c r="T395" s="202"/>
      <c r="U395" s="202"/>
    </row>
    <row r="396" spans="1:21" ht="20" customHeight="1">
      <c r="A396" s="203">
        <v>395</v>
      </c>
      <c r="B396" s="616" t="s">
        <v>271</v>
      </c>
      <c r="C396" s="426" t="s">
        <v>272</v>
      </c>
      <c r="D396" s="426" t="s">
        <v>56</v>
      </c>
      <c r="E396" s="289" t="s">
        <v>18</v>
      </c>
      <c r="F396" s="289" t="s">
        <v>38</v>
      </c>
      <c r="G396" s="619" t="s">
        <v>2297</v>
      </c>
      <c r="H396" s="461" t="s">
        <v>2296</v>
      </c>
      <c r="I396" s="618" t="s">
        <v>2295</v>
      </c>
      <c r="J396" s="620"/>
      <c r="K396" s="620"/>
      <c r="L396" s="621"/>
      <c r="M396" s="621"/>
      <c r="N396" s="621"/>
      <c r="O396" s="620">
        <v>1</v>
      </c>
      <c r="P396" s="618" t="s">
        <v>2299</v>
      </c>
      <c r="Q396" s="456" t="s">
        <v>2298</v>
      </c>
      <c r="R396" s="621">
        <v>1</v>
      </c>
      <c r="S396" s="622">
        <v>0.1111111111111111</v>
      </c>
      <c r="T396" s="202"/>
      <c r="U396" s="202"/>
    </row>
    <row r="397" spans="1:21" ht="20" customHeight="1">
      <c r="A397" s="498">
        <v>396</v>
      </c>
      <c r="B397" s="616" t="s">
        <v>801</v>
      </c>
      <c r="C397" s="617" t="s">
        <v>802</v>
      </c>
      <c r="D397" s="426" t="s">
        <v>59</v>
      </c>
      <c r="E397" s="289" t="s">
        <v>19</v>
      </c>
      <c r="F397" s="289" t="s">
        <v>1237</v>
      </c>
      <c r="G397" s="619" t="s">
        <v>2305</v>
      </c>
      <c r="H397" s="461" t="s">
        <v>2300</v>
      </c>
      <c r="I397" s="618" t="s">
        <v>2304</v>
      </c>
      <c r="J397" s="620"/>
      <c r="K397" s="620"/>
      <c r="L397" s="621"/>
      <c r="M397" s="621"/>
      <c r="N397" s="621"/>
      <c r="O397" s="620">
        <v>0.5</v>
      </c>
      <c r="P397" s="618" t="s">
        <v>1097</v>
      </c>
      <c r="Q397" s="456" t="s">
        <v>2306</v>
      </c>
      <c r="R397" s="621">
        <v>0.5</v>
      </c>
      <c r="S397" s="622">
        <v>0.5</v>
      </c>
      <c r="T397" s="202"/>
      <c r="U397" s="202"/>
    </row>
    <row r="398" spans="1:21" ht="20" customHeight="1">
      <c r="A398" s="203">
        <v>397</v>
      </c>
      <c r="B398" s="616" t="s">
        <v>806</v>
      </c>
      <c r="C398" s="617" t="s">
        <v>807</v>
      </c>
      <c r="D398" s="426" t="s">
        <v>59</v>
      </c>
      <c r="E398" s="289" t="s">
        <v>19</v>
      </c>
      <c r="F398" s="289" t="s">
        <v>1237</v>
      </c>
      <c r="G398" s="619" t="s">
        <v>2305</v>
      </c>
      <c r="H398" s="461" t="s">
        <v>2300</v>
      </c>
      <c r="I398" s="618" t="s">
        <v>2304</v>
      </c>
      <c r="J398" s="620"/>
      <c r="K398" s="620"/>
      <c r="L398" s="621"/>
      <c r="M398" s="621"/>
      <c r="N398" s="621"/>
      <c r="O398" s="620">
        <v>0.5</v>
      </c>
      <c r="P398" s="618" t="s">
        <v>1097</v>
      </c>
      <c r="Q398" s="681" t="s">
        <v>2306</v>
      </c>
      <c r="R398" s="621">
        <v>0.5</v>
      </c>
      <c r="S398" s="622">
        <v>0.5</v>
      </c>
      <c r="T398" s="202"/>
      <c r="U398" s="202"/>
    </row>
    <row r="399" spans="1:21" ht="20" customHeight="1">
      <c r="A399" s="498">
        <v>398</v>
      </c>
      <c r="B399" s="616" t="s">
        <v>138</v>
      </c>
      <c r="C399" s="617" t="s">
        <v>2309</v>
      </c>
      <c r="D399" s="426" t="s">
        <v>231</v>
      </c>
      <c r="E399" s="289" t="s">
        <v>18</v>
      </c>
      <c r="F399" s="289" t="s">
        <v>36</v>
      </c>
      <c r="G399" s="619" t="s">
        <v>2308</v>
      </c>
      <c r="H399" s="461" t="s">
        <v>2301</v>
      </c>
      <c r="I399" s="618" t="s">
        <v>2307</v>
      </c>
      <c r="J399" s="620">
        <v>0</v>
      </c>
      <c r="K399" s="620"/>
      <c r="L399" s="621"/>
      <c r="M399" s="621"/>
      <c r="N399" s="621"/>
      <c r="O399" s="620"/>
      <c r="P399" s="618" t="s">
        <v>1206</v>
      </c>
      <c r="Q399" s="456" t="s">
        <v>2310</v>
      </c>
      <c r="R399" s="620">
        <v>0.33333333333333331</v>
      </c>
      <c r="S399" s="620">
        <v>0.33333333333333331</v>
      </c>
      <c r="T399" s="202"/>
      <c r="U399" s="202"/>
    </row>
    <row r="400" spans="1:21" ht="20" customHeight="1">
      <c r="A400" s="203">
        <v>399</v>
      </c>
      <c r="B400" s="433" t="s">
        <v>273</v>
      </c>
      <c r="C400" s="617" t="s">
        <v>153</v>
      </c>
      <c r="D400" s="426" t="s">
        <v>59</v>
      </c>
      <c r="E400" s="289" t="s">
        <v>18</v>
      </c>
      <c r="F400" s="289" t="s">
        <v>36</v>
      </c>
      <c r="G400" s="619" t="s">
        <v>2308</v>
      </c>
      <c r="H400" s="461" t="s">
        <v>2301</v>
      </c>
      <c r="I400" s="618" t="s">
        <v>2307</v>
      </c>
      <c r="J400" s="620">
        <v>0.5</v>
      </c>
      <c r="K400" s="620"/>
      <c r="L400" s="621"/>
      <c r="M400" s="621"/>
      <c r="N400" s="621"/>
      <c r="O400" s="620"/>
      <c r="P400" s="618" t="s">
        <v>1206</v>
      </c>
      <c r="Q400" s="681" t="s">
        <v>2310</v>
      </c>
      <c r="R400" s="620">
        <v>0.33333333333333331</v>
      </c>
      <c r="S400" s="620">
        <v>0.33333333333333331</v>
      </c>
      <c r="T400" s="202"/>
      <c r="U400" s="202"/>
    </row>
    <row r="401" spans="1:21" ht="20" customHeight="1">
      <c r="A401" s="498">
        <v>400</v>
      </c>
      <c r="B401" s="616" t="s">
        <v>190</v>
      </c>
      <c r="C401" s="617" t="s">
        <v>164</v>
      </c>
      <c r="D401" s="617" t="s">
        <v>67</v>
      </c>
      <c r="E401" s="289" t="s">
        <v>18</v>
      </c>
      <c r="F401" s="289" t="s">
        <v>36</v>
      </c>
      <c r="G401" s="619" t="s">
        <v>2308</v>
      </c>
      <c r="H401" s="461" t="s">
        <v>2301</v>
      </c>
      <c r="I401" s="618" t="s">
        <v>2307</v>
      </c>
      <c r="J401" s="620">
        <v>0.5</v>
      </c>
      <c r="K401" s="620"/>
      <c r="L401" s="621"/>
      <c r="M401" s="621"/>
      <c r="N401" s="621"/>
      <c r="O401" s="620"/>
      <c r="P401" s="618" t="s">
        <v>1206</v>
      </c>
      <c r="Q401" s="456" t="s">
        <v>2310</v>
      </c>
      <c r="R401" s="620">
        <v>0.33333333333333331</v>
      </c>
      <c r="S401" s="620">
        <v>0.33333333333333331</v>
      </c>
      <c r="T401" s="202"/>
      <c r="U401" s="202"/>
    </row>
    <row r="402" spans="1:21" ht="20" customHeight="1">
      <c r="A402" s="203">
        <v>401</v>
      </c>
      <c r="B402" s="616" t="s">
        <v>985</v>
      </c>
      <c r="C402" s="617" t="s">
        <v>986</v>
      </c>
      <c r="D402" s="426" t="s">
        <v>56</v>
      </c>
      <c r="E402" s="508" t="s">
        <v>2192</v>
      </c>
      <c r="F402" s="289" t="s">
        <v>26</v>
      </c>
      <c r="G402" s="619" t="s">
        <v>2312</v>
      </c>
      <c r="H402" s="461" t="s">
        <v>2302</v>
      </c>
      <c r="I402" s="618" t="s">
        <v>2311</v>
      </c>
      <c r="J402" s="620"/>
      <c r="K402" s="620"/>
      <c r="L402" s="621"/>
      <c r="M402" s="621"/>
      <c r="N402" s="621"/>
      <c r="O402" s="620">
        <v>1</v>
      </c>
      <c r="P402" s="618" t="s">
        <v>2313</v>
      </c>
      <c r="Q402" s="456" t="s">
        <v>2314</v>
      </c>
      <c r="R402" s="621">
        <v>1</v>
      </c>
      <c r="S402" s="622">
        <v>1</v>
      </c>
      <c r="T402" s="202"/>
      <c r="U402" s="202"/>
    </row>
    <row r="403" spans="1:21" ht="20" customHeight="1">
      <c r="A403" s="498">
        <v>402</v>
      </c>
      <c r="B403" s="616" t="s">
        <v>257</v>
      </c>
      <c r="C403" s="617" t="s">
        <v>258</v>
      </c>
      <c r="D403" s="426" t="s">
        <v>59</v>
      </c>
      <c r="E403" s="508" t="s">
        <v>2192</v>
      </c>
      <c r="F403" s="618" t="s">
        <v>29</v>
      </c>
      <c r="G403" s="619" t="s">
        <v>2316</v>
      </c>
      <c r="H403" s="461" t="s">
        <v>2303</v>
      </c>
      <c r="I403" s="618" t="s">
        <v>2315</v>
      </c>
      <c r="J403" s="620"/>
      <c r="K403" s="620">
        <v>1</v>
      </c>
      <c r="L403" s="621"/>
      <c r="M403" s="621"/>
      <c r="N403" s="621"/>
      <c r="O403" s="620"/>
      <c r="P403" s="618" t="s">
        <v>2317</v>
      </c>
      <c r="Q403" s="456" t="s">
        <v>2318</v>
      </c>
      <c r="R403" s="621">
        <v>1</v>
      </c>
      <c r="S403" s="622">
        <v>0.5</v>
      </c>
      <c r="T403" s="202"/>
      <c r="U403" s="202"/>
    </row>
    <row r="404" spans="1:21" ht="20" customHeight="1">
      <c r="A404" s="203">
        <v>403</v>
      </c>
      <c r="B404" s="616" t="s">
        <v>1658</v>
      </c>
      <c r="C404" s="617" t="s">
        <v>131</v>
      </c>
      <c r="D404" s="426" t="s">
        <v>157</v>
      </c>
      <c r="E404" s="289" t="s">
        <v>18</v>
      </c>
      <c r="F404" s="289" t="s">
        <v>38</v>
      </c>
      <c r="G404" s="619" t="s">
        <v>2321</v>
      </c>
      <c r="H404" s="461" t="s">
        <v>2320</v>
      </c>
      <c r="I404" s="618" t="s">
        <v>2319</v>
      </c>
      <c r="J404" s="620">
        <v>0.5</v>
      </c>
      <c r="K404" s="620"/>
      <c r="L404" s="621"/>
      <c r="M404" s="621"/>
      <c r="N404" s="621"/>
      <c r="O404" s="620"/>
      <c r="P404" s="618" t="s">
        <v>1206</v>
      </c>
      <c r="Q404" s="456" t="s">
        <v>2323</v>
      </c>
      <c r="R404" s="620">
        <v>0.5</v>
      </c>
      <c r="S404" s="621">
        <v>0.33333333333333331</v>
      </c>
      <c r="T404" s="202"/>
      <c r="U404" s="202"/>
    </row>
    <row r="405" spans="1:21" ht="20" customHeight="1">
      <c r="A405" s="498">
        <v>404</v>
      </c>
      <c r="B405" s="616" t="s">
        <v>224</v>
      </c>
      <c r="C405" s="617" t="s">
        <v>2322</v>
      </c>
      <c r="D405" s="426" t="s">
        <v>67</v>
      </c>
      <c r="E405" s="289" t="s">
        <v>18</v>
      </c>
      <c r="F405" s="289" t="s">
        <v>38</v>
      </c>
      <c r="G405" s="619" t="s">
        <v>2321</v>
      </c>
      <c r="H405" s="461" t="s">
        <v>2320</v>
      </c>
      <c r="I405" s="618" t="s">
        <v>2319</v>
      </c>
      <c r="J405" s="620">
        <v>0.5</v>
      </c>
      <c r="K405" s="620"/>
      <c r="L405" s="621"/>
      <c r="M405" s="621"/>
      <c r="N405" s="621"/>
      <c r="O405" s="620"/>
      <c r="P405" s="618" t="s">
        <v>1206</v>
      </c>
      <c r="Q405" s="456" t="s">
        <v>2323</v>
      </c>
      <c r="R405" s="620">
        <v>0.5</v>
      </c>
      <c r="S405" s="621">
        <v>0.33333333333333331</v>
      </c>
      <c r="T405" s="202"/>
      <c r="U405" s="202"/>
    </row>
    <row r="406" spans="1:21" ht="20" customHeight="1">
      <c r="A406" s="203">
        <v>405</v>
      </c>
      <c r="B406" s="616" t="s">
        <v>2326</v>
      </c>
      <c r="C406" s="617" t="s">
        <v>2327</v>
      </c>
      <c r="D406" s="426" t="s">
        <v>231</v>
      </c>
      <c r="E406" s="289" t="s">
        <v>18</v>
      </c>
      <c r="F406" s="289" t="s">
        <v>36</v>
      </c>
      <c r="G406" s="619" t="s">
        <v>2328</v>
      </c>
      <c r="H406" s="461" t="s">
        <v>2325</v>
      </c>
      <c r="I406" s="618" t="s">
        <v>2324</v>
      </c>
      <c r="J406" s="620">
        <v>1</v>
      </c>
      <c r="K406" s="620"/>
      <c r="L406" s="621"/>
      <c r="M406" s="621"/>
      <c r="N406" s="621"/>
      <c r="O406" s="620"/>
      <c r="P406" s="618" t="s">
        <v>1202</v>
      </c>
      <c r="Q406" s="456" t="s">
        <v>2329</v>
      </c>
      <c r="R406" s="621">
        <v>1</v>
      </c>
      <c r="S406" s="622">
        <v>0.33333333333333331</v>
      </c>
      <c r="T406" s="202"/>
      <c r="U406" s="202"/>
    </row>
    <row r="407" spans="1:21" ht="20" customHeight="1">
      <c r="A407" s="498">
        <v>406</v>
      </c>
      <c r="B407" s="565" t="s">
        <v>211</v>
      </c>
      <c r="C407" s="566" t="s">
        <v>212</v>
      </c>
      <c r="D407" s="426" t="s">
        <v>67</v>
      </c>
      <c r="E407" s="289" t="s">
        <v>18</v>
      </c>
      <c r="F407" s="289" t="s">
        <v>1361</v>
      </c>
      <c r="G407" s="568" t="s">
        <v>2332</v>
      </c>
      <c r="H407" s="461" t="s">
        <v>2331</v>
      </c>
      <c r="I407" s="567" t="s">
        <v>2330</v>
      </c>
      <c r="J407" s="569">
        <v>1</v>
      </c>
      <c r="K407" s="569"/>
      <c r="L407" s="570"/>
      <c r="M407" s="570"/>
      <c r="N407" s="570"/>
      <c r="O407" s="569"/>
      <c r="P407" s="567" t="s">
        <v>1212</v>
      </c>
      <c r="Q407" s="456" t="s">
        <v>2333</v>
      </c>
      <c r="R407" s="570">
        <v>1</v>
      </c>
      <c r="S407" s="571">
        <v>1</v>
      </c>
      <c r="T407" s="202"/>
      <c r="U407" s="202"/>
    </row>
    <row r="408" spans="1:21" ht="20" customHeight="1">
      <c r="A408" s="203">
        <v>407</v>
      </c>
      <c r="B408" s="565" t="s">
        <v>1046</v>
      </c>
      <c r="C408" s="566" t="s">
        <v>2338</v>
      </c>
      <c r="D408" s="426" t="s">
        <v>67</v>
      </c>
      <c r="E408" s="508" t="s">
        <v>2192</v>
      </c>
      <c r="F408" s="422" t="s">
        <v>2098</v>
      </c>
      <c r="G408" s="568" t="s">
        <v>2335</v>
      </c>
      <c r="H408" s="461" t="s">
        <v>2336</v>
      </c>
      <c r="I408" s="567" t="s">
        <v>2334</v>
      </c>
      <c r="J408" s="569">
        <v>1</v>
      </c>
      <c r="K408" s="569"/>
      <c r="L408" s="570"/>
      <c r="M408" s="570"/>
      <c r="N408" s="570"/>
      <c r="O408" s="569"/>
      <c r="P408" s="289" t="s">
        <v>1224</v>
      </c>
      <c r="Q408" s="456" t="s">
        <v>2337</v>
      </c>
      <c r="R408" s="570">
        <v>1</v>
      </c>
      <c r="S408" s="571">
        <v>0.2</v>
      </c>
      <c r="T408" s="202"/>
      <c r="U408" s="202"/>
    </row>
    <row r="409" spans="1:21" ht="20" customHeight="1">
      <c r="A409" s="498">
        <v>408</v>
      </c>
      <c r="B409" s="565" t="s">
        <v>600</v>
      </c>
      <c r="C409" s="426" t="s">
        <v>506</v>
      </c>
      <c r="D409" s="426" t="s">
        <v>59</v>
      </c>
      <c r="E409" s="508" t="s">
        <v>2192</v>
      </c>
      <c r="F409" s="289" t="s">
        <v>29</v>
      </c>
      <c r="G409" s="568" t="s">
        <v>2341</v>
      </c>
      <c r="H409" s="461" t="s">
        <v>2340</v>
      </c>
      <c r="I409" s="567" t="s">
        <v>2339</v>
      </c>
      <c r="J409" s="569">
        <v>1</v>
      </c>
      <c r="K409" s="569"/>
      <c r="L409" s="570"/>
      <c r="M409" s="570"/>
      <c r="N409" s="570"/>
      <c r="O409" s="569"/>
      <c r="P409" s="567" t="s">
        <v>1202</v>
      </c>
      <c r="Q409" s="456" t="s">
        <v>2342</v>
      </c>
      <c r="R409" s="570">
        <v>1</v>
      </c>
      <c r="S409" s="571">
        <v>1</v>
      </c>
      <c r="T409" s="202"/>
      <c r="U409" s="202"/>
    </row>
    <row r="410" spans="1:21" ht="20" customHeight="1">
      <c r="A410" s="203">
        <v>409</v>
      </c>
      <c r="B410" s="433" t="s">
        <v>131</v>
      </c>
      <c r="C410" s="426" t="s">
        <v>689</v>
      </c>
      <c r="D410" s="426" t="s">
        <v>59</v>
      </c>
      <c r="E410" s="289" t="s">
        <v>18</v>
      </c>
      <c r="F410" s="289" t="s">
        <v>34</v>
      </c>
      <c r="G410" s="290" t="s">
        <v>2361</v>
      </c>
      <c r="H410" s="461" t="s">
        <v>2343</v>
      </c>
      <c r="I410" s="289" t="s">
        <v>2360</v>
      </c>
      <c r="J410" s="452">
        <v>1</v>
      </c>
      <c r="K410" s="452"/>
      <c r="L410" s="423"/>
      <c r="M410" s="423"/>
      <c r="N410" s="423"/>
      <c r="O410" s="452"/>
      <c r="P410" s="289" t="s">
        <v>2016</v>
      </c>
      <c r="Q410" s="602" t="s">
        <v>2362</v>
      </c>
      <c r="R410" s="423">
        <v>1</v>
      </c>
      <c r="S410" s="425">
        <v>0.16666666666666666</v>
      </c>
      <c r="T410" s="202"/>
      <c r="U410" s="202"/>
    </row>
    <row r="411" spans="1:21" ht="20" customHeight="1">
      <c r="A411" s="498">
        <v>410</v>
      </c>
      <c r="B411" s="433" t="s">
        <v>2366</v>
      </c>
      <c r="C411" s="426" t="s">
        <v>2365</v>
      </c>
      <c r="D411" s="426" t="s">
        <v>231</v>
      </c>
      <c r="E411" s="289" t="s">
        <v>18</v>
      </c>
      <c r="F411" s="289" t="s">
        <v>34</v>
      </c>
      <c r="G411" s="289" t="s">
        <v>2364</v>
      </c>
      <c r="H411" s="461" t="s">
        <v>2344</v>
      </c>
      <c r="I411" s="289" t="s">
        <v>2363</v>
      </c>
      <c r="J411" s="452">
        <v>0</v>
      </c>
      <c r="K411" s="452"/>
      <c r="L411" s="423"/>
      <c r="M411" s="423"/>
      <c r="N411" s="423"/>
      <c r="O411" s="452"/>
      <c r="P411" s="289" t="s">
        <v>1204</v>
      </c>
      <c r="Q411" s="484" t="s">
        <v>2367</v>
      </c>
      <c r="R411" s="452">
        <v>0.33333333333333331</v>
      </c>
      <c r="S411" s="423">
        <v>0.25</v>
      </c>
      <c r="T411" s="202"/>
      <c r="U411" s="202"/>
    </row>
    <row r="412" spans="1:21" ht="20" customHeight="1">
      <c r="A412" s="203">
        <v>411</v>
      </c>
      <c r="B412" s="433" t="s">
        <v>239</v>
      </c>
      <c r="C412" s="426" t="s">
        <v>204</v>
      </c>
      <c r="D412" s="426" t="s">
        <v>67</v>
      </c>
      <c r="E412" s="289" t="s">
        <v>18</v>
      </c>
      <c r="F412" s="289" t="s">
        <v>34</v>
      </c>
      <c r="G412" s="289" t="s">
        <v>2364</v>
      </c>
      <c r="H412" s="461" t="s">
        <v>2344</v>
      </c>
      <c r="I412" s="289" t="s">
        <v>2363</v>
      </c>
      <c r="J412" s="452">
        <v>0.5</v>
      </c>
      <c r="K412" s="452"/>
      <c r="L412" s="423"/>
      <c r="M412" s="423"/>
      <c r="N412" s="423"/>
      <c r="O412" s="452"/>
      <c r="P412" s="289" t="s">
        <v>1204</v>
      </c>
      <c r="Q412" s="484" t="s">
        <v>2367</v>
      </c>
      <c r="R412" s="452">
        <v>0.33333333333333331</v>
      </c>
      <c r="S412" s="423">
        <v>0.25</v>
      </c>
      <c r="T412" s="202"/>
      <c r="U412" s="202"/>
    </row>
    <row r="413" spans="1:21" ht="20" customHeight="1">
      <c r="A413" s="498">
        <v>412</v>
      </c>
      <c r="B413" s="433" t="s">
        <v>241</v>
      </c>
      <c r="C413" s="426" t="s">
        <v>1548</v>
      </c>
      <c r="D413" s="426" t="s">
        <v>67</v>
      </c>
      <c r="E413" s="289" t="s">
        <v>18</v>
      </c>
      <c r="F413" s="289" t="s">
        <v>34</v>
      </c>
      <c r="G413" s="289" t="s">
        <v>2364</v>
      </c>
      <c r="H413" s="461" t="s">
        <v>2344</v>
      </c>
      <c r="I413" s="289" t="s">
        <v>2363</v>
      </c>
      <c r="J413" s="452">
        <v>0.5</v>
      </c>
      <c r="K413" s="452"/>
      <c r="L413" s="423"/>
      <c r="M413" s="423"/>
      <c r="N413" s="423"/>
      <c r="O413" s="452"/>
      <c r="P413" s="289" t="s">
        <v>1204</v>
      </c>
      <c r="Q413" s="484" t="s">
        <v>2367</v>
      </c>
      <c r="R413" s="452">
        <v>0.33333333333333331</v>
      </c>
      <c r="S413" s="423">
        <v>0.25</v>
      </c>
      <c r="T413" s="202"/>
      <c r="U413" s="202"/>
    </row>
    <row r="414" spans="1:21" ht="20" customHeight="1">
      <c r="A414" s="203">
        <v>413</v>
      </c>
      <c r="B414" s="616" t="s">
        <v>1920</v>
      </c>
      <c r="C414" s="426" t="s">
        <v>1921</v>
      </c>
      <c r="D414" s="426" t="s">
        <v>1922</v>
      </c>
      <c r="E414" s="508" t="s">
        <v>2192</v>
      </c>
      <c r="F414" s="422" t="s">
        <v>2098</v>
      </c>
      <c r="G414" s="619" t="s">
        <v>2385</v>
      </c>
      <c r="H414" s="461" t="s">
        <v>2345</v>
      </c>
      <c r="I414" s="618" t="s">
        <v>2384</v>
      </c>
      <c r="J414" s="620"/>
      <c r="K414" s="620"/>
      <c r="L414" s="621"/>
      <c r="M414" s="621"/>
      <c r="N414" s="621"/>
      <c r="O414" s="620">
        <v>1</v>
      </c>
      <c r="P414" s="628" t="s">
        <v>1201</v>
      </c>
      <c r="Q414" s="627" t="s">
        <v>2386</v>
      </c>
      <c r="R414" s="621">
        <v>1</v>
      </c>
      <c r="S414" s="622">
        <v>0.33333333333333331</v>
      </c>
      <c r="T414" s="202"/>
      <c r="U414" s="202"/>
    </row>
    <row r="415" spans="1:21" ht="20" customHeight="1">
      <c r="A415" s="498">
        <v>414</v>
      </c>
      <c r="B415" s="616" t="s">
        <v>2409</v>
      </c>
      <c r="C415" s="617" t="s">
        <v>2408</v>
      </c>
      <c r="D415" s="617" t="s">
        <v>368</v>
      </c>
      <c r="E415" s="289" t="s">
        <v>18</v>
      </c>
      <c r="F415" s="289" t="s">
        <v>38</v>
      </c>
      <c r="G415" s="619" t="s">
        <v>2407</v>
      </c>
      <c r="H415" s="461" t="s">
        <v>2346</v>
      </c>
      <c r="I415" s="618" t="s">
        <v>2406</v>
      </c>
      <c r="J415" s="620">
        <v>1</v>
      </c>
      <c r="K415" s="620"/>
      <c r="L415" s="621"/>
      <c r="M415" s="621"/>
      <c r="N415" s="621"/>
      <c r="O415" s="620"/>
      <c r="P415" s="618" t="s">
        <v>1209</v>
      </c>
      <c r="Q415" s="456" t="s">
        <v>2410</v>
      </c>
      <c r="R415" s="621">
        <v>1</v>
      </c>
      <c r="S415" s="622">
        <v>1</v>
      </c>
      <c r="T415" s="202"/>
      <c r="U415" s="202"/>
    </row>
    <row r="416" spans="1:21" ht="20" customHeight="1">
      <c r="A416" s="203">
        <v>415</v>
      </c>
      <c r="B416" s="616" t="s">
        <v>322</v>
      </c>
      <c r="C416" s="617" t="s">
        <v>323</v>
      </c>
      <c r="D416" s="426" t="s">
        <v>59</v>
      </c>
      <c r="E416" s="508" t="s">
        <v>2192</v>
      </c>
      <c r="F416" s="289" t="s">
        <v>31</v>
      </c>
      <c r="G416" s="619" t="s">
        <v>2412</v>
      </c>
      <c r="H416" s="461" t="s">
        <v>2347</v>
      </c>
      <c r="I416" s="618" t="s">
        <v>2411</v>
      </c>
      <c r="J416" s="620"/>
      <c r="K416" s="620"/>
      <c r="L416" s="621"/>
      <c r="M416" s="621"/>
      <c r="N416" s="621"/>
      <c r="O416" s="620">
        <v>0.5</v>
      </c>
      <c r="P416" s="618" t="s">
        <v>1203</v>
      </c>
      <c r="Q416" s="625" t="s">
        <v>2413</v>
      </c>
      <c r="R416" s="621">
        <v>0.5</v>
      </c>
      <c r="S416" s="622">
        <v>0.14285714285714285</v>
      </c>
      <c r="T416" s="202"/>
      <c r="U416" s="202"/>
    </row>
    <row r="417" spans="1:21" ht="20" customHeight="1">
      <c r="A417" s="203">
        <v>416</v>
      </c>
      <c r="B417" s="433" t="s">
        <v>339</v>
      </c>
      <c r="C417" s="426" t="s">
        <v>131</v>
      </c>
      <c r="D417" s="426" t="s">
        <v>67</v>
      </c>
      <c r="E417" s="508" t="s">
        <v>2192</v>
      </c>
      <c r="F417" s="289" t="s">
        <v>31</v>
      </c>
      <c r="G417" s="619" t="s">
        <v>2412</v>
      </c>
      <c r="H417" s="461" t="s">
        <v>2347</v>
      </c>
      <c r="I417" s="618" t="s">
        <v>2411</v>
      </c>
      <c r="J417" s="452"/>
      <c r="K417" s="452"/>
      <c r="L417" s="423"/>
      <c r="M417" s="423"/>
      <c r="N417" s="423"/>
      <c r="O417" s="452">
        <v>0.5</v>
      </c>
      <c r="P417" s="618" t="s">
        <v>1203</v>
      </c>
      <c r="Q417" s="455" t="s">
        <v>2413</v>
      </c>
      <c r="R417" s="423">
        <v>0.5</v>
      </c>
      <c r="S417" s="622">
        <v>0.14285714285714285</v>
      </c>
      <c r="T417" s="202"/>
      <c r="U417" s="202"/>
    </row>
    <row r="418" spans="1:21" ht="20" customHeight="1">
      <c r="A418" s="203">
        <v>417</v>
      </c>
      <c r="B418" s="616" t="s">
        <v>1079</v>
      </c>
      <c r="C418" s="617" t="s">
        <v>1057</v>
      </c>
      <c r="D418" s="426" t="s">
        <v>56</v>
      </c>
      <c r="E418" s="508" t="s">
        <v>2192</v>
      </c>
      <c r="F418" s="422" t="s">
        <v>2098</v>
      </c>
      <c r="G418" s="619" t="s">
        <v>2416</v>
      </c>
      <c r="H418" s="461" t="s">
        <v>2348</v>
      </c>
      <c r="I418" s="618" t="s">
        <v>2414</v>
      </c>
      <c r="J418" s="620"/>
      <c r="K418" s="620"/>
      <c r="L418" s="621"/>
      <c r="M418" s="621">
        <v>1</v>
      </c>
      <c r="N418" s="621"/>
      <c r="O418" s="620"/>
      <c r="P418" s="618" t="s">
        <v>2299</v>
      </c>
      <c r="Q418" s="625" t="s">
        <v>2415</v>
      </c>
      <c r="R418" s="621">
        <v>1</v>
      </c>
      <c r="S418" s="622">
        <v>0.1111111111111111</v>
      </c>
      <c r="T418" s="202"/>
      <c r="U418" s="202"/>
    </row>
    <row r="419" spans="1:21" ht="20" customHeight="1">
      <c r="A419" s="203">
        <v>418</v>
      </c>
      <c r="B419" s="616" t="s">
        <v>314</v>
      </c>
      <c r="C419" s="617" t="s">
        <v>315</v>
      </c>
      <c r="D419" s="426" t="s">
        <v>67</v>
      </c>
      <c r="E419" s="289" t="s">
        <v>19</v>
      </c>
      <c r="F419" s="289" t="s">
        <v>1438</v>
      </c>
      <c r="G419" s="619" t="s">
        <v>2418</v>
      </c>
      <c r="H419" s="461" t="s">
        <v>2349</v>
      </c>
      <c r="I419" s="618" t="s">
        <v>2417</v>
      </c>
      <c r="J419" s="620"/>
      <c r="K419" s="620">
        <v>1</v>
      </c>
      <c r="L419" s="621"/>
      <c r="M419" s="621"/>
      <c r="N419" s="621"/>
      <c r="O419" s="620"/>
      <c r="P419" s="618" t="s">
        <v>1093</v>
      </c>
      <c r="Q419" s="681" t="s">
        <v>2419</v>
      </c>
      <c r="R419" s="621">
        <v>1</v>
      </c>
      <c r="S419" s="622">
        <v>0.25</v>
      </c>
      <c r="T419" s="202"/>
      <c r="U419" s="202"/>
    </row>
    <row r="420" spans="1:21" ht="20" customHeight="1">
      <c r="A420" s="203">
        <v>419</v>
      </c>
      <c r="B420" s="616" t="s">
        <v>96</v>
      </c>
      <c r="C420" s="617" t="s">
        <v>97</v>
      </c>
      <c r="D420" s="426" t="s">
        <v>59</v>
      </c>
      <c r="E420" s="508" t="s">
        <v>2192</v>
      </c>
      <c r="F420" s="289" t="s">
        <v>1888</v>
      </c>
      <c r="G420" s="619" t="s">
        <v>2421</v>
      </c>
      <c r="H420" s="461" t="s">
        <v>2350</v>
      </c>
      <c r="I420" s="289" t="s">
        <v>2420</v>
      </c>
      <c r="J420" s="620"/>
      <c r="K420" s="620">
        <v>1</v>
      </c>
      <c r="L420" s="621"/>
      <c r="M420" s="621"/>
      <c r="N420" s="621"/>
      <c r="O420" s="620"/>
      <c r="P420" s="618" t="s">
        <v>2423</v>
      </c>
      <c r="Q420" s="456" t="s">
        <v>2422</v>
      </c>
      <c r="R420" s="621">
        <v>1</v>
      </c>
      <c r="S420" s="622">
        <v>3.3333333333333333E-2</v>
      </c>
      <c r="T420" s="202"/>
      <c r="U420" s="202"/>
    </row>
    <row r="421" spans="1:21" ht="20" customHeight="1">
      <c r="A421" s="203">
        <v>420</v>
      </c>
      <c r="B421" s="433" t="s">
        <v>352</v>
      </c>
      <c r="C421" s="566" t="s">
        <v>353</v>
      </c>
      <c r="D421" s="426" t="s">
        <v>67</v>
      </c>
      <c r="E421" s="289" t="s">
        <v>18</v>
      </c>
      <c r="F421" s="289" t="s">
        <v>33</v>
      </c>
      <c r="G421" s="619" t="s">
        <v>2425</v>
      </c>
      <c r="H421" s="461" t="s">
        <v>2351</v>
      </c>
      <c r="I421" s="618" t="s">
        <v>2424</v>
      </c>
      <c r="J421" s="620">
        <v>0.5</v>
      </c>
      <c r="K421" s="620"/>
      <c r="L421" s="621"/>
      <c r="M421" s="621"/>
      <c r="N421" s="621"/>
      <c r="O421" s="620"/>
      <c r="P421" s="618" t="s">
        <v>1199</v>
      </c>
      <c r="Q421" s="456" t="s">
        <v>2426</v>
      </c>
      <c r="R421" s="621">
        <v>0.33333333333333331</v>
      </c>
      <c r="S421" s="621">
        <v>0.33333333333333331</v>
      </c>
      <c r="T421" s="202"/>
      <c r="U421" s="202"/>
    </row>
    <row r="422" spans="1:21" ht="20" customHeight="1">
      <c r="A422" s="203">
        <v>421</v>
      </c>
      <c r="B422" s="433" t="s">
        <v>946</v>
      </c>
      <c r="C422" s="426" t="s">
        <v>2182</v>
      </c>
      <c r="D422" s="508" t="s">
        <v>231</v>
      </c>
      <c r="E422" s="508" t="s">
        <v>2192</v>
      </c>
      <c r="F422" s="422" t="s">
        <v>2098</v>
      </c>
      <c r="G422" s="619" t="s">
        <v>2425</v>
      </c>
      <c r="H422" s="461" t="s">
        <v>2351</v>
      </c>
      <c r="I422" s="618" t="s">
        <v>2424</v>
      </c>
      <c r="J422" s="620">
        <v>0</v>
      </c>
      <c r="K422" s="452"/>
      <c r="L422" s="423"/>
      <c r="M422" s="423"/>
      <c r="N422" s="423"/>
      <c r="O422" s="452"/>
      <c r="P422" s="618" t="s">
        <v>1199</v>
      </c>
      <c r="Q422" s="456" t="s">
        <v>2426</v>
      </c>
      <c r="R422" s="621">
        <v>0.33333333333333331</v>
      </c>
      <c r="S422" s="621">
        <v>0.33333333333333331</v>
      </c>
      <c r="T422" s="202"/>
      <c r="U422" s="202"/>
    </row>
    <row r="423" spans="1:21" ht="20" customHeight="1">
      <c r="A423" s="203">
        <v>422</v>
      </c>
      <c r="B423" s="433" t="s">
        <v>1049</v>
      </c>
      <c r="C423" s="426" t="s">
        <v>397</v>
      </c>
      <c r="D423" s="426" t="s">
        <v>67</v>
      </c>
      <c r="E423" s="508" t="s">
        <v>2192</v>
      </c>
      <c r="F423" s="422" t="s">
        <v>2098</v>
      </c>
      <c r="G423" s="619" t="s">
        <v>2425</v>
      </c>
      <c r="H423" s="461" t="s">
        <v>2351</v>
      </c>
      <c r="I423" s="618" t="s">
        <v>2424</v>
      </c>
      <c r="J423" s="620">
        <v>0.5</v>
      </c>
      <c r="K423" s="452"/>
      <c r="L423" s="423"/>
      <c r="M423" s="423"/>
      <c r="N423" s="423"/>
      <c r="O423" s="452"/>
      <c r="P423" s="618" t="s">
        <v>1199</v>
      </c>
      <c r="Q423" s="456" t="s">
        <v>2426</v>
      </c>
      <c r="R423" s="621">
        <v>0.33333333333333331</v>
      </c>
      <c r="S423" s="621">
        <v>0.33333333333333331</v>
      </c>
      <c r="T423" s="202"/>
      <c r="U423" s="202"/>
    </row>
    <row r="424" spans="1:21" ht="20" customHeight="1">
      <c r="A424" s="203">
        <v>423</v>
      </c>
      <c r="B424" s="433" t="s">
        <v>827</v>
      </c>
      <c r="C424" s="426" t="s">
        <v>828</v>
      </c>
      <c r="D424" s="426" t="s">
        <v>56</v>
      </c>
      <c r="E424" s="289" t="s">
        <v>19</v>
      </c>
      <c r="F424" s="289" t="s">
        <v>1488</v>
      </c>
      <c r="G424" s="619" t="s">
        <v>2428</v>
      </c>
      <c r="H424" s="461" t="s">
        <v>2352</v>
      </c>
      <c r="I424" s="618" t="s">
        <v>2427</v>
      </c>
      <c r="J424" s="620">
        <v>1</v>
      </c>
      <c r="K424" s="620"/>
      <c r="L424" s="621"/>
      <c r="M424" s="621"/>
      <c r="N424" s="621"/>
      <c r="O424" s="620"/>
      <c r="P424" s="618" t="s">
        <v>2429</v>
      </c>
      <c r="Q424" s="456" t="s">
        <v>2430</v>
      </c>
      <c r="R424" s="621">
        <v>1</v>
      </c>
      <c r="S424" s="622">
        <v>0.2</v>
      </c>
      <c r="T424" s="202"/>
      <c r="U424" s="202"/>
    </row>
    <row r="425" spans="1:21" ht="20" customHeight="1">
      <c r="A425" s="203">
        <v>424</v>
      </c>
      <c r="B425" s="616" t="s">
        <v>801</v>
      </c>
      <c r="C425" s="617" t="s">
        <v>802</v>
      </c>
      <c r="D425" s="426" t="s">
        <v>59</v>
      </c>
      <c r="E425" s="289" t="s">
        <v>19</v>
      </c>
      <c r="F425" s="289" t="s">
        <v>1237</v>
      </c>
      <c r="G425" s="619" t="s">
        <v>2432</v>
      </c>
      <c r="H425" s="461" t="s">
        <v>2353</v>
      </c>
      <c r="I425" s="618" t="s">
        <v>2431</v>
      </c>
      <c r="J425" s="620"/>
      <c r="K425" s="620">
        <v>1</v>
      </c>
      <c r="L425" s="621"/>
      <c r="M425" s="621"/>
      <c r="N425" s="621"/>
      <c r="O425" s="620"/>
      <c r="P425" s="618" t="s">
        <v>1097</v>
      </c>
      <c r="Q425" s="456" t="s">
        <v>2433</v>
      </c>
      <c r="R425" s="621">
        <v>1</v>
      </c>
      <c r="S425" s="622">
        <v>0.33333333333333331</v>
      </c>
      <c r="T425" s="202"/>
      <c r="U425" s="202"/>
    </row>
    <row r="426" spans="1:21" ht="20" customHeight="1">
      <c r="A426" s="203">
        <v>425</v>
      </c>
      <c r="B426" s="616" t="s">
        <v>1658</v>
      </c>
      <c r="C426" s="617" t="s">
        <v>131</v>
      </c>
      <c r="D426" s="426" t="s">
        <v>157</v>
      </c>
      <c r="E426" s="289" t="s">
        <v>18</v>
      </c>
      <c r="F426" s="289" t="s">
        <v>38</v>
      </c>
      <c r="G426" s="619" t="s">
        <v>2435</v>
      </c>
      <c r="H426" s="461" t="s">
        <v>2354</v>
      </c>
      <c r="I426" s="618" t="s">
        <v>2434</v>
      </c>
      <c r="J426" s="620">
        <v>0.33333333333333331</v>
      </c>
      <c r="K426" s="620"/>
      <c r="L426" s="621"/>
      <c r="M426" s="621"/>
      <c r="N426" s="621"/>
      <c r="O426" s="620"/>
      <c r="P426" s="618" t="s">
        <v>1202</v>
      </c>
      <c r="Q426" s="456" t="s">
        <v>2436</v>
      </c>
      <c r="R426" s="620">
        <v>0.33333333333333331</v>
      </c>
      <c r="S426" s="620">
        <v>0.33333333333333331</v>
      </c>
      <c r="T426" s="202"/>
      <c r="U426" s="202"/>
    </row>
    <row r="427" spans="1:21" ht="20" customHeight="1">
      <c r="A427" s="203">
        <v>426</v>
      </c>
      <c r="B427" s="433" t="s">
        <v>247</v>
      </c>
      <c r="C427" s="426" t="s">
        <v>248</v>
      </c>
      <c r="D427" s="426" t="s">
        <v>56</v>
      </c>
      <c r="E427" s="289" t="s">
        <v>18</v>
      </c>
      <c r="F427" s="289" t="s">
        <v>36</v>
      </c>
      <c r="G427" s="619" t="s">
        <v>2435</v>
      </c>
      <c r="H427" s="461" t="s">
        <v>2354</v>
      </c>
      <c r="I427" s="618" t="s">
        <v>2434</v>
      </c>
      <c r="J427" s="620">
        <v>0.33333333333333331</v>
      </c>
      <c r="K427" s="452"/>
      <c r="L427" s="423"/>
      <c r="M427" s="423"/>
      <c r="N427" s="423"/>
      <c r="O427" s="452"/>
      <c r="P427" s="618" t="s">
        <v>1202</v>
      </c>
      <c r="Q427" s="456" t="s">
        <v>2436</v>
      </c>
      <c r="R427" s="620">
        <v>0.33333333333333331</v>
      </c>
      <c r="S427" s="620">
        <v>0.33333333333333331</v>
      </c>
      <c r="T427" s="202"/>
      <c r="U427" s="202"/>
    </row>
    <row r="428" spans="1:21" ht="20" customHeight="1">
      <c r="A428" s="203">
        <v>427</v>
      </c>
      <c r="B428" s="433" t="s">
        <v>329</v>
      </c>
      <c r="C428" s="426" t="s">
        <v>330</v>
      </c>
      <c r="D428" s="634" t="s">
        <v>56</v>
      </c>
      <c r="E428" s="289" t="s">
        <v>18</v>
      </c>
      <c r="F428" s="289" t="s">
        <v>38</v>
      </c>
      <c r="G428" s="619" t="s">
        <v>2435</v>
      </c>
      <c r="H428" s="461" t="s">
        <v>2354</v>
      </c>
      <c r="I428" s="618" t="s">
        <v>2434</v>
      </c>
      <c r="J428" s="620">
        <v>0.33333333333333331</v>
      </c>
      <c r="K428" s="452"/>
      <c r="L428" s="423"/>
      <c r="M428" s="423"/>
      <c r="N428" s="423"/>
      <c r="O428" s="452"/>
      <c r="P428" s="618" t="s">
        <v>1202</v>
      </c>
      <c r="Q428" s="681" t="s">
        <v>2436</v>
      </c>
      <c r="R428" s="620">
        <v>0.33333333333333331</v>
      </c>
      <c r="S428" s="620">
        <v>0.33333333333333331</v>
      </c>
      <c r="T428" s="202"/>
      <c r="U428" s="202"/>
    </row>
    <row r="429" spans="1:21" ht="20" customHeight="1">
      <c r="A429" s="203">
        <v>428</v>
      </c>
      <c r="B429" s="616" t="s">
        <v>249</v>
      </c>
      <c r="C429" s="617" t="s">
        <v>2439</v>
      </c>
      <c r="D429" s="426" t="s">
        <v>67</v>
      </c>
      <c r="E429" s="289" t="s">
        <v>18</v>
      </c>
      <c r="F429" s="289" t="s">
        <v>38</v>
      </c>
      <c r="G429" s="619" t="s">
        <v>2438</v>
      </c>
      <c r="H429" s="461" t="s">
        <v>2355</v>
      </c>
      <c r="I429" s="618" t="s">
        <v>2437</v>
      </c>
      <c r="J429" s="620">
        <v>1</v>
      </c>
      <c r="K429" s="620"/>
      <c r="L429" s="621"/>
      <c r="M429" s="621"/>
      <c r="N429" s="621"/>
      <c r="O429" s="620"/>
      <c r="P429" s="618" t="s">
        <v>1195</v>
      </c>
      <c r="Q429" s="456" t="s">
        <v>2440</v>
      </c>
      <c r="R429" s="621">
        <v>1</v>
      </c>
      <c r="S429" s="622">
        <v>1</v>
      </c>
      <c r="T429" s="202"/>
      <c r="U429" s="202"/>
    </row>
    <row r="430" spans="1:21" ht="20" customHeight="1">
      <c r="A430" s="203">
        <v>429</v>
      </c>
      <c r="B430" s="616" t="s">
        <v>761</v>
      </c>
      <c r="C430" s="617" t="s">
        <v>762</v>
      </c>
      <c r="D430" s="426" t="s">
        <v>59</v>
      </c>
      <c r="E430" s="289" t="s">
        <v>19</v>
      </c>
      <c r="F430" s="289" t="s">
        <v>1435</v>
      </c>
      <c r="G430" s="619" t="s">
        <v>2442</v>
      </c>
      <c r="H430" s="461" t="s">
        <v>2356</v>
      </c>
      <c r="I430" s="618" t="s">
        <v>2441</v>
      </c>
      <c r="J430" s="620"/>
      <c r="K430" s="620">
        <v>1</v>
      </c>
      <c r="L430" s="621"/>
      <c r="M430" s="621"/>
      <c r="N430" s="621"/>
      <c r="O430" s="620"/>
      <c r="P430" s="618" t="s">
        <v>1697</v>
      </c>
      <c r="Q430" s="456" t="s">
        <v>2443</v>
      </c>
      <c r="R430" s="621">
        <v>1</v>
      </c>
      <c r="S430" s="621">
        <v>0.5</v>
      </c>
      <c r="T430" s="202"/>
      <c r="U430" s="202"/>
    </row>
    <row r="431" spans="1:21" ht="20" customHeight="1">
      <c r="A431" s="203">
        <v>430</v>
      </c>
      <c r="B431" s="616" t="s">
        <v>339</v>
      </c>
      <c r="C431" s="617" t="s">
        <v>131</v>
      </c>
      <c r="D431" s="426" t="s">
        <v>67</v>
      </c>
      <c r="E431" s="508" t="s">
        <v>2192</v>
      </c>
      <c r="F431" s="289" t="s">
        <v>31</v>
      </c>
      <c r="G431" s="619" t="s">
        <v>2445</v>
      </c>
      <c r="H431" s="461" t="s">
        <v>2357</v>
      </c>
      <c r="I431" s="618" t="s">
        <v>2444</v>
      </c>
      <c r="J431" s="620">
        <v>1</v>
      </c>
      <c r="K431" s="620"/>
      <c r="L431" s="621"/>
      <c r="M431" s="621"/>
      <c r="N431" s="621"/>
      <c r="O431" s="620"/>
      <c r="P431" s="618" t="s">
        <v>2446</v>
      </c>
      <c r="Q431" s="456" t="s">
        <v>2447</v>
      </c>
      <c r="R431" s="621">
        <v>1</v>
      </c>
      <c r="S431" s="622">
        <v>5.5555555555555552E-2</v>
      </c>
      <c r="T431" s="202"/>
      <c r="U431" s="202"/>
    </row>
    <row r="432" spans="1:21" ht="20" customHeight="1">
      <c r="A432" s="205">
        <v>431</v>
      </c>
      <c r="B432" s="616" t="s">
        <v>2451</v>
      </c>
      <c r="C432" s="617" t="s">
        <v>80</v>
      </c>
      <c r="D432" s="617" t="s">
        <v>835</v>
      </c>
      <c r="E432" s="508" t="s">
        <v>2192</v>
      </c>
      <c r="F432" s="289" t="s">
        <v>31</v>
      </c>
      <c r="G432" s="619" t="s">
        <v>2449</v>
      </c>
      <c r="H432" s="461" t="s">
        <v>2358</v>
      </c>
      <c r="I432" s="618" t="s">
        <v>2448</v>
      </c>
      <c r="J432" s="620">
        <v>0</v>
      </c>
      <c r="K432" s="620"/>
      <c r="L432" s="621"/>
      <c r="M432" s="621"/>
      <c r="N432" s="621"/>
      <c r="O432" s="620"/>
      <c r="P432" s="618" t="s">
        <v>2210</v>
      </c>
      <c r="Q432" s="456" t="s">
        <v>2450</v>
      </c>
      <c r="R432" s="621">
        <v>0.33333333333333331</v>
      </c>
      <c r="S432" s="622">
        <v>7.6923076923076927E-2</v>
      </c>
      <c r="T432" s="202"/>
      <c r="U432" s="202"/>
    </row>
    <row r="433" spans="1:21" ht="20" customHeight="1">
      <c r="A433" s="203">
        <v>432</v>
      </c>
      <c r="B433" s="433" t="s">
        <v>622</v>
      </c>
      <c r="C433" s="426" t="s">
        <v>623</v>
      </c>
      <c r="D433" s="426" t="s">
        <v>67</v>
      </c>
      <c r="E433" s="508" t="s">
        <v>2192</v>
      </c>
      <c r="F433" s="289" t="s">
        <v>31</v>
      </c>
      <c r="G433" s="619" t="s">
        <v>2449</v>
      </c>
      <c r="H433" s="461" t="s">
        <v>2358</v>
      </c>
      <c r="I433" s="618" t="s">
        <v>2448</v>
      </c>
      <c r="J433" s="620">
        <v>1</v>
      </c>
      <c r="K433" s="452"/>
      <c r="L433" s="423"/>
      <c r="M433" s="423"/>
      <c r="N433" s="423"/>
      <c r="O433" s="452"/>
      <c r="P433" s="618" t="s">
        <v>2210</v>
      </c>
      <c r="Q433" s="456" t="s">
        <v>2450</v>
      </c>
      <c r="R433" s="621">
        <v>0.33333333333333331</v>
      </c>
      <c r="S433" s="622">
        <v>7.6923076923076927E-2</v>
      </c>
      <c r="T433" s="202"/>
      <c r="U433" s="202"/>
    </row>
    <row r="434" spans="1:21" ht="20" customHeight="1">
      <c r="A434" s="205">
        <v>433</v>
      </c>
      <c r="B434" s="433" t="s">
        <v>2452</v>
      </c>
      <c r="C434" s="426" t="s">
        <v>2453</v>
      </c>
      <c r="D434" s="617" t="s">
        <v>835</v>
      </c>
      <c r="E434" s="289" t="s">
        <v>18</v>
      </c>
      <c r="F434" s="289" t="s">
        <v>36</v>
      </c>
      <c r="G434" s="619" t="s">
        <v>2449</v>
      </c>
      <c r="H434" s="461" t="s">
        <v>2358</v>
      </c>
      <c r="I434" s="618" t="s">
        <v>2448</v>
      </c>
      <c r="J434" s="620">
        <v>0</v>
      </c>
      <c r="K434" s="452"/>
      <c r="L434" s="423"/>
      <c r="M434" s="423"/>
      <c r="N434" s="423"/>
      <c r="O434" s="452"/>
      <c r="P434" s="618" t="s">
        <v>2210</v>
      </c>
      <c r="Q434" s="456" t="s">
        <v>2450</v>
      </c>
      <c r="R434" s="621">
        <v>0.33333333333333331</v>
      </c>
      <c r="S434" s="622">
        <v>7.6923076923076927E-2</v>
      </c>
      <c r="T434" s="202"/>
      <c r="U434" s="202"/>
    </row>
    <row r="435" spans="1:21" ht="20" customHeight="1">
      <c r="A435" s="203">
        <v>434</v>
      </c>
      <c r="B435" s="616" t="s">
        <v>103</v>
      </c>
      <c r="C435" s="617" t="s">
        <v>104</v>
      </c>
      <c r="D435" s="426" t="s">
        <v>67</v>
      </c>
      <c r="E435" s="289" t="s">
        <v>19</v>
      </c>
      <c r="F435" s="289" t="s">
        <v>40</v>
      </c>
      <c r="G435" s="619" t="s">
        <v>2455</v>
      </c>
      <c r="H435" s="461" t="s">
        <v>2359</v>
      </c>
      <c r="I435" s="618" t="s">
        <v>2454</v>
      </c>
      <c r="J435" s="620"/>
      <c r="K435" s="620">
        <v>0.33333333333333331</v>
      </c>
      <c r="L435" s="621"/>
      <c r="M435" s="621"/>
      <c r="N435" s="621"/>
      <c r="O435" s="620"/>
      <c r="P435" s="618" t="s">
        <v>2016</v>
      </c>
      <c r="Q435" s="456" t="s">
        <v>2456</v>
      </c>
      <c r="R435" s="620">
        <v>0.33333333333333331</v>
      </c>
      <c r="S435" s="620">
        <v>0.33333333333333331</v>
      </c>
      <c r="T435" s="202"/>
      <c r="U435" s="202"/>
    </row>
    <row r="436" spans="1:21" ht="20" customHeight="1">
      <c r="A436" s="203">
        <v>435</v>
      </c>
      <c r="B436" s="433" t="s">
        <v>354</v>
      </c>
      <c r="C436" s="426" t="s">
        <v>92</v>
      </c>
      <c r="D436" s="426" t="s">
        <v>59</v>
      </c>
      <c r="E436" s="289" t="s">
        <v>19</v>
      </c>
      <c r="F436" s="289" t="s">
        <v>1438</v>
      </c>
      <c r="G436" s="619" t="s">
        <v>2455</v>
      </c>
      <c r="H436" s="461" t="s">
        <v>2359</v>
      </c>
      <c r="I436" s="618" t="s">
        <v>2454</v>
      </c>
      <c r="J436" s="452"/>
      <c r="K436" s="620">
        <v>0.33333333333333331</v>
      </c>
      <c r="L436" s="423"/>
      <c r="M436" s="423"/>
      <c r="N436" s="423"/>
      <c r="O436" s="452"/>
      <c r="P436" s="618" t="s">
        <v>2016</v>
      </c>
      <c r="Q436" s="456" t="s">
        <v>2456</v>
      </c>
      <c r="R436" s="620">
        <v>0.33333333333333331</v>
      </c>
      <c r="S436" s="620">
        <v>0.33333333333333331</v>
      </c>
      <c r="T436" s="202"/>
      <c r="U436" s="202"/>
    </row>
    <row r="437" spans="1:21" ht="20" customHeight="1">
      <c r="A437" s="203">
        <v>436</v>
      </c>
      <c r="B437" s="433" t="s">
        <v>133</v>
      </c>
      <c r="C437" s="426" t="s">
        <v>132</v>
      </c>
      <c r="D437" s="426" t="s">
        <v>59</v>
      </c>
      <c r="E437" s="289" t="s">
        <v>19</v>
      </c>
      <c r="F437" s="289" t="s">
        <v>1435</v>
      </c>
      <c r="G437" s="619" t="s">
        <v>2455</v>
      </c>
      <c r="H437" s="461" t="s">
        <v>2359</v>
      </c>
      <c r="I437" s="618" t="s">
        <v>2454</v>
      </c>
      <c r="J437" s="452"/>
      <c r="K437" s="620">
        <v>0.33333333333333331</v>
      </c>
      <c r="L437" s="423"/>
      <c r="M437" s="423"/>
      <c r="N437" s="423"/>
      <c r="O437" s="452"/>
      <c r="P437" s="618" t="s">
        <v>2016</v>
      </c>
      <c r="Q437" s="456" t="s">
        <v>2456</v>
      </c>
      <c r="R437" s="620">
        <v>0.33333333333333331</v>
      </c>
      <c r="S437" s="620">
        <v>0.33333333333333331</v>
      </c>
      <c r="T437" s="202"/>
      <c r="U437" s="202"/>
    </row>
    <row r="438" spans="1:21" ht="20" customHeight="1">
      <c r="A438" s="203">
        <v>437</v>
      </c>
      <c r="B438" s="616" t="s">
        <v>787</v>
      </c>
      <c r="C438" s="617" t="s">
        <v>2458</v>
      </c>
      <c r="D438" s="426" t="s">
        <v>67</v>
      </c>
      <c r="E438" s="289" t="s">
        <v>19</v>
      </c>
      <c r="F438" s="289" t="s">
        <v>1438</v>
      </c>
      <c r="G438" s="619" t="s">
        <v>2459</v>
      </c>
      <c r="H438" s="461" t="s">
        <v>2368</v>
      </c>
      <c r="I438" s="618" t="s">
        <v>2457</v>
      </c>
      <c r="J438" s="620"/>
      <c r="K438" s="620">
        <v>1</v>
      </c>
      <c r="L438" s="621"/>
      <c r="M438" s="621"/>
      <c r="N438" s="621"/>
      <c r="O438" s="620"/>
      <c r="P438" s="618" t="s">
        <v>1201</v>
      </c>
      <c r="Q438" s="456" t="s">
        <v>2460</v>
      </c>
      <c r="R438" s="621">
        <v>1</v>
      </c>
      <c r="S438" s="622">
        <v>0.25</v>
      </c>
      <c r="T438" s="202"/>
      <c r="U438" s="202"/>
    </row>
    <row r="439" spans="1:21" ht="20" customHeight="1">
      <c r="A439" s="203">
        <v>438</v>
      </c>
      <c r="B439" s="616" t="s">
        <v>81</v>
      </c>
      <c r="C439" s="617" t="s">
        <v>378</v>
      </c>
      <c r="D439" s="426" t="s">
        <v>59</v>
      </c>
      <c r="E439" s="508" t="s">
        <v>2192</v>
      </c>
      <c r="F439" s="289" t="s">
        <v>29</v>
      </c>
      <c r="G439" s="619" t="s">
        <v>2462</v>
      </c>
      <c r="H439" s="461" t="s">
        <v>2369</v>
      </c>
      <c r="I439" s="618" t="s">
        <v>2461</v>
      </c>
      <c r="J439" s="620"/>
      <c r="K439" s="620">
        <v>0.5</v>
      </c>
      <c r="L439" s="621"/>
      <c r="M439" s="621"/>
      <c r="N439" s="621"/>
      <c r="O439" s="620"/>
      <c r="P439" s="618" t="s">
        <v>2463</v>
      </c>
      <c r="Q439" s="681" t="s">
        <v>2464</v>
      </c>
      <c r="R439" s="621">
        <v>0.5</v>
      </c>
      <c r="S439" s="621">
        <v>0.5</v>
      </c>
      <c r="T439" s="202"/>
      <c r="U439" s="202"/>
    </row>
    <row r="440" spans="1:21" ht="20" customHeight="1">
      <c r="A440" s="203">
        <v>439</v>
      </c>
      <c r="B440" s="433" t="s">
        <v>587</v>
      </c>
      <c r="C440" s="426" t="s">
        <v>588</v>
      </c>
      <c r="D440" s="426" t="s">
        <v>67</v>
      </c>
      <c r="E440" s="508" t="s">
        <v>2192</v>
      </c>
      <c r="F440" s="289" t="s">
        <v>29</v>
      </c>
      <c r="G440" s="619" t="s">
        <v>2462</v>
      </c>
      <c r="H440" s="461" t="s">
        <v>2369</v>
      </c>
      <c r="I440" s="618" t="s">
        <v>2461</v>
      </c>
      <c r="J440" s="452"/>
      <c r="K440" s="452">
        <v>0.5</v>
      </c>
      <c r="L440" s="423"/>
      <c r="M440" s="423"/>
      <c r="N440" s="423"/>
      <c r="O440" s="452"/>
      <c r="P440" s="618" t="s">
        <v>2463</v>
      </c>
      <c r="Q440" s="456" t="s">
        <v>2464</v>
      </c>
      <c r="R440" s="423">
        <v>0.5</v>
      </c>
      <c r="S440" s="423">
        <v>0.5</v>
      </c>
      <c r="T440" s="202"/>
      <c r="U440" s="202"/>
    </row>
    <row r="441" spans="1:21" ht="20" customHeight="1">
      <c r="A441" s="203">
        <v>440</v>
      </c>
      <c r="B441" s="616" t="s">
        <v>626</v>
      </c>
      <c r="C441" s="426" t="s">
        <v>145</v>
      </c>
      <c r="D441" s="426" t="s">
        <v>59</v>
      </c>
      <c r="E441" s="508" t="s">
        <v>2192</v>
      </c>
      <c r="F441" s="289" t="s">
        <v>31</v>
      </c>
      <c r="G441" s="619" t="s">
        <v>2466</v>
      </c>
      <c r="H441" s="461" t="s">
        <v>2370</v>
      </c>
      <c r="I441" s="618" t="s">
        <v>2465</v>
      </c>
      <c r="J441" s="620">
        <v>1</v>
      </c>
      <c r="K441" s="620"/>
      <c r="L441" s="621"/>
      <c r="M441" s="621"/>
      <c r="N441" s="621"/>
      <c r="O441" s="620"/>
      <c r="P441" s="618" t="s">
        <v>1196</v>
      </c>
      <c r="Q441" s="456" t="s">
        <v>2467</v>
      </c>
      <c r="R441" s="621">
        <v>1</v>
      </c>
      <c r="S441" s="622">
        <v>0.2</v>
      </c>
      <c r="T441" s="202"/>
      <c r="U441" s="202"/>
    </row>
    <row r="442" spans="1:21" ht="20" customHeight="1">
      <c r="A442" s="203">
        <v>441</v>
      </c>
      <c r="B442" s="616" t="s">
        <v>222</v>
      </c>
      <c r="C442" s="617" t="s">
        <v>672</v>
      </c>
      <c r="D442" s="426" t="s">
        <v>56</v>
      </c>
      <c r="E442" s="508" t="s">
        <v>2192</v>
      </c>
      <c r="F442" s="289" t="s">
        <v>31</v>
      </c>
      <c r="G442" s="619" t="s">
        <v>2469</v>
      </c>
      <c r="H442" s="461" t="s">
        <v>2371</v>
      </c>
      <c r="I442" s="618" t="s">
        <v>2468</v>
      </c>
      <c r="J442" s="620">
        <v>1</v>
      </c>
      <c r="K442" s="620"/>
      <c r="L442" s="621"/>
      <c r="M442" s="621"/>
      <c r="N442" s="621"/>
      <c r="O442" s="620"/>
      <c r="P442" s="618" t="s">
        <v>2210</v>
      </c>
      <c r="Q442" s="456" t="s">
        <v>2470</v>
      </c>
      <c r="R442" s="621">
        <v>1</v>
      </c>
      <c r="S442" s="622">
        <v>8.3333333333333329E-2</v>
      </c>
      <c r="T442" s="202"/>
      <c r="U442" s="202"/>
    </row>
    <row r="443" spans="1:21" ht="20" customHeight="1">
      <c r="A443" s="203">
        <v>442</v>
      </c>
      <c r="B443" s="616" t="s">
        <v>803</v>
      </c>
      <c r="C443" s="617" t="s">
        <v>2474</v>
      </c>
      <c r="D443" s="426" t="s">
        <v>59</v>
      </c>
      <c r="E443" s="289" t="s">
        <v>19</v>
      </c>
      <c r="F443" s="289" t="s">
        <v>1237</v>
      </c>
      <c r="G443" s="619" t="s">
        <v>2473</v>
      </c>
      <c r="H443" s="461" t="s">
        <v>2372</v>
      </c>
      <c r="I443" s="618" t="s">
        <v>2471</v>
      </c>
      <c r="J443" s="620"/>
      <c r="K443" s="620"/>
      <c r="L443" s="621"/>
      <c r="M443" s="621"/>
      <c r="N443" s="621"/>
      <c r="O443" s="620">
        <v>0.5</v>
      </c>
      <c r="P443" s="618" t="s">
        <v>1097</v>
      </c>
      <c r="Q443" s="456" t="s">
        <v>2472</v>
      </c>
      <c r="R443" s="621">
        <v>0.5</v>
      </c>
      <c r="S443" s="622">
        <v>0.33333333333333331</v>
      </c>
      <c r="T443" s="202"/>
      <c r="U443" s="202"/>
    </row>
    <row r="444" spans="1:21" ht="20" customHeight="1">
      <c r="A444" s="203">
        <v>443</v>
      </c>
      <c r="B444" s="433" t="s">
        <v>143</v>
      </c>
      <c r="C444" s="426" t="s">
        <v>1010</v>
      </c>
      <c r="D444" s="630" t="s">
        <v>394</v>
      </c>
      <c r="E444" s="541" t="s">
        <v>19</v>
      </c>
      <c r="F444" s="289" t="s">
        <v>1488</v>
      </c>
      <c r="G444" s="619" t="s">
        <v>2473</v>
      </c>
      <c r="H444" s="461" t="s">
        <v>2372</v>
      </c>
      <c r="I444" s="618" t="s">
        <v>2471</v>
      </c>
      <c r="J444" s="452"/>
      <c r="K444" s="452"/>
      <c r="L444" s="423"/>
      <c r="M444" s="423"/>
      <c r="N444" s="423"/>
      <c r="O444" s="452">
        <v>0.5</v>
      </c>
      <c r="P444" s="289" t="s">
        <v>1097</v>
      </c>
      <c r="Q444" s="456" t="s">
        <v>2472</v>
      </c>
      <c r="R444" s="621">
        <v>0.5</v>
      </c>
      <c r="S444" s="622">
        <v>0.33333333333333331</v>
      </c>
      <c r="T444" s="202"/>
      <c r="U444" s="202"/>
    </row>
    <row r="445" spans="1:21" ht="20" customHeight="1">
      <c r="A445" s="1139">
        <v>444</v>
      </c>
      <c r="B445" s="1157" t="s">
        <v>948</v>
      </c>
      <c r="C445" s="1158" t="s">
        <v>520</v>
      </c>
      <c r="D445" s="1151" t="s">
        <v>868</v>
      </c>
      <c r="E445" s="1152" t="s">
        <v>18</v>
      </c>
      <c r="F445" s="1152" t="s">
        <v>38</v>
      </c>
      <c r="G445" s="1159" t="s">
        <v>2476</v>
      </c>
      <c r="H445" s="1144" t="s">
        <v>2373</v>
      </c>
      <c r="I445" s="1160" t="s">
        <v>2475</v>
      </c>
      <c r="J445" s="1161">
        <v>0</v>
      </c>
      <c r="K445" s="1161"/>
      <c r="L445" s="1162"/>
      <c r="M445" s="1162"/>
      <c r="N445" s="1162"/>
      <c r="O445" s="1161"/>
      <c r="P445" s="1160" t="s">
        <v>1202</v>
      </c>
      <c r="Q445" s="1148" t="s">
        <v>2477</v>
      </c>
      <c r="R445" s="1162">
        <v>0.5</v>
      </c>
      <c r="S445" s="1183">
        <v>0.2</v>
      </c>
      <c r="T445" s="202"/>
      <c r="U445" s="202"/>
    </row>
    <row r="446" spans="1:21" ht="20" customHeight="1">
      <c r="A446" s="203">
        <v>445</v>
      </c>
      <c r="B446" s="433" t="s">
        <v>163</v>
      </c>
      <c r="C446" s="426" t="s">
        <v>164</v>
      </c>
      <c r="D446" s="630" t="s">
        <v>394</v>
      </c>
      <c r="E446" s="289" t="s">
        <v>18</v>
      </c>
      <c r="F446" s="289" t="s">
        <v>38</v>
      </c>
      <c r="G446" s="290" t="s">
        <v>2476</v>
      </c>
      <c r="H446" s="461" t="s">
        <v>2373</v>
      </c>
      <c r="I446" s="618" t="s">
        <v>2475</v>
      </c>
      <c r="J446" s="452">
        <v>1</v>
      </c>
      <c r="K446" s="452"/>
      <c r="L446" s="423"/>
      <c r="M446" s="423"/>
      <c r="N446" s="423"/>
      <c r="O446" s="452"/>
      <c r="P446" s="289" t="s">
        <v>1202</v>
      </c>
      <c r="Q446" s="456" t="s">
        <v>2477</v>
      </c>
      <c r="R446" s="621">
        <v>0.5</v>
      </c>
      <c r="S446" s="622">
        <v>0.2</v>
      </c>
      <c r="T446" s="202"/>
      <c r="U446" s="202"/>
    </row>
    <row r="447" spans="1:21" ht="20" customHeight="1">
      <c r="A447" s="203">
        <v>446</v>
      </c>
      <c r="B447" s="616" t="s">
        <v>158</v>
      </c>
      <c r="C447" s="617" t="s">
        <v>159</v>
      </c>
      <c r="D447" s="426" t="s">
        <v>56</v>
      </c>
      <c r="E447" s="289" t="s">
        <v>18</v>
      </c>
      <c r="F447" s="289" t="s">
        <v>38</v>
      </c>
      <c r="G447" s="619" t="s">
        <v>2479</v>
      </c>
      <c r="H447" s="461" t="s">
        <v>2374</v>
      </c>
      <c r="I447" s="618" t="s">
        <v>2478</v>
      </c>
      <c r="J447" s="620">
        <v>1</v>
      </c>
      <c r="K447" s="620"/>
      <c r="L447" s="621"/>
      <c r="M447" s="621"/>
      <c r="N447" s="621"/>
      <c r="O447" s="620"/>
      <c r="P447" s="618" t="s">
        <v>1213</v>
      </c>
      <c r="Q447" s="456" t="s">
        <v>2482</v>
      </c>
      <c r="R447" s="620">
        <v>0.5</v>
      </c>
      <c r="S447" s="621">
        <v>0.2</v>
      </c>
      <c r="T447" s="202"/>
      <c r="U447" s="202"/>
    </row>
    <row r="448" spans="1:21" ht="20" customHeight="1">
      <c r="A448" s="205">
        <v>447</v>
      </c>
      <c r="B448" s="433" t="s">
        <v>2480</v>
      </c>
      <c r="C448" s="426" t="s">
        <v>2481</v>
      </c>
      <c r="D448" s="426" t="s">
        <v>835</v>
      </c>
      <c r="E448" s="289" t="s">
        <v>18</v>
      </c>
      <c r="F448" s="289" t="s">
        <v>38</v>
      </c>
      <c r="G448" s="619" t="s">
        <v>2479</v>
      </c>
      <c r="H448" s="461" t="s">
        <v>2374</v>
      </c>
      <c r="I448" s="618" t="s">
        <v>2478</v>
      </c>
      <c r="J448" s="620">
        <v>0</v>
      </c>
      <c r="K448" s="452"/>
      <c r="L448" s="423"/>
      <c r="M448" s="423"/>
      <c r="N448" s="423"/>
      <c r="O448" s="452"/>
      <c r="P448" s="289" t="s">
        <v>1213</v>
      </c>
      <c r="Q448" s="456" t="s">
        <v>2482</v>
      </c>
      <c r="R448" s="620">
        <v>0.5</v>
      </c>
      <c r="S448" s="621">
        <v>0.2</v>
      </c>
      <c r="T448" s="202"/>
      <c r="U448" s="202"/>
    </row>
    <row r="449" spans="1:21" ht="20" customHeight="1">
      <c r="A449" s="205">
        <v>448</v>
      </c>
      <c r="B449" s="616" t="s">
        <v>501</v>
      </c>
      <c r="C449" s="617" t="s">
        <v>393</v>
      </c>
      <c r="D449" s="426" t="s">
        <v>67</v>
      </c>
      <c r="E449" s="508" t="s">
        <v>2192</v>
      </c>
      <c r="F449" s="422" t="s">
        <v>2098</v>
      </c>
      <c r="G449" s="619" t="s">
        <v>2484</v>
      </c>
      <c r="H449" s="461" t="s">
        <v>2375</v>
      </c>
      <c r="I449" s="618" t="s">
        <v>2483</v>
      </c>
      <c r="J449" s="620">
        <v>0.5</v>
      </c>
      <c r="K449" s="620"/>
      <c r="L449" s="621"/>
      <c r="M449" s="621"/>
      <c r="N449" s="621"/>
      <c r="O449" s="620"/>
      <c r="P449" s="618" t="s">
        <v>1195</v>
      </c>
      <c r="Q449" s="456" t="s">
        <v>2485</v>
      </c>
      <c r="R449" s="621">
        <v>0.5</v>
      </c>
      <c r="S449" s="622">
        <v>0.125</v>
      </c>
      <c r="T449" s="202"/>
      <c r="U449" s="202"/>
    </row>
    <row r="450" spans="1:21" ht="20" customHeight="1">
      <c r="A450" s="631">
        <v>449</v>
      </c>
      <c r="B450" s="433" t="s">
        <v>1069</v>
      </c>
      <c r="C450" s="426" t="s">
        <v>1070</v>
      </c>
      <c r="D450" s="426" t="s">
        <v>2486</v>
      </c>
      <c r="E450" s="508" t="s">
        <v>2192</v>
      </c>
      <c r="F450" s="422" t="s">
        <v>2098</v>
      </c>
      <c r="G450" s="619" t="s">
        <v>2484</v>
      </c>
      <c r="H450" s="461" t="s">
        <v>2375</v>
      </c>
      <c r="I450" s="618" t="s">
        <v>2483</v>
      </c>
      <c r="J450" s="620">
        <v>0.5</v>
      </c>
      <c r="K450" s="452"/>
      <c r="L450" s="423"/>
      <c r="M450" s="423"/>
      <c r="N450" s="423"/>
      <c r="O450" s="452"/>
      <c r="P450" s="618" t="s">
        <v>1195</v>
      </c>
      <c r="Q450" s="456" t="s">
        <v>2485</v>
      </c>
      <c r="R450" s="621">
        <v>0.5</v>
      </c>
      <c r="S450" s="622">
        <v>0.125</v>
      </c>
      <c r="T450" s="202"/>
      <c r="U450" s="202"/>
    </row>
    <row r="451" spans="1:21" ht="20" customHeight="1">
      <c r="A451" s="205">
        <v>450</v>
      </c>
      <c r="B451" s="616" t="s">
        <v>242</v>
      </c>
      <c r="C451" s="617" t="s">
        <v>2489</v>
      </c>
      <c r="D451" s="426" t="s">
        <v>231</v>
      </c>
      <c r="E451" s="289" t="s">
        <v>18</v>
      </c>
      <c r="F451" s="289" t="s">
        <v>38</v>
      </c>
      <c r="G451" s="619" t="s">
        <v>2488</v>
      </c>
      <c r="H451" s="461" t="s">
        <v>2376</v>
      </c>
      <c r="I451" s="618" t="s">
        <v>2487</v>
      </c>
      <c r="J451" s="620">
        <v>0</v>
      </c>
      <c r="K451" s="620"/>
      <c r="L451" s="621"/>
      <c r="M451" s="621"/>
      <c r="N451" s="621"/>
      <c r="O451" s="620"/>
      <c r="P451" s="618" t="s">
        <v>1213</v>
      </c>
      <c r="Q451" s="681" t="s">
        <v>2490</v>
      </c>
      <c r="R451" s="621">
        <v>0.5</v>
      </c>
      <c r="S451" s="622">
        <v>0.33333333333333331</v>
      </c>
      <c r="T451" s="202"/>
      <c r="U451" s="202"/>
    </row>
    <row r="452" spans="1:21" ht="20" customHeight="1">
      <c r="A452" s="629">
        <v>451</v>
      </c>
      <c r="B452" s="433" t="s">
        <v>139</v>
      </c>
      <c r="C452" s="426" t="s">
        <v>140</v>
      </c>
      <c r="D452" s="426" t="s">
        <v>59</v>
      </c>
      <c r="E452" s="289" t="s">
        <v>18</v>
      </c>
      <c r="F452" s="289" t="s">
        <v>38</v>
      </c>
      <c r="G452" s="619" t="s">
        <v>2488</v>
      </c>
      <c r="H452" s="461" t="s">
        <v>2376</v>
      </c>
      <c r="I452" s="618" t="s">
        <v>2487</v>
      </c>
      <c r="J452" s="620">
        <v>1</v>
      </c>
      <c r="K452" s="452"/>
      <c r="L452" s="423"/>
      <c r="M452" s="423"/>
      <c r="N452" s="423"/>
      <c r="O452" s="452"/>
      <c r="P452" s="289" t="s">
        <v>1213</v>
      </c>
      <c r="Q452" s="456" t="s">
        <v>2490</v>
      </c>
      <c r="R452" s="621">
        <v>0.5</v>
      </c>
      <c r="S452" s="622">
        <v>0.33333333333333331</v>
      </c>
      <c r="T452" s="202"/>
      <c r="U452" s="202"/>
    </row>
    <row r="453" spans="1:21" ht="20" customHeight="1">
      <c r="A453" s="203">
        <v>452</v>
      </c>
      <c r="B453" s="433" t="s">
        <v>744</v>
      </c>
      <c r="C453" s="617" t="s">
        <v>2494</v>
      </c>
      <c r="D453" s="426" t="s">
        <v>56</v>
      </c>
      <c r="E453" s="289" t="s">
        <v>18</v>
      </c>
      <c r="F453" s="289" t="s">
        <v>38</v>
      </c>
      <c r="G453" s="619" t="s">
        <v>2492</v>
      </c>
      <c r="H453" s="461" t="s">
        <v>2377</v>
      </c>
      <c r="I453" s="289" t="s">
        <v>2491</v>
      </c>
      <c r="J453" s="620">
        <v>1</v>
      </c>
      <c r="K453" s="620"/>
      <c r="L453" s="621"/>
      <c r="M453" s="621"/>
      <c r="N453" s="621"/>
      <c r="O453" s="620"/>
      <c r="P453" s="289" t="s">
        <v>1213</v>
      </c>
      <c r="Q453" s="456" t="s">
        <v>2493</v>
      </c>
      <c r="R453" s="620">
        <v>1</v>
      </c>
      <c r="S453" s="621">
        <v>0.25</v>
      </c>
      <c r="T453" s="202"/>
      <c r="U453" s="202"/>
    </row>
    <row r="454" spans="1:21" ht="20" customHeight="1">
      <c r="A454" s="629">
        <v>453</v>
      </c>
      <c r="B454" s="616" t="s">
        <v>239</v>
      </c>
      <c r="C454" s="426" t="s">
        <v>204</v>
      </c>
      <c r="D454" s="426" t="s">
        <v>67</v>
      </c>
      <c r="E454" s="289" t="s">
        <v>18</v>
      </c>
      <c r="F454" s="289" t="s">
        <v>34</v>
      </c>
      <c r="G454" s="619" t="s">
        <v>2496</v>
      </c>
      <c r="H454" s="461" t="s">
        <v>2378</v>
      </c>
      <c r="I454" s="618" t="s">
        <v>2495</v>
      </c>
      <c r="J454" s="620">
        <v>0.5</v>
      </c>
      <c r="K454" s="620"/>
      <c r="L454" s="621"/>
      <c r="M454" s="621"/>
      <c r="N454" s="621"/>
      <c r="O454" s="620"/>
      <c r="P454" s="618" t="s">
        <v>1204</v>
      </c>
      <c r="Q454" s="456" t="s">
        <v>2497</v>
      </c>
      <c r="R454" s="620">
        <v>0.5</v>
      </c>
      <c r="S454" s="621">
        <v>0.33333333333333331</v>
      </c>
      <c r="T454" s="202"/>
      <c r="U454" s="202"/>
    </row>
    <row r="455" spans="1:21" ht="20" customHeight="1">
      <c r="A455" s="203">
        <v>454</v>
      </c>
      <c r="B455" s="433" t="s">
        <v>241</v>
      </c>
      <c r="C455" s="426" t="s">
        <v>1548</v>
      </c>
      <c r="D455" s="426" t="s">
        <v>67</v>
      </c>
      <c r="E455" s="289" t="s">
        <v>18</v>
      </c>
      <c r="F455" s="289" t="s">
        <v>34</v>
      </c>
      <c r="G455" s="619" t="s">
        <v>2496</v>
      </c>
      <c r="H455" s="461" t="s">
        <v>2378</v>
      </c>
      <c r="I455" s="618" t="s">
        <v>2495</v>
      </c>
      <c r="J455" s="620">
        <v>0.5</v>
      </c>
      <c r="K455" s="452"/>
      <c r="L455" s="423"/>
      <c r="M455" s="423"/>
      <c r="N455" s="423"/>
      <c r="O455" s="452"/>
      <c r="P455" s="618" t="s">
        <v>1204</v>
      </c>
      <c r="Q455" s="456" t="s">
        <v>2497</v>
      </c>
      <c r="R455" s="620">
        <v>0.5</v>
      </c>
      <c r="S455" s="621">
        <v>0.33333333333333331</v>
      </c>
      <c r="T455" s="202"/>
      <c r="U455" s="202"/>
    </row>
    <row r="456" spans="1:21" ht="20" customHeight="1">
      <c r="A456" s="629">
        <v>455</v>
      </c>
      <c r="B456" s="433" t="s">
        <v>900</v>
      </c>
      <c r="C456" s="426" t="s">
        <v>901</v>
      </c>
      <c r="D456" s="426" t="s">
        <v>1360</v>
      </c>
      <c r="E456" s="428" t="s">
        <v>18</v>
      </c>
      <c r="F456" s="289" t="s">
        <v>1361</v>
      </c>
      <c r="G456" s="619" t="s">
        <v>2500</v>
      </c>
      <c r="H456" s="461" t="s">
        <v>2379</v>
      </c>
      <c r="I456" s="618" t="s">
        <v>2498</v>
      </c>
      <c r="J456" s="620">
        <v>1</v>
      </c>
      <c r="K456" s="620"/>
      <c r="L456" s="621"/>
      <c r="M456" s="621"/>
      <c r="N456" s="621"/>
      <c r="O456" s="620"/>
      <c r="P456" s="618" t="s">
        <v>1219</v>
      </c>
      <c r="Q456" s="681" t="s">
        <v>2499</v>
      </c>
      <c r="R456" s="620">
        <v>1</v>
      </c>
      <c r="S456" s="621">
        <v>0.2</v>
      </c>
      <c r="T456" s="202"/>
      <c r="U456" s="202"/>
    </row>
    <row r="457" spans="1:21" ht="20" customHeight="1">
      <c r="A457" s="203">
        <v>456</v>
      </c>
      <c r="B457" s="616" t="s">
        <v>567</v>
      </c>
      <c r="C457" s="617" t="s">
        <v>73</v>
      </c>
      <c r="D457" s="426" t="s">
        <v>67</v>
      </c>
      <c r="E457" s="508" t="s">
        <v>2192</v>
      </c>
      <c r="F457" s="289" t="s">
        <v>28</v>
      </c>
      <c r="G457" s="619" t="s">
        <v>2504</v>
      </c>
      <c r="H457" s="461" t="s">
        <v>2380</v>
      </c>
      <c r="I457" s="618" t="s">
        <v>2501</v>
      </c>
      <c r="J457" s="620"/>
      <c r="K457" s="620">
        <v>1</v>
      </c>
      <c r="L457" s="621"/>
      <c r="M457" s="621"/>
      <c r="N457" s="621"/>
      <c r="O457" s="620"/>
      <c r="P457" s="618" t="s">
        <v>2503</v>
      </c>
      <c r="Q457" s="456" t="s">
        <v>2502</v>
      </c>
      <c r="R457" s="621">
        <v>1</v>
      </c>
      <c r="S457" s="622">
        <v>1</v>
      </c>
      <c r="T457" s="202"/>
      <c r="U457" s="202"/>
    </row>
    <row r="458" spans="1:21" ht="20" customHeight="1">
      <c r="A458" s="629">
        <v>457</v>
      </c>
      <c r="B458" s="433" t="s">
        <v>361</v>
      </c>
      <c r="C458" s="426" t="s">
        <v>362</v>
      </c>
      <c r="D458" s="426" t="s">
        <v>56</v>
      </c>
      <c r="E458" s="289" t="s">
        <v>19</v>
      </c>
      <c r="F458" s="289" t="s">
        <v>1488</v>
      </c>
      <c r="G458" s="290" t="s">
        <v>2506</v>
      </c>
      <c r="H458" s="461" t="s">
        <v>2381</v>
      </c>
      <c r="I458" s="289" t="s">
        <v>2505</v>
      </c>
      <c r="J458" s="452"/>
      <c r="K458" s="452">
        <v>0.33333333333333331</v>
      </c>
      <c r="L458" s="423"/>
      <c r="M458" s="423"/>
      <c r="N458" s="423"/>
      <c r="O458" s="452"/>
      <c r="P458" s="289" t="s">
        <v>1204</v>
      </c>
      <c r="Q458" s="456" t="s">
        <v>2507</v>
      </c>
      <c r="R458" s="452">
        <v>0.33333333333333331</v>
      </c>
      <c r="S458" s="621">
        <v>0.25</v>
      </c>
      <c r="T458" s="202"/>
      <c r="U458" s="202"/>
    </row>
    <row r="459" spans="1:21" ht="20" customHeight="1">
      <c r="A459" s="203">
        <v>458</v>
      </c>
      <c r="B459" s="433" t="s">
        <v>84</v>
      </c>
      <c r="C459" s="426" t="s">
        <v>85</v>
      </c>
      <c r="D459" s="426" t="s">
        <v>67</v>
      </c>
      <c r="E459" s="289" t="s">
        <v>19</v>
      </c>
      <c r="F459" s="289" t="s">
        <v>1237</v>
      </c>
      <c r="G459" s="290" t="s">
        <v>2506</v>
      </c>
      <c r="H459" s="461" t="s">
        <v>2381</v>
      </c>
      <c r="I459" s="289" t="s">
        <v>2505</v>
      </c>
      <c r="J459" s="452"/>
      <c r="K459" s="452">
        <v>0.33333333333333331</v>
      </c>
      <c r="L459" s="423"/>
      <c r="M459" s="423"/>
      <c r="N459" s="423"/>
      <c r="O459" s="452"/>
      <c r="P459" s="289" t="s">
        <v>1204</v>
      </c>
      <c r="Q459" s="681" t="s">
        <v>2507</v>
      </c>
      <c r="R459" s="452">
        <v>0.33333333333333331</v>
      </c>
      <c r="S459" s="621">
        <v>0.25</v>
      </c>
      <c r="T459" s="202"/>
      <c r="U459" s="202"/>
    </row>
    <row r="460" spans="1:21" ht="20" customHeight="1">
      <c r="A460" s="629">
        <v>459</v>
      </c>
      <c r="B460" s="433" t="s">
        <v>143</v>
      </c>
      <c r="C460" s="426" t="s">
        <v>1010</v>
      </c>
      <c r="D460" s="630" t="s">
        <v>394</v>
      </c>
      <c r="E460" s="541" t="s">
        <v>19</v>
      </c>
      <c r="F460" s="289" t="s">
        <v>1488</v>
      </c>
      <c r="G460" s="290" t="s">
        <v>2506</v>
      </c>
      <c r="H460" s="461" t="s">
        <v>2381</v>
      </c>
      <c r="I460" s="289" t="s">
        <v>2505</v>
      </c>
      <c r="J460" s="452"/>
      <c r="K460" s="452">
        <v>0.33333333333333331</v>
      </c>
      <c r="L460" s="423"/>
      <c r="M460" s="423"/>
      <c r="N460" s="423"/>
      <c r="O460" s="452"/>
      <c r="P460" s="289" t="s">
        <v>1204</v>
      </c>
      <c r="Q460" s="456" t="s">
        <v>2507</v>
      </c>
      <c r="R460" s="452">
        <v>0.33333333333333331</v>
      </c>
      <c r="S460" s="621">
        <v>0.25</v>
      </c>
      <c r="T460" s="202"/>
      <c r="U460" s="202"/>
    </row>
    <row r="461" spans="1:21" ht="20" customHeight="1">
      <c r="A461" s="205">
        <v>460</v>
      </c>
      <c r="B461" s="433" t="s">
        <v>2510</v>
      </c>
      <c r="C461" s="426" t="s">
        <v>2511</v>
      </c>
      <c r="D461" s="426" t="s">
        <v>231</v>
      </c>
      <c r="E461" s="428" t="s">
        <v>18</v>
      </c>
      <c r="F461" s="289" t="s">
        <v>1361</v>
      </c>
      <c r="G461" s="290" t="s">
        <v>2509</v>
      </c>
      <c r="H461" s="461" t="s">
        <v>2382</v>
      </c>
      <c r="I461" s="289" t="s">
        <v>2508</v>
      </c>
      <c r="J461" s="452">
        <v>0</v>
      </c>
      <c r="K461" s="452"/>
      <c r="L461" s="423"/>
      <c r="M461" s="423"/>
      <c r="N461" s="423"/>
      <c r="O461" s="452"/>
      <c r="P461" s="289" t="s">
        <v>2503</v>
      </c>
      <c r="Q461" s="456" t="s">
        <v>2512</v>
      </c>
      <c r="R461" s="452">
        <v>0.33333333333333331</v>
      </c>
      <c r="S461" s="621">
        <v>0.25</v>
      </c>
      <c r="T461" s="202"/>
      <c r="U461" s="202"/>
    </row>
    <row r="462" spans="1:21" ht="20" customHeight="1">
      <c r="A462" s="629">
        <v>461</v>
      </c>
      <c r="B462" s="433" t="s">
        <v>120</v>
      </c>
      <c r="C462" s="426" t="s">
        <v>121</v>
      </c>
      <c r="D462" s="630" t="s">
        <v>394</v>
      </c>
      <c r="E462" s="428" t="s">
        <v>18</v>
      </c>
      <c r="F462" s="289" t="s">
        <v>1361</v>
      </c>
      <c r="G462" s="290" t="s">
        <v>2509</v>
      </c>
      <c r="H462" s="461" t="s">
        <v>2382</v>
      </c>
      <c r="I462" s="289" t="s">
        <v>2508</v>
      </c>
      <c r="J462" s="452">
        <v>0.5</v>
      </c>
      <c r="K462" s="452"/>
      <c r="L462" s="423"/>
      <c r="M462" s="423"/>
      <c r="N462" s="423"/>
      <c r="O462" s="452"/>
      <c r="P462" s="289" t="s">
        <v>2503</v>
      </c>
      <c r="Q462" s="456" t="s">
        <v>2512</v>
      </c>
      <c r="R462" s="452">
        <v>0.33333333333333331</v>
      </c>
      <c r="S462" s="621">
        <v>0.25</v>
      </c>
      <c r="T462" s="202"/>
      <c r="U462" s="202"/>
    </row>
    <row r="463" spans="1:21" ht="20" customHeight="1">
      <c r="A463" s="203">
        <v>462</v>
      </c>
      <c r="B463" s="433" t="s">
        <v>387</v>
      </c>
      <c r="C463" s="426" t="s">
        <v>388</v>
      </c>
      <c r="D463" s="630" t="s">
        <v>394</v>
      </c>
      <c r="E463" s="428" t="s">
        <v>18</v>
      </c>
      <c r="F463" s="289" t="s">
        <v>1361</v>
      </c>
      <c r="G463" s="290" t="s">
        <v>2509</v>
      </c>
      <c r="H463" s="461" t="s">
        <v>2382</v>
      </c>
      <c r="I463" s="289" t="s">
        <v>2508</v>
      </c>
      <c r="J463" s="452">
        <v>0.5</v>
      </c>
      <c r="K463" s="452"/>
      <c r="L463" s="423"/>
      <c r="M463" s="423"/>
      <c r="N463" s="423"/>
      <c r="O463" s="452"/>
      <c r="P463" s="289" t="s">
        <v>2503</v>
      </c>
      <c r="Q463" s="456" t="s">
        <v>2512</v>
      </c>
      <c r="R463" s="452">
        <v>0.33333333333333331</v>
      </c>
      <c r="S463" s="621">
        <v>0.25</v>
      </c>
      <c r="T463" s="202"/>
      <c r="U463" s="202"/>
    </row>
    <row r="464" spans="1:21" ht="20" customHeight="1">
      <c r="A464" s="629">
        <v>463</v>
      </c>
      <c r="B464" s="433" t="s">
        <v>2517</v>
      </c>
      <c r="C464" s="426" t="s">
        <v>2518</v>
      </c>
      <c r="D464" s="426" t="s">
        <v>311</v>
      </c>
      <c r="E464" s="428" t="s">
        <v>18</v>
      </c>
      <c r="F464" s="289" t="s">
        <v>1361</v>
      </c>
      <c r="G464" s="290" t="s">
        <v>2516</v>
      </c>
      <c r="H464" s="461" t="s">
        <v>2383</v>
      </c>
      <c r="I464" s="289" t="s">
        <v>2515</v>
      </c>
      <c r="J464" s="452">
        <v>1</v>
      </c>
      <c r="K464" s="452"/>
      <c r="L464" s="423"/>
      <c r="M464" s="423"/>
      <c r="N464" s="423"/>
      <c r="O464" s="452"/>
      <c r="P464" s="289" t="s">
        <v>1202</v>
      </c>
      <c r="Q464" s="456" t="s">
        <v>2519</v>
      </c>
      <c r="R464" s="423">
        <v>1</v>
      </c>
      <c r="S464" s="425">
        <v>0.33333333333333331</v>
      </c>
      <c r="T464" s="202"/>
      <c r="U464" s="202"/>
    </row>
    <row r="465" spans="1:21" ht="20" customHeight="1">
      <c r="A465" s="205">
        <v>464</v>
      </c>
      <c r="B465" s="616" t="s">
        <v>2522</v>
      </c>
      <c r="C465" s="617" t="s">
        <v>376</v>
      </c>
      <c r="D465" s="426" t="s">
        <v>231</v>
      </c>
      <c r="E465" s="428" t="s">
        <v>18</v>
      </c>
      <c r="F465" s="289" t="s">
        <v>36</v>
      </c>
      <c r="G465" s="619" t="s">
        <v>2521</v>
      </c>
      <c r="H465" s="461" t="s">
        <v>2387</v>
      </c>
      <c r="I465" s="618" t="s">
        <v>2520</v>
      </c>
      <c r="J465" s="620"/>
      <c r="K465" s="620"/>
      <c r="L465" s="621"/>
      <c r="M465" s="621"/>
      <c r="N465" s="621"/>
      <c r="O465" s="620">
        <v>0</v>
      </c>
      <c r="P465" s="618" t="s">
        <v>1608</v>
      </c>
      <c r="Q465" s="456" t="s">
        <v>2523</v>
      </c>
      <c r="R465" s="620">
        <v>0.25</v>
      </c>
      <c r="S465" s="620">
        <v>0.25</v>
      </c>
      <c r="T465" s="202"/>
      <c r="U465" s="202"/>
    </row>
    <row r="466" spans="1:21" ht="20" customHeight="1">
      <c r="A466" s="629">
        <v>465</v>
      </c>
      <c r="B466" s="433" t="s">
        <v>190</v>
      </c>
      <c r="C466" s="426" t="s">
        <v>164</v>
      </c>
      <c r="D466" s="426" t="s">
        <v>67</v>
      </c>
      <c r="E466" s="428" t="s">
        <v>18</v>
      </c>
      <c r="F466" s="289" t="s">
        <v>36</v>
      </c>
      <c r="G466" s="619" t="s">
        <v>2521</v>
      </c>
      <c r="H466" s="461" t="s">
        <v>2387</v>
      </c>
      <c r="I466" s="618" t="s">
        <v>2520</v>
      </c>
      <c r="J466" s="452"/>
      <c r="K466" s="452"/>
      <c r="L466" s="423"/>
      <c r="M466" s="423"/>
      <c r="N466" s="423"/>
      <c r="O466" s="620">
        <v>0.33333333333333331</v>
      </c>
      <c r="P466" s="618" t="s">
        <v>1608</v>
      </c>
      <c r="Q466" s="456" t="s">
        <v>2523</v>
      </c>
      <c r="R466" s="620">
        <v>0.25</v>
      </c>
      <c r="S466" s="620">
        <v>0.25</v>
      </c>
      <c r="T466" s="202"/>
      <c r="U466" s="202"/>
    </row>
    <row r="467" spans="1:21" ht="20" customHeight="1">
      <c r="A467" s="203">
        <v>466</v>
      </c>
      <c r="B467" s="433" t="s">
        <v>349</v>
      </c>
      <c r="C467" s="426" t="s">
        <v>214</v>
      </c>
      <c r="D467" s="426" t="s">
        <v>67</v>
      </c>
      <c r="E467" s="428" t="s">
        <v>18</v>
      </c>
      <c r="F467" s="289" t="s">
        <v>36</v>
      </c>
      <c r="G467" s="619" t="s">
        <v>2521</v>
      </c>
      <c r="H467" s="461" t="s">
        <v>2387</v>
      </c>
      <c r="I467" s="618" t="s">
        <v>2520</v>
      </c>
      <c r="J467" s="452"/>
      <c r="K467" s="452"/>
      <c r="L467" s="423"/>
      <c r="M467" s="423"/>
      <c r="N467" s="423"/>
      <c r="O467" s="620">
        <v>0.33333333333333331</v>
      </c>
      <c r="P467" s="618" t="s">
        <v>1608</v>
      </c>
      <c r="Q467" s="456" t="s">
        <v>2523</v>
      </c>
      <c r="R467" s="620">
        <v>0.25</v>
      </c>
      <c r="S467" s="620">
        <v>0.25</v>
      </c>
      <c r="T467" s="202"/>
      <c r="U467" s="202"/>
    </row>
    <row r="468" spans="1:21" ht="20" customHeight="1">
      <c r="A468" s="629">
        <v>467</v>
      </c>
      <c r="B468" s="433" t="s">
        <v>273</v>
      </c>
      <c r="C468" s="617" t="s">
        <v>153</v>
      </c>
      <c r="D468" s="426" t="s">
        <v>59</v>
      </c>
      <c r="E468" s="289" t="s">
        <v>18</v>
      </c>
      <c r="F468" s="289" t="s">
        <v>36</v>
      </c>
      <c r="G468" s="619" t="s">
        <v>2521</v>
      </c>
      <c r="H468" s="461" t="s">
        <v>2387</v>
      </c>
      <c r="I468" s="618" t="s">
        <v>2520</v>
      </c>
      <c r="J468" s="452"/>
      <c r="K468" s="452"/>
      <c r="L468" s="423"/>
      <c r="M468" s="423"/>
      <c r="N468" s="423"/>
      <c r="O468" s="620">
        <v>0.33333333333333331</v>
      </c>
      <c r="P468" s="618" t="s">
        <v>1608</v>
      </c>
      <c r="Q468" s="681" t="s">
        <v>2523</v>
      </c>
      <c r="R468" s="620">
        <v>0.25</v>
      </c>
      <c r="S468" s="620">
        <v>0.25</v>
      </c>
      <c r="T468" s="202"/>
      <c r="U468" s="202"/>
    </row>
    <row r="469" spans="1:21" ht="20" customHeight="1">
      <c r="A469" s="203">
        <v>468</v>
      </c>
      <c r="B469" s="616" t="s">
        <v>178</v>
      </c>
      <c r="C469" s="617" t="s">
        <v>179</v>
      </c>
      <c r="D469" s="426" t="s">
        <v>59</v>
      </c>
      <c r="E469" s="508" t="s">
        <v>2192</v>
      </c>
      <c r="F469" s="289" t="s">
        <v>29</v>
      </c>
      <c r="G469" s="619" t="s">
        <v>2525</v>
      </c>
      <c r="H469" s="461" t="s">
        <v>2388</v>
      </c>
      <c r="I469" s="618" t="s">
        <v>2524</v>
      </c>
      <c r="J469" s="620">
        <v>1</v>
      </c>
      <c r="K469" s="620"/>
      <c r="L469" s="621"/>
      <c r="M469" s="621"/>
      <c r="N469" s="621"/>
      <c r="O469" s="620"/>
      <c r="P469" s="618" t="s">
        <v>2527</v>
      </c>
      <c r="Q469" s="456" t="s">
        <v>2526</v>
      </c>
      <c r="R469" s="621">
        <v>1</v>
      </c>
      <c r="S469" s="622">
        <v>0.33333333333333331</v>
      </c>
      <c r="T469" s="202"/>
      <c r="U469" s="202"/>
    </row>
    <row r="470" spans="1:21" ht="20" customHeight="1">
      <c r="A470" s="629">
        <v>469</v>
      </c>
      <c r="B470" s="616" t="s">
        <v>946</v>
      </c>
      <c r="C470" s="617" t="s">
        <v>2182</v>
      </c>
      <c r="D470" s="508" t="s">
        <v>231</v>
      </c>
      <c r="E470" s="508" t="s">
        <v>2192</v>
      </c>
      <c r="F470" s="422" t="s">
        <v>2098</v>
      </c>
      <c r="G470" s="619" t="s">
        <v>2529</v>
      </c>
      <c r="H470" s="461" t="s">
        <v>2389</v>
      </c>
      <c r="I470" s="618" t="s">
        <v>2528</v>
      </c>
      <c r="J470" s="620">
        <v>0</v>
      </c>
      <c r="K470" s="620"/>
      <c r="L470" s="621"/>
      <c r="M470" s="621"/>
      <c r="N470" s="621"/>
      <c r="O470" s="620"/>
      <c r="P470" s="618" t="s">
        <v>1216</v>
      </c>
      <c r="Q470" s="456" t="s">
        <v>2531</v>
      </c>
      <c r="R470" s="620">
        <v>0.33333333333333331</v>
      </c>
      <c r="S470" s="620">
        <v>0.33333333333333331</v>
      </c>
      <c r="T470" s="202"/>
      <c r="U470" s="202"/>
    </row>
    <row r="471" spans="1:21" ht="20" customHeight="1">
      <c r="A471" s="203">
        <v>470</v>
      </c>
      <c r="B471" s="433" t="s">
        <v>352</v>
      </c>
      <c r="C471" s="426" t="s">
        <v>353</v>
      </c>
      <c r="D471" s="426" t="s">
        <v>67</v>
      </c>
      <c r="E471" s="289" t="s">
        <v>18</v>
      </c>
      <c r="F471" s="289" t="s">
        <v>33</v>
      </c>
      <c r="G471" s="619" t="s">
        <v>2529</v>
      </c>
      <c r="H471" s="461" t="s">
        <v>2389</v>
      </c>
      <c r="I471" s="618" t="s">
        <v>2528</v>
      </c>
      <c r="J471" s="620">
        <v>0.5</v>
      </c>
      <c r="K471" s="452"/>
      <c r="L471" s="423"/>
      <c r="M471" s="423"/>
      <c r="N471" s="423"/>
      <c r="O471" s="452"/>
      <c r="P471" s="618" t="s">
        <v>1216</v>
      </c>
      <c r="Q471" s="456" t="s">
        <v>2531</v>
      </c>
      <c r="R471" s="620">
        <v>0.33333333333333331</v>
      </c>
      <c r="S471" s="620">
        <v>0.33333333333333331</v>
      </c>
      <c r="T471" s="202"/>
      <c r="U471" s="202"/>
    </row>
    <row r="472" spans="1:21" ht="20" customHeight="1">
      <c r="A472" s="629">
        <v>471</v>
      </c>
      <c r="B472" s="433" t="s">
        <v>1378</v>
      </c>
      <c r="C472" s="426" t="s">
        <v>2530</v>
      </c>
      <c r="D472" s="426" t="s">
        <v>59</v>
      </c>
      <c r="E472" s="428" t="s">
        <v>17</v>
      </c>
      <c r="F472" s="422" t="s">
        <v>2098</v>
      </c>
      <c r="G472" s="619" t="s">
        <v>2529</v>
      </c>
      <c r="H472" s="461" t="s">
        <v>2389</v>
      </c>
      <c r="I472" s="618" t="s">
        <v>2528</v>
      </c>
      <c r="J472" s="620">
        <v>0.5</v>
      </c>
      <c r="K472" s="452"/>
      <c r="L472" s="423"/>
      <c r="M472" s="423"/>
      <c r="N472" s="423"/>
      <c r="O472" s="452"/>
      <c r="P472" s="618" t="s">
        <v>1216</v>
      </c>
      <c r="Q472" s="456" t="s">
        <v>2531</v>
      </c>
      <c r="R472" s="620">
        <v>0.33333333333333331</v>
      </c>
      <c r="S472" s="620">
        <v>0.33333333333333331</v>
      </c>
      <c r="T472" s="202"/>
      <c r="U472" s="202"/>
    </row>
    <row r="473" spans="1:21" ht="20" customHeight="1">
      <c r="A473" s="205">
        <v>472</v>
      </c>
      <c r="B473" s="616" t="s">
        <v>2534</v>
      </c>
      <c r="C473" s="617" t="s">
        <v>2535</v>
      </c>
      <c r="D473" s="617" t="s">
        <v>231</v>
      </c>
      <c r="E473" s="289" t="s">
        <v>18</v>
      </c>
      <c r="F473" s="289" t="s">
        <v>33</v>
      </c>
      <c r="G473" s="619" t="s">
        <v>2533</v>
      </c>
      <c r="H473" s="461" t="s">
        <v>2390</v>
      </c>
      <c r="I473" s="618" t="s">
        <v>2532</v>
      </c>
      <c r="J473" s="620">
        <v>0</v>
      </c>
      <c r="K473" s="620"/>
      <c r="L473" s="621"/>
      <c r="M473" s="621"/>
      <c r="N473" s="621"/>
      <c r="O473" s="620"/>
      <c r="P473" s="618" t="s">
        <v>1216</v>
      </c>
      <c r="Q473" s="456" t="s">
        <v>2538</v>
      </c>
      <c r="R473" s="620">
        <v>0.25</v>
      </c>
      <c r="S473" s="620">
        <v>0.25</v>
      </c>
      <c r="T473" s="202"/>
      <c r="U473" s="202"/>
    </row>
    <row r="474" spans="1:21" ht="20" customHeight="1">
      <c r="A474" s="629">
        <v>473</v>
      </c>
      <c r="B474" s="433" t="s">
        <v>352</v>
      </c>
      <c r="C474" s="426" t="s">
        <v>353</v>
      </c>
      <c r="D474" s="426" t="s">
        <v>67</v>
      </c>
      <c r="E474" s="289" t="s">
        <v>18</v>
      </c>
      <c r="F474" s="289" t="s">
        <v>33</v>
      </c>
      <c r="G474" s="619" t="s">
        <v>2533</v>
      </c>
      <c r="H474" s="461" t="s">
        <v>2390</v>
      </c>
      <c r="I474" s="618" t="s">
        <v>2532</v>
      </c>
      <c r="J474" s="620">
        <v>0.33333333333333331</v>
      </c>
      <c r="K474" s="452"/>
      <c r="L474" s="423"/>
      <c r="M474" s="423"/>
      <c r="N474" s="423"/>
      <c r="O474" s="452"/>
      <c r="P474" s="618" t="s">
        <v>1216</v>
      </c>
      <c r="Q474" s="456" t="s">
        <v>2538</v>
      </c>
      <c r="R474" s="620">
        <v>0.25</v>
      </c>
      <c r="S474" s="620">
        <v>0.25</v>
      </c>
      <c r="T474" s="202"/>
      <c r="U474" s="202"/>
    </row>
    <row r="475" spans="1:21" ht="20" customHeight="1">
      <c r="A475" s="203">
        <v>474</v>
      </c>
      <c r="B475" s="433" t="s">
        <v>1049</v>
      </c>
      <c r="C475" s="426" t="s">
        <v>397</v>
      </c>
      <c r="D475" s="426" t="s">
        <v>67</v>
      </c>
      <c r="E475" s="508" t="s">
        <v>2192</v>
      </c>
      <c r="F475" s="422" t="s">
        <v>2098</v>
      </c>
      <c r="G475" s="619" t="s">
        <v>2533</v>
      </c>
      <c r="H475" s="461" t="s">
        <v>2390</v>
      </c>
      <c r="I475" s="618" t="s">
        <v>2532</v>
      </c>
      <c r="J475" s="620">
        <v>0.33333333333333331</v>
      </c>
      <c r="K475" s="452"/>
      <c r="L475" s="423"/>
      <c r="M475" s="423"/>
      <c r="N475" s="423"/>
      <c r="O475" s="452"/>
      <c r="P475" s="618" t="s">
        <v>1216</v>
      </c>
      <c r="Q475" s="456" t="s">
        <v>2538</v>
      </c>
      <c r="R475" s="620">
        <v>0.25</v>
      </c>
      <c r="S475" s="620">
        <v>0.25</v>
      </c>
      <c r="T475" s="202"/>
      <c r="U475" s="202"/>
    </row>
    <row r="476" spans="1:21" ht="20" customHeight="1">
      <c r="A476" s="629">
        <v>475</v>
      </c>
      <c r="B476" s="433" t="s">
        <v>2536</v>
      </c>
      <c r="C476" s="426" t="s">
        <v>2537</v>
      </c>
      <c r="D476" s="426" t="s">
        <v>67</v>
      </c>
      <c r="E476" s="289" t="s">
        <v>18</v>
      </c>
      <c r="F476" s="289" t="s">
        <v>33</v>
      </c>
      <c r="G476" s="619" t="s">
        <v>2533</v>
      </c>
      <c r="H476" s="461" t="s">
        <v>2390</v>
      </c>
      <c r="I476" s="618" t="s">
        <v>2532</v>
      </c>
      <c r="J476" s="620">
        <v>0.33333333333333331</v>
      </c>
      <c r="K476" s="452"/>
      <c r="L476" s="423"/>
      <c r="M476" s="423"/>
      <c r="N476" s="423"/>
      <c r="O476" s="452"/>
      <c r="P476" s="618" t="s">
        <v>1216</v>
      </c>
      <c r="Q476" s="681" t="s">
        <v>2538</v>
      </c>
      <c r="R476" s="620">
        <v>0.25</v>
      </c>
      <c r="S476" s="620">
        <v>0.25</v>
      </c>
      <c r="T476" s="202"/>
      <c r="U476" s="202"/>
    </row>
    <row r="477" spans="1:21" ht="20" customHeight="1">
      <c r="A477" s="203">
        <v>476</v>
      </c>
      <c r="B477" s="616" t="s">
        <v>81</v>
      </c>
      <c r="C477" s="617" t="s">
        <v>378</v>
      </c>
      <c r="D477" s="426" t="s">
        <v>59</v>
      </c>
      <c r="E477" s="428" t="s">
        <v>17</v>
      </c>
      <c r="F477" s="289" t="s">
        <v>29</v>
      </c>
      <c r="G477" s="619" t="s">
        <v>2540</v>
      </c>
      <c r="H477" s="461" t="s">
        <v>2391</v>
      </c>
      <c r="I477" s="618" t="s">
        <v>2539</v>
      </c>
      <c r="J477" s="620"/>
      <c r="K477" s="620"/>
      <c r="L477" s="621"/>
      <c r="M477" s="621"/>
      <c r="N477" s="621"/>
      <c r="O477" s="620">
        <v>1</v>
      </c>
      <c r="P477" s="618" t="s">
        <v>2016</v>
      </c>
      <c r="Q477" s="681" t="s">
        <v>2541</v>
      </c>
      <c r="R477" s="621">
        <v>1</v>
      </c>
      <c r="S477" s="622">
        <v>1</v>
      </c>
      <c r="T477" s="202"/>
      <c r="U477" s="202"/>
    </row>
    <row r="478" spans="1:21" ht="20" customHeight="1">
      <c r="A478" s="629">
        <v>477</v>
      </c>
      <c r="B478" s="616" t="s">
        <v>167</v>
      </c>
      <c r="C478" s="617" t="s">
        <v>638</v>
      </c>
      <c r="D478" s="426" t="s">
        <v>67</v>
      </c>
      <c r="E478" s="508" t="s">
        <v>2192</v>
      </c>
      <c r="F478" s="422" t="s">
        <v>2098</v>
      </c>
      <c r="G478" s="619" t="s">
        <v>2543</v>
      </c>
      <c r="H478" s="461" t="s">
        <v>2392</v>
      </c>
      <c r="I478" s="618" t="s">
        <v>2542</v>
      </c>
      <c r="J478" s="620">
        <v>0.33333333333333331</v>
      </c>
      <c r="K478" s="620"/>
      <c r="L478" s="621"/>
      <c r="M478" s="621"/>
      <c r="N478" s="621"/>
      <c r="O478" s="620"/>
      <c r="P478" s="618" t="s">
        <v>2076</v>
      </c>
      <c r="Q478" s="456" t="s">
        <v>2547</v>
      </c>
      <c r="R478" s="620">
        <v>0.33333333333333331</v>
      </c>
      <c r="S478" s="620">
        <v>0.33333333333333331</v>
      </c>
      <c r="T478" s="202"/>
      <c r="U478" s="202"/>
    </row>
    <row r="479" spans="1:21" ht="20" customHeight="1">
      <c r="A479" s="205">
        <v>478</v>
      </c>
      <c r="B479" s="433" t="s">
        <v>814</v>
      </c>
      <c r="C479" s="617" t="s">
        <v>2544</v>
      </c>
      <c r="D479" s="617" t="s">
        <v>912</v>
      </c>
      <c r="E479" s="508" t="s">
        <v>2192</v>
      </c>
      <c r="F479" s="422" t="s">
        <v>2098</v>
      </c>
      <c r="G479" s="619" t="s">
        <v>2543</v>
      </c>
      <c r="H479" s="461" t="s">
        <v>2392</v>
      </c>
      <c r="I479" s="618" t="s">
        <v>2542</v>
      </c>
      <c r="J479" s="620">
        <v>0.33333333333333331</v>
      </c>
      <c r="K479" s="620"/>
      <c r="L479" s="621"/>
      <c r="M479" s="621"/>
      <c r="N479" s="621"/>
      <c r="O479" s="620"/>
      <c r="P479" s="618" t="s">
        <v>2076</v>
      </c>
      <c r="Q479" s="456" t="s">
        <v>2547</v>
      </c>
      <c r="R479" s="620">
        <v>0.33333333333333331</v>
      </c>
      <c r="S479" s="620">
        <v>0.33333333333333331</v>
      </c>
      <c r="T479" s="202"/>
      <c r="U479" s="202"/>
    </row>
    <row r="480" spans="1:21" ht="20" customHeight="1">
      <c r="A480" s="629">
        <v>479</v>
      </c>
      <c r="B480" s="616" t="s">
        <v>2545</v>
      </c>
      <c r="C480" s="617" t="s">
        <v>2546</v>
      </c>
      <c r="D480" s="426" t="s">
        <v>1922</v>
      </c>
      <c r="E480" s="508" t="s">
        <v>2192</v>
      </c>
      <c r="F480" s="422" t="s">
        <v>2098</v>
      </c>
      <c r="G480" s="619" t="s">
        <v>2543</v>
      </c>
      <c r="H480" s="461" t="s">
        <v>2392</v>
      </c>
      <c r="I480" s="618" t="s">
        <v>2542</v>
      </c>
      <c r="J480" s="620">
        <v>0.33333333333333331</v>
      </c>
      <c r="K480" s="620"/>
      <c r="L480" s="621"/>
      <c r="M480" s="621"/>
      <c r="N480" s="621"/>
      <c r="O480" s="620"/>
      <c r="P480" s="618" t="s">
        <v>2076</v>
      </c>
      <c r="Q480" s="456" t="s">
        <v>2547</v>
      </c>
      <c r="R480" s="620">
        <v>0.33333333333333331</v>
      </c>
      <c r="S480" s="620">
        <v>0.33333333333333331</v>
      </c>
      <c r="T480" s="202"/>
      <c r="U480" s="202"/>
    </row>
    <row r="481" spans="1:21" ht="20" customHeight="1">
      <c r="A481" s="205">
        <v>480</v>
      </c>
      <c r="B481" s="616" t="s">
        <v>2549</v>
      </c>
      <c r="C481" s="617" t="s">
        <v>2550</v>
      </c>
      <c r="D481" s="617" t="s">
        <v>835</v>
      </c>
      <c r="E481" s="289" t="s">
        <v>18</v>
      </c>
      <c r="F481" s="289" t="s">
        <v>34</v>
      </c>
      <c r="G481" s="619"/>
      <c r="H481" s="461" t="s">
        <v>2393</v>
      </c>
      <c r="I481" s="618" t="s">
        <v>2548</v>
      </c>
      <c r="J481" s="620"/>
      <c r="K481" s="620">
        <v>0</v>
      </c>
      <c r="L481" s="621"/>
      <c r="M481" s="621"/>
      <c r="N481" s="621"/>
      <c r="O481" s="620"/>
      <c r="P481" s="618" t="s">
        <v>1204</v>
      </c>
      <c r="Q481" s="456" t="s">
        <v>2555</v>
      </c>
      <c r="R481" s="620">
        <v>0.2</v>
      </c>
      <c r="S481" s="620">
        <v>0.2</v>
      </c>
      <c r="T481" s="202"/>
      <c r="U481" s="202"/>
    </row>
    <row r="482" spans="1:21" ht="20" customHeight="1">
      <c r="A482" s="631">
        <v>481</v>
      </c>
      <c r="B482" s="433" t="s">
        <v>2551</v>
      </c>
      <c r="C482" s="426" t="s">
        <v>100</v>
      </c>
      <c r="D482" s="617" t="s">
        <v>835</v>
      </c>
      <c r="E482" s="289" t="s">
        <v>18</v>
      </c>
      <c r="F482" s="289" t="s">
        <v>34</v>
      </c>
      <c r="G482" s="290"/>
      <c r="H482" s="461" t="s">
        <v>2393</v>
      </c>
      <c r="I482" s="618" t="s">
        <v>2548</v>
      </c>
      <c r="J482" s="452"/>
      <c r="K482" s="620">
        <v>0</v>
      </c>
      <c r="L482" s="423"/>
      <c r="M482" s="423"/>
      <c r="N482" s="423"/>
      <c r="O482" s="452"/>
      <c r="P482" s="618" t="s">
        <v>1204</v>
      </c>
      <c r="Q482" s="456" t="s">
        <v>2555</v>
      </c>
      <c r="R482" s="620">
        <v>0.2</v>
      </c>
      <c r="S482" s="620">
        <v>0.2</v>
      </c>
      <c r="T482" s="202"/>
      <c r="U482" s="202"/>
    </row>
    <row r="483" spans="1:21" ht="20" customHeight="1">
      <c r="A483" s="205">
        <v>482</v>
      </c>
      <c r="B483" s="433" t="s">
        <v>2552</v>
      </c>
      <c r="C483" s="426" t="s">
        <v>1745</v>
      </c>
      <c r="D483" s="617" t="s">
        <v>835</v>
      </c>
      <c r="E483" s="289" t="s">
        <v>18</v>
      </c>
      <c r="F483" s="289" t="s">
        <v>34</v>
      </c>
      <c r="G483" s="290"/>
      <c r="H483" s="461" t="s">
        <v>2393</v>
      </c>
      <c r="I483" s="618" t="s">
        <v>2548</v>
      </c>
      <c r="J483" s="452"/>
      <c r="K483" s="620">
        <v>0</v>
      </c>
      <c r="L483" s="423"/>
      <c r="M483" s="423"/>
      <c r="N483" s="423"/>
      <c r="O483" s="452"/>
      <c r="P483" s="618" t="s">
        <v>1204</v>
      </c>
      <c r="Q483" s="456" t="s">
        <v>2555</v>
      </c>
      <c r="R483" s="620">
        <v>0.2</v>
      </c>
      <c r="S483" s="620">
        <v>0.2</v>
      </c>
      <c r="T483" s="202"/>
      <c r="U483" s="202"/>
    </row>
    <row r="484" spans="1:21" ht="20" customHeight="1">
      <c r="A484" s="631">
        <v>483</v>
      </c>
      <c r="B484" s="433" t="s">
        <v>2553</v>
      </c>
      <c r="C484" s="426" t="s">
        <v>2554</v>
      </c>
      <c r="D484" s="617" t="s">
        <v>835</v>
      </c>
      <c r="E484" s="289" t="s">
        <v>18</v>
      </c>
      <c r="F484" s="289" t="s">
        <v>34</v>
      </c>
      <c r="G484" s="290"/>
      <c r="H484" s="461" t="s">
        <v>2393</v>
      </c>
      <c r="I484" s="618" t="s">
        <v>2548</v>
      </c>
      <c r="J484" s="452"/>
      <c r="K484" s="620">
        <v>0</v>
      </c>
      <c r="L484" s="423"/>
      <c r="M484" s="423"/>
      <c r="N484" s="423"/>
      <c r="O484" s="452"/>
      <c r="P484" s="618" t="s">
        <v>1204</v>
      </c>
      <c r="Q484" s="456" t="s">
        <v>2555</v>
      </c>
      <c r="R484" s="620">
        <v>0.2</v>
      </c>
      <c r="S484" s="620">
        <v>0.2</v>
      </c>
      <c r="T484" s="202"/>
      <c r="U484" s="202"/>
    </row>
    <row r="485" spans="1:21" ht="20" customHeight="1">
      <c r="A485" s="205">
        <v>484</v>
      </c>
      <c r="B485" s="433" t="s">
        <v>678</v>
      </c>
      <c r="C485" s="426" t="s">
        <v>679</v>
      </c>
      <c r="D485" s="426" t="s">
        <v>67</v>
      </c>
      <c r="E485" s="289" t="s">
        <v>18</v>
      </c>
      <c r="F485" s="289" t="s">
        <v>34</v>
      </c>
      <c r="G485" s="290"/>
      <c r="H485" s="461" t="s">
        <v>2393</v>
      </c>
      <c r="I485" s="618" t="s">
        <v>2548</v>
      </c>
      <c r="J485" s="452"/>
      <c r="K485" s="620">
        <v>1</v>
      </c>
      <c r="L485" s="423"/>
      <c r="M485" s="423"/>
      <c r="N485" s="423"/>
      <c r="O485" s="452"/>
      <c r="P485" s="618" t="s">
        <v>1204</v>
      </c>
      <c r="Q485" s="456" t="s">
        <v>2555</v>
      </c>
      <c r="R485" s="620">
        <v>0.2</v>
      </c>
      <c r="S485" s="620">
        <v>0.2</v>
      </c>
      <c r="T485" s="202"/>
      <c r="U485" s="202"/>
    </row>
    <row r="486" spans="1:21" ht="20" customHeight="1">
      <c r="A486" s="631">
        <v>485</v>
      </c>
      <c r="B486" s="616" t="s">
        <v>2557</v>
      </c>
      <c r="C486" s="617" t="s">
        <v>208</v>
      </c>
      <c r="D486" s="617" t="s">
        <v>835</v>
      </c>
      <c r="E486" s="289" t="s">
        <v>18</v>
      </c>
      <c r="F486" s="289" t="s">
        <v>34</v>
      </c>
      <c r="G486" s="619"/>
      <c r="H486" s="461" t="s">
        <v>2394</v>
      </c>
      <c r="I486" s="618" t="s">
        <v>2556</v>
      </c>
      <c r="J486" s="620"/>
      <c r="K486" s="620">
        <v>0</v>
      </c>
      <c r="L486" s="621"/>
      <c r="M486" s="621"/>
      <c r="N486" s="621"/>
      <c r="O486" s="620"/>
      <c r="P486" s="618" t="s">
        <v>1204</v>
      </c>
      <c r="Q486" s="456" t="s">
        <v>2559</v>
      </c>
      <c r="R486" s="620">
        <v>0.33333333333333331</v>
      </c>
      <c r="S486" s="620">
        <v>0.33333333333333331</v>
      </c>
      <c r="T486" s="202"/>
      <c r="U486" s="202"/>
    </row>
    <row r="487" spans="1:21" ht="20" customHeight="1">
      <c r="A487" s="205">
        <v>486</v>
      </c>
      <c r="B487" s="433" t="s">
        <v>2558</v>
      </c>
      <c r="C487" s="426" t="s">
        <v>100</v>
      </c>
      <c r="D487" s="617" t="s">
        <v>835</v>
      </c>
      <c r="E487" s="289" t="s">
        <v>18</v>
      </c>
      <c r="F487" s="289" t="s">
        <v>34</v>
      </c>
      <c r="G487" s="290"/>
      <c r="H487" s="461" t="s">
        <v>2394</v>
      </c>
      <c r="I487" s="618" t="s">
        <v>2556</v>
      </c>
      <c r="J487" s="452"/>
      <c r="K487" s="620">
        <v>0</v>
      </c>
      <c r="L487" s="423"/>
      <c r="M487" s="423"/>
      <c r="N487" s="423"/>
      <c r="O487" s="452"/>
      <c r="P487" s="618" t="s">
        <v>1204</v>
      </c>
      <c r="Q487" s="456" t="s">
        <v>2559</v>
      </c>
      <c r="R487" s="620">
        <v>0.33333333333333331</v>
      </c>
      <c r="S487" s="620">
        <v>0.33333333333333331</v>
      </c>
      <c r="T487" s="202"/>
      <c r="U487" s="202"/>
    </row>
    <row r="488" spans="1:21" ht="20" customHeight="1">
      <c r="A488" s="629">
        <v>487</v>
      </c>
      <c r="B488" s="433" t="s">
        <v>678</v>
      </c>
      <c r="C488" s="426" t="s">
        <v>679</v>
      </c>
      <c r="D488" s="426" t="s">
        <v>67</v>
      </c>
      <c r="E488" s="289" t="s">
        <v>18</v>
      </c>
      <c r="F488" s="289" t="s">
        <v>34</v>
      </c>
      <c r="G488" s="290"/>
      <c r="H488" s="461" t="s">
        <v>2394</v>
      </c>
      <c r="I488" s="618" t="s">
        <v>2556</v>
      </c>
      <c r="J488" s="452"/>
      <c r="K488" s="620">
        <v>1</v>
      </c>
      <c r="L488" s="423"/>
      <c r="M488" s="423"/>
      <c r="N488" s="423"/>
      <c r="O488" s="452"/>
      <c r="P488" s="618" t="s">
        <v>1204</v>
      </c>
      <c r="Q488" s="456" t="s">
        <v>2559</v>
      </c>
      <c r="R488" s="620">
        <v>0.33333333333333331</v>
      </c>
      <c r="S488" s="620">
        <v>0.33333333333333331</v>
      </c>
      <c r="T488" s="202"/>
      <c r="U488" s="202"/>
    </row>
    <row r="489" spans="1:21" ht="20" customHeight="1">
      <c r="A489" s="203">
        <v>488</v>
      </c>
      <c r="B489" s="616" t="s">
        <v>70</v>
      </c>
      <c r="C489" s="617" t="s">
        <v>69</v>
      </c>
      <c r="D489" s="426" t="s">
        <v>59</v>
      </c>
      <c r="E489" s="289" t="s">
        <v>19</v>
      </c>
      <c r="F489" s="289" t="s">
        <v>1237</v>
      </c>
      <c r="G489" s="619" t="s">
        <v>2561</v>
      </c>
      <c r="H489" s="461" t="s">
        <v>2395</v>
      </c>
      <c r="I489" s="618" t="s">
        <v>2560</v>
      </c>
      <c r="J489" s="620"/>
      <c r="K489" s="620">
        <v>1</v>
      </c>
      <c r="L489" s="621"/>
      <c r="M489" s="621"/>
      <c r="N489" s="621"/>
      <c r="O489" s="620"/>
      <c r="P489" s="618" t="s">
        <v>1201</v>
      </c>
      <c r="Q489" s="456" t="s">
        <v>2562</v>
      </c>
      <c r="R489" s="621">
        <v>1</v>
      </c>
      <c r="S489" s="622">
        <v>0.25</v>
      </c>
      <c r="T489" s="202"/>
      <c r="U489" s="202"/>
    </row>
    <row r="490" spans="1:21" ht="20" customHeight="1">
      <c r="A490" s="629">
        <v>489</v>
      </c>
      <c r="B490" s="616" t="s">
        <v>1025</v>
      </c>
      <c r="C490" s="426" t="s">
        <v>164</v>
      </c>
      <c r="D490" s="426" t="s">
        <v>59</v>
      </c>
      <c r="E490" s="289" t="s">
        <v>18</v>
      </c>
      <c r="F490" s="289" t="s">
        <v>38</v>
      </c>
      <c r="G490" s="619" t="s">
        <v>2564</v>
      </c>
      <c r="H490" s="461" t="s">
        <v>2396</v>
      </c>
      <c r="I490" s="618" t="s">
        <v>2563</v>
      </c>
      <c r="J490" s="620"/>
      <c r="K490" s="620">
        <v>1</v>
      </c>
      <c r="L490" s="621"/>
      <c r="M490" s="621"/>
      <c r="N490" s="621"/>
      <c r="O490" s="620"/>
      <c r="P490" s="618" t="s">
        <v>2566</v>
      </c>
      <c r="Q490" s="456" t="s">
        <v>2565</v>
      </c>
      <c r="R490" s="621">
        <v>1</v>
      </c>
      <c r="S490" s="622">
        <v>0.1</v>
      </c>
      <c r="T490" s="202"/>
      <c r="U490" s="202"/>
    </row>
    <row r="491" spans="1:21" ht="20" customHeight="1">
      <c r="A491" s="203">
        <v>490</v>
      </c>
      <c r="B491" s="616" t="s">
        <v>371</v>
      </c>
      <c r="C491" s="617" t="s">
        <v>372</v>
      </c>
      <c r="D491" s="426" t="s">
        <v>67</v>
      </c>
      <c r="E491" s="289" t="s">
        <v>19</v>
      </c>
      <c r="F491" s="289" t="s">
        <v>1237</v>
      </c>
      <c r="G491" s="619" t="s">
        <v>2568</v>
      </c>
      <c r="H491" s="461" t="s">
        <v>2397</v>
      </c>
      <c r="I491" s="618" t="s">
        <v>2567</v>
      </c>
      <c r="J491" s="620"/>
      <c r="K491" s="620">
        <v>0.5</v>
      </c>
      <c r="L491" s="621"/>
      <c r="M491" s="621"/>
      <c r="N491" s="621"/>
      <c r="O491" s="620"/>
      <c r="P491" s="618" t="s">
        <v>1201</v>
      </c>
      <c r="Q491" s="456" t="s">
        <v>2569</v>
      </c>
      <c r="R491" s="621">
        <v>0.5</v>
      </c>
      <c r="S491" s="622">
        <v>0.33333333333333331</v>
      </c>
      <c r="T491" s="202"/>
      <c r="U491" s="202"/>
    </row>
    <row r="492" spans="1:21" ht="20" customHeight="1">
      <c r="A492" s="629">
        <v>491</v>
      </c>
      <c r="B492" s="433" t="s">
        <v>791</v>
      </c>
      <c r="C492" s="426" t="s">
        <v>89</v>
      </c>
      <c r="D492" s="426" t="s">
        <v>56</v>
      </c>
      <c r="E492" s="289" t="s">
        <v>19</v>
      </c>
      <c r="F492" s="289" t="s">
        <v>1438</v>
      </c>
      <c r="G492" s="619" t="s">
        <v>2568</v>
      </c>
      <c r="H492" s="461" t="s">
        <v>2397</v>
      </c>
      <c r="I492" s="618" t="s">
        <v>2567</v>
      </c>
      <c r="J492" s="452"/>
      <c r="K492" s="452">
        <v>0.5</v>
      </c>
      <c r="L492" s="621"/>
      <c r="M492" s="423"/>
      <c r="N492" s="423"/>
      <c r="O492" s="452"/>
      <c r="P492" s="289" t="s">
        <v>1201</v>
      </c>
      <c r="Q492" s="456" t="s">
        <v>2569</v>
      </c>
      <c r="R492" s="621">
        <v>0.5</v>
      </c>
      <c r="S492" s="622">
        <v>0.33333333333333331</v>
      </c>
      <c r="T492" s="202"/>
      <c r="U492" s="202"/>
    </row>
    <row r="493" spans="1:21" ht="20" customHeight="1">
      <c r="A493" s="203">
        <v>492</v>
      </c>
      <c r="B493" s="616" t="s">
        <v>82</v>
      </c>
      <c r="C493" s="617" t="s">
        <v>83</v>
      </c>
      <c r="D493" s="426" t="s">
        <v>56</v>
      </c>
      <c r="E493" s="508" t="s">
        <v>2192</v>
      </c>
      <c r="F493" s="289" t="s">
        <v>29</v>
      </c>
      <c r="G493" s="619" t="s">
        <v>2571</v>
      </c>
      <c r="H493" s="461" t="s">
        <v>2398</v>
      </c>
      <c r="I493" s="618" t="s">
        <v>2570</v>
      </c>
      <c r="J493" s="620">
        <v>1</v>
      </c>
      <c r="K493" s="620"/>
      <c r="L493" s="621"/>
      <c r="M493" s="621"/>
      <c r="N493" s="621"/>
      <c r="O493" s="620"/>
      <c r="P493" s="618" t="s">
        <v>1199</v>
      </c>
      <c r="Q493" s="456" t="s">
        <v>2572</v>
      </c>
      <c r="R493" s="621">
        <v>1</v>
      </c>
      <c r="S493" s="622">
        <v>0.5</v>
      </c>
      <c r="T493" s="202"/>
      <c r="U493" s="202"/>
    </row>
    <row r="494" spans="1:21" ht="20" customHeight="1">
      <c r="A494" s="629">
        <v>493</v>
      </c>
      <c r="B494" s="616" t="s">
        <v>167</v>
      </c>
      <c r="C494" s="617" t="s">
        <v>638</v>
      </c>
      <c r="D494" s="426" t="s">
        <v>67</v>
      </c>
      <c r="E494" s="508" t="s">
        <v>2192</v>
      </c>
      <c r="F494" s="422" t="s">
        <v>2098</v>
      </c>
      <c r="G494" s="619" t="s">
        <v>2574</v>
      </c>
      <c r="H494" s="461" t="s">
        <v>2399</v>
      </c>
      <c r="I494" s="618" t="s">
        <v>2573</v>
      </c>
      <c r="J494" s="620">
        <v>0.5</v>
      </c>
      <c r="K494" s="620"/>
      <c r="L494" s="621"/>
      <c r="M494" s="621"/>
      <c r="N494" s="621"/>
      <c r="O494" s="620"/>
      <c r="P494" s="618" t="s">
        <v>2446</v>
      </c>
      <c r="Q494" s="456" t="s">
        <v>2575</v>
      </c>
      <c r="R494" s="620">
        <v>0.5</v>
      </c>
      <c r="S494" s="621">
        <v>0.16666666666666666</v>
      </c>
      <c r="T494" s="202"/>
      <c r="U494" s="202"/>
    </row>
    <row r="495" spans="1:21" ht="20" customHeight="1">
      <c r="A495" s="203">
        <v>494</v>
      </c>
      <c r="B495" s="433" t="s">
        <v>2545</v>
      </c>
      <c r="C495" s="426" t="s">
        <v>2546</v>
      </c>
      <c r="D495" s="426" t="s">
        <v>1922</v>
      </c>
      <c r="E495" s="508" t="s">
        <v>2192</v>
      </c>
      <c r="F495" s="422" t="s">
        <v>2098</v>
      </c>
      <c r="G495" s="619" t="s">
        <v>2574</v>
      </c>
      <c r="H495" s="461" t="s">
        <v>2399</v>
      </c>
      <c r="I495" s="618" t="s">
        <v>2573</v>
      </c>
      <c r="J495" s="452">
        <v>0.5</v>
      </c>
      <c r="K495" s="452"/>
      <c r="L495" s="423"/>
      <c r="M495" s="423"/>
      <c r="N495" s="423"/>
      <c r="O495" s="452"/>
      <c r="P495" s="289" t="s">
        <v>2446</v>
      </c>
      <c r="Q495" s="456" t="s">
        <v>2575</v>
      </c>
      <c r="R495" s="452">
        <v>0.5</v>
      </c>
      <c r="S495" s="621">
        <v>0.16666666666666666</v>
      </c>
      <c r="T495" s="202"/>
      <c r="U495" s="202"/>
    </row>
    <row r="496" spans="1:21" ht="20" customHeight="1">
      <c r="A496" s="629">
        <v>495</v>
      </c>
      <c r="B496" s="433" t="s">
        <v>900</v>
      </c>
      <c r="C496" s="426" t="s">
        <v>901</v>
      </c>
      <c r="D496" s="426" t="s">
        <v>1360</v>
      </c>
      <c r="E496" s="289" t="s">
        <v>18</v>
      </c>
      <c r="F496" s="289" t="s">
        <v>1361</v>
      </c>
      <c r="G496" s="619" t="s">
        <v>2577</v>
      </c>
      <c r="H496" s="461" t="s">
        <v>2400</v>
      </c>
      <c r="I496" s="618" t="s">
        <v>2576</v>
      </c>
      <c r="J496" s="620">
        <v>1</v>
      </c>
      <c r="K496" s="620"/>
      <c r="L496" s="621"/>
      <c r="M496" s="621"/>
      <c r="N496" s="621"/>
      <c r="O496" s="620"/>
      <c r="P496" s="618" t="s">
        <v>2578</v>
      </c>
      <c r="Q496" s="681" t="s">
        <v>2579</v>
      </c>
      <c r="R496" s="621">
        <v>1</v>
      </c>
      <c r="S496" s="622">
        <v>0.125</v>
      </c>
      <c r="T496" s="202"/>
      <c r="U496" s="202"/>
    </row>
    <row r="497" spans="1:21" ht="20" customHeight="1">
      <c r="A497" s="205">
        <v>496</v>
      </c>
      <c r="B497" s="616" t="s">
        <v>2582</v>
      </c>
      <c r="C497" s="426" t="s">
        <v>2583</v>
      </c>
      <c r="D497" s="617" t="s">
        <v>912</v>
      </c>
      <c r="E497" s="508" t="s">
        <v>2192</v>
      </c>
      <c r="F497" s="422" t="s">
        <v>2098</v>
      </c>
      <c r="G497" s="619" t="s">
        <v>2581</v>
      </c>
      <c r="H497" s="461" t="s">
        <v>2401</v>
      </c>
      <c r="I497" s="618" t="s">
        <v>2580</v>
      </c>
      <c r="J497" s="620"/>
      <c r="K497" s="620"/>
      <c r="L497" s="621"/>
      <c r="M497" s="621"/>
      <c r="N497" s="621"/>
      <c r="O497" s="620">
        <v>0.2</v>
      </c>
      <c r="P497" s="618" t="s">
        <v>2595</v>
      </c>
      <c r="Q497" s="456" t="s">
        <v>2594</v>
      </c>
      <c r="R497" s="620">
        <v>0.2</v>
      </c>
      <c r="S497" s="620">
        <v>0.2</v>
      </c>
      <c r="T497" s="202"/>
      <c r="U497" s="202"/>
    </row>
    <row r="498" spans="1:21" ht="20" customHeight="1">
      <c r="A498" s="631">
        <v>497</v>
      </c>
      <c r="B498" s="433" t="s">
        <v>2584</v>
      </c>
      <c r="C498" s="426" t="s">
        <v>2585</v>
      </c>
      <c r="D498" s="617" t="s">
        <v>912</v>
      </c>
      <c r="E498" s="508" t="s">
        <v>2192</v>
      </c>
      <c r="F498" s="422" t="s">
        <v>2098</v>
      </c>
      <c r="G498" s="619" t="s">
        <v>2581</v>
      </c>
      <c r="H498" s="461" t="s">
        <v>2401</v>
      </c>
      <c r="I498" s="618" t="s">
        <v>2580</v>
      </c>
      <c r="J498" s="452"/>
      <c r="K498" s="452"/>
      <c r="L498" s="423"/>
      <c r="M498" s="423"/>
      <c r="N498" s="423"/>
      <c r="O498" s="620">
        <v>0.2</v>
      </c>
      <c r="P498" s="618" t="s">
        <v>2595</v>
      </c>
      <c r="Q498" s="456" t="s">
        <v>2594</v>
      </c>
      <c r="R498" s="620">
        <v>0.2</v>
      </c>
      <c r="S498" s="620">
        <v>0.2</v>
      </c>
      <c r="T498" s="202"/>
      <c r="U498" s="202"/>
    </row>
    <row r="499" spans="1:21" ht="20" customHeight="1">
      <c r="A499" s="205">
        <v>498</v>
      </c>
      <c r="B499" s="433" t="s">
        <v>2586</v>
      </c>
      <c r="C499" s="426" t="s">
        <v>2587</v>
      </c>
      <c r="D499" s="617" t="s">
        <v>912</v>
      </c>
      <c r="E499" s="508" t="s">
        <v>2192</v>
      </c>
      <c r="F499" s="422" t="s">
        <v>2098</v>
      </c>
      <c r="G499" s="619" t="s">
        <v>2581</v>
      </c>
      <c r="H499" s="461" t="s">
        <v>2401</v>
      </c>
      <c r="I499" s="618" t="s">
        <v>2580</v>
      </c>
      <c r="J499" s="452"/>
      <c r="K499" s="452"/>
      <c r="L499" s="423"/>
      <c r="M499" s="423"/>
      <c r="N499" s="423"/>
      <c r="O499" s="620">
        <v>0.2</v>
      </c>
      <c r="P499" s="618" t="s">
        <v>2595</v>
      </c>
      <c r="Q499" s="456" t="s">
        <v>2594</v>
      </c>
      <c r="R499" s="620">
        <v>0.2</v>
      </c>
      <c r="S499" s="620">
        <v>0.2</v>
      </c>
      <c r="T499" s="202"/>
      <c r="U499" s="202"/>
    </row>
    <row r="500" spans="1:21" ht="20" customHeight="1">
      <c r="A500" s="629">
        <v>499</v>
      </c>
      <c r="B500" s="433" t="s">
        <v>167</v>
      </c>
      <c r="C500" s="426" t="s">
        <v>638</v>
      </c>
      <c r="D500" s="426" t="s">
        <v>67</v>
      </c>
      <c r="E500" s="508" t="s">
        <v>2192</v>
      </c>
      <c r="F500" s="422" t="s">
        <v>2098</v>
      </c>
      <c r="G500" s="619" t="s">
        <v>2581</v>
      </c>
      <c r="H500" s="461" t="s">
        <v>2401</v>
      </c>
      <c r="I500" s="618" t="s">
        <v>2580</v>
      </c>
      <c r="J500" s="452"/>
      <c r="K500" s="452"/>
      <c r="L500" s="423"/>
      <c r="M500" s="423"/>
      <c r="N500" s="423"/>
      <c r="O500" s="620">
        <v>0.2</v>
      </c>
      <c r="P500" s="618" t="s">
        <v>2595</v>
      </c>
      <c r="Q500" s="456" t="s">
        <v>2594</v>
      </c>
      <c r="R500" s="620">
        <v>0.2</v>
      </c>
      <c r="S500" s="620">
        <v>0.2</v>
      </c>
      <c r="T500" s="202"/>
      <c r="U500" s="202"/>
    </row>
    <row r="501" spans="1:21" ht="20" customHeight="1">
      <c r="A501" s="203">
        <v>500</v>
      </c>
      <c r="B501" s="433" t="s">
        <v>2545</v>
      </c>
      <c r="C501" s="426" t="s">
        <v>2546</v>
      </c>
      <c r="D501" s="426" t="s">
        <v>1922</v>
      </c>
      <c r="E501" s="508" t="s">
        <v>2192</v>
      </c>
      <c r="F501" s="422" t="s">
        <v>2098</v>
      </c>
      <c r="G501" s="619" t="s">
        <v>2581</v>
      </c>
      <c r="H501" s="461" t="s">
        <v>2401</v>
      </c>
      <c r="I501" s="618" t="s">
        <v>2580</v>
      </c>
      <c r="J501" s="452"/>
      <c r="K501" s="452"/>
      <c r="L501" s="423"/>
      <c r="M501" s="423"/>
      <c r="N501" s="423"/>
      <c r="O501" s="620">
        <v>0.2</v>
      </c>
      <c r="P501" s="618" t="s">
        <v>2595</v>
      </c>
      <c r="Q501" s="456" t="s">
        <v>2594</v>
      </c>
      <c r="R501" s="620">
        <v>0.2</v>
      </c>
      <c r="S501" s="620">
        <v>0.2</v>
      </c>
      <c r="T501" s="202"/>
      <c r="U501" s="202"/>
    </row>
    <row r="502" spans="1:21" ht="20" customHeight="1">
      <c r="A502" s="631">
        <v>501</v>
      </c>
      <c r="B502" s="616" t="s">
        <v>167</v>
      </c>
      <c r="C502" s="426" t="s">
        <v>503</v>
      </c>
      <c r="D502" s="617" t="s">
        <v>835</v>
      </c>
      <c r="E502" s="289" t="s">
        <v>18</v>
      </c>
      <c r="F502" s="289" t="s">
        <v>36</v>
      </c>
      <c r="G502" s="619" t="s">
        <v>2589</v>
      </c>
      <c r="H502" s="461" t="s">
        <v>2402</v>
      </c>
      <c r="I502" s="618" t="s">
        <v>2588</v>
      </c>
      <c r="J502" s="620"/>
      <c r="K502" s="620"/>
      <c r="L502" s="621"/>
      <c r="M502" s="621"/>
      <c r="N502" s="621"/>
      <c r="O502" s="620">
        <v>0</v>
      </c>
      <c r="P502" s="618" t="s">
        <v>1212</v>
      </c>
      <c r="Q502" s="456" t="s">
        <v>2596</v>
      </c>
      <c r="R502" s="620">
        <v>0.16666666666666666</v>
      </c>
      <c r="S502" s="620">
        <v>0.16666666666666666</v>
      </c>
      <c r="T502" s="202"/>
      <c r="U502" s="202"/>
    </row>
    <row r="503" spans="1:21" ht="20" customHeight="1">
      <c r="A503" s="205">
        <v>502</v>
      </c>
      <c r="B503" s="433" t="s">
        <v>2590</v>
      </c>
      <c r="C503" s="426" t="s">
        <v>2591</v>
      </c>
      <c r="D503" s="617" t="s">
        <v>835</v>
      </c>
      <c r="E503" s="289" t="s">
        <v>18</v>
      </c>
      <c r="F503" s="289" t="s">
        <v>36</v>
      </c>
      <c r="G503" s="619" t="s">
        <v>2589</v>
      </c>
      <c r="H503" s="461" t="s">
        <v>2402</v>
      </c>
      <c r="I503" s="618" t="s">
        <v>2588</v>
      </c>
      <c r="J503" s="452"/>
      <c r="K503" s="452"/>
      <c r="L503" s="423"/>
      <c r="M503" s="423"/>
      <c r="N503" s="423"/>
      <c r="O503" s="620">
        <v>0</v>
      </c>
      <c r="P503" s="618" t="s">
        <v>1212</v>
      </c>
      <c r="Q503" s="456" t="s">
        <v>2596</v>
      </c>
      <c r="R503" s="620">
        <v>0.16666666666666666</v>
      </c>
      <c r="S503" s="620">
        <v>0.16666666666666666</v>
      </c>
      <c r="T503" s="202"/>
      <c r="U503" s="202"/>
    </row>
    <row r="504" spans="1:21" ht="20" customHeight="1">
      <c r="A504" s="631">
        <v>503</v>
      </c>
      <c r="B504" s="433" t="s">
        <v>2592</v>
      </c>
      <c r="C504" s="426" t="s">
        <v>2593</v>
      </c>
      <c r="D504" s="617" t="s">
        <v>835</v>
      </c>
      <c r="E504" s="289" t="s">
        <v>18</v>
      </c>
      <c r="F504" s="289" t="s">
        <v>36</v>
      </c>
      <c r="G504" s="619" t="s">
        <v>2589</v>
      </c>
      <c r="H504" s="461" t="s">
        <v>2402</v>
      </c>
      <c r="I504" s="618" t="s">
        <v>2588</v>
      </c>
      <c r="J504" s="452"/>
      <c r="K504" s="452"/>
      <c r="L504" s="423"/>
      <c r="M504" s="423"/>
      <c r="N504" s="423"/>
      <c r="O504" s="620">
        <v>0</v>
      </c>
      <c r="P504" s="618" t="s">
        <v>1212</v>
      </c>
      <c r="Q504" s="456" t="s">
        <v>2596</v>
      </c>
      <c r="R504" s="620">
        <v>0.16666666666666666</v>
      </c>
      <c r="S504" s="620">
        <v>0.16666666666666666</v>
      </c>
      <c r="T504" s="202"/>
      <c r="U504" s="202"/>
    </row>
    <row r="505" spans="1:21" ht="20" customHeight="1">
      <c r="A505" s="203">
        <v>504</v>
      </c>
      <c r="B505" s="433" t="s">
        <v>387</v>
      </c>
      <c r="C505" s="426" t="s">
        <v>1512</v>
      </c>
      <c r="D505" s="426" t="s">
        <v>67</v>
      </c>
      <c r="E505" s="289" t="s">
        <v>18</v>
      </c>
      <c r="F505" s="289" t="s">
        <v>1361</v>
      </c>
      <c r="G505" s="619" t="s">
        <v>2589</v>
      </c>
      <c r="H505" s="461" t="s">
        <v>2402</v>
      </c>
      <c r="I505" s="618" t="s">
        <v>2588</v>
      </c>
      <c r="J505" s="452"/>
      <c r="K505" s="452"/>
      <c r="L505" s="423"/>
      <c r="M505" s="423"/>
      <c r="N505" s="423"/>
      <c r="O505" s="620">
        <v>0.33333333333333331</v>
      </c>
      <c r="P505" s="618" t="s">
        <v>1212</v>
      </c>
      <c r="Q505" s="456" t="s">
        <v>2596</v>
      </c>
      <c r="R505" s="620">
        <v>0.16666666666666666</v>
      </c>
      <c r="S505" s="620">
        <v>0.16666666666666666</v>
      </c>
      <c r="T505" s="202"/>
      <c r="U505" s="202"/>
    </row>
    <row r="506" spans="1:21" ht="20" customHeight="1">
      <c r="A506" s="629">
        <v>505</v>
      </c>
      <c r="B506" s="433" t="s">
        <v>715</v>
      </c>
      <c r="C506" s="426" t="s">
        <v>90</v>
      </c>
      <c r="D506" s="426" t="s">
        <v>157</v>
      </c>
      <c r="E506" s="289" t="s">
        <v>18</v>
      </c>
      <c r="F506" s="289" t="s">
        <v>1361</v>
      </c>
      <c r="G506" s="619" t="s">
        <v>2589</v>
      </c>
      <c r="H506" s="461" t="s">
        <v>2402</v>
      </c>
      <c r="I506" s="618" t="s">
        <v>2588</v>
      </c>
      <c r="J506" s="452"/>
      <c r="K506" s="452"/>
      <c r="L506" s="423"/>
      <c r="M506" s="423"/>
      <c r="N506" s="423"/>
      <c r="O506" s="620">
        <v>0.33333333333333331</v>
      </c>
      <c r="P506" s="618" t="s">
        <v>1212</v>
      </c>
      <c r="Q506" s="456" t="s">
        <v>2596</v>
      </c>
      <c r="R506" s="620">
        <v>0.16666666666666666</v>
      </c>
      <c r="S506" s="620">
        <v>0.16666666666666666</v>
      </c>
      <c r="T506" s="202"/>
      <c r="U506" s="202"/>
    </row>
    <row r="507" spans="1:21" ht="20" customHeight="1">
      <c r="A507" s="203">
        <v>506</v>
      </c>
      <c r="B507" s="433" t="s">
        <v>213</v>
      </c>
      <c r="C507" s="426" t="s">
        <v>214</v>
      </c>
      <c r="D507" s="426" t="s">
        <v>67</v>
      </c>
      <c r="E507" s="289" t="s">
        <v>18</v>
      </c>
      <c r="F507" s="289" t="s">
        <v>36</v>
      </c>
      <c r="G507" s="619" t="s">
        <v>2589</v>
      </c>
      <c r="H507" s="461" t="s">
        <v>2402</v>
      </c>
      <c r="I507" s="618" t="s">
        <v>2588</v>
      </c>
      <c r="J507" s="452"/>
      <c r="K507" s="452"/>
      <c r="L507" s="423"/>
      <c r="M507" s="423"/>
      <c r="N507" s="423"/>
      <c r="O507" s="620">
        <v>0.33333333333333331</v>
      </c>
      <c r="P507" s="618" t="s">
        <v>1212</v>
      </c>
      <c r="Q507" s="456" t="s">
        <v>2596</v>
      </c>
      <c r="R507" s="620">
        <v>0.16666666666666666</v>
      </c>
      <c r="S507" s="620">
        <v>0.16666666666666666</v>
      </c>
      <c r="T507" s="202"/>
      <c r="U507" s="202"/>
    </row>
    <row r="508" spans="1:21" ht="20" customHeight="1">
      <c r="A508" s="629">
        <v>507</v>
      </c>
      <c r="B508" s="616" t="s">
        <v>266</v>
      </c>
      <c r="C508" s="566" t="s">
        <v>1421</v>
      </c>
      <c r="D508" s="426" t="s">
        <v>56</v>
      </c>
      <c r="E508" s="289" t="s">
        <v>18</v>
      </c>
      <c r="F508" s="289" t="s">
        <v>36</v>
      </c>
      <c r="G508" s="619" t="s">
        <v>2600</v>
      </c>
      <c r="H508" s="461" t="s">
        <v>2403</v>
      </c>
      <c r="I508" s="618" t="s">
        <v>2599</v>
      </c>
      <c r="J508" s="620">
        <v>1</v>
      </c>
      <c r="K508" s="620"/>
      <c r="L508" s="621"/>
      <c r="M508" s="621"/>
      <c r="N508" s="621"/>
      <c r="O508" s="620"/>
      <c r="P508" s="618" t="s">
        <v>2016</v>
      </c>
      <c r="Q508" s="456" t="s">
        <v>2601</v>
      </c>
      <c r="R508" s="621">
        <v>1</v>
      </c>
      <c r="S508" s="622">
        <v>0.25</v>
      </c>
      <c r="T508" s="202"/>
      <c r="U508" s="202"/>
    </row>
    <row r="509" spans="1:21" ht="20" customHeight="1">
      <c r="A509" s="203">
        <v>508</v>
      </c>
      <c r="B509" s="616" t="s">
        <v>2545</v>
      </c>
      <c r="C509" s="617" t="s">
        <v>2546</v>
      </c>
      <c r="D509" s="426" t="s">
        <v>1922</v>
      </c>
      <c r="E509" s="508" t="s">
        <v>2192</v>
      </c>
      <c r="F509" s="422" t="s">
        <v>2098</v>
      </c>
      <c r="G509" s="619" t="s">
        <v>2603</v>
      </c>
      <c r="H509" s="461" t="s">
        <v>2404</v>
      </c>
      <c r="I509" s="618" t="s">
        <v>2602</v>
      </c>
      <c r="J509" s="621">
        <v>0.5</v>
      </c>
      <c r="K509" s="620"/>
      <c r="L509" s="621"/>
      <c r="M509" s="621"/>
      <c r="N509" s="621"/>
      <c r="O509" s="620"/>
      <c r="P509" s="618" t="s">
        <v>2604</v>
      </c>
      <c r="Q509" s="456" t="s">
        <v>2605</v>
      </c>
      <c r="R509" s="621">
        <v>0.5</v>
      </c>
      <c r="S509" s="622">
        <v>0.16666666666666666</v>
      </c>
      <c r="T509" s="202"/>
      <c r="U509" s="202"/>
    </row>
    <row r="510" spans="1:21" ht="20" customHeight="1">
      <c r="A510" s="629">
        <v>509</v>
      </c>
      <c r="B510" s="433" t="s">
        <v>167</v>
      </c>
      <c r="C510" s="426" t="s">
        <v>638</v>
      </c>
      <c r="D510" s="426" t="s">
        <v>67</v>
      </c>
      <c r="E510" s="508" t="s">
        <v>2192</v>
      </c>
      <c r="F510" s="422" t="s">
        <v>2098</v>
      </c>
      <c r="G510" s="619" t="s">
        <v>2603</v>
      </c>
      <c r="H510" s="461" t="s">
        <v>2404</v>
      </c>
      <c r="I510" s="618" t="s">
        <v>2602</v>
      </c>
      <c r="J510" s="423">
        <v>0.5</v>
      </c>
      <c r="K510" s="452"/>
      <c r="L510" s="423"/>
      <c r="M510" s="423"/>
      <c r="N510" s="423"/>
      <c r="O510" s="452"/>
      <c r="P510" s="289" t="s">
        <v>2604</v>
      </c>
      <c r="Q510" s="456" t="s">
        <v>2605</v>
      </c>
      <c r="R510" s="423">
        <v>0.5</v>
      </c>
      <c r="S510" s="425">
        <v>0.16666666666666666</v>
      </c>
      <c r="T510" s="202"/>
      <c r="U510" s="202"/>
    </row>
    <row r="511" spans="1:21" ht="20" customHeight="1">
      <c r="A511" s="203">
        <v>510</v>
      </c>
      <c r="B511" s="616" t="s">
        <v>756</v>
      </c>
      <c r="C511" s="617" t="s">
        <v>757</v>
      </c>
      <c r="D511" s="426" t="s">
        <v>59</v>
      </c>
      <c r="E511" s="289" t="s">
        <v>19</v>
      </c>
      <c r="F511" s="289" t="s">
        <v>1435</v>
      </c>
      <c r="G511" s="619" t="s">
        <v>2607</v>
      </c>
      <c r="H511" s="461" t="s">
        <v>2405</v>
      </c>
      <c r="I511" s="618" t="s">
        <v>2606</v>
      </c>
      <c r="J511" s="620"/>
      <c r="K511" s="620">
        <v>1</v>
      </c>
      <c r="L511" s="621"/>
      <c r="M511" s="621"/>
      <c r="N511" s="621"/>
      <c r="O511" s="620"/>
      <c r="P511" s="618" t="s">
        <v>1201</v>
      </c>
      <c r="Q511" s="456" t="s">
        <v>2608</v>
      </c>
      <c r="R511" s="621">
        <v>1</v>
      </c>
      <c r="S511" s="622">
        <v>0.33333333333333331</v>
      </c>
      <c r="T511" s="202"/>
      <c r="U511" s="202"/>
    </row>
    <row r="512" spans="1:21" ht="20" customHeight="1">
      <c r="A512" s="629">
        <v>511</v>
      </c>
      <c r="B512" s="616" t="s">
        <v>158</v>
      </c>
      <c r="C512" s="617" t="s">
        <v>159</v>
      </c>
      <c r="D512" s="426" t="s">
        <v>56</v>
      </c>
      <c r="E512" s="289" t="s">
        <v>18</v>
      </c>
      <c r="F512" s="289" t="s">
        <v>38</v>
      </c>
      <c r="G512" s="619" t="s">
        <v>2610</v>
      </c>
      <c r="H512" s="461" t="s">
        <v>2513</v>
      </c>
      <c r="I512" s="618" t="s">
        <v>2609</v>
      </c>
      <c r="J512" s="620">
        <v>1</v>
      </c>
      <c r="K512" s="620"/>
      <c r="L512" s="621"/>
      <c r="M512" s="621"/>
      <c r="N512" s="621"/>
      <c r="O512" s="620"/>
      <c r="P512" s="618" t="s">
        <v>2612</v>
      </c>
      <c r="Q512" s="456" t="s">
        <v>2611</v>
      </c>
      <c r="R512" s="621">
        <v>1</v>
      </c>
      <c r="S512" s="622">
        <v>0.2</v>
      </c>
      <c r="T512" s="202"/>
      <c r="U512" s="202"/>
    </row>
    <row r="513" spans="1:21" ht="20" customHeight="1">
      <c r="A513" s="203">
        <v>512</v>
      </c>
      <c r="B513" s="616" t="s">
        <v>744</v>
      </c>
      <c r="C513" s="617" t="s">
        <v>745</v>
      </c>
      <c r="D513" s="426" t="s">
        <v>56</v>
      </c>
      <c r="E513" s="289" t="s">
        <v>18</v>
      </c>
      <c r="F513" s="289" t="s">
        <v>38</v>
      </c>
      <c r="G513" s="619" t="s">
        <v>2614</v>
      </c>
      <c r="H513" s="461" t="s">
        <v>2514</v>
      </c>
      <c r="I513" s="618" t="s">
        <v>2613</v>
      </c>
      <c r="J513" s="620">
        <v>1</v>
      </c>
      <c r="K513" s="620"/>
      <c r="L513" s="621"/>
      <c r="M513" s="621"/>
      <c r="N513" s="621"/>
      <c r="O513" s="620"/>
      <c r="P513" s="618" t="s">
        <v>1203</v>
      </c>
      <c r="Q513" s="456" t="s">
        <v>2615</v>
      </c>
      <c r="R513" s="621">
        <v>1</v>
      </c>
      <c r="S513" s="622">
        <v>0.33333333333333331</v>
      </c>
      <c r="T513" s="202"/>
      <c r="U513" s="202"/>
    </row>
    <row r="514" spans="1:21" ht="20" customHeight="1">
      <c r="A514" s="629">
        <v>513</v>
      </c>
      <c r="B514" s="616" t="s">
        <v>760</v>
      </c>
      <c r="C514" s="617" t="s">
        <v>397</v>
      </c>
      <c r="D514" s="617" t="s">
        <v>59</v>
      </c>
      <c r="E514" s="618" t="s">
        <v>19</v>
      </c>
      <c r="F514" s="618" t="s">
        <v>1435</v>
      </c>
      <c r="G514" s="619" t="s">
        <v>2617</v>
      </c>
      <c r="H514" s="461" t="s">
        <v>2597</v>
      </c>
      <c r="I514" s="618" t="s">
        <v>2616</v>
      </c>
      <c r="J514" s="620"/>
      <c r="K514" s="620"/>
      <c r="L514" s="621"/>
      <c r="M514" s="621"/>
      <c r="N514" s="621"/>
      <c r="O514" s="620">
        <v>0.5</v>
      </c>
      <c r="P514" s="618" t="s">
        <v>2619</v>
      </c>
      <c r="Q514" s="456" t="s">
        <v>2618</v>
      </c>
      <c r="R514" s="620">
        <v>0.5</v>
      </c>
      <c r="S514" s="620">
        <v>0.5</v>
      </c>
      <c r="T514" s="202"/>
      <c r="U514" s="202"/>
    </row>
    <row r="515" spans="1:21" ht="20" customHeight="1">
      <c r="A515" s="203">
        <v>514</v>
      </c>
      <c r="B515" s="433" t="s">
        <v>94</v>
      </c>
      <c r="C515" s="426" t="s">
        <v>95</v>
      </c>
      <c r="D515" s="426" t="s">
        <v>67</v>
      </c>
      <c r="E515" s="289" t="s">
        <v>19</v>
      </c>
      <c r="F515" s="289" t="s">
        <v>1435</v>
      </c>
      <c r="G515" s="619" t="s">
        <v>2617</v>
      </c>
      <c r="H515" s="461" t="s">
        <v>2597</v>
      </c>
      <c r="I515" s="618" t="s">
        <v>2616</v>
      </c>
      <c r="J515" s="452"/>
      <c r="K515" s="452"/>
      <c r="L515" s="423"/>
      <c r="M515" s="423"/>
      <c r="N515" s="423"/>
      <c r="O515" s="452">
        <v>0.5</v>
      </c>
      <c r="P515" s="289" t="s">
        <v>2619</v>
      </c>
      <c r="Q515" s="681" t="s">
        <v>2618</v>
      </c>
      <c r="R515" s="452">
        <v>0.5</v>
      </c>
      <c r="S515" s="452">
        <v>0.5</v>
      </c>
      <c r="T515" s="202"/>
      <c r="U515" s="202"/>
    </row>
    <row r="516" spans="1:21" ht="20" customHeight="1">
      <c r="A516" s="629">
        <v>515</v>
      </c>
      <c r="B516" s="616" t="s">
        <v>1983</v>
      </c>
      <c r="C516" s="617" t="s">
        <v>1985</v>
      </c>
      <c r="D516" s="426" t="s">
        <v>2623</v>
      </c>
      <c r="E516" s="289" t="s">
        <v>1024</v>
      </c>
      <c r="F516" s="289" t="s">
        <v>1755</v>
      </c>
      <c r="G516" s="619" t="s">
        <v>2621</v>
      </c>
      <c r="H516" s="461" t="s">
        <v>2598</v>
      </c>
      <c r="I516" s="618" t="s">
        <v>2620</v>
      </c>
      <c r="J516" s="620">
        <v>0.33333333333333331</v>
      </c>
      <c r="K516" s="620"/>
      <c r="L516" s="621"/>
      <c r="M516" s="621"/>
      <c r="N516" s="621"/>
      <c r="O516" s="620"/>
      <c r="P516" s="618" t="s">
        <v>1209</v>
      </c>
      <c r="Q516" s="456" t="s">
        <v>2622</v>
      </c>
      <c r="R516" s="620">
        <v>0.33333333333333331</v>
      </c>
      <c r="S516" s="621">
        <v>0.125</v>
      </c>
      <c r="T516" s="202"/>
      <c r="U516" s="202"/>
    </row>
    <row r="517" spans="1:21" ht="20" customHeight="1">
      <c r="A517" s="203">
        <v>516</v>
      </c>
      <c r="B517" s="616" t="s">
        <v>1752</v>
      </c>
      <c r="C517" s="617" t="s">
        <v>1754</v>
      </c>
      <c r="D517" s="617" t="s">
        <v>1922</v>
      </c>
      <c r="E517" s="508" t="s">
        <v>2192</v>
      </c>
      <c r="F517" s="618" t="s">
        <v>31</v>
      </c>
      <c r="G517" s="619" t="s">
        <v>2621</v>
      </c>
      <c r="H517" s="461" t="s">
        <v>2598</v>
      </c>
      <c r="I517" s="618" t="s">
        <v>2620</v>
      </c>
      <c r="J517" s="620">
        <v>0.33333333333333331</v>
      </c>
      <c r="K517" s="620"/>
      <c r="L517" s="621"/>
      <c r="M517" s="621"/>
      <c r="N517" s="621"/>
      <c r="O517" s="620"/>
      <c r="P517" s="618" t="s">
        <v>1209</v>
      </c>
      <c r="Q517" s="456" t="s">
        <v>2622</v>
      </c>
      <c r="R517" s="620">
        <v>0.33333333333333331</v>
      </c>
      <c r="S517" s="621">
        <v>0.125</v>
      </c>
      <c r="T517" s="202"/>
      <c r="U517" s="202"/>
    </row>
    <row r="518" spans="1:21" ht="20" customHeight="1">
      <c r="A518" s="629">
        <v>517</v>
      </c>
      <c r="B518" s="433" t="s">
        <v>1984</v>
      </c>
      <c r="C518" s="426" t="s">
        <v>1988</v>
      </c>
      <c r="D518" s="426" t="s">
        <v>1989</v>
      </c>
      <c r="E518" s="289" t="s">
        <v>1024</v>
      </c>
      <c r="F518" s="289" t="s">
        <v>1755</v>
      </c>
      <c r="G518" s="619" t="s">
        <v>2621</v>
      </c>
      <c r="H518" s="461" t="s">
        <v>2598</v>
      </c>
      <c r="I518" s="618" t="s">
        <v>2620</v>
      </c>
      <c r="J518" s="620">
        <v>0.33333333333333331</v>
      </c>
      <c r="K518" s="452"/>
      <c r="L518" s="423"/>
      <c r="M518" s="423"/>
      <c r="N518" s="423"/>
      <c r="O518" s="452"/>
      <c r="P518" s="618" t="s">
        <v>1209</v>
      </c>
      <c r="Q518" s="456" t="s">
        <v>2622</v>
      </c>
      <c r="R518" s="620">
        <v>0.33333333333333331</v>
      </c>
      <c r="S518" s="621">
        <v>0.125</v>
      </c>
      <c r="T518" s="202"/>
      <c r="U518" s="202"/>
    </row>
    <row r="519" spans="1:21" ht="20" customHeight="1">
      <c r="A519" s="205">
        <v>518</v>
      </c>
      <c r="B519" s="636" t="s">
        <v>190</v>
      </c>
      <c r="C519" s="637" t="s">
        <v>2629</v>
      </c>
      <c r="D519" s="637" t="s">
        <v>231</v>
      </c>
      <c r="E519" s="289" t="s">
        <v>18</v>
      </c>
      <c r="F519" s="289" t="s">
        <v>1361</v>
      </c>
      <c r="G519" s="639" t="s">
        <v>2628</v>
      </c>
      <c r="H519" s="461" t="s">
        <v>2627</v>
      </c>
      <c r="I519" s="638" t="s">
        <v>2626</v>
      </c>
      <c r="J519" s="640">
        <v>0</v>
      </c>
      <c r="K519" s="640"/>
      <c r="L519" s="641"/>
      <c r="M519" s="641"/>
      <c r="N519" s="641"/>
      <c r="O519" s="640"/>
      <c r="P519" s="638" t="s">
        <v>1195</v>
      </c>
      <c r="Q519" s="456" t="s">
        <v>2630</v>
      </c>
      <c r="R519" s="641">
        <v>0.5</v>
      </c>
      <c r="S519" s="641">
        <v>0.5</v>
      </c>
      <c r="T519" s="202"/>
      <c r="U519" s="202"/>
    </row>
    <row r="520" spans="1:21" ht="20" customHeight="1">
      <c r="A520" s="629">
        <v>519</v>
      </c>
      <c r="B520" s="636" t="s">
        <v>211</v>
      </c>
      <c r="C520" s="637" t="s">
        <v>212</v>
      </c>
      <c r="D520" s="426" t="s">
        <v>67</v>
      </c>
      <c r="E520" s="289" t="s">
        <v>18</v>
      </c>
      <c r="F520" s="289" t="s">
        <v>1361</v>
      </c>
      <c r="G520" s="639" t="s">
        <v>2628</v>
      </c>
      <c r="H520" s="461" t="s">
        <v>2627</v>
      </c>
      <c r="I520" s="638" t="s">
        <v>2626</v>
      </c>
      <c r="J520" s="640">
        <v>1</v>
      </c>
      <c r="K520" s="640"/>
      <c r="L520" s="641"/>
      <c r="M520" s="641"/>
      <c r="N520" s="641"/>
      <c r="O520" s="640"/>
      <c r="P520" s="638" t="s">
        <v>1195</v>
      </c>
      <c r="Q520" s="681" t="s">
        <v>2630</v>
      </c>
      <c r="R520" s="641">
        <v>0.5</v>
      </c>
      <c r="S520" s="641">
        <v>0.5</v>
      </c>
      <c r="T520" s="202"/>
      <c r="U520" s="202"/>
    </row>
    <row r="521" spans="1:21" ht="20" customHeight="1">
      <c r="A521" s="205">
        <v>520</v>
      </c>
      <c r="B521" s="636" t="s">
        <v>2636</v>
      </c>
      <c r="C521" s="637" t="s">
        <v>2637</v>
      </c>
      <c r="D521" s="426" t="s">
        <v>56</v>
      </c>
      <c r="E521" s="508" t="s">
        <v>2192</v>
      </c>
      <c r="F521" s="289" t="s">
        <v>1888</v>
      </c>
      <c r="G521" s="639" t="s">
        <v>2635</v>
      </c>
      <c r="H521" s="461" t="s">
        <v>2631</v>
      </c>
      <c r="I521" s="638" t="s">
        <v>2633</v>
      </c>
      <c r="J521" s="640"/>
      <c r="K521" s="640"/>
      <c r="L521" s="641"/>
      <c r="M521" s="641"/>
      <c r="N521" s="641"/>
      <c r="O521" s="640">
        <v>1</v>
      </c>
      <c r="P521" s="638" t="s">
        <v>1608</v>
      </c>
      <c r="Q521" s="456" t="s">
        <v>2634</v>
      </c>
      <c r="R521" s="641">
        <v>1</v>
      </c>
      <c r="S521" s="642">
        <v>0.33333333333333331</v>
      </c>
      <c r="T521" s="202"/>
      <c r="U521" s="202"/>
    </row>
    <row r="522" spans="1:21" ht="20" customHeight="1">
      <c r="A522" s="629">
        <v>521</v>
      </c>
      <c r="B522" s="636" t="s">
        <v>1022</v>
      </c>
      <c r="C522" s="637" t="s">
        <v>1023</v>
      </c>
      <c r="D522" s="426" t="s">
        <v>59</v>
      </c>
      <c r="E522" s="289" t="s">
        <v>19</v>
      </c>
      <c r="F522" s="289" t="s">
        <v>1237</v>
      </c>
      <c r="G522" s="639" t="s">
        <v>2640</v>
      </c>
      <c r="H522" s="461" t="s">
        <v>2632</v>
      </c>
      <c r="I522" s="638" t="s">
        <v>2638</v>
      </c>
      <c r="J522" s="640"/>
      <c r="K522" s="640">
        <v>1</v>
      </c>
      <c r="L522" s="641"/>
      <c r="M522" s="641"/>
      <c r="N522" s="641"/>
      <c r="O522" s="640"/>
      <c r="P522" s="638" t="s">
        <v>1097</v>
      </c>
      <c r="Q522" s="456" t="s">
        <v>2639</v>
      </c>
      <c r="R522" s="641">
        <v>1</v>
      </c>
      <c r="S522" s="642">
        <v>0.33333333333333331</v>
      </c>
      <c r="T522" s="202"/>
      <c r="U522" s="202"/>
    </row>
    <row r="523" spans="1:21" ht="20" customHeight="1">
      <c r="A523" s="205">
        <v>522</v>
      </c>
      <c r="B523" s="636" t="s">
        <v>307</v>
      </c>
      <c r="C523" s="637" t="s">
        <v>308</v>
      </c>
      <c r="D523" s="426" t="s">
        <v>67</v>
      </c>
      <c r="E523" s="289" t="s">
        <v>18</v>
      </c>
      <c r="F523" s="289" t="s">
        <v>34</v>
      </c>
      <c r="G523" s="639" t="s">
        <v>2685</v>
      </c>
      <c r="H523" s="461" t="s">
        <v>2683</v>
      </c>
      <c r="I523" s="638" t="s">
        <v>2682</v>
      </c>
      <c r="J523" s="640">
        <v>1</v>
      </c>
      <c r="K523" s="640"/>
      <c r="L523" s="641"/>
      <c r="M523" s="641"/>
      <c r="N523" s="641"/>
      <c r="O523" s="640"/>
      <c r="P523" s="638" t="s">
        <v>2687</v>
      </c>
      <c r="Q523" s="456" t="s">
        <v>2686</v>
      </c>
      <c r="R523" s="641">
        <v>1</v>
      </c>
      <c r="S523" s="642">
        <v>0.33333333333333331</v>
      </c>
      <c r="T523" s="202"/>
      <c r="U523" s="202"/>
    </row>
    <row r="524" spans="1:21" ht="20" customHeight="1">
      <c r="A524" s="629">
        <v>523</v>
      </c>
      <c r="B524" s="636" t="s">
        <v>567</v>
      </c>
      <c r="C524" s="637" t="s">
        <v>73</v>
      </c>
      <c r="D524" s="426" t="s">
        <v>67</v>
      </c>
      <c r="E524" s="508" t="s">
        <v>2192</v>
      </c>
      <c r="F524" s="289" t="s">
        <v>28</v>
      </c>
      <c r="G524" s="639" t="s">
        <v>2689</v>
      </c>
      <c r="H524" s="461" t="s">
        <v>2684</v>
      </c>
      <c r="I524" s="638" t="s">
        <v>2688</v>
      </c>
      <c r="J524" s="640"/>
      <c r="K524" s="640"/>
      <c r="L524" s="641"/>
      <c r="M524" s="641"/>
      <c r="N524" s="641"/>
      <c r="O524" s="640">
        <v>1</v>
      </c>
      <c r="P524" s="638" t="s">
        <v>1213</v>
      </c>
      <c r="Q524" s="456" t="s">
        <v>2690</v>
      </c>
      <c r="R524" s="641">
        <v>1</v>
      </c>
      <c r="S524" s="642">
        <v>1</v>
      </c>
      <c r="T524" s="202"/>
      <c r="U524" s="202"/>
    </row>
    <row r="525" spans="1:21" s="496" customFormat="1" ht="20" customHeight="1">
      <c r="A525" s="498">
        <v>524</v>
      </c>
      <c r="B525" s="430" t="s">
        <v>693</v>
      </c>
      <c r="C525" s="431" t="s">
        <v>694</v>
      </c>
      <c r="D525" s="431" t="s">
        <v>157</v>
      </c>
      <c r="E525" s="428" t="s">
        <v>18</v>
      </c>
      <c r="F525" s="428" t="s">
        <v>34</v>
      </c>
      <c r="G525" s="444" t="s">
        <v>2696</v>
      </c>
      <c r="H525" s="461" t="s">
        <v>2692</v>
      </c>
      <c r="I525" s="428" t="s">
        <v>2691</v>
      </c>
      <c r="J525" s="493">
        <v>0.33333333333333331</v>
      </c>
      <c r="K525" s="493"/>
      <c r="L525" s="494"/>
      <c r="M525" s="494"/>
      <c r="N525" s="494"/>
      <c r="O525" s="493"/>
      <c r="P525" s="428" t="s">
        <v>2016</v>
      </c>
      <c r="Q525" s="499" t="s">
        <v>2697</v>
      </c>
      <c r="R525" s="493">
        <v>0.14285714285714285</v>
      </c>
      <c r="S525" s="493">
        <v>0.14285714285714285</v>
      </c>
    </row>
    <row r="526" spans="1:21" ht="20" customHeight="1">
      <c r="A526" s="629">
        <v>525</v>
      </c>
      <c r="B526" s="433" t="s">
        <v>241</v>
      </c>
      <c r="C526" s="426" t="s">
        <v>1548</v>
      </c>
      <c r="D526" s="426" t="s">
        <v>67</v>
      </c>
      <c r="E526" s="289" t="s">
        <v>18</v>
      </c>
      <c r="F526" s="289" t="s">
        <v>34</v>
      </c>
      <c r="G526" s="290" t="s">
        <v>2696</v>
      </c>
      <c r="H526" s="461" t="s">
        <v>2692</v>
      </c>
      <c r="I526" s="289" t="s">
        <v>2691</v>
      </c>
      <c r="J526" s="493">
        <v>0.33333333333333331</v>
      </c>
      <c r="K526" s="452"/>
      <c r="L526" s="423"/>
      <c r="M526" s="423"/>
      <c r="N526" s="423"/>
      <c r="O526" s="452"/>
      <c r="P526" s="289" t="s">
        <v>2016</v>
      </c>
      <c r="Q526" s="456" t="s">
        <v>2697</v>
      </c>
      <c r="R526" s="452">
        <v>0.14285714285714285</v>
      </c>
      <c r="S526" s="452">
        <v>0.14285714285714285</v>
      </c>
      <c r="T526" s="202"/>
      <c r="U526" s="202"/>
    </row>
    <row r="527" spans="1:21" ht="20" customHeight="1">
      <c r="A527" s="205">
        <v>526</v>
      </c>
      <c r="B527" s="433" t="s">
        <v>239</v>
      </c>
      <c r="C527" s="426" t="s">
        <v>204</v>
      </c>
      <c r="D527" s="426" t="s">
        <v>67</v>
      </c>
      <c r="E527" s="289" t="s">
        <v>18</v>
      </c>
      <c r="F527" s="289" t="s">
        <v>34</v>
      </c>
      <c r="G527" s="290" t="s">
        <v>2696</v>
      </c>
      <c r="H527" s="461" t="s">
        <v>2692</v>
      </c>
      <c r="I527" s="289" t="s">
        <v>2691</v>
      </c>
      <c r="J527" s="493">
        <v>0.33333333333333331</v>
      </c>
      <c r="K527" s="452"/>
      <c r="L527" s="423"/>
      <c r="M527" s="423"/>
      <c r="N527" s="423"/>
      <c r="O527" s="452"/>
      <c r="P527" s="289" t="s">
        <v>2016</v>
      </c>
      <c r="Q527" s="681" t="s">
        <v>2697</v>
      </c>
      <c r="R527" s="452">
        <v>0.14285714285714285</v>
      </c>
      <c r="S527" s="452">
        <v>0.14285714285714285</v>
      </c>
      <c r="T527" s="202"/>
      <c r="U527" s="202"/>
    </row>
    <row r="528" spans="1:21" ht="20" customHeight="1">
      <c r="A528" s="631">
        <v>527</v>
      </c>
      <c r="B528" s="433" t="s">
        <v>1410</v>
      </c>
      <c r="C528" s="426" t="s">
        <v>1411</v>
      </c>
      <c r="D528" s="543" t="s">
        <v>835</v>
      </c>
      <c r="E528" s="428" t="s">
        <v>18</v>
      </c>
      <c r="F528" s="428" t="s">
        <v>34</v>
      </c>
      <c r="G528" s="290" t="s">
        <v>2696</v>
      </c>
      <c r="H528" s="461" t="s">
        <v>2692</v>
      </c>
      <c r="I528" s="289" t="s">
        <v>2691</v>
      </c>
      <c r="J528" s="452">
        <v>0</v>
      </c>
      <c r="K528" s="452"/>
      <c r="L528" s="423"/>
      <c r="M528" s="423"/>
      <c r="N528" s="423"/>
      <c r="O528" s="452"/>
      <c r="P528" s="289" t="s">
        <v>2016</v>
      </c>
      <c r="Q528" s="456" t="s">
        <v>2697</v>
      </c>
      <c r="R528" s="452">
        <v>0.14285714285714285</v>
      </c>
      <c r="S528" s="452">
        <v>0.14285714285714285</v>
      </c>
      <c r="T528" s="202"/>
      <c r="U528" s="202"/>
    </row>
    <row r="529" spans="1:21" ht="20" customHeight="1">
      <c r="A529" s="205">
        <v>528</v>
      </c>
      <c r="B529" s="433" t="s">
        <v>1412</v>
      </c>
      <c r="C529" s="431" t="s">
        <v>273</v>
      </c>
      <c r="D529" s="543" t="s">
        <v>835</v>
      </c>
      <c r="E529" s="428" t="s">
        <v>18</v>
      </c>
      <c r="F529" s="428" t="s">
        <v>34</v>
      </c>
      <c r="G529" s="290" t="s">
        <v>2696</v>
      </c>
      <c r="H529" s="461" t="s">
        <v>2692</v>
      </c>
      <c r="I529" s="289" t="s">
        <v>2691</v>
      </c>
      <c r="J529" s="452">
        <v>0</v>
      </c>
      <c r="K529" s="452"/>
      <c r="L529" s="423"/>
      <c r="M529" s="423"/>
      <c r="N529" s="423"/>
      <c r="O529" s="452"/>
      <c r="P529" s="289" t="s">
        <v>2016</v>
      </c>
      <c r="Q529" s="456" t="s">
        <v>2697</v>
      </c>
      <c r="R529" s="452">
        <v>0.14285714285714285</v>
      </c>
      <c r="S529" s="452">
        <v>0.14285714285714285</v>
      </c>
      <c r="T529" s="202"/>
      <c r="U529" s="202"/>
    </row>
    <row r="530" spans="1:21" ht="20" customHeight="1">
      <c r="A530" s="626">
        <v>529</v>
      </c>
      <c r="B530" s="433" t="s">
        <v>2698</v>
      </c>
      <c r="C530" s="426" t="s">
        <v>214</v>
      </c>
      <c r="D530" s="543" t="s">
        <v>835</v>
      </c>
      <c r="E530" s="428" t="s">
        <v>18</v>
      </c>
      <c r="F530" s="428" t="s">
        <v>34</v>
      </c>
      <c r="G530" s="290" t="s">
        <v>2696</v>
      </c>
      <c r="H530" s="461" t="s">
        <v>2692</v>
      </c>
      <c r="I530" s="289" t="s">
        <v>2691</v>
      </c>
      <c r="J530" s="452">
        <v>0</v>
      </c>
      <c r="K530" s="452"/>
      <c r="L530" s="423"/>
      <c r="M530" s="423"/>
      <c r="N530" s="423"/>
      <c r="O530" s="452"/>
      <c r="P530" s="289" t="s">
        <v>2016</v>
      </c>
      <c r="Q530" s="456" t="s">
        <v>2697</v>
      </c>
      <c r="R530" s="452">
        <v>0.14285714285714285</v>
      </c>
      <c r="S530" s="452">
        <v>0.14285714285714285</v>
      </c>
      <c r="T530" s="202"/>
      <c r="U530" s="202"/>
    </row>
    <row r="531" spans="1:21" ht="20" customHeight="1">
      <c r="A531" s="498">
        <v>530</v>
      </c>
      <c r="B531" s="433" t="s">
        <v>164</v>
      </c>
      <c r="C531" s="426" t="s">
        <v>474</v>
      </c>
      <c r="D531" s="543" t="s">
        <v>835</v>
      </c>
      <c r="E531" s="428" t="s">
        <v>18</v>
      </c>
      <c r="F531" s="428" t="s">
        <v>34</v>
      </c>
      <c r="G531" s="290" t="s">
        <v>2696</v>
      </c>
      <c r="H531" s="461" t="s">
        <v>2692</v>
      </c>
      <c r="I531" s="289" t="s">
        <v>2691</v>
      </c>
      <c r="J531" s="452">
        <v>0</v>
      </c>
      <c r="K531" s="452"/>
      <c r="L531" s="423"/>
      <c r="M531" s="423"/>
      <c r="N531" s="423"/>
      <c r="O531" s="452"/>
      <c r="P531" s="289" t="s">
        <v>2016</v>
      </c>
      <c r="Q531" s="456" t="s">
        <v>2697</v>
      </c>
      <c r="R531" s="452">
        <v>0.14285714285714285</v>
      </c>
      <c r="S531" s="452">
        <v>0.14285714285714285</v>
      </c>
      <c r="T531" s="202"/>
      <c r="U531" s="202"/>
    </row>
    <row r="532" spans="1:21" ht="20" customHeight="1">
      <c r="A532" s="629">
        <v>531</v>
      </c>
      <c r="B532" s="433" t="s">
        <v>163</v>
      </c>
      <c r="C532" s="426" t="s">
        <v>164</v>
      </c>
      <c r="D532" s="630" t="s">
        <v>394</v>
      </c>
      <c r="E532" s="289" t="s">
        <v>18</v>
      </c>
      <c r="F532" s="289" t="s">
        <v>38</v>
      </c>
      <c r="G532" s="290" t="s">
        <v>2700</v>
      </c>
      <c r="H532" s="461" t="s">
        <v>2693</v>
      </c>
      <c r="I532" s="289" t="s">
        <v>2699</v>
      </c>
      <c r="J532" s="452">
        <v>0.5</v>
      </c>
      <c r="K532" s="452"/>
      <c r="L532" s="423"/>
      <c r="M532" s="423"/>
      <c r="N532" s="423"/>
      <c r="O532" s="452"/>
      <c r="P532" s="289" t="s">
        <v>1203</v>
      </c>
      <c r="Q532" s="456" t="s">
        <v>2701</v>
      </c>
      <c r="R532" s="423">
        <v>0.5</v>
      </c>
      <c r="S532" s="423">
        <v>0.25</v>
      </c>
      <c r="T532" s="202"/>
      <c r="U532" s="202"/>
    </row>
    <row r="533" spans="1:21" ht="20" customHeight="1">
      <c r="A533" s="629">
        <v>532</v>
      </c>
      <c r="B533" s="433" t="s">
        <v>158</v>
      </c>
      <c r="C533" s="426" t="s">
        <v>159</v>
      </c>
      <c r="D533" s="426" t="s">
        <v>56</v>
      </c>
      <c r="E533" s="289" t="s">
        <v>18</v>
      </c>
      <c r="F533" s="289" t="s">
        <v>38</v>
      </c>
      <c r="G533" s="290" t="s">
        <v>2700</v>
      </c>
      <c r="H533" s="461" t="s">
        <v>2693</v>
      </c>
      <c r="I533" s="289" t="s">
        <v>2699</v>
      </c>
      <c r="J533" s="452">
        <v>0.5</v>
      </c>
      <c r="K533" s="452"/>
      <c r="L533" s="423"/>
      <c r="M533" s="423"/>
      <c r="N533" s="423"/>
      <c r="O533" s="452"/>
      <c r="P533" s="289" t="s">
        <v>1203</v>
      </c>
      <c r="Q533" s="456" t="s">
        <v>2701</v>
      </c>
      <c r="R533" s="423">
        <v>0.5</v>
      </c>
      <c r="S533" s="423">
        <v>0.25</v>
      </c>
      <c r="T533" s="202"/>
      <c r="U533" s="202"/>
    </row>
    <row r="534" spans="1:21" ht="20" customHeight="1">
      <c r="A534" s="629">
        <v>533</v>
      </c>
      <c r="B534" s="433" t="s">
        <v>221</v>
      </c>
      <c r="C534" s="426" t="s">
        <v>131</v>
      </c>
      <c r="D534" s="426" t="s">
        <v>56</v>
      </c>
      <c r="E534" s="289" t="s">
        <v>19</v>
      </c>
      <c r="F534" s="289" t="s">
        <v>1438</v>
      </c>
      <c r="G534" s="290" t="s">
        <v>2703</v>
      </c>
      <c r="H534" s="461" t="s">
        <v>2694</v>
      </c>
      <c r="I534" s="289" t="s">
        <v>2702</v>
      </c>
      <c r="J534" s="452"/>
      <c r="K534" s="452">
        <v>1</v>
      </c>
      <c r="L534" s="423"/>
      <c r="M534" s="423"/>
      <c r="N534" s="423"/>
      <c r="O534" s="452"/>
      <c r="P534" s="289" t="s">
        <v>2016</v>
      </c>
      <c r="Q534" s="456" t="s">
        <v>2704</v>
      </c>
      <c r="R534" s="423">
        <v>1</v>
      </c>
      <c r="S534" s="425">
        <v>0.5</v>
      </c>
      <c r="T534" s="202"/>
      <c r="U534" s="202"/>
    </row>
    <row r="535" spans="1:21" ht="20" customHeight="1">
      <c r="A535" s="629">
        <v>534</v>
      </c>
      <c r="B535" s="433" t="s">
        <v>2707</v>
      </c>
      <c r="C535" s="426" t="s">
        <v>2708</v>
      </c>
      <c r="D535" s="426" t="s">
        <v>231</v>
      </c>
      <c r="E535" s="289" t="s">
        <v>18</v>
      </c>
      <c r="F535" s="289" t="s">
        <v>1361</v>
      </c>
      <c r="G535" s="290" t="s">
        <v>2706</v>
      </c>
      <c r="H535" s="461" t="s">
        <v>2695</v>
      </c>
      <c r="I535" s="289" t="s">
        <v>2705</v>
      </c>
      <c r="J535" s="452"/>
      <c r="K535" s="452"/>
      <c r="L535" s="423"/>
      <c r="M535" s="423"/>
      <c r="N535" s="423"/>
      <c r="O535" s="452">
        <v>0</v>
      </c>
      <c r="P535" s="289" t="s">
        <v>1203</v>
      </c>
      <c r="Q535" s="456" t="s">
        <v>2713</v>
      </c>
      <c r="R535" s="452">
        <v>0.16666666666666666</v>
      </c>
      <c r="S535" s="452">
        <v>0.16666666666666666</v>
      </c>
      <c r="T535" s="202"/>
      <c r="U535" s="202"/>
    </row>
    <row r="536" spans="1:21" ht="20" customHeight="1">
      <c r="A536" s="629">
        <v>535</v>
      </c>
      <c r="B536" s="433" t="s">
        <v>2709</v>
      </c>
      <c r="C536" s="426" t="s">
        <v>2710</v>
      </c>
      <c r="D536" s="426" t="s">
        <v>231</v>
      </c>
      <c r="E536" s="289" t="s">
        <v>18</v>
      </c>
      <c r="F536" s="289" t="s">
        <v>1361</v>
      </c>
      <c r="G536" s="290" t="s">
        <v>2706</v>
      </c>
      <c r="H536" s="461" t="s">
        <v>2695</v>
      </c>
      <c r="I536" s="289" t="s">
        <v>2705</v>
      </c>
      <c r="J536" s="452"/>
      <c r="K536" s="452"/>
      <c r="L536" s="423"/>
      <c r="M536" s="423"/>
      <c r="N536" s="423"/>
      <c r="O536" s="452">
        <v>0</v>
      </c>
      <c r="P536" s="289" t="s">
        <v>1203</v>
      </c>
      <c r="Q536" s="456" t="s">
        <v>2713</v>
      </c>
      <c r="R536" s="452">
        <v>0.16666666666666666</v>
      </c>
      <c r="S536" s="452">
        <v>0.16666666666666666</v>
      </c>
      <c r="T536" s="202"/>
      <c r="U536" s="202"/>
    </row>
    <row r="537" spans="1:21" ht="20" customHeight="1">
      <c r="A537" s="629">
        <v>536</v>
      </c>
      <c r="B537" s="433" t="s">
        <v>2711</v>
      </c>
      <c r="C537" s="426" t="s">
        <v>2712</v>
      </c>
      <c r="D537" s="426" t="s">
        <v>231</v>
      </c>
      <c r="E537" s="289" t="s">
        <v>18</v>
      </c>
      <c r="F537" s="289" t="s">
        <v>1361</v>
      </c>
      <c r="G537" s="290" t="s">
        <v>2706</v>
      </c>
      <c r="H537" s="461" t="s">
        <v>2695</v>
      </c>
      <c r="I537" s="289" t="s">
        <v>2705</v>
      </c>
      <c r="J537" s="452"/>
      <c r="K537" s="452"/>
      <c r="L537" s="423"/>
      <c r="M537" s="423"/>
      <c r="N537" s="423"/>
      <c r="O537" s="452">
        <v>0</v>
      </c>
      <c r="P537" s="289" t="s">
        <v>1203</v>
      </c>
      <c r="Q537" s="456" t="s">
        <v>2713</v>
      </c>
      <c r="R537" s="452">
        <v>0.16666666666666666</v>
      </c>
      <c r="S537" s="452">
        <v>0.16666666666666666</v>
      </c>
      <c r="T537" s="202"/>
      <c r="U537" s="202"/>
    </row>
    <row r="538" spans="1:21" ht="20" customHeight="1">
      <c r="A538" s="629">
        <v>537</v>
      </c>
      <c r="B538" s="433" t="s">
        <v>211</v>
      </c>
      <c r="C538" s="426" t="s">
        <v>212</v>
      </c>
      <c r="D538" s="426" t="s">
        <v>67</v>
      </c>
      <c r="E538" s="289" t="s">
        <v>18</v>
      </c>
      <c r="F538" s="289" t="s">
        <v>1361</v>
      </c>
      <c r="G538" s="290" t="s">
        <v>2706</v>
      </c>
      <c r="H538" s="461" t="s">
        <v>2695</v>
      </c>
      <c r="I538" s="289" t="s">
        <v>2705</v>
      </c>
      <c r="J538" s="452"/>
      <c r="K538" s="452"/>
      <c r="L538" s="423"/>
      <c r="M538" s="423"/>
      <c r="N538" s="423"/>
      <c r="O538" s="452">
        <v>0.33333333333333331</v>
      </c>
      <c r="P538" s="289" t="s">
        <v>1203</v>
      </c>
      <c r="Q538" s="456" t="s">
        <v>2713</v>
      </c>
      <c r="R538" s="452">
        <v>0.16666666666666666</v>
      </c>
      <c r="S538" s="452">
        <v>0.16666666666666666</v>
      </c>
      <c r="T538" s="202"/>
      <c r="U538" s="202"/>
    </row>
    <row r="539" spans="1:21" ht="20" customHeight="1">
      <c r="A539" s="629">
        <v>538</v>
      </c>
      <c r="B539" s="433" t="s">
        <v>387</v>
      </c>
      <c r="C539" s="426" t="s">
        <v>1512</v>
      </c>
      <c r="D539" s="426" t="s">
        <v>67</v>
      </c>
      <c r="E539" s="289" t="s">
        <v>18</v>
      </c>
      <c r="F539" s="289" t="s">
        <v>1361</v>
      </c>
      <c r="G539" s="290" t="s">
        <v>2706</v>
      </c>
      <c r="H539" s="461" t="s">
        <v>2695</v>
      </c>
      <c r="I539" s="289" t="s">
        <v>2705</v>
      </c>
      <c r="J539" s="452"/>
      <c r="K539" s="452"/>
      <c r="L539" s="423"/>
      <c r="M539" s="423"/>
      <c r="N539" s="423"/>
      <c r="O539" s="452">
        <v>0.33333333333333331</v>
      </c>
      <c r="P539" s="289" t="s">
        <v>1203</v>
      </c>
      <c r="Q539" s="456" t="s">
        <v>2713</v>
      </c>
      <c r="R539" s="452">
        <v>0.16666666666666666</v>
      </c>
      <c r="S539" s="452">
        <v>0.16666666666666666</v>
      </c>
      <c r="T539" s="202"/>
      <c r="U539" s="202"/>
    </row>
    <row r="540" spans="1:21" ht="20" customHeight="1">
      <c r="A540" s="629">
        <v>539</v>
      </c>
      <c r="B540" s="433" t="s">
        <v>715</v>
      </c>
      <c r="C540" s="426" t="s">
        <v>90</v>
      </c>
      <c r="D540" s="426" t="s">
        <v>157</v>
      </c>
      <c r="E540" s="289" t="s">
        <v>18</v>
      </c>
      <c r="F540" s="289" t="s">
        <v>1361</v>
      </c>
      <c r="G540" s="290" t="s">
        <v>2706</v>
      </c>
      <c r="H540" s="461" t="s">
        <v>2695</v>
      </c>
      <c r="I540" s="289" t="s">
        <v>2705</v>
      </c>
      <c r="J540" s="452"/>
      <c r="K540" s="452"/>
      <c r="L540" s="423"/>
      <c r="M540" s="423"/>
      <c r="N540" s="423"/>
      <c r="O540" s="452">
        <v>0.33333333333333331</v>
      </c>
      <c r="P540" s="289" t="s">
        <v>1203</v>
      </c>
      <c r="Q540" s="456" t="s">
        <v>2713</v>
      </c>
      <c r="R540" s="452">
        <v>0.16666666666666666</v>
      </c>
      <c r="S540" s="452">
        <v>0.16666666666666666</v>
      </c>
      <c r="T540" s="202"/>
      <c r="U540" s="202"/>
    </row>
    <row r="541" spans="1:21" s="1117" customFormat="1" ht="20" customHeight="1">
      <c r="A541" s="1108">
        <v>540</v>
      </c>
      <c r="B541" s="1109" t="s">
        <v>1025</v>
      </c>
      <c r="C541" s="1110" t="s">
        <v>164</v>
      </c>
      <c r="D541" s="1110" t="s">
        <v>59</v>
      </c>
      <c r="E541" s="1111" t="s">
        <v>18</v>
      </c>
      <c r="F541" s="1111" t="s">
        <v>38</v>
      </c>
      <c r="G541" s="1112" t="s">
        <v>2762</v>
      </c>
      <c r="H541" s="624" t="s">
        <v>2745</v>
      </c>
      <c r="I541" s="1111" t="s">
        <v>2744</v>
      </c>
      <c r="J541" s="1113">
        <v>1</v>
      </c>
      <c r="K541" s="1113"/>
      <c r="L541" s="1114"/>
      <c r="M541" s="1114"/>
      <c r="N541" s="1114"/>
      <c r="O541" s="1113"/>
      <c r="P541" s="1111" t="s">
        <v>1212</v>
      </c>
      <c r="Q541" s="1115" t="s">
        <v>2763</v>
      </c>
      <c r="R541" s="1114">
        <v>1</v>
      </c>
      <c r="S541" s="1116">
        <v>0.33333333333333331</v>
      </c>
    </row>
    <row r="542" spans="1:21" ht="20" customHeight="1">
      <c r="A542" s="629">
        <v>541</v>
      </c>
      <c r="B542" s="1098" t="s">
        <v>167</v>
      </c>
      <c r="C542" s="1099" t="s">
        <v>2766</v>
      </c>
      <c r="D542" s="1099" t="s">
        <v>67</v>
      </c>
      <c r="E542" s="1100" t="s">
        <v>2192</v>
      </c>
      <c r="F542" s="1100" t="s">
        <v>2098</v>
      </c>
      <c r="G542" s="1101" t="s">
        <v>2765</v>
      </c>
      <c r="H542" s="461" t="s">
        <v>2746</v>
      </c>
      <c r="I542" s="1100" t="s">
        <v>2764</v>
      </c>
      <c r="J542" s="1102">
        <v>0.5</v>
      </c>
      <c r="K542" s="1102"/>
      <c r="L542" s="1103"/>
      <c r="M542" s="1103"/>
      <c r="N542" s="1103"/>
      <c r="O542" s="1102"/>
      <c r="P542" s="1100" t="s">
        <v>1225</v>
      </c>
      <c r="Q542" s="456" t="s">
        <v>2767</v>
      </c>
      <c r="R542" s="1103">
        <v>0.5</v>
      </c>
      <c r="S542" s="1104">
        <v>0.16666666666666666</v>
      </c>
      <c r="T542" s="202"/>
      <c r="U542" s="202"/>
    </row>
    <row r="543" spans="1:21" ht="20" customHeight="1">
      <c r="A543" s="629">
        <v>542</v>
      </c>
      <c r="B543" s="433" t="s">
        <v>2545</v>
      </c>
      <c r="C543" s="426" t="s">
        <v>2546</v>
      </c>
      <c r="D543" s="426" t="s">
        <v>1922</v>
      </c>
      <c r="E543" s="289" t="s">
        <v>2192</v>
      </c>
      <c r="F543" s="289" t="s">
        <v>2098</v>
      </c>
      <c r="G543" s="1101" t="s">
        <v>2765</v>
      </c>
      <c r="H543" s="461" t="s">
        <v>2746</v>
      </c>
      <c r="I543" s="1100" t="s">
        <v>2764</v>
      </c>
      <c r="J543" s="452">
        <v>0.5</v>
      </c>
      <c r="K543" s="452"/>
      <c r="L543" s="423"/>
      <c r="M543" s="423"/>
      <c r="N543" s="423"/>
      <c r="O543" s="452"/>
      <c r="P543" s="289" t="s">
        <v>1225</v>
      </c>
      <c r="Q543" s="456" t="s">
        <v>2767</v>
      </c>
      <c r="R543" s="423">
        <v>0.5</v>
      </c>
      <c r="S543" s="425">
        <v>0.16666666666666666</v>
      </c>
      <c r="T543" s="202"/>
      <c r="U543" s="202"/>
    </row>
    <row r="544" spans="1:21" ht="20" customHeight="1">
      <c r="A544" s="629">
        <v>543</v>
      </c>
      <c r="B544" s="433" t="s">
        <v>195</v>
      </c>
      <c r="C544" s="1099" t="s">
        <v>2769</v>
      </c>
      <c r="D544" s="426" t="s">
        <v>59</v>
      </c>
      <c r="E544" s="289" t="s">
        <v>18</v>
      </c>
      <c r="F544" s="289" t="s">
        <v>34</v>
      </c>
      <c r="G544" s="1101" t="s">
        <v>2768</v>
      </c>
      <c r="H544" s="461" t="s">
        <v>2747</v>
      </c>
      <c r="I544" s="1100" t="s">
        <v>2069</v>
      </c>
      <c r="J544" s="1102"/>
      <c r="K544" s="1102"/>
      <c r="L544" s="1103"/>
      <c r="M544" s="1103"/>
      <c r="N544" s="1103"/>
      <c r="O544" s="1102">
        <v>1</v>
      </c>
      <c r="P544" s="1100" t="s">
        <v>1095</v>
      </c>
      <c r="Q544" s="456" t="s">
        <v>2770</v>
      </c>
      <c r="R544" s="1103">
        <v>1</v>
      </c>
      <c r="S544" s="1104">
        <v>0.5</v>
      </c>
      <c r="T544" s="202"/>
      <c r="U544" s="202"/>
    </row>
    <row r="545" spans="1:21" ht="20" customHeight="1">
      <c r="A545" s="629">
        <v>544</v>
      </c>
      <c r="B545" s="433" t="s">
        <v>1752</v>
      </c>
      <c r="C545" s="426" t="s">
        <v>1754</v>
      </c>
      <c r="D545" s="426" t="s">
        <v>1922</v>
      </c>
      <c r="E545" s="289" t="s">
        <v>2192</v>
      </c>
      <c r="F545" s="289" t="s">
        <v>31</v>
      </c>
      <c r="G545" s="1101" t="s">
        <v>2772</v>
      </c>
      <c r="H545" s="461" t="s">
        <v>2748</v>
      </c>
      <c r="I545" s="1100" t="s">
        <v>2771</v>
      </c>
      <c r="J545" s="1102">
        <v>1</v>
      </c>
      <c r="K545" s="1102"/>
      <c r="L545" s="1103"/>
      <c r="M545" s="1103"/>
      <c r="N545" s="1103"/>
      <c r="O545" s="1102"/>
      <c r="P545" s="1100" t="s">
        <v>1209</v>
      </c>
      <c r="Q545" s="456" t="s">
        <v>2773</v>
      </c>
      <c r="R545" s="1103">
        <v>1</v>
      </c>
      <c r="S545" s="1104">
        <v>0.2</v>
      </c>
      <c r="T545" s="202"/>
      <c r="U545" s="202"/>
    </row>
    <row r="546" spans="1:21" ht="20" customHeight="1">
      <c r="A546" s="629">
        <v>545</v>
      </c>
      <c r="B546" s="433" t="s">
        <v>341</v>
      </c>
      <c r="C546" s="426" t="s">
        <v>342</v>
      </c>
      <c r="D546" s="426" t="s">
        <v>67</v>
      </c>
      <c r="E546" s="289" t="s">
        <v>18</v>
      </c>
      <c r="F546" s="289" t="s">
        <v>33</v>
      </c>
      <c r="G546" s="290" t="s">
        <v>2775</v>
      </c>
      <c r="H546" s="461" t="s">
        <v>2749</v>
      </c>
      <c r="I546" s="289" t="s">
        <v>2774</v>
      </c>
      <c r="J546" s="452">
        <v>1</v>
      </c>
      <c r="K546" s="452"/>
      <c r="L546" s="423"/>
      <c r="M546" s="423"/>
      <c r="N546" s="423"/>
      <c r="O546" s="452"/>
      <c r="P546" s="289" t="s">
        <v>1226</v>
      </c>
      <c r="Q546" s="456" t="s">
        <v>2776</v>
      </c>
      <c r="R546" s="423">
        <v>1</v>
      </c>
      <c r="S546" s="425">
        <v>1</v>
      </c>
      <c r="T546" s="202"/>
      <c r="U546" s="202"/>
    </row>
    <row r="547" spans="1:21" ht="20" customHeight="1">
      <c r="A547" s="629">
        <v>546</v>
      </c>
      <c r="B547" s="433" t="s">
        <v>1913</v>
      </c>
      <c r="C547" s="426" t="s">
        <v>2779</v>
      </c>
      <c r="D547" s="426" t="s">
        <v>59</v>
      </c>
      <c r="E547" s="289" t="s">
        <v>18</v>
      </c>
      <c r="F547" s="289" t="s">
        <v>37</v>
      </c>
      <c r="G547" s="290" t="s">
        <v>2778</v>
      </c>
      <c r="H547" s="461" t="s">
        <v>2750</v>
      </c>
      <c r="I547" s="289" t="s">
        <v>2777</v>
      </c>
      <c r="J547" s="452">
        <v>1</v>
      </c>
      <c r="K547" s="452"/>
      <c r="L547" s="423"/>
      <c r="M547" s="423"/>
      <c r="N547" s="423"/>
      <c r="O547" s="452"/>
      <c r="P547" s="289" t="s">
        <v>2781</v>
      </c>
      <c r="Q547" s="456" t="s">
        <v>2780</v>
      </c>
      <c r="R547" s="423">
        <v>1</v>
      </c>
      <c r="S547" s="425">
        <v>0.16666666666666666</v>
      </c>
      <c r="T547" s="202"/>
      <c r="U547" s="202"/>
    </row>
    <row r="548" spans="1:21" ht="20" customHeight="1">
      <c r="A548" s="629">
        <v>547</v>
      </c>
      <c r="B548" s="433" t="s">
        <v>341</v>
      </c>
      <c r="C548" s="426" t="s">
        <v>342</v>
      </c>
      <c r="D548" s="426" t="s">
        <v>67</v>
      </c>
      <c r="E548" s="289" t="s">
        <v>18</v>
      </c>
      <c r="F548" s="289" t="s">
        <v>33</v>
      </c>
      <c r="G548" s="290" t="s">
        <v>2783</v>
      </c>
      <c r="H548" s="461" t="s">
        <v>2751</v>
      </c>
      <c r="I548" s="289" t="s">
        <v>2782</v>
      </c>
      <c r="J548" s="452">
        <v>0.33333333333333331</v>
      </c>
      <c r="K548" s="452"/>
      <c r="L548" s="423"/>
      <c r="M548" s="423"/>
      <c r="N548" s="423"/>
      <c r="O548" s="452"/>
      <c r="P548" s="289" t="s">
        <v>2016</v>
      </c>
      <c r="Q548" s="456" t="s">
        <v>2784</v>
      </c>
      <c r="R548" s="452">
        <v>0.33333333333333331</v>
      </c>
      <c r="S548" s="452">
        <v>0.33333333333333331</v>
      </c>
      <c r="T548" s="202"/>
      <c r="U548" s="202"/>
    </row>
    <row r="549" spans="1:21" ht="20" customHeight="1">
      <c r="A549" s="629">
        <v>548</v>
      </c>
      <c r="B549" s="433" t="s">
        <v>180</v>
      </c>
      <c r="C549" s="426" t="s">
        <v>181</v>
      </c>
      <c r="D549" s="426" t="s">
        <v>157</v>
      </c>
      <c r="E549" s="289" t="s">
        <v>18</v>
      </c>
      <c r="F549" s="289" t="s">
        <v>33</v>
      </c>
      <c r="G549" s="290" t="s">
        <v>2783</v>
      </c>
      <c r="H549" s="461" t="s">
        <v>2751</v>
      </c>
      <c r="I549" s="289" t="s">
        <v>2782</v>
      </c>
      <c r="J549" s="452">
        <v>0.33333333333333331</v>
      </c>
      <c r="K549" s="452"/>
      <c r="L549" s="423"/>
      <c r="M549" s="423"/>
      <c r="N549" s="423"/>
      <c r="O549" s="452"/>
      <c r="P549" s="289" t="s">
        <v>2016</v>
      </c>
      <c r="Q549" s="456" t="s">
        <v>2784</v>
      </c>
      <c r="R549" s="452">
        <v>0.33333333333333331</v>
      </c>
      <c r="S549" s="452">
        <v>0.33333333333333331</v>
      </c>
      <c r="T549" s="202"/>
      <c r="U549" s="202"/>
    </row>
    <row r="550" spans="1:21" ht="20" customHeight="1">
      <c r="A550" s="629">
        <v>549</v>
      </c>
      <c r="B550" s="433" t="s">
        <v>2536</v>
      </c>
      <c r="C550" s="426" t="s">
        <v>2537</v>
      </c>
      <c r="D550" s="426" t="s">
        <v>67</v>
      </c>
      <c r="E550" s="289" t="s">
        <v>18</v>
      </c>
      <c r="F550" s="289" t="s">
        <v>33</v>
      </c>
      <c r="G550" s="290" t="s">
        <v>2783</v>
      </c>
      <c r="H550" s="461" t="s">
        <v>2751</v>
      </c>
      <c r="I550" s="289" t="s">
        <v>2782</v>
      </c>
      <c r="J550" s="452">
        <v>0.33333333333333331</v>
      </c>
      <c r="K550" s="452"/>
      <c r="L550" s="423"/>
      <c r="M550" s="423"/>
      <c r="N550" s="423"/>
      <c r="O550" s="452"/>
      <c r="P550" s="289" t="s">
        <v>2016</v>
      </c>
      <c r="Q550" s="681" t="s">
        <v>2784</v>
      </c>
      <c r="R550" s="452">
        <v>0.33333333333333331</v>
      </c>
      <c r="S550" s="452">
        <v>0.33333333333333331</v>
      </c>
      <c r="T550" s="202"/>
      <c r="U550" s="202"/>
    </row>
    <row r="551" spans="1:21" ht="20" customHeight="1">
      <c r="A551" s="629">
        <v>550</v>
      </c>
      <c r="B551" s="433" t="s">
        <v>1752</v>
      </c>
      <c r="C551" s="426" t="s">
        <v>1754</v>
      </c>
      <c r="D551" s="426" t="s">
        <v>1922</v>
      </c>
      <c r="E551" s="289" t="s">
        <v>2192</v>
      </c>
      <c r="F551" s="289" t="s">
        <v>31</v>
      </c>
      <c r="G551" s="290" t="s">
        <v>2786</v>
      </c>
      <c r="H551" s="461" t="s">
        <v>2752</v>
      </c>
      <c r="I551" s="289" t="s">
        <v>2785</v>
      </c>
      <c r="J551" s="452">
        <v>0.33333333333333331</v>
      </c>
      <c r="K551" s="452"/>
      <c r="L551" s="423"/>
      <c r="M551" s="423"/>
      <c r="N551" s="423"/>
      <c r="O551" s="452"/>
      <c r="P551" s="289" t="s">
        <v>2050</v>
      </c>
      <c r="Q551" s="456" t="s">
        <v>2787</v>
      </c>
      <c r="R551" s="423">
        <v>0.33333333333333331</v>
      </c>
      <c r="S551" s="425">
        <v>0.1</v>
      </c>
      <c r="T551" s="202"/>
      <c r="U551" s="202"/>
    </row>
    <row r="552" spans="1:21" ht="20" customHeight="1">
      <c r="A552" s="629">
        <v>551</v>
      </c>
      <c r="B552" s="433" t="s">
        <v>1984</v>
      </c>
      <c r="C552" s="426" t="s">
        <v>1988</v>
      </c>
      <c r="D552" s="426" t="s">
        <v>1989</v>
      </c>
      <c r="E552" s="289" t="s">
        <v>1024</v>
      </c>
      <c r="F552" s="289" t="s">
        <v>1755</v>
      </c>
      <c r="G552" s="290" t="s">
        <v>2786</v>
      </c>
      <c r="H552" s="461" t="s">
        <v>2752</v>
      </c>
      <c r="I552" s="289" t="s">
        <v>2785</v>
      </c>
      <c r="J552" s="452">
        <v>0.33333333333333331</v>
      </c>
      <c r="K552" s="452"/>
      <c r="L552" s="423"/>
      <c r="M552" s="423"/>
      <c r="N552" s="423"/>
      <c r="O552" s="452"/>
      <c r="P552" s="289" t="s">
        <v>2050</v>
      </c>
      <c r="Q552" s="456" t="s">
        <v>2787</v>
      </c>
      <c r="R552" s="423">
        <v>0.33333333333333331</v>
      </c>
      <c r="S552" s="425">
        <v>0.1</v>
      </c>
      <c r="T552" s="202"/>
      <c r="U552" s="202"/>
    </row>
    <row r="553" spans="1:21" ht="20" customHeight="1">
      <c r="A553" s="629">
        <v>552</v>
      </c>
      <c r="B553" s="433" t="s">
        <v>1983</v>
      </c>
      <c r="C553" s="426" t="s">
        <v>1985</v>
      </c>
      <c r="D553" s="426" t="s">
        <v>2623</v>
      </c>
      <c r="E553" s="289" t="s">
        <v>1024</v>
      </c>
      <c r="F553" s="289" t="s">
        <v>2788</v>
      </c>
      <c r="G553" s="290" t="s">
        <v>2786</v>
      </c>
      <c r="H553" s="461" t="s">
        <v>2752</v>
      </c>
      <c r="I553" s="289" t="s">
        <v>2785</v>
      </c>
      <c r="J553" s="452">
        <v>0.33333333333333331</v>
      </c>
      <c r="K553" s="452"/>
      <c r="L553" s="423"/>
      <c r="M553" s="423"/>
      <c r="N553" s="423"/>
      <c r="O553" s="452"/>
      <c r="P553" s="289" t="s">
        <v>2050</v>
      </c>
      <c r="Q553" s="681" t="s">
        <v>2787</v>
      </c>
      <c r="R553" s="423">
        <v>0.33333333333333331</v>
      </c>
      <c r="S553" s="425">
        <v>0.1</v>
      </c>
      <c r="T553" s="202"/>
      <c r="U553" s="202"/>
    </row>
    <row r="554" spans="1:21" ht="20" customHeight="1">
      <c r="A554" s="204">
        <v>553</v>
      </c>
      <c r="B554" s="426" t="s">
        <v>2791</v>
      </c>
      <c r="C554" s="426" t="s">
        <v>2792</v>
      </c>
      <c r="D554" s="426" t="s">
        <v>231</v>
      </c>
      <c r="E554" s="289" t="s">
        <v>18</v>
      </c>
      <c r="F554" s="289" t="s">
        <v>34</v>
      </c>
      <c r="G554" s="290" t="s">
        <v>2790</v>
      </c>
      <c r="H554" s="461" t="s">
        <v>2753</v>
      </c>
      <c r="I554" s="289" t="s">
        <v>2789</v>
      </c>
      <c r="J554" s="452"/>
      <c r="K554" s="452"/>
      <c r="L554" s="423"/>
      <c r="M554" s="423"/>
      <c r="N554" s="423"/>
      <c r="O554" s="452">
        <v>0</v>
      </c>
      <c r="P554" s="289" t="s">
        <v>1199</v>
      </c>
      <c r="Q554" s="456" t="s">
        <v>2793</v>
      </c>
      <c r="R554" s="423">
        <v>0.5</v>
      </c>
      <c r="S554" s="425">
        <v>0.33333333333333331</v>
      </c>
      <c r="T554" s="202"/>
      <c r="U554" s="202"/>
    </row>
    <row r="555" spans="1:21" ht="20" customHeight="1">
      <c r="A555" s="1105">
        <v>554</v>
      </c>
      <c r="B555" s="433" t="s">
        <v>197</v>
      </c>
      <c r="C555" s="426" t="s">
        <v>881</v>
      </c>
      <c r="D555" s="431" t="s">
        <v>67</v>
      </c>
      <c r="E555" s="289" t="s">
        <v>18</v>
      </c>
      <c r="F555" s="289" t="s">
        <v>34</v>
      </c>
      <c r="G555" s="290" t="s">
        <v>2790</v>
      </c>
      <c r="H555" s="461" t="s">
        <v>2753</v>
      </c>
      <c r="I555" s="289" t="s">
        <v>2789</v>
      </c>
      <c r="J555" s="452"/>
      <c r="K555" s="452"/>
      <c r="L555" s="423"/>
      <c r="M555" s="423"/>
      <c r="N555" s="423"/>
      <c r="O555" s="452">
        <v>1</v>
      </c>
      <c r="P555" s="289" t="s">
        <v>1199</v>
      </c>
      <c r="Q555" s="456" t="s">
        <v>2793</v>
      </c>
      <c r="R555" s="423">
        <v>0.5</v>
      </c>
      <c r="S555" s="425">
        <v>0.33333333333333331</v>
      </c>
      <c r="T555" s="202"/>
      <c r="U555" s="202"/>
    </row>
    <row r="556" spans="1:21" ht="20" customHeight="1">
      <c r="A556" s="1163">
        <v>555</v>
      </c>
      <c r="B556" s="1140" t="s">
        <v>1029</v>
      </c>
      <c r="C556" s="1141" t="s">
        <v>1030</v>
      </c>
      <c r="D556" s="1151" t="s">
        <v>868</v>
      </c>
      <c r="E556" s="1152" t="s">
        <v>18</v>
      </c>
      <c r="F556" s="1152" t="s">
        <v>33</v>
      </c>
      <c r="G556" s="1143" t="s">
        <v>2795</v>
      </c>
      <c r="H556" s="1144" t="s">
        <v>2754</v>
      </c>
      <c r="I556" s="1142" t="s">
        <v>2794</v>
      </c>
      <c r="J556" s="1146">
        <v>0</v>
      </c>
      <c r="K556" s="1146"/>
      <c r="L556" s="1147"/>
      <c r="M556" s="1147"/>
      <c r="N556" s="1147"/>
      <c r="O556" s="1146"/>
      <c r="P556" s="1142" t="s">
        <v>2016</v>
      </c>
      <c r="Q556" s="1148" t="s">
        <v>2796</v>
      </c>
      <c r="R556" s="1146">
        <v>0.25</v>
      </c>
      <c r="S556" s="1146">
        <v>0.25</v>
      </c>
      <c r="T556" s="202"/>
      <c r="U556" s="202"/>
    </row>
    <row r="557" spans="1:21" ht="20" customHeight="1">
      <c r="A557" s="1105">
        <v>556</v>
      </c>
      <c r="B557" s="433" t="s">
        <v>2536</v>
      </c>
      <c r="C557" s="426" t="s">
        <v>316</v>
      </c>
      <c r="D557" s="431" t="s">
        <v>67</v>
      </c>
      <c r="E557" s="289" t="s">
        <v>18</v>
      </c>
      <c r="F557" s="289" t="s">
        <v>33</v>
      </c>
      <c r="G557" s="290" t="s">
        <v>2795</v>
      </c>
      <c r="H557" s="461" t="s">
        <v>2754</v>
      </c>
      <c r="I557" s="289" t="s">
        <v>2794</v>
      </c>
      <c r="J557" s="452">
        <v>0.33333333333333331</v>
      </c>
      <c r="K557" s="452"/>
      <c r="L557" s="423"/>
      <c r="M557" s="423"/>
      <c r="N557" s="423"/>
      <c r="O557" s="452"/>
      <c r="P557" s="289" t="s">
        <v>2016</v>
      </c>
      <c r="Q557" s="681" t="s">
        <v>2796</v>
      </c>
      <c r="R557" s="452">
        <v>0.25</v>
      </c>
      <c r="S557" s="452">
        <v>0.25</v>
      </c>
      <c r="T557" s="202"/>
      <c r="U557" s="202"/>
    </row>
    <row r="558" spans="1:21" ht="20" customHeight="1">
      <c r="A558" s="631">
        <v>557</v>
      </c>
      <c r="B558" s="433" t="s">
        <v>833</v>
      </c>
      <c r="C558" s="426" t="s">
        <v>119</v>
      </c>
      <c r="D558" s="431" t="s">
        <v>67</v>
      </c>
      <c r="E558" s="289" t="s">
        <v>18</v>
      </c>
      <c r="F558" s="289" t="s">
        <v>33</v>
      </c>
      <c r="G558" s="290" t="s">
        <v>2795</v>
      </c>
      <c r="H558" s="461" t="s">
        <v>2754</v>
      </c>
      <c r="I558" s="289" t="s">
        <v>2794</v>
      </c>
      <c r="J558" s="452">
        <v>0.33333333333333331</v>
      </c>
      <c r="K558" s="452"/>
      <c r="L558" s="423"/>
      <c r="M558" s="423"/>
      <c r="N558" s="423"/>
      <c r="O558" s="452"/>
      <c r="P558" s="289" t="s">
        <v>2016</v>
      </c>
      <c r="Q558" s="456" t="s">
        <v>2796</v>
      </c>
      <c r="R558" s="452">
        <v>0.25</v>
      </c>
      <c r="S558" s="452">
        <v>0.25</v>
      </c>
      <c r="T558" s="202"/>
      <c r="U558" s="202"/>
    </row>
    <row r="559" spans="1:21" ht="20" customHeight="1">
      <c r="A559" s="1105">
        <v>558</v>
      </c>
      <c r="B559" s="433" t="s">
        <v>278</v>
      </c>
      <c r="C559" s="426" t="s">
        <v>164</v>
      </c>
      <c r="D559" s="426" t="s">
        <v>59</v>
      </c>
      <c r="E559" s="289" t="s">
        <v>2192</v>
      </c>
      <c r="F559" s="289" t="s">
        <v>2098</v>
      </c>
      <c r="G559" s="290" t="s">
        <v>2795</v>
      </c>
      <c r="H559" s="461" t="s">
        <v>2754</v>
      </c>
      <c r="I559" s="289" t="s">
        <v>2794</v>
      </c>
      <c r="J559" s="452">
        <v>0.33333333333333331</v>
      </c>
      <c r="K559" s="452"/>
      <c r="L559" s="423"/>
      <c r="M559" s="423"/>
      <c r="N559" s="423"/>
      <c r="O559" s="452"/>
      <c r="P559" s="289" t="s">
        <v>2016</v>
      </c>
      <c r="Q559" s="456" t="s">
        <v>2796</v>
      </c>
      <c r="R559" s="452">
        <v>0.25</v>
      </c>
      <c r="S559" s="452">
        <v>0.25</v>
      </c>
      <c r="T559" s="202"/>
      <c r="U559" s="202"/>
    </row>
    <row r="560" spans="1:21" ht="20" customHeight="1">
      <c r="A560" s="1163">
        <v>559</v>
      </c>
      <c r="B560" s="1140" t="s">
        <v>494</v>
      </c>
      <c r="C560" s="1141" t="s">
        <v>1037</v>
      </c>
      <c r="D560" s="1151" t="s">
        <v>868</v>
      </c>
      <c r="E560" s="1142" t="s">
        <v>18</v>
      </c>
      <c r="F560" s="1152" t="s">
        <v>36</v>
      </c>
      <c r="G560" s="1143" t="s">
        <v>2798</v>
      </c>
      <c r="H560" s="1144" t="s">
        <v>2755</v>
      </c>
      <c r="I560" s="1142" t="s">
        <v>2797</v>
      </c>
      <c r="J560" s="1146"/>
      <c r="K560" s="1146"/>
      <c r="L560" s="1147"/>
      <c r="M560" s="1147"/>
      <c r="N560" s="1147"/>
      <c r="O560" s="1146">
        <v>0</v>
      </c>
      <c r="P560" s="1142" t="s">
        <v>1212</v>
      </c>
      <c r="Q560" s="1148" t="s">
        <v>2799</v>
      </c>
      <c r="R560" s="1146">
        <v>0.33333333333333298</v>
      </c>
      <c r="S560" s="1146">
        <v>0.33333333333333331</v>
      </c>
      <c r="T560" s="202"/>
      <c r="U560" s="202"/>
    </row>
    <row r="561" spans="1:21" ht="20" customHeight="1">
      <c r="A561" s="1105">
        <v>560</v>
      </c>
      <c r="B561" s="433" t="s">
        <v>237</v>
      </c>
      <c r="C561" s="426" t="s">
        <v>238</v>
      </c>
      <c r="D561" s="566" t="s">
        <v>59</v>
      </c>
      <c r="E561" s="289" t="s">
        <v>18</v>
      </c>
      <c r="F561" s="450" t="s">
        <v>36</v>
      </c>
      <c r="G561" s="290" t="s">
        <v>2798</v>
      </c>
      <c r="H561" s="461" t="s">
        <v>2755</v>
      </c>
      <c r="I561" s="289" t="s">
        <v>2797</v>
      </c>
      <c r="J561" s="452"/>
      <c r="K561" s="452"/>
      <c r="L561" s="423"/>
      <c r="M561" s="423"/>
      <c r="N561" s="423"/>
      <c r="O561" s="452">
        <v>0.5</v>
      </c>
      <c r="P561" s="289" t="s">
        <v>1212</v>
      </c>
      <c r="Q561" s="456" t="s">
        <v>2799</v>
      </c>
      <c r="R561" s="452">
        <v>0.33333333333333331</v>
      </c>
      <c r="S561" s="452">
        <v>0.33333333333333331</v>
      </c>
      <c r="T561" s="202"/>
      <c r="U561" s="202"/>
    </row>
    <row r="562" spans="1:21" ht="20" customHeight="1">
      <c r="A562" s="631">
        <v>561</v>
      </c>
      <c r="B562" s="433" t="s">
        <v>247</v>
      </c>
      <c r="C562" s="426" t="s">
        <v>248</v>
      </c>
      <c r="D562" s="426" t="s">
        <v>56</v>
      </c>
      <c r="E562" s="289" t="s">
        <v>18</v>
      </c>
      <c r="F562" s="289" t="s">
        <v>36</v>
      </c>
      <c r="G562" s="290" t="s">
        <v>2798</v>
      </c>
      <c r="H562" s="461" t="s">
        <v>2755</v>
      </c>
      <c r="I562" s="289" t="s">
        <v>2797</v>
      </c>
      <c r="J562" s="452"/>
      <c r="K562" s="452"/>
      <c r="L562" s="423"/>
      <c r="M562" s="423"/>
      <c r="N562" s="423"/>
      <c r="O562" s="452">
        <v>0.5</v>
      </c>
      <c r="P562" s="289" t="s">
        <v>1212</v>
      </c>
      <c r="Q562" s="456" t="s">
        <v>2799</v>
      </c>
      <c r="R562" s="452">
        <v>0.33333333333333331</v>
      </c>
      <c r="S562" s="452">
        <v>0.33333333333333331</v>
      </c>
      <c r="T562" s="202"/>
      <c r="U562" s="202"/>
    </row>
    <row r="563" spans="1:21" ht="20" customHeight="1">
      <c r="A563" s="1105">
        <v>562</v>
      </c>
      <c r="B563" s="433" t="s">
        <v>155</v>
      </c>
      <c r="C563" s="1106" t="s">
        <v>289</v>
      </c>
      <c r="D563" s="1106" t="s">
        <v>59</v>
      </c>
      <c r="E563" s="1107" t="s">
        <v>17</v>
      </c>
      <c r="F563" s="1107" t="s">
        <v>29</v>
      </c>
      <c r="G563" s="290" t="s">
        <v>2801</v>
      </c>
      <c r="H563" s="461" t="s">
        <v>2756</v>
      </c>
      <c r="I563" s="289" t="s">
        <v>2800</v>
      </c>
      <c r="J563" s="452"/>
      <c r="K563" s="452"/>
      <c r="L563" s="423"/>
      <c r="M563" s="423"/>
      <c r="N563" s="423"/>
      <c r="O563" s="452">
        <v>1</v>
      </c>
      <c r="P563" s="289" t="s">
        <v>1205</v>
      </c>
      <c r="Q563" s="456" t="s">
        <v>2802</v>
      </c>
      <c r="R563" s="423">
        <v>1</v>
      </c>
      <c r="S563" s="425">
        <v>1</v>
      </c>
      <c r="T563" s="202"/>
      <c r="U563" s="202"/>
    </row>
    <row r="564" spans="1:21" ht="20" customHeight="1">
      <c r="A564" s="631">
        <v>563</v>
      </c>
      <c r="B564" s="433" t="s">
        <v>230</v>
      </c>
      <c r="C564" s="426" t="s">
        <v>100</v>
      </c>
      <c r="D564" s="431" t="s">
        <v>67</v>
      </c>
      <c r="E564" s="289" t="s">
        <v>18</v>
      </c>
      <c r="F564" s="289" t="s">
        <v>34</v>
      </c>
      <c r="G564" s="290" t="s">
        <v>2804</v>
      </c>
      <c r="H564" s="461" t="s">
        <v>2757</v>
      </c>
      <c r="I564" s="289" t="s">
        <v>2803</v>
      </c>
      <c r="J564" s="452">
        <v>1</v>
      </c>
      <c r="K564" s="452"/>
      <c r="L564" s="423"/>
      <c r="M564" s="423"/>
      <c r="N564" s="423"/>
      <c r="O564" s="452"/>
      <c r="P564" s="289" t="s">
        <v>1202</v>
      </c>
      <c r="Q564" s="456" t="s">
        <v>2805</v>
      </c>
      <c r="R564" s="423">
        <v>1</v>
      </c>
      <c r="S564" s="425">
        <v>0.25</v>
      </c>
      <c r="T564" s="202"/>
      <c r="U564" s="202"/>
    </row>
    <row r="565" spans="1:21" ht="20" customHeight="1">
      <c r="A565" s="1105">
        <v>564</v>
      </c>
      <c r="B565" s="433" t="s">
        <v>792</v>
      </c>
      <c r="C565" s="426" t="s">
        <v>793</v>
      </c>
      <c r="D565" s="1106" t="s">
        <v>59</v>
      </c>
      <c r="E565" s="289" t="s">
        <v>19</v>
      </c>
      <c r="F565" s="289" t="s">
        <v>1438</v>
      </c>
      <c r="G565" s="290" t="s">
        <v>2807</v>
      </c>
      <c r="H565" s="461" t="s">
        <v>2758</v>
      </c>
      <c r="I565" s="289" t="s">
        <v>2806</v>
      </c>
      <c r="J565" s="452"/>
      <c r="K565" s="452"/>
      <c r="L565" s="423"/>
      <c r="M565" s="423"/>
      <c r="N565" s="423"/>
      <c r="O565" s="452">
        <v>1</v>
      </c>
      <c r="P565" s="289" t="s">
        <v>2808</v>
      </c>
      <c r="Q565" s="456" t="s">
        <v>2809</v>
      </c>
      <c r="R565" s="423">
        <v>1</v>
      </c>
      <c r="S565" s="425">
        <v>0.25</v>
      </c>
      <c r="T565" s="202"/>
      <c r="U565" s="202"/>
    </row>
    <row r="566" spans="1:21" ht="20" customHeight="1">
      <c r="A566" s="631">
        <v>565</v>
      </c>
      <c r="B566" s="433" t="s">
        <v>150</v>
      </c>
      <c r="C566" s="426" t="s">
        <v>151</v>
      </c>
      <c r="D566" s="426" t="s">
        <v>67</v>
      </c>
      <c r="E566" s="289" t="s">
        <v>19</v>
      </c>
      <c r="F566" s="289" t="s">
        <v>1488</v>
      </c>
      <c r="G566" s="290" t="s">
        <v>2811</v>
      </c>
      <c r="H566" s="461" t="s">
        <v>2759</v>
      </c>
      <c r="I566" s="289" t="s">
        <v>2810</v>
      </c>
      <c r="J566" s="452"/>
      <c r="K566" s="452">
        <v>1</v>
      </c>
      <c r="L566" s="423"/>
      <c r="M566" s="423"/>
      <c r="N566" s="423"/>
      <c r="O566" s="452"/>
      <c r="P566" s="289" t="s">
        <v>1608</v>
      </c>
      <c r="Q566" s="456" t="s">
        <v>2812</v>
      </c>
      <c r="R566" s="423">
        <v>1</v>
      </c>
      <c r="S566" s="425">
        <v>0.2</v>
      </c>
      <c r="T566" s="202"/>
      <c r="U566" s="202"/>
    </row>
    <row r="567" spans="1:21" ht="20" customHeight="1">
      <c r="A567" s="1105">
        <v>566</v>
      </c>
      <c r="B567" s="636" t="s">
        <v>395</v>
      </c>
      <c r="C567" s="637" t="s">
        <v>396</v>
      </c>
      <c r="D567" s="426" t="s">
        <v>59</v>
      </c>
      <c r="E567" s="289" t="s">
        <v>2192</v>
      </c>
      <c r="F567" s="289" t="s">
        <v>2098</v>
      </c>
      <c r="G567" s="639" t="s">
        <v>2814</v>
      </c>
      <c r="H567" s="461" t="s">
        <v>2760</v>
      </c>
      <c r="I567" s="638" t="s">
        <v>2813</v>
      </c>
      <c r="J567" s="640">
        <v>0.5</v>
      </c>
      <c r="K567" s="640"/>
      <c r="L567" s="641"/>
      <c r="M567" s="641"/>
      <c r="N567" s="641"/>
      <c r="O567" s="640"/>
      <c r="P567" s="638" t="s">
        <v>2016</v>
      </c>
      <c r="Q567" s="456" t="s">
        <v>2815</v>
      </c>
      <c r="R567" s="640">
        <v>0.33333333333333331</v>
      </c>
      <c r="S567" s="640">
        <v>0.33333333333333331</v>
      </c>
      <c r="T567" s="202"/>
      <c r="U567" s="202"/>
    </row>
    <row r="568" spans="1:21" ht="20" customHeight="1">
      <c r="A568" s="631">
        <v>567</v>
      </c>
      <c r="B568" s="433" t="s">
        <v>2816</v>
      </c>
      <c r="C568" s="426" t="s">
        <v>2817</v>
      </c>
      <c r="D568" s="426" t="s">
        <v>835</v>
      </c>
      <c r="E568" s="289" t="s">
        <v>2192</v>
      </c>
      <c r="F568" s="289" t="s">
        <v>2098</v>
      </c>
      <c r="G568" s="290" t="s">
        <v>2814</v>
      </c>
      <c r="H568" s="461" t="s">
        <v>2760</v>
      </c>
      <c r="I568" s="638" t="s">
        <v>2813</v>
      </c>
      <c r="J568" s="640">
        <v>0</v>
      </c>
      <c r="K568" s="452"/>
      <c r="L568" s="423"/>
      <c r="M568" s="423"/>
      <c r="N568" s="423"/>
      <c r="O568" s="452"/>
      <c r="P568" s="289" t="s">
        <v>2016</v>
      </c>
      <c r="Q568" s="456" t="s">
        <v>2815</v>
      </c>
      <c r="R568" s="640">
        <v>0.33333333333333331</v>
      </c>
      <c r="S568" s="640">
        <v>0.33333333333333331</v>
      </c>
      <c r="T568" s="202"/>
      <c r="U568" s="202"/>
    </row>
    <row r="569" spans="1:21" ht="20" customHeight="1">
      <c r="A569" s="1105">
        <v>568</v>
      </c>
      <c r="B569" s="433" t="s">
        <v>501</v>
      </c>
      <c r="C569" s="426" t="s">
        <v>393</v>
      </c>
      <c r="D569" s="426" t="s">
        <v>67</v>
      </c>
      <c r="E569" s="289" t="s">
        <v>2192</v>
      </c>
      <c r="F569" s="289" t="s">
        <v>2098</v>
      </c>
      <c r="G569" s="639" t="s">
        <v>2814</v>
      </c>
      <c r="H569" s="461" t="s">
        <v>2760</v>
      </c>
      <c r="I569" s="638" t="s">
        <v>2813</v>
      </c>
      <c r="J569" s="640">
        <v>0.5</v>
      </c>
      <c r="K569" s="452"/>
      <c r="L569" s="423"/>
      <c r="M569" s="423"/>
      <c r="N569" s="423"/>
      <c r="O569" s="452"/>
      <c r="P569" s="289" t="s">
        <v>2016</v>
      </c>
      <c r="Q569" s="456" t="s">
        <v>2815</v>
      </c>
      <c r="R569" s="640">
        <v>0.33333333333333331</v>
      </c>
      <c r="S569" s="640">
        <v>0.33333333333333331</v>
      </c>
      <c r="T569" s="202"/>
      <c r="U569" s="202"/>
    </row>
    <row r="570" spans="1:21" ht="20" customHeight="1">
      <c r="A570" s="1105">
        <v>569</v>
      </c>
      <c r="B570" s="636" t="s">
        <v>70</v>
      </c>
      <c r="C570" s="426" t="s">
        <v>69</v>
      </c>
      <c r="D570" s="426" t="s">
        <v>59</v>
      </c>
      <c r="E570" s="289" t="s">
        <v>19</v>
      </c>
      <c r="F570" s="289" t="s">
        <v>1237</v>
      </c>
      <c r="G570" s="639" t="s">
        <v>2819</v>
      </c>
      <c r="H570" s="461" t="s">
        <v>2761</v>
      </c>
      <c r="I570" s="638" t="s">
        <v>2818</v>
      </c>
      <c r="J570" s="640"/>
      <c r="K570" s="640">
        <v>1</v>
      </c>
      <c r="L570" s="641"/>
      <c r="M570" s="641"/>
      <c r="N570" s="641"/>
      <c r="O570" s="640"/>
      <c r="P570" s="289" t="s">
        <v>2016</v>
      </c>
      <c r="Q570" s="456" t="s">
        <v>2820</v>
      </c>
      <c r="R570" s="641">
        <v>1</v>
      </c>
      <c r="S570" s="642">
        <v>0.33333333333333331</v>
      </c>
      <c r="T570" s="202"/>
      <c r="U570" s="202"/>
    </row>
    <row r="571" spans="1:21" ht="20" customHeight="1">
      <c r="A571" s="1105">
        <v>570</v>
      </c>
      <c r="B571" s="433" t="s">
        <v>1984</v>
      </c>
      <c r="C571" s="426" t="s">
        <v>1988</v>
      </c>
      <c r="D571" s="426" t="s">
        <v>1989</v>
      </c>
      <c r="E571" s="289" t="s">
        <v>1024</v>
      </c>
      <c r="F571" s="289" t="s">
        <v>1755</v>
      </c>
      <c r="G571" s="290" t="s">
        <v>2824</v>
      </c>
      <c r="H571" s="461" t="s">
        <v>2822</v>
      </c>
      <c r="I571" s="289" t="s">
        <v>2821</v>
      </c>
      <c r="J571" s="452">
        <v>0.33333333333333331</v>
      </c>
      <c r="K571" s="452"/>
      <c r="L571" s="423"/>
      <c r="M571" s="423"/>
      <c r="N571" s="423"/>
      <c r="O571" s="452"/>
      <c r="P571" s="289" t="s">
        <v>2050</v>
      </c>
      <c r="Q571" s="456" t="s">
        <v>2825</v>
      </c>
      <c r="R571" s="423">
        <v>0.33333333333333331</v>
      </c>
      <c r="S571" s="425">
        <v>0.16666666666666666</v>
      </c>
      <c r="T571" s="202"/>
      <c r="U571" s="202"/>
    </row>
    <row r="572" spans="1:21" ht="20" customHeight="1">
      <c r="A572" s="1105">
        <v>571</v>
      </c>
      <c r="B572" s="433" t="s">
        <v>1752</v>
      </c>
      <c r="C572" s="426" t="s">
        <v>1754</v>
      </c>
      <c r="D572" s="426" t="s">
        <v>1922</v>
      </c>
      <c r="E572" s="289" t="s">
        <v>2192</v>
      </c>
      <c r="F572" s="289" t="s">
        <v>31</v>
      </c>
      <c r="G572" s="290" t="s">
        <v>2824</v>
      </c>
      <c r="H572" s="461" t="s">
        <v>2822</v>
      </c>
      <c r="I572" s="289" t="s">
        <v>2821</v>
      </c>
      <c r="J572" s="452">
        <v>0.33333333333333331</v>
      </c>
      <c r="K572" s="452"/>
      <c r="L572" s="423"/>
      <c r="M572" s="423"/>
      <c r="N572" s="423"/>
      <c r="O572" s="452"/>
      <c r="P572" s="289" t="s">
        <v>2050</v>
      </c>
      <c r="Q572" s="456" t="s">
        <v>2825</v>
      </c>
      <c r="R572" s="423">
        <v>0.33333333333333331</v>
      </c>
      <c r="S572" s="425">
        <v>0.16666666666666666</v>
      </c>
      <c r="T572" s="202"/>
      <c r="U572" s="202"/>
    </row>
    <row r="573" spans="1:21" ht="20" customHeight="1">
      <c r="A573" s="1105">
        <v>572</v>
      </c>
      <c r="B573" s="433" t="s">
        <v>1983</v>
      </c>
      <c r="C573" s="426" t="s">
        <v>1985</v>
      </c>
      <c r="D573" s="426" t="s">
        <v>2623</v>
      </c>
      <c r="E573" s="289" t="s">
        <v>1024</v>
      </c>
      <c r="F573" s="289" t="s">
        <v>2788</v>
      </c>
      <c r="G573" s="290" t="s">
        <v>2824</v>
      </c>
      <c r="H573" s="461" t="s">
        <v>2822</v>
      </c>
      <c r="I573" s="289" t="s">
        <v>2821</v>
      </c>
      <c r="J573" s="452">
        <v>0.33333333333333331</v>
      </c>
      <c r="K573" s="452"/>
      <c r="L573" s="423"/>
      <c r="M573" s="423"/>
      <c r="N573" s="423"/>
      <c r="O573" s="452"/>
      <c r="P573" s="289" t="s">
        <v>2050</v>
      </c>
      <c r="Q573" s="681" t="s">
        <v>2825</v>
      </c>
      <c r="R573" s="423">
        <v>0.33333333333333331</v>
      </c>
      <c r="S573" s="425">
        <v>0.16666666666666666</v>
      </c>
      <c r="T573" s="202"/>
      <c r="U573" s="202"/>
    </row>
    <row r="574" spans="1:21" ht="20" customHeight="1">
      <c r="A574" s="1105">
        <v>573</v>
      </c>
      <c r="B574" s="433" t="s">
        <v>129</v>
      </c>
      <c r="C574" s="426" t="s">
        <v>554</v>
      </c>
      <c r="D574" s="426" t="s">
        <v>67</v>
      </c>
      <c r="E574" s="289" t="s">
        <v>19</v>
      </c>
      <c r="F574" s="289" t="s">
        <v>1488</v>
      </c>
      <c r="G574" s="290" t="s">
        <v>2827</v>
      </c>
      <c r="H574" s="461" t="s">
        <v>2823</v>
      </c>
      <c r="I574" s="289" t="s">
        <v>2826</v>
      </c>
      <c r="J574" s="452">
        <v>1</v>
      </c>
      <c r="K574" s="452"/>
      <c r="L574" s="423"/>
      <c r="M574" s="423"/>
      <c r="N574" s="423"/>
      <c r="O574" s="452"/>
      <c r="P574" s="289" t="s">
        <v>2016</v>
      </c>
      <c r="Q574" s="456" t="s">
        <v>2828</v>
      </c>
      <c r="R574" s="423">
        <v>1</v>
      </c>
      <c r="S574" s="425">
        <v>0.5</v>
      </c>
      <c r="T574" s="202"/>
      <c r="U574" s="202"/>
    </row>
    <row r="575" spans="1:21" ht="20" customHeight="1">
      <c r="A575" s="1105">
        <v>574</v>
      </c>
      <c r="B575" s="1098" t="s">
        <v>167</v>
      </c>
      <c r="C575" s="1099" t="s">
        <v>2766</v>
      </c>
      <c r="D575" s="1099" t="s">
        <v>67</v>
      </c>
      <c r="E575" s="1100" t="s">
        <v>2192</v>
      </c>
      <c r="F575" s="1100" t="s">
        <v>2098</v>
      </c>
      <c r="G575" s="1122" t="s">
        <v>2833</v>
      </c>
      <c r="H575" s="461" t="s">
        <v>2829</v>
      </c>
      <c r="I575" s="1121" t="s">
        <v>2832</v>
      </c>
      <c r="J575" s="1124">
        <v>0.5</v>
      </c>
      <c r="K575" s="1124"/>
      <c r="L575" s="1125"/>
      <c r="M575" s="1125"/>
      <c r="N575" s="1125"/>
      <c r="O575" s="1124"/>
      <c r="P575" s="1121" t="s">
        <v>1203</v>
      </c>
      <c r="Q575" s="456" t="s">
        <v>2834</v>
      </c>
      <c r="R575" s="1125">
        <v>0.5</v>
      </c>
      <c r="S575" s="1127">
        <v>0.1111111111111111</v>
      </c>
      <c r="T575" s="202"/>
      <c r="U575" s="202"/>
    </row>
    <row r="576" spans="1:21" ht="20" customHeight="1">
      <c r="A576" s="1105">
        <v>575</v>
      </c>
      <c r="B576" s="433" t="s">
        <v>2545</v>
      </c>
      <c r="C576" s="426" t="s">
        <v>2546</v>
      </c>
      <c r="D576" s="426" t="s">
        <v>1922</v>
      </c>
      <c r="E576" s="289" t="s">
        <v>2192</v>
      </c>
      <c r="F576" s="289" t="s">
        <v>2098</v>
      </c>
      <c r="G576" s="1122" t="s">
        <v>2833</v>
      </c>
      <c r="H576" s="461" t="s">
        <v>2829</v>
      </c>
      <c r="I576" s="1121" t="s">
        <v>2832</v>
      </c>
      <c r="J576" s="452">
        <v>0.5</v>
      </c>
      <c r="K576" s="452"/>
      <c r="L576" s="423"/>
      <c r="M576" s="423"/>
      <c r="N576" s="423"/>
      <c r="O576" s="452"/>
      <c r="P576" s="1121" t="s">
        <v>1203</v>
      </c>
      <c r="Q576" s="456" t="s">
        <v>2834</v>
      </c>
      <c r="R576" s="1125">
        <v>0.5</v>
      </c>
      <c r="S576" s="1127">
        <v>0.1111111111111111</v>
      </c>
      <c r="T576" s="202"/>
      <c r="U576" s="202"/>
    </row>
    <row r="577" spans="1:21" ht="20" customHeight="1">
      <c r="A577" s="1105">
        <v>576</v>
      </c>
      <c r="B577" s="1098" t="s">
        <v>167</v>
      </c>
      <c r="C577" s="1099" t="s">
        <v>2766</v>
      </c>
      <c r="D577" s="1099" t="s">
        <v>67</v>
      </c>
      <c r="E577" s="1100" t="s">
        <v>2192</v>
      </c>
      <c r="F577" s="1100" t="s">
        <v>2098</v>
      </c>
      <c r="G577" s="1122" t="s">
        <v>2836</v>
      </c>
      <c r="H577" s="461" t="s">
        <v>2830</v>
      </c>
      <c r="I577" s="1121" t="s">
        <v>2835</v>
      </c>
      <c r="J577" s="1124">
        <v>0.5</v>
      </c>
      <c r="K577" s="1124"/>
      <c r="L577" s="1125"/>
      <c r="M577" s="1125"/>
      <c r="N577" s="1125"/>
      <c r="O577" s="1124"/>
      <c r="P577" s="1121" t="s">
        <v>1203</v>
      </c>
      <c r="Q577" s="456" t="s">
        <v>2837</v>
      </c>
      <c r="R577" s="1125">
        <v>0.5</v>
      </c>
      <c r="S577" s="1127">
        <v>0.25</v>
      </c>
      <c r="T577" s="202"/>
      <c r="U577" s="202"/>
    </row>
    <row r="578" spans="1:21" ht="20" customHeight="1">
      <c r="A578" s="1105">
        <v>577</v>
      </c>
      <c r="B578" s="433" t="s">
        <v>2545</v>
      </c>
      <c r="C578" s="426" t="s">
        <v>2546</v>
      </c>
      <c r="D578" s="426" t="s">
        <v>1922</v>
      </c>
      <c r="E578" s="289" t="s">
        <v>2192</v>
      </c>
      <c r="F578" s="289" t="s">
        <v>2098</v>
      </c>
      <c r="G578" s="1122" t="s">
        <v>2836</v>
      </c>
      <c r="H578" s="461" t="s">
        <v>2830</v>
      </c>
      <c r="I578" s="1121" t="s">
        <v>2835</v>
      </c>
      <c r="J578" s="452">
        <v>0.5</v>
      </c>
      <c r="K578" s="452"/>
      <c r="L578" s="423"/>
      <c r="M578" s="423"/>
      <c r="N578" s="423"/>
      <c r="O578" s="452"/>
      <c r="P578" s="1121" t="s">
        <v>1203</v>
      </c>
      <c r="Q578" s="456" t="s">
        <v>2837</v>
      </c>
      <c r="R578" s="1125">
        <v>0.5</v>
      </c>
      <c r="S578" s="1127">
        <v>0.25</v>
      </c>
      <c r="T578" s="202"/>
      <c r="U578" s="202"/>
    </row>
    <row r="579" spans="1:21" ht="20" customHeight="1">
      <c r="A579" s="1105">
        <v>578</v>
      </c>
      <c r="B579" s="1098" t="s">
        <v>167</v>
      </c>
      <c r="C579" s="1099" t="s">
        <v>2766</v>
      </c>
      <c r="D579" s="1099" t="s">
        <v>67</v>
      </c>
      <c r="E579" s="1100" t="s">
        <v>2192</v>
      </c>
      <c r="F579" s="1100" t="s">
        <v>2098</v>
      </c>
      <c r="G579" s="1122" t="s">
        <v>2839</v>
      </c>
      <c r="H579" s="461" t="s">
        <v>2831</v>
      </c>
      <c r="I579" s="1121" t="s">
        <v>2838</v>
      </c>
      <c r="J579" s="452">
        <v>0.5</v>
      </c>
      <c r="K579" s="1124"/>
      <c r="L579" s="1125"/>
      <c r="M579" s="1125"/>
      <c r="N579" s="1125"/>
      <c r="O579" s="1124"/>
      <c r="P579" s="1121" t="s">
        <v>1203</v>
      </c>
      <c r="Q579" s="456" t="s">
        <v>2840</v>
      </c>
      <c r="R579" s="1125">
        <v>0.5</v>
      </c>
      <c r="S579" s="1127">
        <v>0.2</v>
      </c>
      <c r="T579" s="202"/>
      <c r="U579" s="202"/>
    </row>
    <row r="580" spans="1:21" ht="20" customHeight="1">
      <c r="A580" s="1105">
        <v>579</v>
      </c>
      <c r="B580" s="433" t="s">
        <v>2545</v>
      </c>
      <c r="C580" s="426" t="s">
        <v>2546</v>
      </c>
      <c r="D580" s="426" t="s">
        <v>1922</v>
      </c>
      <c r="E580" s="289" t="s">
        <v>2192</v>
      </c>
      <c r="F580" s="289" t="s">
        <v>2098</v>
      </c>
      <c r="G580" s="1122" t="s">
        <v>2839</v>
      </c>
      <c r="H580" s="461" t="s">
        <v>2831</v>
      </c>
      <c r="I580" s="1121" t="s">
        <v>2838</v>
      </c>
      <c r="J580" s="452">
        <v>0.5</v>
      </c>
      <c r="K580" s="1124"/>
      <c r="L580" s="1125"/>
      <c r="M580" s="1125"/>
      <c r="N580" s="1125"/>
      <c r="O580" s="1124"/>
      <c r="P580" s="1121" t="s">
        <v>1203</v>
      </c>
      <c r="Q580" s="456" t="s">
        <v>2840</v>
      </c>
      <c r="R580" s="1125">
        <v>0.5</v>
      </c>
      <c r="S580" s="1127">
        <v>0.2</v>
      </c>
      <c r="T580" s="202"/>
      <c r="U580" s="202"/>
    </row>
    <row r="581" spans="1:21" ht="20" customHeight="1">
      <c r="A581" s="461">
        <v>580</v>
      </c>
      <c r="B581" s="433" t="s">
        <v>2155</v>
      </c>
      <c r="C581" s="426" t="s">
        <v>2156</v>
      </c>
      <c r="D581" s="426" t="s">
        <v>2167</v>
      </c>
      <c r="E581" s="289" t="s">
        <v>18</v>
      </c>
      <c r="F581" s="289" t="s">
        <v>36</v>
      </c>
      <c r="G581" s="290" t="s">
        <v>2843</v>
      </c>
      <c r="H581" s="461" t="s">
        <v>2842</v>
      </c>
      <c r="I581" s="289" t="s">
        <v>2841</v>
      </c>
      <c r="J581" s="452">
        <v>0.25</v>
      </c>
      <c r="K581" s="452"/>
      <c r="L581" s="423"/>
      <c r="M581" s="423"/>
      <c r="N581" s="423"/>
      <c r="O581" s="452"/>
      <c r="P581" s="289" t="s">
        <v>1203</v>
      </c>
      <c r="Q581" s="456" t="s">
        <v>2844</v>
      </c>
      <c r="R581" s="423">
        <v>0.2</v>
      </c>
      <c r="S581" s="425">
        <v>0.16666666666666666</v>
      </c>
      <c r="T581" s="202"/>
      <c r="U581" s="202"/>
    </row>
    <row r="582" spans="1:21" ht="20" customHeight="1">
      <c r="A582" s="1105">
        <v>581</v>
      </c>
      <c r="B582" s="433" t="s">
        <v>628</v>
      </c>
      <c r="C582" s="426" t="s">
        <v>494</v>
      </c>
      <c r="D582" s="426" t="s">
        <v>56</v>
      </c>
      <c r="E582" s="289" t="s">
        <v>18</v>
      </c>
      <c r="F582" s="289" t="s">
        <v>36</v>
      </c>
      <c r="G582" s="290" t="s">
        <v>2843</v>
      </c>
      <c r="H582" s="461" t="s">
        <v>2842</v>
      </c>
      <c r="I582" s="289" t="s">
        <v>2841</v>
      </c>
      <c r="J582" s="452">
        <v>0.25</v>
      </c>
      <c r="K582" s="452"/>
      <c r="L582" s="423"/>
      <c r="M582" s="423"/>
      <c r="N582" s="423"/>
      <c r="O582" s="452"/>
      <c r="P582" s="289" t="s">
        <v>1203</v>
      </c>
      <c r="Q582" s="456" t="s">
        <v>2844</v>
      </c>
      <c r="R582" s="423">
        <v>0.2</v>
      </c>
      <c r="S582" s="425">
        <v>0.16666666666666666</v>
      </c>
      <c r="T582" s="202"/>
      <c r="U582" s="202"/>
    </row>
    <row r="583" spans="1:21" ht="20" customHeight="1">
      <c r="A583" s="1128">
        <v>582</v>
      </c>
      <c r="B583" s="433" t="s">
        <v>2845</v>
      </c>
      <c r="C583" s="426" t="s">
        <v>2846</v>
      </c>
      <c r="D583" s="426" t="s">
        <v>231</v>
      </c>
      <c r="E583" s="289" t="s">
        <v>18</v>
      </c>
      <c r="F583" s="289" t="s">
        <v>38</v>
      </c>
      <c r="G583" s="290" t="s">
        <v>2843</v>
      </c>
      <c r="H583" s="461" t="s">
        <v>2842</v>
      </c>
      <c r="I583" s="289" t="s">
        <v>2841</v>
      </c>
      <c r="J583" s="452">
        <v>0</v>
      </c>
      <c r="K583" s="452"/>
      <c r="L583" s="423"/>
      <c r="M583" s="423"/>
      <c r="N583" s="423"/>
      <c r="O583" s="452"/>
      <c r="P583" s="289" t="s">
        <v>1203</v>
      </c>
      <c r="Q583" s="456" t="s">
        <v>2844</v>
      </c>
      <c r="R583" s="423">
        <v>0.2</v>
      </c>
      <c r="S583" s="425">
        <v>0.16666666666666666</v>
      </c>
      <c r="T583" s="202"/>
      <c r="U583" s="202"/>
    </row>
    <row r="584" spans="1:21" ht="20" customHeight="1">
      <c r="A584" s="1105">
        <v>583</v>
      </c>
      <c r="B584" s="433" t="s">
        <v>349</v>
      </c>
      <c r="C584" s="426" t="s">
        <v>214</v>
      </c>
      <c r="D584" s="426" t="s">
        <v>67</v>
      </c>
      <c r="E584" s="289" t="s">
        <v>18</v>
      </c>
      <c r="F584" s="289" t="s">
        <v>36</v>
      </c>
      <c r="G584" s="290" t="s">
        <v>2843</v>
      </c>
      <c r="H584" s="461" t="s">
        <v>2842</v>
      </c>
      <c r="I584" s="289" t="s">
        <v>2841</v>
      </c>
      <c r="J584" s="452">
        <v>0.25</v>
      </c>
      <c r="K584" s="452"/>
      <c r="L584" s="423"/>
      <c r="M584" s="423"/>
      <c r="N584" s="423"/>
      <c r="O584" s="452"/>
      <c r="P584" s="289" t="s">
        <v>1203</v>
      </c>
      <c r="Q584" s="456" t="s">
        <v>2844</v>
      </c>
      <c r="R584" s="423">
        <v>0.2</v>
      </c>
      <c r="S584" s="425">
        <v>0.16666666666666666</v>
      </c>
      <c r="T584" s="202"/>
      <c r="U584" s="202"/>
    </row>
    <row r="585" spans="1:21" ht="20" customHeight="1">
      <c r="A585" s="1105">
        <v>584</v>
      </c>
      <c r="B585" s="433" t="s">
        <v>213</v>
      </c>
      <c r="C585" s="426" t="s">
        <v>214</v>
      </c>
      <c r="D585" s="426" t="s">
        <v>67</v>
      </c>
      <c r="E585" s="289" t="s">
        <v>18</v>
      </c>
      <c r="F585" s="289" t="s">
        <v>36</v>
      </c>
      <c r="G585" s="290" t="s">
        <v>2843</v>
      </c>
      <c r="H585" s="461" t="s">
        <v>2842</v>
      </c>
      <c r="I585" s="289" t="s">
        <v>2841</v>
      </c>
      <c r="J585" s="452">
        <v>0.25</v>
      </c>
      <c r="K585" s="452"/>
      <c r="L585" s="423"/>
      <c r="M585" s="423"/>
      <c r="N585" s="423"/>
      <c r="O585" s="452"/>
      <c r="P585" s="289" t="s">
        <v>1203</v>
      </c>
      <c r="Q585" s="456" t="s">
        <v>2844</v>
      </c>
      <c r="R585" s="423">
        <v>0.2</v>
      </c>
      <c r="S585" s="425">
        <v>0.16666666666666666</v>
      </c>
      <c r="T585" s="202"/>
      <c r="U585" s="202"/>
    </row>
    <row r="586" spans="1:21" ht="20" customHeight="1">
      <c r="A586" s="1105">
        <v>585</v>
      </c>
      <c r="B586" s="433" t="s">
        <v>296</v>
      </c>
      <c r="C586" s="426" t="s">
        <v>297</v>
      </c>
      <c r="D586" s="426" t="s">
        <v>67</v>
      </c>
      <c r="E586" s="289" t="s">
        <v>19</v>
      </c>
      <c r="F586" s="289" t="s">
        <v>1488</v>
      </c>
      <c r="G586" s="290" t="s">
        <v>2849</v>
      </c>
      <c r="H586" s="461" t="s">
        <v>2848</v>
      </c>
      <c r="I586" s="289" t="s">
        <v>2847</v>
      </c>
      <c r="J586" s="452">
        <v>0.5</v>
      </c>
      <c r="K586" s="452"/>
      <c r="L586" s="423"/>
      <c r="M586" s="423"/>
      <c r="N586" s="423"/>
      <c r="O586" s="452"/>
      <c r="P586" s="289" t="s">
        <v>1203</v>
      </c>
      <c r="Q586" s="456" t="s">
        <v>2850</v>
      </c>
      <c r="R586" s="423">
        <v>0.5</v>
      </c>
      <c r="S586" s="425">
        <v>0.5</v>
      </c>
      <c r="T586" s="202"/>
      <c r="U586" s="202"/>
    </row>
    <row r="587" spans="1:21" ht="20" customHeight="1">
      <c r="A587" s="1105">
        <v>586</v>
      </c>
      <c r="B587" s="433" t="s">
        <v>375</v>
      </c>
      <c r="C587" s="426" t="s">
        <v>376</v>
      </c>
      <c r="D587" s="426" t="s">
        <v>59</v>
      </c>
      <c r="E587" s="289" t="s">
        <v>19</v>
      </c>
      <c r="F587" s="289" t="s">
        <v>1237</v>
      </c>
      <c r="G587" s="290" t="s">
        <v>2849</v>
      </c>
      <c r="H587" s="461" t="s">
        <v>2848</v>
      </c>
      <c r="I587" s="289" t="s">
        <v>2847</v>
      </c>
      <c r="J587" s="452">
        <v>0.5</v>
      </c>
      <c r="K587" s="452"/>
      <c r="L587" s="423"/>
      <c r="M587" s="423"/>
      <c r="N587" s="423"/>
      <c r="O587" s="452"/>
      <c r="P587" s="289" t="s">
        <v>1203</v>
      </c>
      <c r="Q587" s="456" t="s">
        <v>2850</v>
      </c>
      <c r="R587" s="423">
        <v>0.5</v>
      </c>
      <c r="S587" s="425">
        <v>0.5</v>
      </c>
      <c r="T587" s="202"/>
      <c r="U587" s="202"/>
    </row>
    <row r="588" spans="1:21" ht="20" customHeight="1">
      <c r="A588" s="1105">
        <v>587</v>
      </c>
      <c r="B588" s="433" t="s">
        <v>322</v>
      </c>
      <c r="C588" s="426" t="s">
        <v>323</v>
      </c>
      <c r="D588" s="426" t="s">
        <v>59</v>
      </c>
      <c r="E588" s="1100" t="s">
        <v>2192</v>
      </c>
      <c r="F588" s="289" t="s">
        <v>31</v>
      </c>
      <c r="G588" s="290" t="s">
        <v>2853</v>
      </c>
      <c r="H588" s="461" t="s">
        <v>2852</v>
      </c>
      <c r="I588" s="289" t="s">
        <v>2851</v>
      </c>
      <c r="J588" s="452">
        <v>0.5</v>
      </c>
      <c r="K588" s="452"/>
      <c r="L588" s="423"/>
      <c r="M588" s="423"/>
      <c r="N588" s="423"/>
      <c r="O588" s="452"/>
      <c r="P588" s="289" t="s">
        <v>1195</v>
      </c>
      <c r="Q588" s="456" t="s">
        <v>2855</v>
      </c>
      <c r="R588" s="423">
        <v>0.33333333333333331</v>
      </c>
      <c r="S588" s="425">
        <v>0.2</v>
      </c>
      <c r="T588" s="202"/>
      <c r="U588" s="202"/>
    </row>
    <row r="589" spans="1:21" ht="20" customHeight="1">
      <c r="A589" s="1105">
        <v>588</v>
      </c>
      <c r="B589" s="433" t="s">
        <v>199</v>
      </c>
      <c r="C589" s="426" t="s">
        <v>343</v>
      </c>
      <c r="D589" s="426" t="s">
        <v>67</v>
      </c>
      <c r="E589" s="1100" t="s">
        <v>2192</v>
      </c>
      <c r="F589" s="289" t="s">
        <v>31</v>
      </c>
      <c r="G589" s="290" t="s">
        <v>2853</v>
      </c>
      <c r="H589" s="461" t="s">
        <v>2852</v>
      </c>
      <c r="I589" s="289" t="s">
        <v>2851</v>
      </c>
      <c r="J589" s="452">
        <v>0.5</v>
      </c>
      <c r="K589" s="452"/>
      <c r="L589" s="423"/>
      <c r="M589" s="423"/>
      <c r="N589" s="423"/>
      <c r="O589" s="452"/>
      <c r="P589" s="289" t="s">
        <v>1195</v>
      </c>
      <c r="Q589" s="456" t="s">
        <v>2855</v>
      </c>
      <c r="R589" s="423">
        <v>0.33333333333333331</v>
      </c>
      <c r="S589" s="425">
        <v>0.2</v>
      </c>
      <c r="T589" s="202"/>
      <c r="U589" s="202"/>
    </row>
    <row r="590" spans="1:21" ht="20" customHeight="1">
      <c r="A590" s="1128">
        <v>589</v>
      </c>
      <c r="B590" s="433" t="s">
        <v>2854</v>
      </c>
      <c r="C590" s="426" t="s">
        <v>2865</v>
      </c>
      <c r="D590" s="426" t="s">
        <v>835</v>
      </c>
      <c r="E590" s="1100" t="s">
        <v>2192</v>
      </c>
      <c r="F590" s="289" t="s">
        <v>31</v>
      </c>
      <c r="G590" s="290" t="s">
        <v>2853</v>
      </c>
      <c r="H590" s="461" t="s">
        <v>2852</v>
      </c>
      <c r="I590" s="289" t="s">
        <v>2851</v>
      </c>
      <c r="J590" s="452">
        <v>0</v>
      </c>
      <c r="K590" s="452"/>
      <c r="L590" s="423"/>
      <c r="M590" s="423"/>
      <c r="N590" s="423"/>
      <c r="O590" s="452"/>
      <c r="P590" s="289" t="s">
        <v>1195</v>
      </c>
      <c r="Q590" s="456" t="s">
        <v>2855</v>
      </c>
      <c r="R590" s="423">
        <v>0.33333333333333331</v>
      </c>
      <c r="S590" s="425">
        <v>0.2</v>
      </c>
      <c r="T590" s="202"/>
      <c r="U590" s="202"/>
    </row>
    <row r="591" spans="1:21" ht="20" customHeight="1">
      <c r="A591" s="1105">
        <v>590</v>
      </c>
      <c r="B591" s="433" t="s">
        <v>321</v>
      </c>
      <c r="C591" s="426" t="s">
        <v>284</v>
      </c>
      <c r="D591" s="426" t="s">
        <v>67</v>
      </c>
      <c r="E591" s="289" t="s">
        <v>18</v>
      </c>
      <c r="F591" s="289" t="s">
        <v>1361</v>
      </c>
      <c r="G591" s="290" t="s">
        <v>2859</v>
      </c>
      <c r="H591" s="461" t="s">
        <v>2857</v>
      </c>
      <c r="I591" s="289" t="s">
        <v>2856</v>
      </c>
      <c r="J591" s="452">
        <v>1</v>
      </c>
      <c r="K591" s="452"/>
      <c r="L591" s="423"/>
      <c r="M591" s="423"/>
      <c r="N591" s="423"/>
      <c r="O591" s="452"/>
      <c r="P591" s="289" t="s">
        <v>1206</v>
      </c>
      <c r="Q591" s="681" t="s">
        <v>2860</v>
      </c>
      <c r="R591" s="423">
        <v>1</v>
      </c>
      <c r="S591" s="425">
        <v>7.6923076923076927E-2</v>
      </c>
      <c r="T591" s="202"/>
      <c r="U591" s="202"/>
    </row>
    <row r="592" spans="1:21" ht="20" customHeight="1">
      <c r="A592" s="1105">
        <v>591</v>
      </c>
      <c r="B592" s="433" t="s">
        <v>103</v>
      </c>
      <c r="C592" s="426" t="s">
        <v>104</v>
      </c>
      <c r="D592" s="426" t="s">
        <v>67</v>
      </c>
      <c r="E592" s="289" t="s">
        <v>19</v>
      </c>
      <c r="F592" s="289" t="s">
        <v>40</v>
      </c>
      <c r="G592" s="290" t="s">
        <v>2863</v>
      </c>
      <c r="H592" s="461" t="s">
        <v>2858</v>
      </c>
      <c r="I592" s="289" t="s">
        <v>2861</v>
      </c>
      <c r="J592" s="452"/>
      <c r="K592" s="452"/>
      <c r="L592" s="423"/>
      <c r="M592" s="423"/>
      <c r="N592" s="423"/>
      <c r="O592" s="452">
        <v>0.5</v>
      </c>
      <c r="P592" s="289" t="s">
        <v>1201</v>
      </c>
      <c r="Q592" s="456" t="s">
        <v>2862</v>
      </c>
      <c r="R592" s="423">
        <v>0.5</v>
      </c>
      <c r="S592" s="425">
        <v>0.5</v>
      </c>
      <c r="T592" s="202"/>
      <c r="U592" s="202"/>
    </row>
    <row r="593" spans="1:21" ht="20" customHeight="1">
      <c r="A593" s="1105">
        <v>592</v>
      </c>
      <c r="B593" s="433" t="s">
        <v>2864</v>
      </c>
      <c r="C593" s="426" t="s">
        <v>154</v>
      </c>
      <c r="D593" s="426" t="s">
        <v>67</v>
      </c>
      <c r="E593" s="289" t="s">
        <v>19</v>
      </c>
      <c r="F593" s="289" t="s">
        <v>40</v>
      </c>
      <c r="G593" s="290" t="s">
        <v>2863</v>
      </c>
      <c r="H593" s="461" t="s">
        <v>2858</v>
      </c>
      <c r="I593" s="289" t="s">
        <v>2861</v>
      </c>
      <c r="J593" s="452"/>
      <c r="K593" s="452"/>
      <c r="L593" s="423"/>
      <c r="M593" s="423"/>
      <c r="N593" s="423"/>
      <c r="O593" s="452">
        <v>0.5</v>
      </c>
      <c r="P593" s="289" t="s">
        <v>1201</v>
      </c>
      <c r="Q593" s="456" t="s">
        <v>2862</v>
      </c>
      <c r="R593" s="423">
        <v>0.5</v>
      </c>
      <c r="S593" s="425">
        <v>0.5</v>
      </c>
      <c r="T593" s="202"/>
      <c r="U593" s="202"/>
    </row>
    <row r="594" spans="1:21" ht="20" customHeight="1">
      <c r="A594" s="1105">
        <v>593</v>
      </c>
      <c r="B594" s="433" t="s">
        <v>2155</v>
      </c>
      <c r="C594" s="426" t="s">
        <v>2156</v>
      </c>
      <c r="D594" s="426" t="s">
        <v>2167</v>
      </c>
      <c r="E594" s="289" t="s">
        <v>1024</v>
      </c>
      <c r="F594" s="289" t="s">
        <v>2872</v>
      </c>
      <c r="G594" s="290" t="s">
        <v>2868</v>
      </c>
      <c r="H594" s="461" t="s">
        <v>2867</v>
      </c>
      <c r="I594" s="289" t="s">
        <v>2866</v>
      </c>
      <c r="J594" s="452">
        <v>0.25</v>
      </c>
      <c r="K594" s="452"/>
      <c r="L594" s="423"/>
      <c r="M594" s="423"/>
      <c r="N594" s="423"/>
      <c r="O594" s="452"/>
      <c r="P594" s="289" t="s">
        <v>1206</v>
      </c>
      <c r="Q594" s="456" t="s">
        <v>2869</v>
      </c>
      <c r="R594" s="452">
        <v>0.2</v>
      </c>
      <c r="S594" s="452">
        <v>0.2</v>
      </c>
      <c r="T594" s="202"/>
      <c r="U594" s="202"/>
    </row>
    <row r="595" spans="1:21" ht="20" customHeight="1">
      <c r="A595" s="1105">
        <v>594</v>
      </c>
      <c r="B595" s="433" t="s">
        <v>628</v>
      </c>
      <c r="C595" s="426" t="s">
        <v>494</v>
      </c>
      <c r="D595" s="426" t="s">
        <v>56</v>
      </c>
      <c r="E595" s="289" t="s">
        <v>18</v>
      </c>
      <c r="F595" s="289" t="s">
        <v>36</v>
      </c>
      <c r="G595" s="290" t="s">
        <v>2868</v>
      </c>
      <c r="H595" s="461" t="s">
        <v>2867</v>
      </c>
      <c r="I595" s="289" t="s">
        <v>2866</v>
      </c>
      <c r="J595" s="452">
        <v>0.25</v>
      </c>
      <c r="K595" s="452"/>
      <c r="L595" s="423"/>
      <c r="M595" s="423"/>
      <c r="N595" s="423"/>
      <c r="O595" s="452"/>
      <c r="P595" s="289" t="s">
        <v>1206</v>
      </c>
      <c r="Q595" s="456" t="s">
        <v>2869</v>
      </c>
      <c r="R595" s="452">
        <v>0.2</v>
      </c>
      <c r="S595" s="452">
        <v>0.2</v>
      </c>
      <c r="T595" s="202"/>
      <c r="U595" s="202"/>
    </row>
    <row r="596" spans="1:21" ht="20" customHeight="1">
      <c r="A596" s="1105">
        <v>595</v>
      </c>
      <c r="B596" s="433" t="s">
        <v>2871</v>
      </c>
      <c r="C596" s="426" t="s">
        <v>2870</v>
      </c>
      <c r="D596" s="426" t="s">
        <v>231</v>
      </c>
      <c r="E596" s="289" t="s">
        <v>18</v>
      </c>
      <c r="F596" s="289" t="s">
        <v>38</v>
      </c>
      <c r="G596" s="290" t="s">
        <v>2868</v>
      </c>
      <c r="H596" s="461" t="s">
        <v>2867</v>
      </c>
      <c r="I596" s="289" t="s">
        <v>2866</v>
      </c>
      <c r="J596" s="452">
        <v>0</v>
      </c>
      <c r="K596" s="452"/>
      <c r="L596" s="423"/>
      <c r="M596" s="423"/>
      <c r="N596" s="423"/>
      <c r="O596" s="452"/>
      <c r="P596" s="289" t="s">
        <v>1206</v>
      </c>
      <c r="Q596" s="456" t="s">
        <v>2869</v>
      </c>
      <c r="R596" s="452">
        <v>0.2</v>
      </c>
      <c r="S596" s="452">
        <v>0.2</v>
      </c>
      <c r="T596" s="202"/>
      <c r="U596" s="202"/>
    </row>
    <row r="597" spans="1:21" ht="20" customHeight="1">
      <c r="A597" s="1105">
        <v>596</v>
      </c>
      <c r="B597" s="433" t="s">
        <v>349</v>
      </c>
      <c r="C597" s="426" t="s">
        <v>214</v>
      </c>
      <c r="D597" s="426" t="s">
        <v>67</v>
      </c>
      <c r="E597" s="289" t="s">
        <v>18</v>
      </c>
      <c r="F597" s="289" t="s">
        <v>36</v>
      </c>
      <c r="G597" s="290" t="s">
        <v>2868</v>
      </c>
      <c r="H597" s="461" t="s">
        <v>2867</v>
      </c>
      <c r="I597" s="289" t="s">
        <v>2866</v>
      </c>
      <c r="J597" s="452">
        <v>0.25</v>
      </c>
      <c r="K597" s="452"/>
      <c r="L597" s="423"/>
      <c r="M597" s="423"/>
      <c r="N597" s="423"/>
      <c r="O597" s="452"/>
      <c r="P597" s="289" t="s">
        <v>1206</v>
      </c>
      <c r="Q597" s="456" t="s">
        <v>2869</v>
      </c>
      <c r="R597" s="452">
        <v>0.2</v>
      </c>
      <c r="S597" s="452">
        <v>0.2</v>
      </c>
      <c r="T597" s="202"/>
      <c r="U597" s="202"/>
    </row>
    <row r="598" spans="1:21" ht="20" customHeight="1">
      <c r="A598" s="1105">
        <v>597</v>
      </c>
      <c r="B598" s="433" t="s">
        <v>213</v>
      </c>
      <c r="C598" s="426" t="s">
        <v>214</v>
      </c>
      <c r="D598" s="426" t="s">
        <v>67</v>
      </c>
      <c r="E598" s="289" t="s">
        <v>18</v>
      </c>
      <c r="F598" s="289" t="s">
        <v>36</v>
      </c>
      <c r="G598" s="290" t="s">
        <v>2868</v>
      </c>
      <c r="H598" s="461" t="s">
        <v>2867</v>
      </c>
      <c r="I598" s="289" t="s">
        <v>2866</v>
      </c>
      <c r="J598" s="452">
        <v>0.25</v>
      </c>
      <c r="K598" s="452"/>
      <c r="L598" s="423"/>
      <c r="M598" s="423"/>
      <c r="N598" s="423"/>
      <c r="O598" s="452"/>
      <c r="P598" s="289" t="s">
        <v>1206</v>
      </c>
      <c r="Q598" s="456" t="s">
        <v>2869</v>
      </c>
      <c r="R598" s="452">
        <v>0.2</v>
      </c>
      <c r="S598" s="452">
        <v>0.2</v>
      </c>
      <c r="T598" s="202"/>
      <c r="U598" s="202"/>
    </row>
    <row r="599" spans="1:21" ht="20" customHeight="1">
      <c r="A599" s="1131">
        <v>598</v>
      </c>
      <c r="B599" s="1119" t="s">
        <v>400</v>
      </c>
      <c r="C599" s="1120" t="s">
        <v>2876</v>
      </c>
      <c r="D599" s="426" t="s">
        <v>67</v>
      </c>
      <c r="E599" s="289" t="s">
        <v>2878</v>
      </c>
      <c r="F599" s="289" t="s">
        <v>21</v>
      </c>
      <c r="G599" s="1122" t="s">
        <v>2875</v>
      </c>
      <c r="H599" s="461" t="s">
        <v>2873</v>
      </c>
      <c r="I599" s="1121" t="s">
        <v>2874</v>
      </c>
      <c r="J599" s="1124"/>
      <c r="K599" s="1124"/>
      <c r="L599" s="1125"/>
      <c r="M599" s="1125"/>
      <c r="N599" s="1125"/>
      <c r="O599" s="1124">
        <v>1</v>
      </c>
      <c r="P599" s="1121" t="s">
        <v>1097</v>
      </c>
      <c r="Q599" s="456" t="s">
        <v>2877</v>
      </c>
      <c r="R599" s="1125">
        <v>1</v>
      </c>
      <c r="S599" s="1127">
        <v>1</v>
      </c>
      <c r="T599" s="202"/>
      <c r="U599" s="202"/>
    </row>
    <row r="600" spans="1:21" ht="20" customHeight="1">
      <c r="A600" s="1138" t="s">
        <v>1256</v>
      </c>
      <c r="B600" s="1166"/>
      <c r="C600" s="1169"/>
      <c r="D600" s="1169"/>
      <c r="E600" s="1171"/>
      <c r="F600" s="1171"/>
      <c r="G600" s="1172"/>
      <c r="H600" s="1173"/>
      <c r="I600" s="1171"/>
      <c r="J600" s="1177">
        <v>220.00000000000028</v>
      </c>
      <c r="K600" s="1177">
        <v>69.000000000000043</v>
      </c>
      <c r="L600" s="1179">
        <v>1</v>
      </c>
      <c r="M600" s="1179">
        <v>1</v>
      </c>
      <c r="N600" s="1179">
        <v>1</v>
      </c>
      <c r="O600" s="1177">
        <v>51</v>
      </c>
      <c r="P600" s="1171"/>
      <c r="Q600" s="1180"/>
      <c r="R600" s="1179">
        <v>342.99999999999926</v>
      </c>
      <c r="S600" s="1184">
        <v>192.73790926422495</v>
      </c>
      <c r="T600" s="202"/>
      <c r="U600" s="202"/>
    </row>
    <row r="601" spans="1:21" ht="20" customHeight="1">
      <c r="A601" s="1118"/>
      <c r="B601" s="1119"/>
      <c r="C601" s="1120"/>
      <c r="D601" s="1120"/>
      <c r="E601" s="1121"/>
      <c r="F601" s="1121"/>
      <c r="G601" s="1122"/>
      <c r="H601" s="1123"/>
      <c r="I601" s="1121"/>
      <c r="J601" s="1124">
        <f t="shared" ref="J601:O601" si="0">SUM(J2:J599)</f>
        <v>220.00000000000031</v>
      </c>
      <c r="K601" s="1124">
        <f t="shared" si="0"/>
        <v>69.000000000000028</v>
      </c>
      <c r="L601" s="1125">
        <f t="shared" si="0"/>
        <v>1</v>
      </c>
      <c r="M601" s="1125">
        <f t="shared" si="0"/>
        <v>1</v>
      </c>
      <c r="N601" s="1125">
        <f t="shared" si="0"/>
        <v>1</v>
      </c>
      <c r="O601" s="1124">
        <f t="shared" si="0"/>
        <v>51.000000000000036</v>
      </c>
      <c r="P601" s="1121"/>
      <c r="Q601" s="1126"/>
      <c r="R601" s="1125"/>
      <c r="S601" s="1127"/>
      <c r="T601" s="202"/>
      <c r="U601" s="202"/>
    </row>
    <row r="602" spans="1:21" ht="20" customHeight="1">
      <c r="A602" s="629"/>
      <c r="B602" s="433"/>
      <c r="C602" s="426"/>
      <c r="D602" s="426"/>
      <c r="E602" s="289"/>
      <c r="F602" s="289"/>
      <c r="G602" s="290"/>
      <c r="H602" s="461"/>
      <c r="I602" s="289"/>
      <c r="J602" s="452"/>
      <c r="K602" s="452"/>
      <c r="L602" s="423"/>
      <c r="M602" s="423"/>
      <c r="N602" s="423"/>
      <c r="O602" s="452"/>
      <c r="P602" s="289"/>
      <c r="Q602" s="1097"/>
      <c r="R602" s="423"/>
      <c r="S602" s="425"/>
      <c r="T602" s="202"/>
      <c r="U602" s="202"/>
    </row>
    <row r="603" spans="1:21" ht="20" customHeight="1">
      <c r="A603" s="629"/>
      <c r="B603" s="433"/>
      <c r="C603" s="426"/>
      <c r="D603" s="426"/>
      <c r="E603" s="289"/>
      <c r="F603" s="289"/>
      <c r="G603" s="290"/>
      <c r="H603" s="461"/>
      <c r="I603" s="289"/>
      <c r="J603" s="452"/>
      <c r="K603" s="452"/>
      <c r="L603" s="423"/>
      <c r="M603" s="423"/>
      <c r="N603" s="423"/>
      <c r="O603" s="452"/>
      <c r="P603" s="289"/>
      <c r="Q603" s="1097"/>
      <c r="R603" s="423"/>
      <c r="S603" s="425"/>
      <c r="T603" s="202"/>
      <c r="U603" s="202"/>
    </row>
    <row r="604" spans="1:21" ht="19.5" customHeight="1">
      <c r="A604" s="626"/>
      <c r="B604" s="433"/>
      <c r="C604" s="426"/>
      <c r="D604" s="426"/>
      <c r="E604" s="289"/>
      <c r="F604" s="289"/>
      <c r="G604" s="290"/>
      <c r="H604" s="461"/>
      <c r="I604" s="289"/>
      <c r="J604" s="452"/>
      <c r="K604" s="452"/>
      <c r="L604" s="423"/>
      <c r="M604" s="423"/>
      <c r="N604" s="423"/>
      <c r="O604" s="452"/>
      <c r="P604" s="289"/>
      <c r="Q604" s="455"/>
      <c r="R604" s="423"/>
      <c r="S604" s="425"/>
      <c r="U604" s="207"/>
    </row>
    <row r="605" spans="1:21" ht="19.5" customHeight="1">
      <c r="A605" s="626"/>
      <c r="B605" s="433"/>
      <c r="C605" s="426"/>
      <c r="D605" s="426"/>
      <c r="E605" s="289"/>
      <c r="F605" s="289"/>
      <c r="G605" s="290"/>
      <c r="H605" s="461"/>
      <c r="I605" s="289"/>
      <c r="J605" s="452"/>
      <c r="K605" s="452"/>
      <c r="L605" s="423"/>
      <c r="M605" s="423"/>
      <c r="N605" s="423"/>
      <c r="O605" s="452"/>
      <c r="P605" s="289"/>
      <c r="Q605" s="455"/>
      <c r="R605" s="423"/>
      <c r="S605" s="425"/>
      <c r="U605" s="207"/>
    </row>
    <row r="606" spans="1:21" ht="19.5" customHeight="1">
      <c r="A606" s="1165"/>
      <c r="B606" s="1168"/>
      <c r="C606" s="1132"/>
      <c r="D606" s="1132"/>
      <c r="E606" s="619"/>
      <c r="F606" s="619"/>
      <c r="G606" s="619"/>
      <c r="H606" s="1175"/>
      <c r="I606" s="619"/>
      <c r="J606" s="1134"/>
      <c r="K606" s="1134"/>
      <c r="L606" s="1135"/>
      <c r="M606" s="1135"/>
      <c r="N606" s="1135"/>
      <c r="O606" s="1134"/>
      <c r="P606" s="619"/>
      <c r="Q606" s="1182"/>
      <c r="R606" s="1135"/>
      <c r="S606" s="1185"/>
      <c r="U606" s="207"/>
    </row>
    <row r="607" spans="1:21" ht="20" customHeight="1" thickBot="1">
      <c r="A607" s="1164"/>
      <c r="B607" s="1167"/>
      <c r="C607" s="1167"/>
      <c r="D607" s="1167"/>
      <c r="E607" s="1167"/>
      <c r="F607" s="1167"/>
      <c r="G607" s="1167"/>
      <c r="H607" s="1174"/>
      <c r="I607" s="1167"/>
      <c r="J607" s="1178"/>
      <c r="K607" s="1178"/>
      <c r="L607" s="1178"/>
      <c r="M607" s="1178"/>
      <c r="N607" s="1178"/>
      <c r="O607" s="1178"/>
      <c r="P607" s="1167"/>
      <c r="Q607" s="1181"/>
      <c r="R607" s="1178"/>
      <c r="S607" s="1178"/>
      <c r="U607" s="207"/>
    </row>
    <row r="608" spans="1:21" ht="16" thickTop="1">
      <c r="B608" s="291"/>
      <c r="C608" s="291"/>
      <c r="O608"/>
      <c r="P608" s="202"/>
      <c r="Q608" s="202"/>
      <c r="U608" s="207"/>
    </row>
    <row r="609" spans="2:21" ht="16">
      <c r="B609" s="291"/>
      <c r="C609" s="291"/>
      <c r="P609" s="202"/>
      <c r="Q609" s="202"/>
      <c r="R609" s="459">
        <v>343.00000000000034</v>
      </c>
      <c r="U609" s="207"/>
    </row>
    <row r="610" spans="2:21">
      <c r="B610" s="291"/>
      <c r="C610" s="291"/>
      <c r="O610" s="458"/>
      <c r="P610" s="202"/>
      <c r="Q610" s="202"/>
      <c r="U610" s="207"/>
    </row>
    <row r="611" spans="2:21">
      <c r="B611" s="291"/>
      <c r="C611" s="291"/>
      <c r="P611" s="202"/>
      <c r="Q611" s="202"/>
      <c r="R611" s="460">
        <v>-1.0800249583553523E-12</v>
      </c>
      <c r="U611" s="207"/>
    </row>
    <row r="612" spans="2:21">
      <c r="B612" s="291"/>
      <c r="C612" s="291"/>
      <c r="P612" s="202"/>
      <c r="Q612" s="202"/>
      <c r="U612" s="207"/>
    </row>
    <row r="613" spans="2:21">
      <c r="B613" s="291"/>
      <c r="C613" s="291"/>
      <c r="P613" s="202"/>
      <c r="Q613" s="202"/>
      <c r="U613" s="207"/>
    </row>
    <row r="614" spans="2:21">
      <c r="B614" s="291"/>
      <c r="C614" s="291"/>
      <c r="P614" s="202"/>
      <c r="Q614" s="202"/>
      <c r="U614" s="207"/>
    </row>
    <row r="615" spans="2:21">
      <c r="B615" s="291"/>
      <c r="C615" s="291"/>
      <c r="P615" s="202"/>
      <c r="Q615" s="202"/>
      <c r="U615" s="207"/>
    </row>
    <row r="616" spans="2:21">
      <c r="B616" s="291"/>
      <c r="C616" s="291"/>
      <c r="P616" s="202"/>
      <c r="Q616" s="202"/>
      <c r="U616" s="207"/>
    </row>
    <row r="617" spans="2:21">
      <c r="B617" s="291"/>
      <c r="C617" s="291"/>
      <c r="P617" s="202"/>
      <c r="Q617" s="202"/>
      <c r="U617" s="207"/>
    </row>
    <row r="618" spans="2:21">
      <c r="B618" s="291"/>
      <c r="C618" s="291"/>
      <c r="P618" s="202"/>
      <c r="Q618" s="202"/>
      <c r="U618" s="207"/>
    </row>
    <row r="619" spans="2:21">
      <c r="B619" s="291"/>
      <c r="C619" s="291"/>
      <c r="P619" s="202"/>
      <c r="Q619" s="202"/>
      <c r="U619" s="207"/>
    </row>
    <row r="620" spans="2:21">
      <c r="B620" s="291"/>
      <c r="C620" s="291"/>
      <c r="P620" s="202"/>
      <c r="Q620" s="202"/>
      <c r="U620" s="207"/>
    </row>
    <row r="621" spans="2:21">
      <c r="B621" s="291"/>
      <c r="C621" s="291"/>
      <c r="P621" s="202"/>
      <c r="Q621" s="202"/>
      <c r="U621" s="207"/>
    </row>
    <row r="622" spans="2:21">
      <c r="B622" s="291"/>
      <c r="C622" s="291"/>
      <c r="P622" s="202"/>
      <c r="Q622" s="202"/>
      <c r="U622" s="207"/>
    </row>
    <row r="623" spans="2:21">
      <c r="B623" s="291"/>
      <c r="C623" s="291"/>
      <c r="P623" s="202"/>
      <c r="Q623" s="202"/>
      <c r="U623" s="207"/>
    </row>
    <row r="624" spans="2:21">
      <c r="B624" s="291"/>
      <c r="C624" s="291"/>
      <c r="P624" s="202"/>
      <c r="Q624" s="202"/>
      <c r="U624" s="207"/>
    </row>
    <row r="625" spans="2:21">
      <c r="B625" s="291"/>
      <c r="C625" s="291"/>
      <c r="P625" s="202"/>
      <c r="Q625" s="202"/>
      <c r="U625" s="207"/>
    </row>
    <row r="626" spans="2:21">
      <c r="B626" s="291"/>
      <c r="C626" s="291"/>
      <c r="P626" s="202"/>
      <c r="Q626" s="202"/>
      <c r="U626" s="207"/>
    </row>
    <row r="627" spans="2:21">
      <c r="B627" s="291"/>
      <c r="C627" s="291"/>
      <c r="P627" s="202"/>
      <c r="Q627" s="202"/>
      <c r="U627" s="207"/>
    </row>
    <row r="628" spans="2:21">
      <c r="B628" s="291"/>
      <c r="C628" s="291"/>
      <c r="P628" s="202"/>
      <c r="Q628" s="202"/>
      <c r="U628" s="207"/>
    </row>
    <row r="629" spans="2:21">
      <c r="B629" s="291"/>
      <c r="C629" s="291"/>
      <c r="P629" s="202"/>
      <c r="Q629" s="202"/>
      <c r="U629" s="207"/>
    </row>
    <row r="630" spans="2:21">
      <c r="B630" s="291"/>
      <c r="C630" s="291"/>
      <c r="P630" s="202"/>
      <c r="Q630" s="202"/>
      <c r="U630" s="207"/>
    </row>
    <row r="631" spans="2:21">
      <c r="B631" s="291"/>
      <c r="C631" s="291"/>
      <c r="P631" s="202"/>
      <c r="Q631" s="202"/>
      <c r="U631" s="207"/>
    </row>
    <row r="632" spans="2:21">
      <c r="B632" s="291"/>
      <c r="C632" s="291"/>
      <c r="P632" s="202"/>
      <c r="Q632" s="202"/>
      <c r="U632" s="207"/>
    </row>
    <row r="633" spans="2:21">
      <c r="B633" s="291"/>
      <c r="C633" s="291"/>
      <c r="P633" s="202"/>
      <c r="Q633" s="202"/>
      <c r="U633" s="207"/>
    </row>
    <row r="634" spans="2:21">
      <c r="B634" s="291"/>
      <c r="C634" s="291"/>
      <c r="P634" s="202"/>
      <c r="Q634" s="202"/>
      <c r="U634" s="207"/>
    </row>
    <row r="635" spans="2:21">
      <c r="B635" s="291"/>
      <c r="C635" s="291"/>
      <c r="P635" s="202"/>
      <c r="Q635" s="202"/>
      <c r="U635" s="207"/>
    </row>
    <row r="636" spans="2:21">
      <c r="B636" s="291"/>
      <c r="C636" s="291"/>
      <c r="P636" s="202"/>
      <c r="Q636" s="202"/>
      <c r="U636" s="207"/>
    </row>
    <row r="637" spans="2:21">
      <c r="B637" s="291"/>
      <c r="C637" s="291"/>
      <c r="P637" s="202"/>
      <c r="Q637" s="202"/>
      <c r="U637" s="207"/>
    </row>
    <row r="638" spans="2:21">
      <c r="B638" s="291"/>
      <c r="C638" s="291"/>
      <c r="P638" s="202"/>
      <c r="Q638" s="202"/>
      <c r="U638" s="207"/>
    </row>
    <row r="639" spans="2:21">
      <c r="B639" s="291"/>
      <c r="C639" s="291"/>
      <c r="P639" s="202"/>
      <c r="Q639" s="202"/>
      <c r="U639" s="207"/>
    </row>
    <row r="640" spans="2:21">
      <c r="B640" s="291"/>
      <c r="C640" s="291"/>
      <c r="P640" s="202"/>
      <c r="Q640" s="202"/>
      <c r="U640" s="207"/>
    </row>
    <row r="641" spans="2:21">
      <c r="B641" s="291"/>
      <c r="C641" s="291"/>
      <c r="P641" s="202"/>
      <c r="Q641" s="202"/>
      <c r="U641" s="207"/>
    </row>
    <row r="642" spans="2:21">
      <c r="B642" s="291"/>
      <c r="C642" s="291"/>
      <c r="P642" s="202"/>
      <c r="Q642" s="202"/>
      <c r="U642" s="207"/>
    </row>
    <row r="643" spans="2:21">
      <c r="B643" s="291"/>
      <c r="C643" s="291"/>
      <c r="P643" s="202"/>
      <c r="Q643" s="202"/>
      <c r="U643" s="207"/>
    </row>
    <row r="644" spans="2:21">
      <c r="B644" s="291"/>
      <c r="C644" s="291"/>
      <c r="P644" s="202"/>
      <c r="Q644" s="202"/>
      <c r="U644" s="207"/>
    </row>
    <row r="645" spans="2:21">
      <c r="B645" s="291"/>
      <c r="C645" s="291"/>
      <c r="P645" s="202"/>
      <c r="Q645" s="202"/>
      <c r="U645" s="207"/>
    </row>
    <row r="646" spans="2:21">
      <c r="B646" s="291"/>
      <c r="C646" s="291"/>
      <c r="P646" s="202"/>
      <c r="Q646" s="202"/>
      <c r="U646" s="207"/>
    </row>
    <row r="647" spans="2:21">
      <c r="B647" s="291"/>
      <c r="C647" s="291"/>
      <c r="P647" s="202"/>
      <c r="Q647" s="202"/>
      <c r="U647" s="207"/>
    </row>
    <row r="648" spans="2:21">
      <c r="B648" s="291"/>
      <c r="C648" s="291"/>
      <c r="P648" s="202"/>
      <c r="Q648" s="202"/>
      <c r="U648" s="207"/>
    </row>
    <row r="649" spans="2:21">
      <c r="B649" s="291"/>
      <c r="C649" s="291"/>
      <c r="P649" s="202"/>
      <c r="Q649" s="202"/>
      <c r="U649" s="207"/>
    </row>
    <row r="650" spans="2:21">
      <c r="B650" s="291"/>
      <c r="C650" s="291"/>
      <c r="P650" s="202"/>
      <c r="Q650" s="202"/>
      <c r="U650" s="207"/>
    </row>
    <row r="651" spans="2:21">
      <c r="B651" s="291"/>
      <c r="C651" s="291"/>
      <c r="P651" s="202"/>
      <c r="Q651" s="202"/>
      <c r="U651" s="207"/>
    </row>
    <row r="652" spans="2:21">
      <c r="B652" s="291"/>
      <c r="C652" s="291"/>
      <c r="P652" s="202"/>
      <c r="Q652" s="202"/>
      <c r="U652" s="207"/>
    </row>
    <row r="653" spans="2:21">
      <c r="B653" s="291"/>
      <c r="C653" s="291"/>
      <c r="P653" s="202"/>
      <c r="Q653" s="202"/>
      <c r="U653" s="207"/>
    </row>
    <row r="654" spans="2:21">
      <c r="B654" s="291"/>
      <c r="C654" s="291"/>
      <c r="P654" s="202"/>
      <c r="Q654" s="202"/>
      <c r="U654" s="207"/>
    </row>
    <row r="655" spans="2:21">
      <c r="B655" s="291"/>
      <c r="C655" s="291"/>
      <c r="P655" s="202"/>
      <c r="Q655" s="202"/>
      <c r="U655" s="207"/>
    </row>
    <row r="656" spans="2:21">
      <c r="B656" s="291"/>
      <c r="C656" s="291"/>
      <c r="P656" s="202"/>
      <c r="Q656" s="202"/>
      <c r="U656" s="207"/>
    </row>
    <row r="657" spans="2:21">
      <c r="B657" s="291"/>
      <c r="C657" s="291"/>
      <c r="P657" s="202"/>
      <c r="Q657" s="202"/>
      <c r="U657" s="207"/>
    </row>
    <row r="658" spans="2:21">
      <c r="B658" s="291"/>
      <c r="C658" s="291"/>
      <c r="P658" s="202"/>
      <c r="Q658" s="202"/>
      <c r="U658" s="207"/>
    </row>
    <row r="659" spans="2:21">
      <c r="B659" s="291"/>
      <c r="C659" s="291"/>
      <c r="P659" s="202"/>
      <c r="Q659" s="202"/>
      <c r="U659" s="207"/>
    </row>
    <row r="660" spans="2:21">
      <c r="B660" s="291"/>
      <c r="C660" s="291"/>
      <c r="P660" s="202"/>
      <c r="Q660" s="202"/>
      <c r="U660" s="207"/>
    </row>
    <row r="661" spans="2:21">
      <c r="B661" s="291"/>
      <c r="C661" s="291"/>
      <c r="P661" s="202"/>
      <c r="Q661" s="202"/>
      <c r="U661" s="207"/>
    </row>
    <row r="662" spans="2:21">
      <c r="B662" s="291"/>
      <c r="C662" s="291"/>
      <c r="P662" s="202"/>
      <c r="Q662" s="202"/>
      <c r="U662" s="207"/>
    </row>
    <row r="663" spans="2:21">
      <c r="B663" s="291"/>
      <c r="C663" s="291"/>
      <c r="P663" s="202"/>
      <c r="Q663" s="202"/>
      <c r="U663" s="207"/>
    </row>
    <row r="664" spans="2:21">
      <c r="B664" s="291"/>
      <c r="C664" s="291"/>
      <c r="P664" s="202"/>
      <c r="Q664" s="202"/>
      <c r="U664" s="207"/>
    </row>
    <row r="665" spans="2:21">
      <c r="B665" s="291"/>
      <c r="C665" s="291"/>
      <c r="P665" s="202"/>
      <c r="Q665" s="202"/>
      <c r="U665" s="207"/>
    </row>
    <row r="666" spans="2:21">
      <c r="B666" s="291"/>
      <c r="C666" s="291"/>
      <c r="P666" s="202"/>
      <c r="Q666" s="202"/>
      <c r="U666" s="207"/>
    </row>
    <row r="667" spans="2:21">
      <c r="B667" s="291"/>
      <c r="C667" s="291"/>
      <c r="P667" s="202"/>
      <c r="Q667" s="202"/>
      <c r="U667" s="207"/>
    </row>
    <row r="668" spans="2:21">
      <c r="B668" s="291"/>
      <c r="C668" s="291"/>
      <c r="P668" s="202"/>
      <c r="Q668" s="202"/>
      <c r="U668" s="207"/>
    </row>
    <row r="669" spans="2:21">
      <c r="B669" s="291"/>
      <c r="C669" s="291"/>
      <c r="P669" s="202"/>
      <c r="Q669" s="202"/>
      <c r="U669" s="207"/>
    </row>
    <row r="670" spans="2:21">
      <c r="B670" s="291"/>
      <c r="C670" s="291"/>
      <c r="P670" s="202"/>
      <c r="Q670" s="202"/>
      <c r="U670" s="207"/>
    </row>
    <row r="671" spans="2:21">
      <c r="B671" s="291"/>
      <c r="C671" s="291"/>
      <c r="P671" s="202"/>
      <c r="Q671" s="202"/>
      <c r="U671" s="207"/>
    </row>
    <row r="672" spans="2:21">
      <c r="B672" s="291"/>
      <c r="C672" s="291"/>
      <c r="P672" s="202"/>
      <c r="Q672" s="202"/>
      <c r="U672" s="207"/>
    </row>
    <row r="673" spans="2:21">
      <c r="B673" s="291"/>
      <c r="C673" s="291"/>
      <c r="P673" s="202"/>
      <c r="Q673" s="202"/>
      <c r="U673" s="207"/>
    </row>
    <row r="674" spans="2:21">
      <c r="B674" s="291"/>
      <c r="C674" s="291"/>
      <c r="P674" s="202"/>
      <c r="Q674" s="202"/>
      <c r="U674" s="207"/>
    </row>
    <row r="675" spans="2:21">
      <c r="B675" s="291"/>
      <c r="C675" s="291"/>
      <c r="P675" s="202"/>
      <c r="Q675" s="202"/>
      <c r="U675" s="207"/>
    </row>
    <row r="676" spans="2:21">
      <c r="B676" s="291"/>
      <c r="C676" s="291"/>
      <c r="P676" s="202"/>
      <c r="Q676" s="202"/>
      <c r="U676" s="207"/>
    </row>
    <row r="677" spans="2:21">
      <c r="B677" s="291"/>
      <c r="C677" s="291"/>
      <c r="P677" s="202"/>
      <c r="Q677" s="202"/>
      <c r="U677" s="207"/>
    </row>
    <row r="678" spans="2:21">
      <c r="B678" s="291"/>
      <c r="C678" s="291"/>
      <c r="P678" s="202"/>
      <c r="Q678" s="202"/>
      <c r="U678" s="207"/>
    </row>
    <row r="679" spans="2:21">
      <c r="B679" s="291"/>
      <c r="C679" s="291"/>
      <c r="P679" s="202"/>
      <c r="Q679" s="202"/>
      <c r="U679" s="207"/>
    </row>
    <row r="680" spans="2:21">
      <c r="B680" s="291"/>
      <c r="C680" s="291"/>
      <c r="P680" s="202"/>
      <c r="Q680" s="202"/>
      <c r="U680" s="207"/>
    </row>
    <row r="681" spans="2:21">
      <c r="B681" s="291"/>
      <c r="C681" s="291"/>
      <c r="P681" s="202"/>
      <c r="Q681" s="202"/>
      <c r="U681" s="207"/>
    </row>
    <row r="682" spans="2:21">
      <c r="B682" s="291"/>
      <c r="C682" s="291"/>
      <c r="P682" s="202"/>
      <c r="Q682" s="202"/>
      <c r="U682" s="207"/>
    </row>
    <row r="683" spans="2:21">
      <c r="B683" s="291"/>
      <c r="C683" s="291"/>
      <c r="P683" s="202"/>
      <c r="Q683" s="202"/>
      <c r="U683" s="207"/>
    </row>
    <row r="684" spans="2:21">
      <c r="B684" s="291"/>
      <c r="C684" s="291"/>
      <c r="P684" s="202"/>
      <c r="Q684" s="202"/>
      <c r="U684" s="207"/>
    </row>
    <row r="685" spans="2:21">
      <c r="B685" s="291"/>
      <c r="C685" s="291"/>
      <c r="P685" s="202"/>
      <c r="Q685" s="202"/>
      <c r="U685" s="207"/>
    </row>
    <row r="686" spans="2:21">
      <c r="B686" s="291"/>
      <c r="C686" s="291"/>
      <c r="P686" s="202"/>
      <c r="Q686" s="202"/>
      <c r="U686" s="207"/>
    </row>
    <row r="687" spans="2:21">
      <c r="B687" s="291"/>
      <c r="C687" s="291"/>
      <c r="P687" s="202"/>
      <c r="Q687" s="202"/>
      <c r="U687" s="207"/>
    </row>
    <row r="688" spans="2:21">
      <c r="B688" s="291"/>
      <c r="C688" s="291"/>
      <c r="P688" s="202"/>
      <c r="Q688" s="202"/>
      <c r="U688" s="207"/>
    </row>
    <row r="689" spans="2:21">
      <c r="B689" s="291"/>
      <c r="C689" s="291"/>
      <c r="P689" s="202"/>
      <c r="Q689" s="202"/>
      <c r="U689" s="207"/>
    </row>
    <row r="690" spans="2:21">
      <c r="B690" s="291"/>
      <c r="C690" s="291"/>
      <c r="P690" s="202"/>
      <c r="Q690" s="202"/>
      <c r="U690" s="207"/>
    </row>
    <row r="691" spans="2:21">
      <c r="B691" s="291"/>
      <c r="C691" s="291"/>
      <c r="P691" s="202"/>
      <c r="Q691" s="202"/>
      <c r="U691" s="207"/>
    </row>
    <row r="692" spans="2:21">
      <c r="B692" s="291"/>
      <c r="C692" s="291"/>
      <c r="P692" s="202"/>
      <c r="Q692" s="202"/>
      <c r="U692" s="207"/>
    </row>
    <row r="693" spans="2:21">
      <c r="B693" s="291"/>
      <c r="C693" s="291"/>
      <c r="P693" s="202"/>
      <c r="Q693" s="202"/>
      <c r="U693" s="207"/>
    </row>
    <row r="694" spans="2:21">
      <c r="B694" s="291"/>
      <c r="C694" s="291"/>
      <c r="P694" s="202"/>
      <c r="Q694" s="202"/>
      <c r="U694" s="207"/>
    </row>
    <row r="695" spans="2:21">
      <c r="B695" s="291"/>
      <c r="C695" s="291"/>
      <c r="P695" s="202"/>
      <c r="Q695" s="202"/>
      <c r="U695" s="207"/>
    </row>
    <row r="696" spans="2:21">
      <c r="B696" s="291"/>
      <c r="C696" s="291"/>
      <c r="P696" s="202"/>
      <c r="Q696" s="202"/>
      <c r="U696" s="207"/>
    </row>
    <row r="697" spans="2:21">
      <c r="B697" s="291"/>
      <c r="C697" s="291"/>
      <c r="P697" s="202"/>
      <c r="Q697" s="202"/>
      <c r="U697" s="207"/>
    </row>
    <row r="698" spans="2:21">
      <c r="B698" s="291"/>
      <c r="C698" s="291"/>
      <c r="P698" s="202"/>
      <c r="Q698" s="202"/>
      <c r="U698" s="207"/>
    </row>
    <row r="699" spans="2:21">
      <c r="B699" s="291"/>
      <c r="C699" s="291"/>
      <c r="P699" s="202"/>
      <c r="Q699" s="202"/>
      <c r="U699" s="207"/>
    </row>
    <row r="700" spans="2:21">
      <c r="B700" s="291"/>
      <c r="C700" s="291"/>
      <c r="P700" s="202"/>
      <c r="Q700" s="202"/>
      <c r="U700" s="207"/>
    </row>
    <row r="701" spans="2:21">
      <c r="B701" s="291"/>
      <c r="C701" s="291"/>
      <c r="P701" s="202"/>
      <c r="Q701" s="202"/>
      <c r="U701" s="207"/>
    </row>
    <row r="702" spans="2:21">
      <c r="B702" s="291"/>
      <c r="C702" s="291"/>
      <c r="P702" s="202"/>
      <c r="Q702" s="202"/>
      <c r="U702" s="207"/>
    </row>
    <row r="703" spans="2:21">
      <c r="B703" s="291"/>
      <c r="C703" s="291"/>
      <c r="P703" s="202"/>
      <c r="Q703" s="202"/>
      <c r="U703" s="207"/>
    </row>
    <row r="704" spans="2:21">
      <c r="B704" s="291"/>
      <c r="C704" s="291"/>
      <c r="P704" s="202"/>
      <c r="Q704" s="202"/>
      <c r="U704" s="207"/>
    </row>
    <row r="705" spans="2:21">
      <c r="B705" s="291"/>
      <c r="C705" s="291"/>
      <c r="P705" s="202"/>
      <c r="Q705" s="202"/>
      <c r="U705" s="207"/>
    </row>
    <row r="706" spans="2:21">
      <c r="B706" s="291"/>
      <c r="C706" s="291"/>
      <c r="P706" s="202"/>
      <c r="Q706" s="202"/>
      <c r="U706" s="207"/>
    </row>
    <row r="707" spans="2:21">
      <c r="B707" s="291"/>
      <c r="C707" s="291"/>
      <c r="P707" s="202"/>
      <c r="Q707" s="202"/>
      <c r="U707" s="207"/>
    </row>
    <row r="708" spans="2:21">
      <c r="B708" s="291"/>
      <c r="C708" s="291"/>
      <c r="P708" s="202"/>
      <c r="Q708" s="202"/>
      <c r="U708" s="207"/>
    </row>
    <row r="709" spans="2:21">
      <c r="B709" s="291"/>
      <c r="C709" s="291"/>
      <c r="P709" s="202"/>
      <c r="Q709" s="202"/>
      <c r="U709" s="207"/>
    </row>
    <row r="710" spans="2:21">
      <c r="P710" s="202"/>
      <c r="Q710" s="202"/>
      <c r="U710" s="207"/>
    </row>
    <row r="711" spans="2:21">
      <c r="P711" s="202"/>
      <c r="Q711" s="202"/>
      <c r="U711" s="207"/>
    </row>
    <row r="712" spans="2:21">
      <c r="P712" s="202"/>
      <c r="Q712" s="202"/>
      <c r="U712" s="207"/>
    </row>
    <row r="713" spans="2:21">
      <c r="P713" s="202"/>
      <c r="Q713" s="202"/>
      <c r="U713" s="207"/>
    </row>
    <row r="714" spans="2:21">
      <c r="P714" s="202"/>
      <c r="Q714" s="202"/>
      <c r="U714" s="207"/>
    </row>
    <row r="715" spans="2:21">
      <c r="P715" s="202"/>
      <c r="Q715" s="202"/>
      <c r="U715" s="207"/>
    </row>
    <row r="716" spans="2:21">
      <c r="P716" s="202"/>
      <c r="Q716" s="202"/>
      <c r="U716" s="207"/>
    </row>
    <row r="717" spans="2:21">
      <c r="P717" s="202"/>
      <c r="Q717" s="202"/>
      <c r="U717" s="207"/>
    </row>
    <row r="718" spans="2:21">
      <c r="P718" s="202"/>
      <c r="Q718" s="202"/>
      <c r="U718" s="207"/>
    </row>
    <row r="719" spans="2:21">
      <c r="P719" s="202"/>
      <c r="Q719" s="202"/>
      <c r="U719" s="207"/>
    </row>
    <row r="720" spans="2:21">
      <c r="P720" s="202"/>
      <c r="Q720" s="202"/>
      <c r="U720" s="207"/>
    </row>
    <row r="721" spans="16:21">
      <c r="P721" s="202"/>
      <c r="Q721" s="202"/>
      <c r="U721" s="207"/>
    </row>
    <row r="722" spans="16:21">
      <c r="P722" s="202"/>
      <c r="Q722" s="202"/>
      <c r="U722" s="207"/>
    </row>
    <row r="723" spans="16:21">
      <c r="P723" s="202"/>
      <c r="Q723" s="202"/>
      <c r="U723" s="207"/>
    </row>
    <row r="724" spans="16:21">
      <c r="P724" s="202"/>
      <c r="Q724" s="202"/>
      <c r="U724" s="207"/>
    </row>
    <row r="725" spans="16:21">
      <c r="P725" s="202"/>
      <c r="Q725" s="202"/>
      <c r="U725" s="207"/>
    </row>
    <row r="726" spans="16:21">
      <c r="P726" s="202"/>
      <c r="Q726" s="202"/>
      <c r="U726" s="207"/>
    </row>
    <row r="727" spans="16:21">
      <c r="P727" s="202"/>
      <c r="Q727" s="202"/>
      <c r="U727" s="207"/>
    </row>
    <row r="728" spans="16:21">
      <c r="P728" s="202"/>
      <c r="Q728" s="202"/>
      <c r="U728" s="207"/>
    </row>
    <row r="729" spans="16:21">
      <c r="P729" s="202"/>
      <c r="Q729" s="202"/>
      <c r="U729" s="207"/>
    </row>
    <row r="730" spans="16:21">
      <c r="P730" s="202"/>
      <c r="Q730" s="202"/>
      <c r="U730" s="207"/>
    </row>
    <row r="731" spans="16:21">
      <c r="P731" s="202"/>
      <c r="Q731" s="202"/>
      <c r="U731" s="207"/>
    </row>
    <row r="732" spans="16:21">
      <c r="P732" s="202"/>
      <c r="Q732" s="202"/>
      <c r="U732" s="207"/>
    </row>
    <row r="733" spans="16:21">
      <c r="P733" s="202"/>
      <c r="Q733" s="202"/>
      <c r="U733" s="207"/>
    </row>
    <row r="734" spans="16:21">
      <c r="P734" s="202"/>
      <c r="Q734" s="202"/>
      <c r="U734" s="207"/>
    </row>
    <row r="735" spans="16:21">
      <c r="P735" s="202"/>
      <c r="Q735" s="202"/>
      <c r="U735" s="207"/>
    </row>
    <row r="736" spans="16:21">
      <c r="P736" s="202"/>
      <c r="Q736" s="202"/>
      <c r="U736" s="207"/>
    </row>
    <row r="737" spans="16:21">
      <c r="P737" s="202"/>
      <c r="Q737" s="202"/>
      <c r="U737" s="207"/>
    </row>
    <row r="738" spans="16:21">
      <c r="P738" s="202"/>
      <c r="Q738" s="202"/>
      <c r="U738" s="207"/>
    </row>
    <row r="739" spans="16:21">
      <c r="P739" s="202"/>
      <c r="Q739" s="202"/>
      <c r="U739" s="207"/>
    </row>
    <row r="740" spans="16:21">
      <c r="P740" s="202"/>
      <c r="Q740" s="202"/>
      <c r="U740" s="207"/>
    </row>
    <row r="741" spans="16:21">
      <c r="P741" s="202"/>
      <c r="Q741" s="202"/>
      <c r="U741" s="207"/>
    </row>
    <row r="742" spans="16:21">
      <c r="P742" s="202"/>
      <c r="Q742" s="202"/>
      <c r="U742" s="207"/>
    </row>
    <row r="743" spans="16:21">
      <c r="P743" s="202"/>
      <c r="Q743" s="202"/>
      <c r="U743" s="207"/>
    </row>
    <row r="744" spans="16:21">
      <c r="P744" s="202"/>
      <c r="Q744" s="202"/>
      <c r="U744" s="207"/>
    </row>
    <row r="745" spans="16:21">
      <c r="P745" s="202"/>
      <c r="Q745" s="202"/>
      <c r="U745" s="207"/>
    </row>
    <row r="746" spans="16:21">
      <c r="P746" s="202"/>
      <c r="Q746" s="202"/>
      <c r="U746" s="207"/>
    </row>
    <row r="747" spans="16:21">
      <c r="P747" s="202"/>
      <c r="Q747" s="202"/>
      <c r="U747" s="207"/>
    </row>
    <row r="748" spans="16:21">
      <c r="P748" s="202"/>
      <c r="Q748" s="202"/>
      <c r="U748" s="207"/>
    </row>
    <row r="749" spans="16:21">
      <c r="P749" s="202"/>
      <c r="Q749" s="202"/>
      <c r="U749" s="207"/>
    </row>
    <row r="750" spans="16:21">
      <c r="P750" s="202"/>
      <c r="Q750" s="202"/>
      <c r="U750" s="207"/>
    </row>
    <row r="751" spans="16:21">
      <c r="P751" s="202"/>
      <c r="Q751" s="202"/>
      <c r="U751" s="207"/>
    </row>
    <row r="752" spans="16:21">
      <c r="P752" s="202"/>
      <c r="Q752" s="202"/>
      <c r="U752" s="207"/>
    </row>
    <row r="753" spans="16:21">
      <c r="P753" s="202"/>
      <c r="Q753" s="202"/>
      <c r="U753" s="207"/>
    </row>
    <row r="754" spans="16:21">
      <c r="P754" s="202"/>
      <c r="Q754" s="202"/>
      <c r="U754" s="207"/>
    </row>
    <row r="755" spans="16:21">
      <c r="P755" s="202"/>
      <c r="Q755" s="202"/>
      <c r="U755" s="207"/>
    </row>
    <row r="756" spans="16:21">
      <c r="P756" s="202"/>
      <c r="Q756" s="202"/>
      <c r="U756" s="207"/>
    </row>
    <row r="757" spans="16:21">
      <c r="P757" s="202"/>
      <c r="Q757" s="202"/>
      <c r="U757" s="207"/>
    </row>
    <row r="758" spans="16:21">
      <c r="P758" s="202"/>
      <c r="Q758" s="202"/>
      <c r="U758" s="207"/>
    </row>
    <row r="759" spans="16:21">
      <c r="P759" s="202"/>
      <c r="Q759" s="202"/>
      <c r="U759" s="207"/>
    </row>
    <row r="760" spans="16:21">
      <c r="P760" s="202"/>
      <c r="Q760" s="202"/>
      <c r="U760" s="207"/>
    </row>
    <row r="761" spans="16:21">
      <c r="P761" s="202"/>
      <c r="Q761" s="202"/>
      <c r="U761" s="207"/>
    </row>
    <row r="762" spans="16:21">
      <c r="P762" s="202"/>
      <c r="Q762" s="202"/>
      <c r="U762" s="207"/>
    </row>
    <row r="763" spans="16:21">
      <c r="P763" s="202"/>
      <c r="Q763" s="202"/>
      <c r="U763" s="207"/>
    </row>
    <row r="764" spans="16:21">
      <c r="P764" s="202"/>
      <c r="Q764" s="202"/>
      <c r="U764" s="207"/>
    </row>
    <row r="765" spans="16:21">
      <c r="P765" s="202"/>
      <c r="Q765" s="202"/>
      <c r="U765" s="207"/>
    </row>
    <row r="766" spans="16:21">
      <c r="P766" s="202"/>
      <c r="Q766" s="202"/>
      <c r="U766" s="207"/>
    </row>
    <row r="767" spans="16:21">
      <c r="P767" s="202"/>
      <c r="Q767" s="202"/>
      <c r="U767" s="207"/>
    </row>
    <row r="768" spans="16:21">
      <c r="P768" s="202"/>
      <c r="Q768" s="202"/>
      <c r="U768" s="207"/>
    </row>
    <row r="769" spans="16:21">
      <c r="P769" s="202"/>
      <c r="Q769" s="202"/>
      <c r="U769" s="207"/>
    </row>
    <row r="770" spans="16:21">
      <c r="P770" s="202"/>
      <c r="Q770" s="202"/>
      <c r="U770" s="207"/>
    </row>
    <row r="771" spans="16:21">
      <c r="P771" s="202"/>
      <c r="Q771" s="202"/>
      <c r="U771" s="207"/>
    </row>
    <row r="772" spans="16:21">
      <c r="P772" s="202"/>
      <c r="Q772" s="202"/>
      <c r="U772" s="207"/>
    </row>
    <row r="773" spans="16:21">
      <c r="P773" s="202"/>
      <c r="Q773" s="202"/>
      <c r="U773" s="207"/>
    </row>
    <row r="774" spans="16:21">
      <c r="P774" s="202"/>
      <c r="Q774" s="202"/>
      <c r="U774" s="207"/>
    </row>
    <row r="775" spans="16:21">
      <c r="P775" s="202"/>
      <c r="Q775" s="202"/>
      <c r="U775" s="207"/>
    </row>
    <row r="776" spans="16:21">
      <c r="P776" s="202"/>
      <c r="Q776" s="202"/>
      <c r="U776" s="207"/>
    </row>
    <row r="777" spans="16:21">
      <c r="P777" s="202"/>
      <c r="Q777" s="202"/>
      <c r="U777" s="207"/>
    </row>
    <row r="778" spans="16:21">
      <c r="P778" s="202"/>
      <c r="Q778" s="202"/>
      <c r="U778" s="207"/>
    </row>
    <row r="779" spans="16:21">
      <c r="P779" s="202"/>
      <c r="Q779" s="202"/>
      <c r="U779" s="207"/>
    </row>
    <row r="780" spans="16:21">
      <c r="P780" s="202"/>
      <c r="Q780" s="202"/>
      <c r="U780" s="207"/>
    </row>
    <row r="781" spans="16:21">
      <c r="P781" s="202"/>
      <c r="Q781" s="202"/>
      <c r="U781" s="207"/>
    </row>
    <row r="782" spans="16:21">
      <c r="P782" s="202"/>
      <c r="Q782" s="202"/>
      <c r="U782" s="207"/>
    </row>
    <row r="783" spans="16:21">
      <c r="P783" s="202"/>
      <c r="Q783" s="202"/>
      <c r="U783" s="207"/>
    </row>
    <row r="784" spans="16:21">
      <c r="P784" s="202"/>
      <c r="Q784" s="202"/>
      <c r="U784" s="207"/>
    </row>
    <row r="785" spans="16:21">
      <c r="P785" s="202"/>
      <c r="Q785" s="202"/>
      <c r="U785" s="207"/>
    </row>
    <row r="786" spans="16:21">
      <c r="P786" s="202"/>
      <c r="Q786" s="202"/>
      <c r="U786" s="207"/>
    </row>
    <row r="787" spans="16:21">
      <c r="P787" s="202"/>
      <c r="Q787" s="202"/>
      <c r="U787" s="207"/>
    </row>
    <row r="788" spans="16:21">
      <c r="P788" s="202"/>
      <c r="Q788" s="202"/>
      <c r="U788" s="207"/>
    </row>
    <row r="789" spans="16:21">
      <c r="P789" s="202"/>
      <c r="Q789" s="202"/>
      <c r="U789" s="207"/>
    </row>
    <row r="790" spans="16:21">
      <c r="P790" s="202"/>
      <c r="Q790" s="202"/>
      <c r="U790" s="207"/>
    </row>
    <row r="791" spans="16:21">
      <c r="P791" s="202"/>
      <c r="Q791" s="202"/>
      <c r="U791" s="207"/>
    </row>
    <row r="792" spans="16:21">
      <c r="P792" s="202"/>
      <c r="Q792" s="202"/>
      <c r="U792" s="207"/>
    </row>
    <row r="793" spans="16:21">
      <c r="P793" s="202"/>
      <c r="Q793" s="202"/>
      <c r="U793" s="207"/>
    </row>
    <row r="794" spans="16:21">
      <c r="P794" s="202"/>
      <c r="Q794" s="202"/>
      <c r="U794" s="207"/>
    </row>
    <row r="795" spans="16:21">
      <c r="P795" s="202"/>
      <c r="Q795" s="202"/>
      <c r="U795" s="207"/>
    </row>
    <row r="796" spans="16:21">
      <c r="P796" s="202"/>
      <c r="Q796" s="202"/>
      <c r="U796" s="207"/>
    </row>
    <row r="797" spans="16:21">
      <c r="P797" s="202"/>
      <c r="Q797" s="202"/>
      <c r="U797" s="207"/>
    </row>
    <row r="798" spans="16:21">
      <c r="P798" s="202"/>
      <c r="Q798" s="202"/>
      <c r="U798" s="207"/>
    </row>
    <row r="799" spans="16:21">
      <c r="P799" s="202"/>
      <c r="Q799" s="202"/>
      <c r="U799" s="207"/>
    </row>
    <row r="800" spans="16:21">
      <c r="P800" s="202"/>
      <c r="Q800" s="202"/>
      <c r="U800" s="207"/>
    </row>
    <row r="801" spans="16:21">
      <c r="P801" s="202"/>
      <c r="Q801" s="202"/>
      <c r="U801" s="207"/>
    </row>
    <row r="802" spans="16:21">
      <c r="P802" s="202"/>
      <c r="Q802" s="202"/>
      <c r="U802" s="207"/>
    </row>
    <row r="803" spans="16:21">
      <c r="P803" s="202"/>
      <c r="Q803" s="202"/>
    </row>
    <row r="804" spans="16:21">
      <c r="P804" s="202"/>
      <c r="Q804" s="202"/>
    </row>
    <row r="805" spans="16:21">
      <c r="P805" s="202"/>
      <c r="Q805" s="202"/>
    </row>
    <row r="806" spans="16:21">
      <c r="P806" s="202"/>
      <c r="Q806" s="202"/>
    </row>
    <row r="807" spans="16:21">
      <c r="P807" s="202"/>
      <c r="Q807" s="202"/>
    </row>
  </sheetData>
  <phoneticPr fontId="67" type="noConversion"/>
  <conditionalFormatting sqref="A13:C13 E13:XFD13">
    <cfRule type="containsText" dxfId="176" priority="16" operator="containsText" text="graduate">
      <formula>NOT(ISERROR(SEARCH("graduate",A13)))</formula>
    </cfRule>
  </conditionalFormatting>
  <conditionalFormatting sqref="A1:C1048576 E1:XFD1048576">
    <cfRule type="containsText" dxfId="175" priority="15" operator="containsText" text="graduate">
      <formula>NOT(ISERROR(SEARCH("graduate",A1)))</formula>
    </cfRule>
  </conditionalFormatting>
  <conditionalFormatting sqref="A2:C607 E2:S607">
    <cfRule type="expression" dxfId="174" priority="10">
      <formula>INDIRECT("D"&amp;ROW())="graduate"</formula>
    </cfRule>
    <cfRule type="expression" dxfId="173" priority="11">
      <formula>"I$A$2=NDIRECT(""B""&amp;ROW())=""Sun"""</formula>
    </cfRule>
    <cfRule type="expression" dxfId="172" priority="12">
      <formula>$D2="graduate"</formula>
    </cfRule>
    <cfRule type="expression" dxfId="171" priority="13">
      <formula>"$D2=""graduate"""</formula>
    </cfRule>
    <cfRule type="colorScale" priority="14">
      <colorScale>
        <cfvo type="formula" val="&quot;$D2=&quot;&quot;graduate&quot;&quot;&quot;"/>
        <cfvo type="formula" val="&quot;$D2=&quot;&quot;graduate&quot;&quot;&quot;"/>
        <color rgb="FFFF7128"/>
        <color theme="5"/>
      </colorScale>
    </cfRule>
  </conditionalFormatting>
  <conditionalFormatting sqref="A2:S607">
    <cfRule type="expression" dxfId="170" priority="8">
      <formula>$D2="graduate"</formula>
    </cfRule>
    <cfRule type="expression" dxfId="169" priority="9">
      <formula>INDIRECT("D"&amp;ROW())="graduate"</formula>
    </cfRule>
  </conditionalFormatting>
  <conditionalFormatting sqref="A1:S250">
    <cfRule type="expression" dxfId="168" priority="7">
      <formula>$D1="graduate"</formula>
    </cfRule>
  </conditionalFormatting>
  <conditionalFormatting sqref="A2:I599">
    <cfRule type="expression" dxfId="167" priority="6">
      <formula>$D2="graduate"</formula>
    </cfRule>
  </conditionalFormatting>
  <conditionalFormatting sqref="A2:I26">
    <cfRule type="expression" dxfId="166" priority="5">
      <formula>$D2=“graduate”</formula>
    </cfRule>
  </conditionalFormatting>
  <conditionalFormatting sqref="A2:I25">
    <cfRule type="expression" dxfId="165" priority="4">
      <formula>$D2="graduate"</formula>
    </cfRule>
  </conditionalFormatting>
  <conditionalFormatting sqref="A1:XFD1048576">
    <cfRule type="expression" dxfId="164" priority="2">
      <formula>$D1="undergraduate student"</formula>
    </cfRule>
    <cfRule type="expression" dxfId="163" priority="3">
      <formula>$D1="graduate student"</formula>
    </cfRule>
  </conditionalFormatting>
  <conditionalFormatting sqref="A267:XFD271">
    <cfRule type="expression" dxfId="162" priority="1">
      <formula>$D267="graduate student"</formula>
    </cfRule>
  </conditionalFormatting>
  <hyperlinks>
    <hyperlink ref="Q599" r:id="rId1" xr:uid="{00000000-0004-0000-0300-000000000000}"/>
    <hyperlink ref="Q598" r:id="rId2" xr:uid="{00000000-0004-0000-0300-000001000000}"/>
    <hyperlink ref="Q597" r:id="rId3" xr:uid="{00000000-0004-0000-0300-000002000000}"/>
    <hyperlink ref="Q596" r:id="rId4" xr:uid="{00000000-0004-0000-0300-000003000000}"/>
    <hyperlink ref="Q595" r:id="rId5" xr:uid="{00000000-0004-0000-0300-000004000000}"/>
    <hyperlink ref="Q594" r:id="rId6" xr:uid="{00000000-0004-0000-0300-000005000000}"/>
    <hyperlink ref="Q593" r:id="rId7" xr:uid="{00000000-0004-0000-0300-000006000000}"/>
    <hyperlink ref="Q592" r:id="rId8" xr:uid="{00000000-0004-0000-0300-000007000000}"/>
    <hyperlink ref="Q591" r:id="rId9" xr:uid="{00000000-0004-0000-0300-000008000000}"/>
    <hyperlink ref="Q590" r:id="rId10" xr:uid="{00000000-0004-0000-0300-000009000000}"/>
    <hyperlink ref="Q589" r:id="rId11" xr:uid="{00000000-0004-0000-0300-00000A000000}"/>
    <hyperlink ref="Q588" r:id="rId12" xr:uid="{00000000-0004-0000-0300-00000B000000}"/>
    <hyperlink ref="Q587" r:id="rId13" xr:uid="{00000000-0004-0000-0300-00000C000000}"/>
    <hyperlink ref="Q586" r:id="rId14" xr:uid="{00000000-0004-0000-0300-00000D000000}"/>
    <hyperlink ref="Q585" r:id="rId15" xr:uid="{00000000-0004-0000-0300-00000E000000}"/>
    <hyperlink ref="Q584" r:id="rId16" xr:uid="{00000000-0004-0000-0300-00000F000000}"/>
    <hyperlink ref="Q583" r:id="rId17" xr:uid="{00000000-0004-0000-0300-000010000000}"/>
    <hyperlink ref="Q582" r:id="rId18" xr:uid="{00000000-0004-0000-0300-000011000000}"/>
    <hyperlink ref="Q581" r:id="rId19" xr:uid="{00000000-0004-0000-0300-000012000000}"/>
    <hyperlink ref="Q580" r:id="rId20" xr:uid="{00000000-0004-0000-0300-000013000000}"/>
    <hyperlink ref="Q579" r:id="rId21" xr:uid="{00000000-0004-0000-0300-000014000000}"/>
    <hyperlink ref="Q578" r:id="rId22" xr:uid="{00000000-0004-0000-0300-000015000000}"/>
    <hyperlink ref="Q577" r:id="rId23" xr:uid="{00000000-0004-0000-0300-000016000000}"/>
    <hyperlink ref="Q576" r:id="rId24" xr:uid="{00000000-0004-0000-0300-000017000000}"/>
    <hyperlink ref="Q575" r:id="rId25" xr:uid="{00000000-0004-0000-0300-000018000000}"/>
    <hyperlink ref="Q574" r:id="rId26" xr:uid="{00000000-0004-0000-0300-000019000000}"/>
    <hyperlink ref="Q573" r:id="rId27" xr:uid="{00000000-0004-0000-0300-00001A000000}"/>
    <hyperlink ref="Q572" r:id="rId28" xr:uid="{00000000-0004-0000-0300-00001B000000}"/>
    <hyperlink ref="Q571" r:id="rId29" xr:uid="{00000000-0004-0000-0300-00001C000000}"/>
    <hyperlink ref="Q570" r:id="rId30" xr:uid="{00000000-0004-0000-0300-00001D000000}"/>
    <hyperlink ref="Q569" r:id="rId31" xr:uid="{00000000-0004-0000-0300-00001E000000}"/>
    <hyperlink ref="Q568" r:id="rId32" xr:uid="{00000000-0004-0000-0300-00001F000000}"/>
    <hyperlink ref="Q567" r:id="rId33" xr:uid="{00000000-0004-0000-0300-000020000000}"/>
    <hyperlink ref="Q566" r:id="rId34" xr:uid="{00000000-0004-0000-0300-000021000000}"/>
    <hyperlink ref="Q565" r:id="rId35" xr:uid="{00000000-0004-0000-0300-000022000000}"/>
    <hyperlink ref="Q564" r:id="rId36" xr:uid="{00000000-0004-0000-0300-000023000000}"/>
    <hyperlink ref="Q563" r:id="rId37" xr:uid="{00000000-0004-0000-0300-000024000000}"/>
    <hyperlink ref="Q562" r:id="rId38" xr:uid="{00000000-0004-0000-0300-000025000000}"/>
    <hyperlink ref="Q561" r:id="rId39" xr:uid="{00000000-0004-0000-0300-000026000000}"/>
    <hyperlink ref="Q560" r:id="rId40" xr:uid="{00000000-0004-0000-0300-000027000000}"/>
    <hyperlink ref="Q559" r:id="rId41" xr:uid="{00000000-0004-0000-0300-000028000000}"/>
    <hyperlink ref="Q558" r:id="rId42" xr:uid="{00000000-0004-0000-0300-000029000000}"/>
    <hyperlink ref="Q557" r:id="rId43" xr:uid="{00000000-0004-0000-0300-00002A000000}"/>
    <hyperlink ref="Q556" r:id="rId44" xr:uid="{00000000-0004-0000-0300-00002B000000}"/>
    <hyperlink ref="Q555" r:id="rId45" xr:uid="{00000000-0004-0000-0300-00002C000000}"/>
    <hyperlink ref="Q554" r:id="rId46" xr:uid="{00000000-0004-0000-0300-00002D000000}"/>
    <hyperlink ref="Q553" r:id="rId47" xr:uid="{00000000-0004-0000-0300-00002E000000}"/>
    <hyperlink ref="Q552" r:id="rId48" xr:uid="{00000000-0004-0000-0300-00002F000000}"/>
    <hyperlink ref="Q551" r:id="rId49" xr:uid="{00000000-0004-0000-0300-000030000000}"/>
    <hyperlink ref="Q550" r:id="rId50" xr:uid="{00000000-0004-0000-0300-000031000000}"/>
    <hyperlink ref="Q549" r:id="rId51" xr:uid="{00000000-0004-0000-0300-000032000000}"/>
    <hyperlink ref="Q548" r:id="rId52" xr:uid="{00000000-0004-0000-0300-000033000000}"/>
    <hyperlink ref="Q547" r:id="rId53" xr:uid="{00000000-0004-0000-0300-000034000000}"/>
    <hyperlink ref="Q546" r:id="rId54" xr:uid="{00000000-0004-0000-0300-000035000000}"/>
    <hyperlink ref="Q545" r:id="rId55" xr:uid="{00000000-0004-0000-0300-000036000000}"/>
    <hyperlink ref="Q544" r:id="rId56" xr:uid="{00000000-0004-0000-0300-000037000000}"/>
    <hyperlink ref="Q542" r:id="rId57" xr:uid="{00000000-0004-0000-0300-000038000000}"/>
    <hyperlink ref="Q543" r:id="rId58" xr:uid="{00000000-0004-0000-0300-000039000000}"/>
    <hyperlink ref="Q536:Q540" r:id="rId59" display="http://apps.webofknowledge.com/full_record.do?product=WOS&amp;search_mode=GeneralSearch&amp;qid=1&amp;SID=E4mWRou5HWWwzZi9H6s&amp;page=1&amp;doc=1" xr:uid="{00000000-0004-0000-0300-00003A000000}"/>
    <hyperlink ref="Q535" r:id="rId60" xr:uid="{00000000-0004-0000-0300-00003B000000}"/>
    <hyperlink ref="Q534" r:id="rId61" xr:uid="{00000000-0004-0000-0300-00003C000000}"/>
    <hyperlink ref="Q533" r:id="rId62" xr:uid="{00000000-0004-0000-0300-00003D000000}"/>
    <hyperlink ref="Q532" r:id="rId63" xr:uid="{00000000-0004-0000-0300-00003E000000}"/>
    <hyperlink ref="Q531" r:id="rId64" xr:uid="{00000000-0004-0000-0300-00003F000000}"/>
    <hyperlink ref="Q530" r:id="rId65" xr:uid="{00000000-0004-0000-0300-000040000000}"/>
    <hyperlink ref="Q529" r:id="rId66" xr:uid="{00000000-0004-0000-0300-000041000000}"/>
    <hyperlink ref="Q528" r:id="rId67" xr:uid="{00000000-0004-0000-0300-000042000000}"/>
    <hyperlink ref="Q527" r:id="rId68" xr:uid="{00000000-0004-0000-0300-000043000000}"/>
    <hyperlink ref="Q526" r:id="rId69" xr:uid="{00000000-0004-0000-0300-000044000000}"/>
    <hyperlink ref="Q525" r:id="rId70" xr:uid="{00000000-0004-0000-0300-000045000000}"/>
    <hyperlink ref="Q524" r:id="rId71" xr:uid="{00000000-0004-0000-0300-000046000000}"/>
    <hyperlink ref="Q523" r:id="rId72" xr:uid="{00000000-0004-0000-0300-000047000000}"/>
    <hyperlink ref="Q522" r:id="rId73" xr:uid="{00000000-0004-0000-0300-000048000000}"/>
    <hyperlink ref="Q521" r:id="rId74" xr:uid="{00000000-0004-0000-0300-000049000000}"/>
    <hyperlink ref="Q520" r:id="rId75" xr:uid="{00000000-0004-0000-0300-00004A000000}"/>
    <hyperlink ref="Q519" r:id="rId76" xr:uid="{00000000-0004-0000-0300-00004B000000}"/>
    <hyperlink ref="Q518" r:id="rId77" xr:uid="{00000000-0004-0000-0300-00004C000000}"/>
    <hyperlink ref="Q517" r:id="rId78" xr:uid="{00000000-0004-0000-0300-00004D000000}"/>
    <hyperlink ref="Q516" r:id="rId79" xr:uid="{00000000-0004-0000-0300-00004E000000}"/>
    <hyperlink ref="Q515" r:id="rId80" xr:uid="{00000000-0004-0000-0300-00004F000000}"/>
    <hyperlink ref="Q514" r:id="rId81" xr:uid="{00000000-0004-0000-0300-000050000000}"/>
    <hyperlink ref="Q513" r:id="rId82" xr:uid="{00000000-0004-0000-0300-000051000000}"/>
    <hyperlink ref="Q512" r:id="rId83" xr:uid="{00000000-0004-0000-0300-000052000000}"/>
    <hyperlink ref="Q511" r:id="rId84" xr:uid="{00000000-0004-0000-0300-000053000000}"/>
    <hyperlink ref="Q510" r:id="rId85" xr:uid="{00000000-0004-0000-0300-000054000000}"/>
    <hyperlink ref="Q509" r:id="rId86" xr:uid="{00000000-0004-0000-0300-000055000000}"/>
    <hyperlink ref="Q508" r:id="rId87" xr:uid="{00000000-0004-0000-0300-000056000000}"/>
    <hyperlink ref="Q507" r:id="rId88" xr:uid="{00000000-0004-0000-0300-000057000000}"/>
    <hyperlink ref="Q506" r:id="rId89" xr:uid="{00000000-0004-0000-0300-000058000000}"/>
    <hyperlink ref="Q505" r:id="rId90" xr:uid="{00000000-0004-0000-0300-000059000000}"/>
    <hyperlink ref="Q504" r:id="rId91" xr:uid="{00000000-0004-0000-0300-00005A000000}"/>
    <hyperlink ref="Q503" r:id="rId92" xr:uid="{00000000-0004-0000-0300-00005B000000}"/>
    <hyperlink ref="Q502" r:id="rId93" xr:uid="{00000000-0004-0000-0300-00005C000000}"/>
    <hyperlink ref="Q501" r:id="rId94" xr:uid="{00000000-0004-0000-0300-00005D000000}"/>
    <hyperlink ref="Q500" r:id="rId95" xr:uid="{00000000-0004-0000-0300-00005E000000}"/>
    <hyperlink ref="Q499" r:id="rId96" xr:uid="{00000000-0004-0000-0300-00005F000000}"/>
    <hyperlink ref="Q498" r:id="rId97" xr:uid="{00000000-0004-0000-0300-000060000000}"/>
    <hyperlink ref="Q497" r:id="rId98" xr:uid="{00000000-0004-0000-0300-000061000000}"/>
    <hyperlink ref="Q496" r:id="rId99" xr:uid="{00000000-0004-0000-0300-000062000000}"/>
    <hyperlink ref="Q495" r:id="rId100" xr:uid="{00000000-0004-0000-0300-000063000000}"/>
    <hyperlink ref="Q494" r:id="rId101" xr:uid="{00000000-0004-0000-0300-000064000000}"/>
    <hyperlink ref="Q493" r:id="rId102" xr:uid="{00000000-0004-0000-0300-000065000000}"/>
    <hyperlink ref="Q492" r:id="rId103" xr:uid="{00000000-0004-0000-0300-000066000000}"/>
    <hyperlink ref="Q491" r:id="rId104" xr:uid="{00000000-0004-0000-0300-000067000000}"/>
    <hyperlink ref="Q490" r:id="rId105" xr:uid="{00000000-0004-0000-0300-000068000000}"/>
    <hyperlink ref="Q489" r:id="rId106" xr:uid="{00000000-0004-0000-0300-000069000000}"/>
    <hyperlink ref="Q488" r:id="rId107" xr:uid="{00000000-0004-0000-0300-00006A000000}"/>
    <hyperlink ref="Q487" r:id="rId108" xr:uid="{00000000-0004-0000-0300-00006B000000}"/>
    <hyperlink ref="Q486" r:id="rId109" xr:uid="{00000000-0004-0000-0300-00006C000000}"/>
    <hyperlink ref="Q485" r:id="rId110" xr:uid="{00000000-0004-0000-0300-00006D000000}"/>
    <hyperlink ref="Q484" r:id="rId111" xr:uid="{00000000-0004-0000-0300-00006E000000}"/>
    <hyperlink ref="Q483" r:id="rId112" xr:uid="{00000000-0004-0000-0300-00006F000000}"/>
    <hyperlink ref="Q482" r:id="rId113" xr:uid="{00000000-0004-0000-0300-000070000000}"/>
    <hyperlink ref="Q481" r:id="rId114" xr:uid="{00000000-0004-0000-0300-000071000000}"/>
    <hyperlink ref="Q480" r:id="rId115" xr:uid="{00000000-0004-0000-0300-000072000000}"/>
    <hyperlink ref="Q479" r:id="rId116" xr:uid="{00000000-0004-0000-0300-000073000000}"/>
    <hyperlink ref="Q478" r:id="rId117" xr:uid="{00000000-0004-0000-0300-000074000000}"/>
    <hyperlink ref="Q477" r:id="rId118" xr:uid="{00000000-0004-0000-0300-000075000000}"/>
    <hyperlink ref="Q476" r:id="rId119" xr:uid="{00000000-0004-0000-0300-000076000000}"/>
    <hyperlink ref="Q475" r:id="rId120" xr:uid="{00000000-0004-0000-0300-000077000000}"/>
    <hyperlink ref="Q474" r:id="rId121" xr:uid="{00000000-0004-0000-0300-000078000000}"/>
    <hyperlink ref="Q473" r:id="rId122" xr:uid="{00000000-0004-0000-0300-000079000000}"/>
    <hyperlink ref="Q472" r:id="rId123" xr:uid="{00000000-0004-0000-0300-00007A000000}"/>
    <hyperlink ref="Q471" r:id="rId124" xr:uid="{00000000-0004-0000-0300-00007B000000}"/>
    <hyperlink ref="Q470" r:id="rId125" xr:uid="{00000000-0004-0000-0300-00007C000000}"/>
    <hyperlink ref="Q469" r:id="rId126" xr:uid="{00000000-0004-0000-0300-00007D000000}"/>
    <hyperlink ref="Q468" r:id="rId127" xr:uid="{00000000-0004-0000-0300-00007E000000}"/>
    <hyperlink ref="Q467" r:id="rId128" xr:uid="{00000000-0004-0000-0300-00007F000000}"/>
    <hyperlink ref="Q466" r:id="rId129" xr:uid="{00000000-0004-0000-0300-000080000000}"/>
    <hyperlink ref="Q465" r:id="rId130" xr:uid="{00000000-0004-0000-0300-000081000000}"/>
    <hyperlink ref="Q464" r:id="rId131" xr:uid="{00000000-0004-0000-0300-000082000000}"/>
    <hyperlink ref="Q463" r:id="rId132" xr:uid="{00000000-0004-0000-0300-000083000000}"/>
    <hyperlink ref="Q462" r:id="rId133" xr:uid="{00000000-0004-0000-0300-000084000000}"/>
    <hyperlink ref="Q461" r:id="rId134" xr:uid="{00000000-0004-0000-0300-000085000000}"/>
    <hyperlink ref="Q460" r:id="rId135" xr:uid="{00000000-0004-0000-0300-000086000000}"/>
    <hyperlink ref="Q459" r:id="rId136" xr:uid="{00000000-0004-0000-0300-000087000000}"/>
    <hyperlink ref="Q458" r:id="rId137" xr:uid="{00000000-0004-0000-0300-000088000000}"/>
    <hyperlink ref="Q457" r:id="rId138" xr:uid="{00000000-0004-0000-0300-000089000000}"/>
    <hyperlink ref="Q456" r:id="rId139" xr:uid="{00000000-0004-0000-0300-00008A000000}"/>
    <hyperlink ref="Q455" r:id="rId140" xr:uid="{00000000-0004-0000-0300-00008B000000}"/>
    <hyperlink ref="Q454" r:id="rId141" xr:uid="{00000000-0004-0000-0300-00008C000000}"/>
    <hyperlink ref="Q453" r:id="rId142" xr:uid="{00000000-0004-0000-0300-00008D000000}"/>
    <hyperlink ref="Q452" r:id="rId143" xr:uid="{00000000-0004-0000-0300-00008E000000}"/>
    <hyperlink ref="Q451" r:id="rId144" xr:uid="{00000000-0004-0000-0300-00008F000000}"/>
    <hyperlink ref="Q450" r:id="rId145" xr:uid="{00000000-0004-0000-0300-000090000000}"/>
    <hyperlink ref="Q449" r:id="rId146" xr:uid="{00000000-0004-0000-0300-000091000000}"/>
    <hyperlink ref="Q448" r:id="rId147" xr:uid="{00000000-0004-0000-0300-000092000000}"/>
    <hyperlink ref="Q447" r:id="rId148" xr:uid="{00000000-0004-0000-0300-000093000000}"/>
    <hyperlink ref="Q446" r:id="rId149" xr:uid="{00000000-0004-0000-0300-000094000000}"/>
    <hyperlink ref="Q445" r:id="rId150" xr:uid="{00000000-0004-0000-0300-000095000000}"/>
    <hyperlink ref="Q444" r:id="rId151" xr:uid="{00000000-0004-0000-0300-000096000000}"/>
    <hyperlink ref="Q443" r:id="rId152" xr:uid="{00000000-0004-0000-0300-000097000000}"/>
    <hyperlink ref="Q442" r:id="rId153" xr:uid="{00000000-0004-0000-0300-000098000000}"/>
    <hyperlink ref="Q441" r:id="rId154" xr:uid="{00000000-0004-0000-0300-000099000000}"/>
    <hyperlink ref="Q440" r:id="rId155" xr:uid="{00000000-0004-0000-0300-00009A000000}"/>
    <hyperlink ref="Q439" r:id="rId156" xr:uid="{00000000-0004-0000-0300-00009B000000}"/>
    <hyperlink ref="Q438" r:id="rId157" xr:uid="{00000000-0004-0000-0300-00009C000000}"/>
    <hyperlink ref="Q437" r:id="rId158" xr:uid="{00000000-0004-0000-0300-00009D000000}"/>
    <hyperlink ref="Q436" r:id="rId159" xr:uid="{00000000-0004-0000-0300-00009E000000}"/>
    <hyperlink ref="Q435" r:id="rId160" xr:uid="{00000000-0004-0000-0300-00009F000000}"/>
    <hyperlink ref="Q434" r:id="rId161" xr:uid="{00000000-0004-0000-0300-0000A0000000}"/>
    <hyperlink ref="Q433" r:id="rId162" xr:uid="{00000000-0004-0000-0300-0000A1000000}"/>
    <hyperlink ref="Q432" r:id="rId163" xr:uid="{00000000-0004-0000-0300-0000A2000000}"/>
    <hyperlink ref="Q431" r:id="rId164" xr:uid="{00000000-0004-0000-0300-0000A3000000}"/>
    <hyperlink ref="Q430" r:id="rId165" xr:uid="{00000000-0004-0000-0300-0000A4000000}"/>
    <hyperlink ref="Q429" r:id="rId166" xr:uid="{00000000-0004-0000-0300-0000A5000000}"/>
    <hyperlink ref="Q428" r:id="rId167" xr:uid="{00000000-0004-0000-0300-0000A6000000}"/>
    <hyperlink ref="Q427" r:id="rId168" xr:uid="{00000000-0004-0000-0300-0000A7000000}"/>
    <hyperlink ref="Q426" r:id="rId169" xr:uid="{00000000-0004-0000-0300-0000A8000000}"/>
    <hyperlink ref="Q425" r:id="rId170" xr:uid="{00000000-0004-0000-0300-0000A9000000}"/>
    <hyperlink ref="Q424" r:id="rId171" xr:uid="{00000000-0004-0000-0300-0000AA000000}"/>
    <hyperlink ref="Q423" r:id="rId172" xr:uid="{00000000-0004-0000-0300-0000AB000000}"/>
    <hyperlink ref="Q422" r:id="rId173" xr:uid="{00000000-0004-0000-0300-0000AC000000}"/>
    <hyperlink ref="Q421" r:id="rId174" xr:uid="{00000000-0004-0000-0300-0000AD000000}"/>
    <hyperlink ref="Q420" r:id="rId175" xr:uid="{00000000-0004-0000-0300-0000AE000000}"/>
    <hyperlink ref="Q419" r:id="rId176" xr:uid="{00000000-0004-0000-0300-0000AF000000}"/>
    <hyperlink ref="Q415" r:id="rId177" xr:uid="{00000000-0004-0000-0300-0000B0000000}"/>
    <hyperlink ref="Q409" r:id="rId178" xr:uid="{00000000-0004-0000-0300-0000B1000000}"/>
    <hyperlink ref="Q408" r:id="rId179" xr:uid="{00000000-0004-0000-0300-0000B2000000}"/>
    <hyperlink ref="Q407" r:id="rId180" xr:uid="{00000000-0004-0000-0300-0000B3000000}"/>
    <hyperlink ref="Q406" r:id="rId181" xr:uid="{00000000-0004-0000-0300-0000B4000000}"/>
    <hyperlink ref="Q405" r:id="rId182" xr:uid="{00000000-0004-0000-0300-0000B5000000}"/>
    <hyperlink ref="Q404" r:id="rId183" xr:uid="{00000000-0004-0000-0300-0000B6000000}"/>
    <hyperlink ref="Q403" r:id="rId184" xr:uid="{00000000-0004-0000-0300-0000B7000000}"/>
    <hyperlink ref="Q402" r:id="rId185" xr:uid="{00000000-0004-0000-0300-0000B8000000}"/>
    <hyperlink ref="Q401" r:id="rId186" xr:uid="{00000000-0004-0000-0300-0000B9000000}"/>
    <hyperlink ref="Q400" r:id="rId187" xr:uid="{00000000-0004-0000-0300-0000BA000000}"/>
    <hyperlink ref="Q399" r:id="rId188" xr:uid="{00000000-0004-0000-0300-0000BB000000}"/>
    <hyperlink ref="Q398" r:id="rId189" xr:uid="{00000000-0004-0000-0300-0000BC000000}"/>
    <hyperlink ref="Q397" r:id="rId190" xr:uid="{00000000-0004-0000-0300-0000BD000000}"/>
    <hyperlink ref="Q396" r:id="rId191" xr:uid="{00000000-0004-0000-0300-0000BE000000}"/>
    <hyperlink ref="Q395" r:id="rId192" xr:uid="{00000000-0004-0000-0300-0000BF000000}"/>
    <hyperlink ref="Q394" r:id="rId193" xr:uid="{00000000-0004-0000-0300-0000C0000000}"/>
    <hyperlink ref="Q393" r:id="rId194" xr:uid="{00000000-0004-0000-0300-0000C1000000}"/>
    <hyperlink ref="Q392" r:id="rId195" xr:uid="{00000000-0004-0000-0300-0000C2000000}"/>
    <hyperlink ref="Q391" r:id="rId196" xr:uid="{00000000-0004-0000-0300-0000C3000000}"/>
    <hyperlink ref="Q390" r:id="rId197" xr:uid="{00000000-0004-0000-0300-0000C4000000}"/>
    <hyperlink ref="Q389" r:id="rId198" xr:uid="{00000000-0004-0000-0300-0000C5000000}"/>
    <hyperlink ref="Q388" r:id="rId199" xr:uid="{00000000-0004-0000-0300-0000C6000000}"/>
    <hyperlink ref="Q387" r:id="rId200" xr:uid="{00000000-0004-0000-0300-0000C7000000}"/>
    <hyperlink ref="Q386" r:id="rId201" xr:uid="{00000000-0004-0000-0300-0000C8000000}"/>
    <hyperlink ref="Q385" r:id="rId202" xr:uid="{00000000-0004-0000-0300-0000C9000000}"/>
    <hyperlink ref="Q384" r:id="rId203" xr:uid="{00000000-0004-0000-0300-0000CA000000}"/>
    <hyperlink ref="Q383" r:id="rId204" xr:uid="{00000000-0004-0000-0300-0000CB000000}"/>
    <hyperlink ref="Q382" r:id="rId205" xr:uid="{00000000-0004-0000-0300-0000CC000000}"/>
    <hyperlink ref="Q381" r:id="rId206" xr:uid="{00000000-0004-0000-0300-0000CD000000}"/>
    <hyperlink ref="Q380" r:id="rId207" xr:uid="{00000000-0004-0000-0300-0000CE000000}"/>
    <hyperlink ref="Q379" r:id="rId208" xr:uid="{00000000-0004-0000-0300-0000CF000000}"/>
    <hyperlink ref="Q378" r:id="rId209" xr:uid="{00000000-0004-0000-0300-0000D0000000}"/>
    <hyperlink ref="Q377" r:id="rId210" xr:uid="{00000000-0004-0000-0300-0000D1000000}"/>
    <hyperlink ref="Q376" r:id="rId211" xr:uid="{00000000-0004-0000-0300-0000D2000000}"/>
    <hyperlink ref="Q375" r:id="rId212" xr:uid="{00000000-0004-0000-0300-0000D3000000}"/>
    <hyperlink ref="Q374" r:id="rId213" xr:uid="{00000000-0004-0000-0300-0000D4000000}"/>
    <hyperlink ref="Q373" r:id="rId214" xr:uid="{00000000-0004-0000-0300-0000D5000000}"/>
    <hyperlink ref="Q372" r:id="rId215" xr:uid="{00000000-0004-0000-0300-0000D6000000}"/>
    <hyperlink ref="Q371" r:id="rId216" xr:uid="{00000000-0004-0000-0300-0000D7000000}"/>
    <hyperlink ref="Q370" r:id="rId217" xr:uid="{00000000-0004-0000-0300-0000D8000000}"/>
    <hyperlink ref="Q369" r:id="rId218" xr:uid="{00000000-0004-0000-0300-0000D9000000}"/>
    <hyperlink ref="Q368" r:id="rId219" xr:uid="{00000000-0004-0000-0300-0000DA000000}"/>
    <hyperlink ref="Q367" r:id="rId220" xr:uid="{00000000-0004-0000-0300-0000DB000000}"/>
    <hyperlink ref="Q366" r:id="rId221" xr:uid="{00000000-0004-0000-0300-0000DC000000}"/>
    <hyperlink ref="Q365" r:id="rId222" xr:uid="{00000000-0004-0000-0300-0000DD000000}"/>
    <hyperlink ref="Q364" r:id="rId223" xr:uid="{00000000-0004-0000-0300-0000DE000000}"/>
    <hyperlink ref="Q363" r:id="rId224" xr:uid="{00000000-0004-0000-0300-0000DF000000}"/>
    <hyperlink ref="Q362" r:id="rId225" xr:uid="{00000000-0004-0000-0300-0000E0000000}"/>
    <hyperlink ref="Q361" r:id="rId226" xr:uid="{00000000-0004-0000-0300-0000E1000000}"/>
    <hyperlink ref="Q350" r:id="rId227" xr:uid="{00000000-0004-0000-0300-0000E2000000}"/>
    <hyperlink ref="Q349" r:id="rId228" xr:uid="{00000000-0004-0000-0300-0000E3000000}"/>
    <hyperlink ref="Q348" r:id="rId229" xr:uid="{00000000-0004-0000-0300-0000E4000000}"/>
    <hyperlink ref="Q347" r:id="rId230" xr:uid="{00000000-0004-0000-0300-0000E5000000}"/>
    <hyperlink ref="Q346" r:id="rId231" xr:uid="{00000000-0004-0000-0300-0000E6000000}"/>
    <hyperlink ref="Q345" r:id="rId232" xr:uid="{00000000-0004-0000-0300-0000E7000000}"/>
    <hyperlink ref="Q344" r:id="rId233" xr:uid="{00000000-0004-0000-0300-0000E8000000}"/>
    <hyperlink ref="Q343" r:id="rId234" xr:uid="{00000000-0004-0000-0300-0000E9000000}"/>
    <hyperlink ref="Q342" r:id="rId235" xr:uid="{00000000-0004-0000-0300-0000EA000000}"/>
    <hyperlink ref="Q341" r:id="rId236" xr:uid="{00000000-0004-0000-0300-0000EB000000}"/>
    <hyperlink ref="Q340" r:id="rId237" xr:uid="{00000000-0004-0000-0300-0000EC000000}"/>
    <hyperlink ref="Q339" r:id="rId238" xr:uid="{00000000-0004-0000-0300-0000ED000000}"/>
    <hyperlink ref="Q338" r:id="rId239" xr:uid="{00000000-0004-0000-0300-0000EE000000}"/>
    <hyperlink ref="Q337" r:id="rId240" xr:uid="{00000000-0004-0000-0300-0000EF000000}"/>
    <hyperlink ref="Q336" r:id="rId241" xr:uid="{00000000-0004-0000-0300-0000F0000000}"/>
    <hyperlink ref="Q335" r:id="rId242" xr:uid="{00000000-0004-0000-0300-0000F1000000}"/>
    <hyperlink ref="Q334" r:id="rId243" xr:uid="{00000000-0004-0000-0300-0000F2000000}"/>
    <hyperlink ref="Q333" r:id="rId244" xr:uid="{00000000-0004-0000-0300-0000F3000000}"/>
    <hyperlink ref="Q332" r:id="rId245" xr:uid="{00000000-0004-0000-0300-0000F4000000}"/>
    <hyperlink ref="Q331" r:id="rId246" xr:uid="{00000000-0004-0000-0300-0000F5000000}"/>
    <hyperlink ref="Q330" r:id="rId247" xr:uid="{00000000-0004-0000-0300-0000F6000000}"/>
    <hyperlink ref="Q329" r:id="rId248" xr:uid="{00000000-0004-0000-0300-0000F7000000}"/>
    <hyperlink ref="Q328" r:id="rId249" xr:uid="{00000000-0004-0000-0300-0000F8000000}"/>
    <hyperlink ref="Q327" r:id="rId250" xr:uid="{00000000-0004-0000-0300-0000F9000000}"/>
    <hyperlink ref="Q326" r:id="rId251" xr:uid="{00000000-0004-0000-0300-0000FA000000}"/>
    <hyperlink ref="Q325" r:id="rId252" xr:uid="{00000000-0004-0000-0300-0000FB000000}"/>
    <hyperlink ref="Q324" r:id="rId253" xr:uid="{00000000-0004-0000-0300-0000FC000000}"/>
    <hyperlink ref="Q323" r:id="rId254" xr:uid="{00000000-0004-0000-0300-0000FD000000}"/>
    <hyperlink ref="Q322" r:id="rId255" xr:uid="{00000000-0004-0000-0300-0000FE000000}"/>
    <hyperlink ref="Q321" r:id="rId256" xr:uid="{00000000-0004-0000-0300-0000FF000000}"/>
    <hyperlink ref="Q320" r:id="rId257" xr:uid="{00000000-0004-0000-0300-000000010000}"/>
    <hyperlink ref="Q319" r:id="rId258" xr:uid="{00000000-0004-0000-0300-000001010000}"/>
    <hyperlink ref="Q318" r:id="rId259" xr:uid="{00000000-0004-0000-0300-000002010000}"/>
    <hyperlink ref="Q317" r:id="rId260" xr:uid="{00000000-0004-0000-0300-000003010000}"/>
    <hyperlink ref="Q316" r:id="rId261" xr:uid="{00000000-0004-0000-0300-000004010000}"/>
    <hyperlink ref="Q315" r:id="rId262" xr:uid="{00000000-0004-0000-0300-000005010000}"/>
    <hyperlink ref="Q314" r:id="rId263" xr:uid="{00000000-0004-0000-0300-000006010000}"/>
    <hyperlink ref="Q313" r:id="rId264" xr:uid="{00000000-0004-0000-0300-000007010000}"/>
    <hyperlink ref="Q312" r:id="rId265" xr:uid="{00000000-0004-0000-0300-000008010000}"/>
    <hyperlink ref="Q311" r:id="rId266" xr:uid="{00000000-0004-0000-0300-000009010000}"/>
    <hyperlink ref="Q310" r:id="rId267" xr:uid="{00000000-0004-0000-0300-00000A010000}"/>
    <hyperlink ref="Q309" r:id="rId268" xr:uid="{00000000-0004-0000-0300-00000B010000}"/>
    <hyperlink ref="Q308" r:id="rId269" xr:uid="{00000000-0004-0000-0300-00000C010000}"/>
    <hyperlink ref="Q307" r:id="rId270" xr:uid="{00000000-0004-0000-0300-00000D010000}"/>
    <hyperlink ref="Q306" r:id="rId271" xr:uid="{00000000-0004-0000-0300-00000E010000}"/>
    <hyperlink ref="Q305" r:id="rId272" xr:uid="{00000000-0004-0000-0300-00000F010000}"/>
    <hyperlink ref="Q304" r:id="rId273" xr:uid="{00000000-0004-0000-0300-000010010000}"/>
    <hyperlink ref="Q303" r:id="rId274" xr:uid="{00000000-0004-0000-0300-000011010000}"/>
    <hyperlink ref="Q302" r:id="rId275" xr:uid="{00000000-0004-0000-0300-000012010000}"/>
    <hyperlink ref="Q301" r:id="rId276" xr:uid="{00000000-0004-0000-0300-000013010000}"/>
    <hyperlink ref="Q300" r:id="rId277" xr:uid="{00000000-0004-0000-0300-000014010000}"/>
    <hyperlink ref="Q299" r:id="rId278" xr:uid="{00000000-0004-0000-0300-000015010000}"/>
    <hyperlink ref="Q298" r:id="rId279" xr:uid="{00000000-0004-0000-0300-000016010000}"/>
    <hyperlink ref="Q297" r:id="rId280" xr:uid="{00000000-0004-0000-0300-000017010000}"/>
    <hyperlink ref="Q296" r:id="rId281" xr:uid="{00000000-0004-0000-0300-000018010000}"/>
    <hyperlink ref="Q295" r:id="rId282" xr:uid="{00000000-0004-0000-0300-000019010000}"/>
    <hyperlink ref="Q294" r:id="rId283" xr:uid="{00000000-0004-0000-0300-00001A010000}"/>
    <hyperlink ref="Q293" r:id="rId284" xr:uid="{00000000-0004-0000-0300-00001B010000}"/>
    <hyperlink ref="Q292" r:id="rId285" xr:uid="{00000000-0004-0000-0300-00001C010000}"/>
    <hyperlink ref="Q291" r:id="rId286" xr:uid="{00000000-0004-0000-0300-00001D010000}"/>
    <hyperlink ref="Q290" r:id="rId287" xr:uid="{00000000-0004-0000-0300-00001E010000}"/>
    <hyperlink ref="Q289" r:id="rId288" xr:uid="{00000000-0004-0000-0300-00001F010000}"/>
    <hyperlink ref="Q288" r:id="rId289" xr:uid="{00000000-0004-0000-0300-000020010000}"/>
    <hyperlink ref="Q287" r:id="rId290" xr:uid="{00000000-0004-0000-0300-000021010000}"/>
    <hyperlink ref="Q286" r:id="rId291" xr:uid="{00000000-0004-0000-0300-000022010000}"/>
    <hyperlink ref="Q285" r:id="rId292" xr:uid="{00000000-0004-0000-0300-000023010000}"/>
    <hyperlink ref="Q284" r:id="rId293" xr:uid="{00000000-0004-0000-0300-000024010000}"/>
    <hyperlink ref="Q283" r:id="rId294" xr:uid="{00000000-0004-0000-0300-000025010000}"/>
    <hyperlink ref="Q282" r:id="rId295" xr:uid="{00000000-0004-0000-0300-000026010000}"/>
    <hyperlink ref="Q281" r:id="rId296" xr:uid="{00000000-0004-0000-0300-000027010000}"/>
    <hyperlink ref="Q280" r:id="rId297" xr:uid="{00000000-0004-0000-0300-000028010000}"/>
    <hyperlink ref="Q279" r:id="rId298" xr:uid="{00000000-0004-0000-0300-000029010000}"/>
    <hyperlink ref="Q278" r:id="rId299" xr:uid="{00000000-0004-0000-0300-00002A010000}"/>
    <hyperlink ref="Q277" r:id="rId300" xr:uid="{00000000-0004-0000-0300-00002B010000}"/>
    <hyperlink ref="Q276" r:id="rId301" xr:uid="{00000000-0004-0000-0300-00002C010000}"/>
    <hyperlink ref="Q275" r:id="rId302" xr:uid="{00000000-0004-0000-0300-00002D010000}"/>
    <hyperlink ref="Q274" r:id="rId303" xr:uid="{00000000-0004-0000-0300-00002E010000}"/>
    <hyperlink ref="Q273" r:id="rId304" xr:uid="{00000000-0004-0000-0300-00002F010000}"/>
    <hyperlink ref="Q272" r:id="rId305" xr:uid="{00000000-0004-0000-0300-000030010000}"/>
    <hyperlink ref="Q271" r:id="rId306" xr:uid="{00000000-0004-0000-0300-000031010000}"/>
    <hyperlink ref="Q270" r:id="rId307" xr:uid="{00000000-0004-0000-0300-000032010000}"/>
    <hyperlink ref="Q269" r:id="rId308" xr:uid="{00000000-0004-0000-0300-000033010000}"/>
    <hyperlink ref="Q268" r:id="rId309" xr:uid="{00000000-0004-0000-0300-000034010000}"/>
    <hyperlink ref="Q267" r:id="rId310" xr:uid="{00000000-0004-0000-0300-000035010000}"/>
    <hyperlink ref="Q266" r:id="rId311" xr:uid="{00000000-0004-0000-0300-000036010000}"/>
    <hyperlink ref="Q265" r:id="rId312" xr:uid="{00000000-0004-0000-0300-000037010000}"/>
    <hyperlink ref="Q264" r:id="rId313" xr:uid="{00000000-0004-0000-0300-000038010000}"/>
    <hyperlink ref="Q263" r:id="rId314" xr:uid="{00000000-0004-0000-0300-000039010000}"/>
    <hyperlink ref="Q262" r:id="rId315" xr:uid="{00000000-0004-0000-0300-00003A010000}"/>
    <hyperlink ref="Q261" r:id="rId316" xr:uid="{00000000-0004-0000-0300-00003B010000}"/>
    <hyperlink ref="Q260" r:id="rId317" xr:uid="{00000000-0004-0000-0300-00003C010000}"/>
    <hyperlink ref="Q259" r:id="rId318" xr:uid="{00000000-0004-0000-0300-00003D010000}"/>
    <hyperlink ref="Q258" r:id="rId319" xr:uid="{00000000-0004-0000-0300-00003E010000}"/>
    <hyperlink ref="Q257" r:id="rId320" xr:uid="{00000000-0004-0000-0300-00003F010000}"/>
    <hyperlink ref="Q256" r:id="rId321" xr:uid="{00000000-0004-0000-0300-000040010000}"/>
    <hyperlink ref="Q254:Q255" r:id="rId322" display="http://apps.webofknowledge.com/full_record.do?product=WOS&amp;search_mode=GeneralSearch&amp;qid=3&amp;SID=F2Hiy86VoUryodGFyZr&amp;page=1&amp;doc=1" xr:uid="{00000000-0004-0000-0300-000041010000}"/>
    <hyperlink ref="Q253" r:id="rId323" xr:uid="{00000000-0004-0000-0300-000042010000}"/>
    <hyperlink ref="Q252" r:id="rId324" xr:uid="{00000000-0004-0000-0300-000043010000}"/>
    <hyperlink ref="Q251" r:id="rId325" xr:uid="{00000000-0004-0000-0300-000044010000}"/>
    <hyperlink ref="Q246:Q250" r:id="rId326" display="http://apps.webofknowledge.com/full_record.do?product=WOS&amp;search_mode=GeneralSearch&amp;qid=3&amp;SID=F2Hiy86VoUryodGFyZr&amp;page=1&amp;doc=4" xr:uid="{00000000-0004-0000-0300-000045010000}"/>
    <hyperlink ref="Q245" r:id="rId327" xr:uid="{00000000-0004-0000-0300-000046010000}"/>
    <hyperlink ref="Q244" r:id="rId328" xr:uid="{00000000-0004-0000-0300-000047010000}"/>
    <hyperlink ref="Q243" r:id="rId329" xr:uid="{00000000-0004-0000-0300-000048010000}"/>
    <hyperlink ref="Q242" r:id="rId330" xr:uid="{00000000-0004-0000-0300-000049010000}"/>
    <hyperlink ref="Q241" r:id="rId331" xr:uid="{00000000-0004-0000-0300-00004A010000}"/>
    <hyperlink ref="Q240" r:id="rId332" xr:uid="{00000000-0004-0000-0300-00004B010000}"/>
    <hyperlink ref="Q239" r:id="rId333" xr:uid="{00000000-0004-0000-0300-00004C010000}"/>
    <hyperlink ref="Q238" r:id="rId334" xr:uid="{00000000-0004-0000-0300-00004D010000}"/>
    <hyperlink ref="Q237" r:id="rId335" xr:uid="{00000000-0004-0000-0300-00004E010000}"/>
    <hyperlink ref="Q236" r:id="rId336" xr:uid="{00000000-0004-0000-0300-00004F010000}"/>
    <hyperlink ref="Q235" r:id="rId337" xr:uid="{00000000-0004-0000-0300-000050010000}"/>
    <hyperlink ref="Q234" r:id="rId338" xr:uid="{00000000-0004-0000-0300-000051010000}"/>
    <hyperlink ref="Q233" r:id="rId339" xr:uid="{00000000-0004-0000-0300-000052010000}"/>
    <hyperlink ref="Q232" r:id="rId340" xr:uid="{00000000-0004-0000-0300-000053010000}"/>
    <hyperlink ref="Q231" r:id="rId341" xr:uid="{00000000-0004-0000-0300-000054010000}"/>
    <hyperlink ref="Q230" r:id="rId342" xr:uid="{00000000-0004-0000-0300-000055010000}"/>
    <hyperlink ref="Q228" r:id="rId343" xr:uid="{00000000-0004-0000-0300-000056010000}"/>
    <hyperlink ref="Q227" r:id="rId344" xr:uid="{00000000-0004-0000-0300-000057010000}"/>
    <hyperlink ref="Q226" r:id="rId345" xr:uid="{00000000-0004-0000-0300-000058010000}"/>
    <hyperlink ref="Q225" r:id="rId346" xr:uid="{00000000-0004-0000-0300-000059010000}"/>
    <hyperlink ref="Q224" r:id="rId347" xr:uid="{00000000-0004-0000-0300-00005A010000}"/>
    <hyperlink ref="Q223" r:id="rId348" xr:uid="{00000000-0004-0000-0300-00005B010000}"/>
    <hyperlink ref="Q222" r:id="rId349" xr:uid="{00000000-0004-0000-0300-00005C010000}"/>
    <hyperlink ref="Q221" r:id="rId350" xr:uid="{00000000-0004-0000-0300-00005D010000}"/>
    <hyperlink ref="Q220" r:id="rId351" xr:uid="{00000000-0004-0000-0300-00005E010000}"/>
    <hyperlink ref="Q219" r:id="rId352" xr:uid="{00000000-0004-0000-0300-00005F010000}"/>
    <hyperlink ref="Q218" r:id="rId353" xr:uid="{00000000-0004-0000-0300-000060010000}"/>
    <hyperlink ref="Q217" r:id="rId354" xr:uid="{00000000-0004-0000-0300-000061010000}"/>
    <hyperlink ref="Q210" r:id="rId355" xr:uid="{00000000-0004-0000-0300-000062010000}"/>
    <hyperlink ref="Q209" r:id="rId356" xr:uid="{00000000-0004-0000-0300-000063010000}"/>
    <hyperlink ref="Q208" r:id="rId357" xr:uid="{00000000-0004-0000-0300-000064010000}"/>
    <hyperlink ref="Q207" r:id="rId358" xr:uid="{00000000-0004-0000-0300-000065010000}"/>
    <hyperlink ref="Q206" r:id="rId359" xr:uid="{00000000-0004-0000-0300-000066010000}"/>
    <hyperlink ref="Q205" r:id="rId360" xr:uid="{00000000-0004-0000-0300-000067010000}"/>
    <hyperlink ref="Q204" r:id="rId361" xr:uid="{00000000-0004-0000-0300-000068010000}"/>
    <hyperlink ref="Q203" r:id="rId362" xr:uid="{00000000-0004-0000-0300-000069010000}"/>
    <hyperlink ref="Q202" r:id="rId363" xr:uid="{00000000-0004-0000-0300-00006A010000}"/>
    <hyperlink ref="Q201" r:id="rId364" xr:uid="{00000000-0004-0000-0300-00006B010000}"/>
    <hyperlink ref="Q200" r:id="rId365" xr:uid="{00000000-0004-0000-0300-00006C010000}"/>
    <hyperlink ref="Q199" r:id="rId366" xr:uid="{00000000-0004-0000-0300-00006D010000}"/>
    <hyperlink ref="Q198" r:id="rId367" xr:uid="{00000000-0004-0000-0300-00006E010000}"/>
    <hyperlink ref="Q197" r:id="rId368" xr:uid="{00000000-0004-0000-0300-00006F010000}"/>
    <hyperlink ref="Q196" r:id="rId369" xr:uid="{00000000-0004-0000-0300-000070010000}"/>
    <hyperlink ref="Q195" r:id="rId370" xr:uid="{00000000-0004-0000-0300-000071010000}"/>
    <hyperlink ref="Q194" r:id="rId371" xr:uid="{00000000-0004-0000-0300-000072010000}"/>
    <hyperlink ref="Q193" r:id="rId372" xr:uid="{00000000-0004-0000-0300-000073010000}"/>
    <hyperlink ref="Q192" r:id="rId373" xr:uid="{00000000-0004-0000-0300-000074010000}"/>
    <hyperlink ref="Q169" r:id="rId374" xr:uid="{00000000-0004-0000-0300-000075010000}"/>
    <hyperlink ref="Q168" r:id="rId375" xr:uid="{00000000-0004-0000-0300-000076010000}"/>
    <hyperlink ref="Q164" r:id="rId376" xr:uid="{00000000-0004-0000-0300-000077010000}"/>
    <hyperlink ref="Q165:Q167" r:id="rId377" display="http://apps.webofknowledge.com/full_record.do?product=WOS&amp;search_mode=GeneralSearch&amp;qid=1&amp;SID=F1ZujJSFTah2efOH4Py&amp;page=3&amp;doc=124" xr:uid="{00000000-0004-0000-0300-000078010000}"/>
    <hyperlink ref="Q163" r:id="rId378" xr:uid="{00000000-0004-0000-0300-000079010000}"/>
    <hyperlink ref="Q160" r:id="rId379" xr:uid="{00000000-0004-0000-0300-00007A010000}"/>
    <hyperlink ref="Q159" r:id="rId380" xr:uid="{00000000-0004-0000-0300-00007B010000}"/>
    <hyperlink ref="Q158" r:id="rId381" xr:uid="{00000000-0004-0000-0300-00007C010000}"/>
    <hyperlink ref="Q157" r:id="rId382" xr:uid="{00000000-0004-0000-0300-00007D010000}"/>
    <hyperlink ref="Q156" r:id="rId383" xr:uid="{00000000-0004-0000-0300-00007E010000}"/>
    <hyperlink ref="Q191" r:id="rId384" xr:uid="{00000000-0004-0000-0300-00007F010000}"/>
    <hyperlink ref="Q155" r:id="rId385" xr:uid="{00000000-0004-0000-0300-000080010000}"/>
    <hyperlink ref="Q154" r:id="rId386" xr:uid="{00000000-0004-0000-0300-000081010000}"/>
    <hyperlink ref="Q153" r:id="rId387" xr:uid="{00000000-0004-0000-0300-000082010000}"/>
    <hyperlink ref="Q152" r:id="rId388" xr:uid="{00000000-0004-0000-0300-000083010000}"/>
    <hyperlink ref="Q151" r:id="rId389" xr:uid="{00000000-0004-0000-0300-000084010000}"/>
    <hyperlink ref="Q150" r:id="rId390" xr:uid="{00000000-0004-0000-0300-000085010000}"/>
    <hyperlink ref="Q149" r:id="rId391" xr:uid="{00000000-0004-0000-0300-000086010000}"/>
    <hyperlink ref="Q148" r:id="rId392" xr:uid="{00000000-0004-0000-0300-000087010000}"/>
    <hyperlink ref="Q147" r:id="rId393" xr:uid="{00000000-0004-0000-0300-000088010000}"/>
    <hyperlink ref="Q146" r:id="rId394" xr:uid="{00000000-0004-0000-0300-000089010000}"/>
    <hyperlink ref="Q145" r:id="rId395" xr:uid="{00000000-0004-0000-0300-00008A010000}"/>
    <hyperlink ref="Q144" r:id="rId396" xr:uid="{00000000-0004-0000-0300-00008B010000}"/>
    <hyperlink ref="Q143" r:id="rId397" xr:uid="{00000000-0004-0000-0300-00008C010000}"/>
    <hyperlink ref="Q142" r:id="rId398" xr:uid="{00000000-0004-0000-0300-00008D010000}"/>
    <hyperlink ref="Q141" r:id="rId399" xr:uid="{00000000-0004-0000-0300-00008E010000}"/>
    <hyperlink ref="Q140" r:id="rId400" xr:uid="{00000000-0004-0000-0300-00008F010000}"/>
    <hyperlink ref="Q139" r:id="rId401" xr:uid="{00000000-0004-0000-0300-000090010000}"/>
    <hyperlink ref="Q190" r:id="rId402" xr:uid="{00000000-0004-0000-0300-000091010000}"/>
    <hyperlink ref="Q189" r:id="rId403" xr:uid="{00000000-0004-0000-0300-000092010000}"/>
    <hyperlink ref="Q188" r:id="rId404" xr:uid="{00000000-0004-0000-0300-000093010000}"/>
    <hyperlink ref="Q138" r:id="rId405" xr:uid="{00000000-0004-0000-0300-000094010000}"/>
    <hyperlink ref="Q137" r:id="rId406" xr:uid="{00000000-0004-0000-0300-000095010000}"/>
    <hyperlink ref="Q136" r:id="rId407" xr:uid="{00000000-0004-0000-0300-000096010000}"/>
    <hyperlink ref="Q135" r:id="rId408" xr:uid="{00000000-0004-0000-0300-000097010000}"/>
    <hyperlink ref="Q134" r:id="rId409" xr:uid="{00000000-0004-0000-0300-000098010000}"/>
    <hyperlink ref="Q133" r:id="rId410" xr:uid="{00000000-0004-0000-0300-000099010000}"/>
    <hyperlink ref="Q132" r:id="rId411" xr:uid="{00000000-0004-0000-0300-00009A010000}"/>
    <hyperlink ref="Q131" r:id="rId412" xr:uid="{00000000-0004-0000-0300-00009B010000}"/>
    <hyperlink ref="Q130" r:id="rId413" xr:uid="{00000000-0004-0000-0300-00009C010000}"/>
    <hyperlink ref="Q129" r:id="rId414" xr:uid="{00000000-0004-0000-0300-00009D010000}"/>
    <hyperlink ref="Q128" r:id="rId415" xr:uid="{00000000-0004-0000-0300-00009E010000}"/>
    <hyperlink ref="Q127" r:id="rId416" xr:uid="{00000000-0004-0000-0300-00009F010000}"/>
    <hyperlink ref="Q126" r:id="rId417" xr:uid="{00000000-0004-0000-0300-0000A0010000}"/>
    <hyperlink ref="Q125" r:id="rId418" xr:uid="{00000000-0004-0000-0300-0000A1010000}"/>
    <hyperlink ref="Q124" r:id="rId419" xr:uid="{00000000-0004-0000-0300-0000A2010000}"/>
    <hyperlink ref="Q123" r:id="rId420" xr:uid="{00000000-0004-0000-0300-0000A3010000}"/>
    <hyperlink ref="Q122" r:id="rId421" xr:uid="{00000000-0004-0000-0300-0000A4010000}"/>
    <hyperlink ref="Q121" r:id="rId422" xr:uid="{00000000-0004-0000-0300-0000A5010000}"/>
    <hyperlink ref="Q120" r:id="rId423" xr:uid="{00000000-0004-0000-0300-0000A6010000}"/>
    <hyperlink ref="Q119" r:id="rId424" xr:uid="{00000000-0004-0000-0300-0000A7010000}"/>
    <hyperlink ref="Q118" r:id="rId425" xr:uid="{00000000-0004-0000-0300-0000A8010000}"/>
    <hyperlink ref="Q117" r:id="rId426" xr:uid="{00000000-0004-0000-0300-0000A9010000}"/>
    <hyperlink ref="Q186:Q187" r:id="rId427" display="http://apps.webofknowledge.com/full_record.do?product=WOS&amp;search_mode=GeneralSearch&amp;qid=3&amp;SID=E6nqv3SUKECJPl1OQjM&amp;page=1&amp;doc=1" xr:uid="{00000000-0004-0000-0300-0000AA010000}"/>
    <hyperlink ref="Q185" r:id="rId428" xr:uid="{00000000-0004-0000-0300-0000AB010000}"/>
    <hyperlink ref="Q184" r:id="rId429" xr:uid="{00000000-0004-0000-0300-0000AC010000}"/>
    <hyperlink ref="Q183" r:id="rId430" xr:uid="{00000000-0004-0000-0300-0000AD010000}"/>
    <hyperlink ref="Q116" r:id="rId431" xr:uid="{00000000-0004-0000-0300-0000AE010000}"/>
    <hyperlink ref="Q115" r:id="rId432" xr:uid="{00000000-0004-0000-0300-0000AF010000}"/>
    <hyperlink ref="Q114" r:id="rId433" xr:uid="{00000000-0004-0000-0300-0000B0010000}"/>
    <hyperlink ref="Q113" r:id="rId434" xr:uid="{00000000-0004-0000-0300-0000B1010000}"/>
    <hyperlink ref="Q112" r:id="rId435" xr:uid="{00000000-0004-0000-0300-0000B2010000}"/>
    <hyperlink ref="Q111" r:id="rId436" xr:uid="{00000000-0004-0000-0300-0000B3010000}"/>
    <hyperlink ref="Q110" r:id="rId437" xr:uid="{00000000-0004-0000-0300-0000B4010000}"/>
    <hyperlink ref="Q109" r:id="rId438" xr:uid="{00000000-0004-0000-0300-0000B5010000}"/>
    <hyperlink ref="Q108" r:id="rId439" xr:uid="{00000000-0004-0000-0300-0000B6010000}"/>
    <hyperlink ref="Q107" r:id="rId440" xr:uid="{00000000-0004-0000-0300-0000B7010000}"/>
    <hyperlink ref="Q106" r:id="rId441" xr:uid="{00000000-0004-0000-0300-0000B8010000}"/>
    <hyperlink ref="Q105" r:id="rId442" xr:uid="{00000000-0004-0000-0300-0000B9010000}"/>
    <hyperlink ref="Q104" r:id="rId443" xr:uid="{00000000-0004-0000-0300-0000BA010000}"/>
    <hyperlink ref="Q103" r:id="rId444" xr:uid="{00000000-0004-0000-0300-0000BB010000}"/>
    <hyperlink ref="Q102" r:id="rId445" xr:uid="{00000000-0004-0000-0300-0000BC010000}"/>
    <hyperlink ref="Q101" r:id="rId446" xr:uid="{00000000-0004-0000-0300-0000BD010000}"/>
    <hyperlink ref="Q100" r:id="rId447" xr:uid="{00000000-0004-0000-0300-0000BE010000}"/>
    <hyperlink ref="Q99" r:id="rId448" xr:uid="{00000000-0004-0000-0300-0000BF010000}"/>
    <hyperlink ref="Q98" r:id="rId449" xr:uid="{00000000-0004-0000-0300-0000C0010000}"/>
    <hyperlink ref="Q97" r:id="rId450" xr:uid="{00000000-0004-0000-0300-0000C1010000}"/>
    <hyperlink ref="Q96" r:id="rId451" xr:uid="{00000000-0004-0000-0300-0000C2010000}"/>
    <hyperlink ref="Q95" r:id="rId452" xr:uid="{00000000-0004-0000-0300-0000C3010000}"/>
    <hyperlink ref="Q94" r:id="rId453" xr:uid="{00000000-0004-0000-0300-0000C4010000}"/>
    <hyperlink ref="Q93" r:id="rId454" xr:uid="{00000000-0004-0000-0300-0000C5010000}"/>
    <hyperlink ref="Q92" r:id="rId455" xr:uid="{00000000-0004-0000-0300-0000C6010000}"/>
    <hyperlink ref="Q91" r:id="rId456" xr:uid="{00000000-0004-0000-0300-0000C7010000}"/>
    <hyperlink ref="Q90" r:id="rId457" xr:uid="{00000000-0004-0000-0300-0000C8010000}"/>
    <hyperlink ref="Q89" r:id="rId458" xr:uid="{00000000-0004-0000-0300-0000C9010000}"/>
    <hyperlink ref="Q88" r:id="rId459" xr:uid="{00000000-0004-0000-0300-0000CA010000}"/>
    <hyperlink ref="Q87" r:id="rId460" xr:uid="{00000000-0004-0000-0300-0000CB010000}"/>
    <hyperlink ref="Q86" r:id="rId461" xr:uid="{00000000-0004-0000-0300-0000CC010000}"/>
    <hyperlink ref="Q85" r:id="rId462" xr:uid="{00000000-0004-0000-0300-0000CD010000}"/>
    <hyperlink ref="Q84" r:id="rId463" xr:uid="{00000000-0004-0000-0300-0000CE010000}"/>
    <hyperlink ref="Q83" r:id="rId464" xr:uid="{00000000-0004-0000-0300-0000CF010000}"/>
    <hyperlink ref="Q82" r:id="rId465" xr:uid="{00000000-0004-0000-0300-0000D0010000}"/>
    <hyperlink ref="Q81" r:id="rId466" xr:uid="{00000000-0004-0000-0300-0000D1010000}"/>
    <hyperlink ref="Q80" r:id="rId467" xr:uid="{00000000-0004-0000-0300-0000D2010000}"/>
    <hyperlink ref="Q79" r:id="rId468" xr:uid="{00000000-0004-0000-0300-0000D3010000}"/>
    <hyperlink ref="Q78" r:id="rId469" xr:uid="{00000000-0004-0000-0300-0000D4010000}"/>
    <hyperlink ref="Q77" r:id="rId470" xr:uid="{00000000-0004-0000-0300-0000D5010000}"/>
    <hyperlink ref="Q76" r:id="rId471" xr:uid="{00000000-0004-0000-0300-0000D6010000}"/>
    <hyperlink ref="Q75" r:id="rId472" xr:uid="{00000000-0004-0000-0300-0000D7010000}"/>
    <hyperlink ref="Q74" r:id="rId473" xr:uid="{00000000-0004-0000-0300-0000D8010000}"/>
    <hyperlink ref="Q73" r:id="rId474" xr:uid="{00000000-0004-0000-0300-0000D9010000}"/>
    <hyperlink ref="Q72" r:id="rId475" xr:uid="{00000000-0004-0000-0300-0000DA010000}"/>
    <hyperlink ref="Q71" r:id="rId476" xr:uid="{00000000-0004-0000-0300-0000DB010000}"/>
    <hyperlink ref="Q70" r:id="rId477" xr:uid="{00000000-0004-0000-0300-0000DC010000}"/>
    <hyperlink ref="Q69" r:id="rId478" xr:uid="{00000000-0004-0000-0300-0000DD010000}"/>
    <hyperlink ref="Q68" r:id="rId479" xr:uid="{00000000-0004-0000-0300-0000DE010000}"/>
    <hyperlink ref="Q67" r:id="rId480" xr:uid="{00000000-0004-0000-0300-0000DF010000}"/>
    <hyperlink ref="Q66" r:id="rId481" xr:uid="{00000000-0004-0000-0300-0000E0010000}"/>
    <hyperlink ref="Q65" r:id="rId482" xr:uid="{00000000-0004-0000-0300-0000E1010000}"/>
    <hyperlink ref="Q64" r:id="rId483" xr:uid="{00000000-0004-0000-0300-0000E2010000}"/>
    <hyperlink ref="Q63" r:id="rId484" xr:uid="{00000000-0004-0000-0300-0000E3010000}"/>
    <hyperlink ref="Q62" r:id="rId485" xr:uid="{00000000-0004-0000-0300-0000E4010000}"/>
    <hyperlink ref="Q61" r:id="rId486" xr:uid="{00000000-0004-0000-0300-0000E5010000}"/>
    <hyperlink ref="Q58" r:id="rId487" xr:uid="{00000000-0004-0000-0300-0000E6010000}"/>
    <hyperlink ref="Q57" r:id="rId488" xr:uid="{00000000-0004-0000-0300-0000E7010000}"/>
    <hyperlink ref="Q56" r:id="rId489" xr:uid="{00000000-0004-0000-0300-0000E8010000}"/>
    <hyperlink ref="Q59" r:id="rId490" xr:uid="{00000000-0004-0000-0300-0000E9010000}"/>
    <hyperlink ref="Q60" r:id="rId491" xr:uid="{00000000-0004-0000-0300-0000EA010000}"/>
    <hyperlink ref="Q182" r:id="rId492" xr:uid="{00000000-0004-0000-0300-0000EB010000}"/>
    <hyperlink ref="Q55" r:id="rId493" xr:uid="{00000000-0004-0000-0300-0000EC010000}"/>
    <hyperlink ref="Q54" r:id="rId494" xr:uid="{00000000-0004-0000-0300-0000ED010000}"/>
    <hyperlink ref="Q53" r:id="rId495" xr:uid="{00000000-0004-0000-0300-0000EE010000}"/>
    <hyperlink ref="Q52" r:id="rId496" xr:uid="{00000000-0004-0000-0300-0000EF010000}"/>
    <hyperlink ref="Q51" r:id="rId497" xr:uid="{00000000-0004-0000-0300-0000F0010000}"/>
    <hyperlink ref="Q50" r:id="rId498" xr:uid="{00000000-0004-0000-0300-0000F1010000}"/>
    <hyperlink ref="Q49" r:id="rId499" xr:uid="{00000000-0004-0000-0300-0000F2010000}"/>
    <hyperlink ref="Q48" r:id="rId500" xr:uid="{00000000-0004-0000-0300-0000F3010000}"/>
    <hyperlink ref="Q47" r:id="rId501" xr:uid="{00000000-0004-0000-0300-0000F4010000}"/>
    <hyperlink ref="Q46" r:id="rId502" xr:uid="{00000000-0004-0000-0300-0000F5010000}"/>
    <hyperlink ref="Q45" r:id="rId503" xr:uid="{00000000-0004-0000-0300-0000F6010000}"/>
    <hyperlink ref="Q44" r:id="rId504" xr:uid="{00000000-0004-0000-0300-0000F7010000}"/>
    <hyperlink ref="Q43" r:id="rId505" xr:uid="{00000000-0004-0000-0300-0000F8010000}"/>
    <hyperlink ref="Q42" r:id="rId506" xr:uid="{00000000-0004-0000-0300-0000F9010000}"/>
    <hyperlink ref="Q41" r:id="rId507" xr:uid="{00000000-0004-0000-0300-0000FA010000}"/>
    <hyperlink ref="Q40" r:id="rId508" xr:uid="{00000000-0004-0000-0300-0000FB010000}"/>
    <hyperlink ref="Q38" r:id="rId509" xr:uid="{00000000-0004-0000-0300-0000FC010000}"/>
    <hyperlink ref="Q39" r:id="rId510" xr:uid="{00000000-0004-0000-0300-0000FD010000}"/>
    <hyperlink ref="Q37" r:id="rId511" xr:uid="{00000000-0004-0000-0300-0000FE010000}"/>
    <hyperlink ref="Q36" r:id="rId512" xr:uid="{00000000-0004-0000-0300-0000FF010000}"/>
    <hyperlink ref="Q35" r:id="rId513" xr:uid="{00000000-0004-0000-0300-000000020000}"/>
    <hyperlink ref="Q34" r:id="rId514" xr:uid="{00000000-0004-0000-0300-000001020000}"/>
    <hyperlink ref="Q33" r:id="rId515" xr:uid="{00000000-0004-0000-0300-000002020000}"/>
    <hyperlink ref="Q32" r:id="rId516" xr:uid="{00000000-0004-0000-0300-000003020000}"/>
    <hyperlink ref="Q31" r:id="rId517" xr:uid="{00000000-0004-0000-0300-000004020000}"/>
    <hyperlink ref="Q30" r:id="rId518" xr:uid="{00000000-0004-0000-0300-000005020000}"/>
    <hyperlink ref="Q29" r:id="rId519" xr:uid="{00000000-0004-0000-0300-000006020000}"/>
    <hyperlink ref="Q28" r:id="rId520" xr:uid="{00000000-0004-0000-0300-000007020000}"/>
    <hyperlink ref="Q27" r:id="rId521" xr:uid="{00000000-0004-0000-0300-000008020000}"/>
    <hyperlink ref="Q26" r:id="rId522" xr:uid="{00000000-0004-0000-0300-000009020000}"/>
    <hyperlink ref="Q25" r:id="rId523" xr:uid="{00000000-0004-0000-0300-00000A020000}"/>
    <hyperlink ref="Q24" r:id="rId524" xr:uid="{00000000-0004-0000-0300-00000B020000}"/>
    <hyperlink ref="Q23" r:id="rId525" xr:uid="{00000000-0004-0000-0300-00000C020000}"/>
    <hyperlink ref="Q22" r:id="rId526" xr:uid="{00000000-0004-0000-0300-00000D020000}"/>
    <hyperlink ref="Q21" r:id="rId527" xr:uid="{00000000-0004-0000-0300-00000E020000}"/>
    <hyperlink ref="Q20" r:id="rId528" xr:uid="{00000000-0004-0000-0300-00000F020000}"/>
    <hyperlink ref="Q19" r:id="rId529" xr:uid="{00000000-0004-0000-0300-000010020000}"/>
    <hyperlink ref="Q18" r:id="rId530" xr:uid="{00000000-0004-0000-0300-000011020000}"/>
    <hyperlink ref="Q17" r:id="rId531" xr:uid="{00000000-0004-0000-0300-000012020000}"/>
    <hyperlink ref="Q16" r:id="rId532" xr:uid="{00000000-0004-0000-0300-000013020000}"/>
    <hyperlink ref="Q15" r:id="rId533" xr:uid="{00000000-0004-0000-0300-000014020000}"/>
    <hyperlink ref="Q14" r:id="rId534" xr:uid="{00000000-0004-0000-0300-000015020000}"/>
    <hyperlink ref="Q13" r:id="rId535" xr:uid="{00000000-0004-0000-0300-000016020000}"/>
    <hyperlink ref="Q12" r:id="rId536" xr:uid="{00000000-0004-0000-0300-000017020000}"/>
    <hyperlink ref="Q11" r:id="rId537" xr:uid="{00000000-0004-0000-0300-000018020000}"/>
    <hyperlink ref="Q181" r:id="rId538" xr:uid="{00000000-0004-0000-0300-000019020000}"/>
    <hyperlink ref="Q180" r:id="rId539" xr:uid="{00000000-0004-0000-0300-00001A020000}"/>
    <hyperlink ref="Q179" r:id="rId540" xr:uid="{00000000-0004-0000-0300-00001B020000}"/>
    <hyperlink ref="Q178" r:id="rId541" xr:uid="{00000000-0004-0000-0300-00001C020000}"/>
    <hyperlink ref="Q177" r:id="rId542" xr:uid="{00000000-0004-0000-0300-00001D020000}"/>
    <hyperlink ref="Q176" r:id="rId543" xr:uid="{00000000-0004-0000-0300-00001E020000}"/>
    <hyperlink ref="Q175" r:id="rId544" xr:uid="{00000000-0004-0000-0300-00001F020000}"/>
    <hyperlink ref="Q174" r:id="rId545" xr:uid="{00000000-0004-0000-0300-000020020000}"/>
    <hyperlink ref="Q173" r:id="rId546" xr:uid="{00000000-0004-0000-0300-000021020000}"/>
    <hyperlink ref="Q171" r:id="rId547" xr:uid="{00000000-0004-0000-0300-000022020000}"/>
    <hyperlink ref="Q170" r:id="rId548" xr:uid="{00000000-0004-0000-0300-000023020000}"/>
    <hyperlink ref="Q172" r:id="rId549" xr:uid="{00000000-0004-0000-0300-000024020000}"/>
    <hyperlink ref="Q10" r:id="rId550" xr:uid="{00000000-0004-0000-0300-000025020000}"/>
    <hyperlink ref="Q9" r:id="rId551" xr:uid="{00000000-0004-0000-0300-000026020000}"/>
    <hyperlink ref="Q8" r:id="rId552" xr:uid="{00000000-0004-0000-0300-000027020000}"/>
    <hyperlink ref="Q7" r:id="rId553" xr:uid="{00000000-0004-0000-0300-000028020000}"/>
    <hyperlink ref="Q6" r:id="rId554" xr:uid="{00000000-0004-0000-0300-000029020000}"/>
    <hyperlink ref="Q2" r:id="rId555" xr:uid="{00000000-0004-0000-0300-00002A020000}"/>
    <hyperlink ref="Q5" r:id="rId556" xr:uid="{00000000-0004-0000-0300-00002B020000}"/>
    <hyperlink ref="Q4" r:id="rId557" xr:uid="{00000000-0004-0000-0300-00002C020000}"/>
    <hyperlink ref="Q3" r:id="rId558" xr:uid="{00000000-0004-0000-0300-00002D020000}"/>
  </hyperlinks>
  <pageMargins left="0.7" right="0.7" top="0.75" bottom="0.75" header="0.3" footer="0.3"/>
  <legacyDrawing r:id="rId559"/>
  <tableParts count="1">
    <tablePart r:id="rId560"/>
  </tableParts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 codeName="Sheet28">
    <tabColor rgb="FFFFFF00"/>
  </sheetPr>
  <dimension ref="A1:S24"/>
  <sheetViews>
    <sheetView zoomScale="80" zoomScaleNormal="80" workbookViewId="0">
      <selection sqref="A1:Q22"/>
    </sheetView>
  </sheetViews>
  <sheetFormatPr baseColWidth="10" defaultColWidth="8.83203125" defaultRowHeight="15"/>
  <cols>
    <col min="1" max="1" width="13.33203125" customWidth="1"/>
    <col min="2" max="2" width="13.5" customWidth="1"/>
    <col min="3" max="3" width="28.5" customWidth="1"/>
    <col min="4" max="4" width="10.1640625" customWidth="1"/>
    <col min="5" max="5" width="10.5" customWidth="1"/>
    <col min="6" max="9" width="10.1640625" customWidth="1"/>
    <col min="10" max="10" width="9.6640625" customWidth="1"/>
    <col min="11" max="11" width="10" customWidth="1"/>
    <col min="12" max="12" width="9.83203125" customWidth="1"/>
    <col min="13" max="13" width="10.1640625" customWidth="1"/>
    <col min="14" max="14" width="10" customWidth="1"/>
    <col min="15" max="17" width="10.6640625" customWidth="1"/>
  </cols>
  <sheetData>
    <row r="1" spans="1:18" ht="21" customHeight="1">
      <c r="A1" s="1729" t="s">
        <v>786</v>
      </c>
      <c r="B1" s="1730"/>
      <c r="C1" s="1730"/>
      <c r="D1" s="1730"/>
      <c r="E1" s="1730"/>
      <c r="F1" s="1730"/>
      <c r="G1" s="1730"/>
      <c r="H1" s="1730"/>
      <c r="I1" s="1730"/>
      <c r="J1" s="1730"/>
      <c r="K1" s="1730"/>
      <c r="L1" s="1730"/>
      <c r="M1" s="1730"/>
      <c r="N1" s="1730"/>
      <c r="O1" s="1730"/>
      <c r="P1" s="1730"/>
      <c r="Q1" s="1730"/>
      <c r="R1" s="33"/>
    </row>
    <row r="2" spans="1:18" ht="19">
      <c r="A2" s="1731" t="s">
        <v>2277</v>
      </c>
      <c r="B2" s="1732"/>
      <c r="C2" s="1732"/>
      <c r="D2" s="1732"/>
      <c r="E2" s="1732"/>
      <c r="F2" s="1732"/>
      <c r="G2" s="1732"/>
      <c r="H2" s="1732"/>
      <c r="I2" s="1732"/>
      <c r="J2" s="1732"/>
      <c r="K2" s="1732"/>
      <c r="L2" s="1732"/>
      <c r="M2" s="1732"/>
      <c r="N2" s="1732"/>
      <c r="O2" s="1732"/>
      <c r="P2" s="1732"/>
      <c r="Q2" s="1732"/>
      <c r="R2" s="31"/>
    </row>
    <row r="3" spans="1:18" ht="18" customHeight="1">
      <c r="A3" s="1733" t="s">
        <v>1</v>
      </c>
      <c r="B3" s="1733" t="s">
        <v>2</v>
      </c>
      <c r="C3" s="1733" t="s">
        <v>861</v>
      </c>
      <c r="D3" s="1734" t="s">
        <v>853</v>
      </c>
      <c r="E3" s="1734"/>
      <c r="F3" s="1734" t="s">
        <v>1732</v>
      </c>
      <c r="G3" s="1734"/>
      <c r="H3" s="1734" t="s">
        <v>859</v>
      </c>
      <c r="I3" s="1734"/>
      <c r="J3" s="1734" t="s">
        <v>12</v>
      </c>
      <c r="K3" s="1734"/>
      <c r="L3" s="1734" t="s">
        <v>6</v>
      </c>
      <c r="M3" s="1734"/>
      <c r="N3" s="1734" t="s">
        <v>5</v>
      </c>
      <c r="O3" s="1734"/>
      <c r="P3" s="1734" t="s">
        <v>7</v>
      </c>
      <c r="Q3" s="1734"/>
    </row>
    <row r="4" spans="1:18">
      <c r="A4" s="1733"/>
      <c r="B4" s="1733"/>
      <c r="C4" s="1733"/>
      <c r="D4" s="13" t="s">
        <v>14</v>
      </c>
      <c r="E4" s="13" t="s">
        <v>15</v>
      </c>
      <c r="F4" s="13" t="s">
        <v>14</v>
      </c>
      <c r="G4" s="13" t="s">
        <v>15</v>
      </c>
      <c r="H4" s="13" t="s">
        <v>14</v>
      </c>
      <c r="I4" s="13" t="s">
        <v>15</v>
      </c>
      <c r="J4" s="13" t="s">
        <v>14</v>
      </c>
      <c r="K4" s="13" t="s">
        <v>15</v>
      </c>
      <c r="L4" s="13" t="s">
        <v>14</v>
      </c>
      <c r="M4" s="13" t="s">
        <v>15</v>
      </c>
      <c r="N4" s="13" t="s">
        <v>14</v>
      </c>
      <c r="O4" s="13" t="s">
        <v>15</v>
      </c>
      <c r="P4" s="13" t="s">
        <v>14</v>
      </c>
      <c r="Q4" s="13" t="s">
        <v>15</v>
      </c>
    </row>
    <row r="5" spans="1:18" s="109" customFormat="1">
      <c r="A5" s="412" t="s">
        <v>219</v>
      </c>
      <c r="B5" s="400" t="s">
        <v>220</v>
      </c>
      <c r="C5" s="394" t="s">
        <v>67</v>
      </c>
      <c r="D5" s="301">
        <f>F5+H5+J5+L5+N5+P5</f>
        <v>0</v>
      </c>
      <c r="E5" s="301">
        <f>G5+I5+K5+M5+O5+Q5</f>
        <v>0</v>
      </c>
      <c r="F5" s="96">
        <v>0</v>
      </c>
      <c r="G5" s="97">
        <v>0</v>
      </c>
      <c r="H5" s="96">
        <v>0</v>
      </c>
      <c r="I5" s="97">
        <v>0</v>
      </c>
      <c r="J5" s="96">
        <v>0</v>
      </c>
      <c r="K5" s="97">
        <v>0</v>
      </c>
      <c r="L5" s="96">
        <v>0</v>
      </c>
      <c r="M5" s="97">
        <v>0</v>
      </c>
      <c r="N5" s="96">
        <v>0</v>
      </c>
      <c r="O5" s="98">
        <v>0</v>
      </c>
      <c r="P5" s="98">
        <v>0</v>
      </c>
      <c r="Q5" s="98">
        <v>0</v>
      </c>
    </row>
    <row r="6" spans="1:18" s="109" customFormat="1">
      <c r="A6" s="412" t="s">
        <v>929</v>
      </c>
      <c r="B6" s="400" t="s">
        <v>930</v>
      </c>
      <c r="C6" s="400" t="s">
        <v>1083</v>
      </c>
      <c r="D6" s="301">
        <f>F6+H6+J6+L6+N6+P6</f>
        <v>1</v>
      </c>
      <c r="E6" s="301">
        <f>G6+I6+K6+M6+O6+Q6</f>
        <v>0.33333333333333331</v>
      </c>
      <c r="F6" s="107">
        <v>0</v>
      </c>
      <c r="G6" s="377">
        <v>0</v>
      </c>
      <c r="H6" s="107">
        <f>1</f>
        <v>1</v>
      </c>
      <c r="I6" s="377">
        <f>1/3</f>
        <v>0.33333333333333331</v>
      </c>
      <c r="J6" s="107">
        <v>0</v>
      </c>
      <c r="K6" s="377">
        <v>0</v>
      </c>
      <c r="L6" s="107">
        <v>0</v>
      </c>
      <c r="M6" s="377">
        <v>0</v>
      </c>
      <c r="N6" s="107">
        <v>0</v>
      </c>
      <c r="O6" s="125">
        <v>0</v>
      </c>
      <c r="P6" s="98">
        <v>0</v>
      </c>
      <c r="Q6" s="98">
        <v>0</v>
      </c>
    </row>
    <row r="7" spans="1:18" s="110" customFormat="1">
      <c r="A7" s="413" t="s">
        <v>314</v>
      </c>
      <c r="B7" s="403" t="s">
        <v>315</v>
      </c>
      <c r="C7" s="403" t="s">
        <v>1759</v>
      </c>
      <c r="D7" s="301">
        <f t="shared" ref="D7:D21" si="0">F7+H7+J7+L7+N7+P7</f>
        <v>4</v>
      </c>
      <c r="E7" s="301">
        <f t="shared" ref="E7:E21" si="1">G7+I7+K7+M7+O7+Q7</f>
        <v>4</v>
      </c>
      <c r="F7" s="107">
        <v>0</v>
      </c>
      <c r="G7" s="377">
        <v>0</v>
      </c>
      <c r="H7" s="107">
        <f>1+1+1+1</f>
        <v>4</v>
      </c>
      <c r="I7" s="377">
        <f>1+1+1+1</f>
        <v>4</v>
      </c>
      <c r="J7" s="107">
        <v>0</v>
      </c>
      <c r="K7" s="377">
        <v>0</v>
      </c>
      <c r="L7" s="107">
        <v>0</v>
      </c>
      <c r="M7" s="377">
        <v>0</v>
      </c>
      <c r="N7" s="107">
        <v>0</v>
      </c>
      <c r="O7" s="125">
        <v>0</v>
      </c>
      <c r="P7" s="98">
        <v>0</v>
      </c>
      <c r="Q7" s="98">
        <v>0</v>
      </c>
    </row>
    <row r="8" spans="1:18" s="112" customFormat="1">
      <c r="A8" s="413" t="s">
        <v>215</v>
      </c>
      <c r="B8" s="403" t="s">
        <v>216</v>
      </c>
      <c r="C8" s="403" t="s">
        <v>67</v>
      </c>
      <c r="D8" s="301">
        <f>F8+H8+J8+L8+N8+P8</f>
        <v>1</v>
      </c>
      <c r="E8" s="301">
        <f>G8+I8+K8+M8+O8+Q8</f>
        <v>0.33333333333333331</v>
      </c>
      <c r="F8" s="107">
        <v>0</v>
      </c>
      <c r="G8" s="377">
        <v>0</v>
      </c>
      <c r="H8" s="107">
        <f>1</f>
        <v>1</v>
      </c>
      <c r="I8" s="377">
        <f>1/3</f>
        <v>0.33333333333333331</v>
      </c>
      <c r="J8" s="107">
        <v>0</v>
      </c>
      <c r="K8" s="377">
        <v>0</v>
      </c>
      <c r="L8" s="107">
        <v>0</v>
      </c>
      <c r="M8" s="377">
        <v>0</v>
      </c>
      <c r="N8" s="107">
        <v>0</v>
      </c>
      <c r="O8" s="125">
        <v>0</v>
      </c>
      <c r="P8" s="125">
        <v>0</v>
      </c>
      <c r="Q8" s="125">
        <v>0</v>
      </c>
    </row>
    <row r="9" spans="1:18" s="112" customFormat="1">
      <c r="A9" s="413" t="s">
        <v>787</v>
      </c>
      <c r="B9" s="403" t="s">
        <v>788</v>
      </c>
      <c r="C9" s="403" t="s">
        <v>67</v>
      </c>
      <c r="D9" s="301">
        <f t="shared" si="0"/>
        <v>1</v>
      </c>
      <c r="E9" s="301">
        <f t="shared" si="1"/>
        <v>1</v>
      </c>
      <c r="F9" s="107">
        <v>0</v>
      </c>
      <c r="G9" s="377">
        <v>0</v>
      </c>
      <c r="H9" s="107">
        <f>1</f>
        <v>1</v>
      </c>
      <c r="I9" s="377">
        <f>1</f>
        <v>1</v>
      </c>
      <c r="J9" s="107">
        <v>0</v>
      </c>
      <c r="K9" s="377">
        <v>0</v>
      </c>
      <c r="L9" s="107">
        <v>0</v>
      </c>
      <c r="M9" s="377">
        <v>0</v>
      </c>
      <c r="N9" s="107">
        <v>0</v>
      </c>
      <c r="O9" s="125">
        <v>0</v>
      </c>
      <c r="P9" s="98">
        <v>0</v>
      </c>
      <c r="Q9" s="98">
        <v>0</v>
      </c>
    </row>
    <row r="10" spans="1:18">
      <c r="A10" s="414" t="s">
        <v>789</v>
      </c>
      <c r="B10" s="406" t="s">
        <v>790</v>
      </c>
      <c r="C10" s="406" t="s">
        <v>67</v>
      </c>
      <c r="D10" s="325">
        <f t="shared" si="0"/>
        <v>1</v>
      </c>
      <c r="E10" s="344">
        <f t="shared" si="1"/>
        <v>0.33333333333333331</v>
      </c>
      <c r="F10" s="369">
        <v>0</v>
      </c>
      <c r="G10" s="390">
        <v>0</v>
      </c>
      <c r="H10" s="369">
        <f>1</f>
        <v>1</v>
      </c>
      <c r="I10" s="388">
        <f>1/3</f>
        <v>0.33333333333333331</v>
      </c>
      <c r="J10" s="369">
        <v>0</v>
      </c>
      <c r="K10" s="390">
        <v>0</v>
      </c>
      <c r="L10" s="369">
        <v>0</v>
      </c>
      <c r="M10" s="390">
        <v>0</v>
      </c>
      <c r="N10" s="369">
        <v>0</v>
      </c>
      <c r="O10" s="388">
        <v>0</v>
      </c>
      <c r="P10" s="388">
        <v>0</v>
      </c>
      <c r="Q10" s="388">
        <v>0</v>
      </c>
    </row>
    <row r="11" spans="1:18" s="111" customFormat="1">
      <c r="A11" s="412" t="s">
        <v>354</v>
      </c>
      <c r="B11" s="400" t="s">
        <v>92</v>
      </c>
      <c r="C11" s="400" t="s">
        <v>59</v>
      </c>
      <c r="D11" s="301">
        <f t="shared" si="0"/>
        <v>2</v>
      </c>
      <c r="E11" s="301">
        <f t="shared" si="1"/>
        <v>0.66666666666666663</v>
      </c>
      <c r="F11" s="107">
        <v>0</v>
      </c>
      <c r="G11" s="377">
        <v>0</v>
      </c>
      <c r="H11" s="107">
        <f>1+1</f>
        <v>2</v>
      </c>
      <c r="I11" s="377">
        <f>1/3+1/3</f>
        <v>0.66666666666666663</v>
      </c>
      <c r="J11" s="107">
        <v>0</v>
      </c>
      <c r="K11" s="377">
        <v>0</v>
      </c>
      <c r="L11" s="107">
        <v>0</v>
      </c>
      <c r="M11" s="377">
        <v>0</v>
      </c>
      <c r="N11" s="107">
        <v>0</v>
      </c>
      <c r="O11" s="125">
        <v>0</v>
      </c>
      <c r="P11" s="125">
        <v>0</v>
      </c>
      <c r="Q11" s="125">
        <v>0</v>
      </c>
    </row>
    <row r="12" spans="1:18" s="112" customFormat="1">
      <c r="A12" s="413" t="s">
        <v>792</v>
      </c>
      <c r="B12" s="403" t="s">
        <v>793</v>
      </c>
      <c r="C12" s="403" t="s">
        <v>59</v>
      </c>
      <c r="D12" s="301">
        <f t="shared" si="0"/>
        <v>3</v>
      </c>
      <c r="E12" s="301">
        <f t="shared" si="1"/>
        <v>2.5</v>
      </c>
      <c r="F12" s="107">
        <v>0</v>
      </c>
      <c r="G12" s="377">
        <v>0</v>
      </c>
      <c r="H12" s="107">
        <f>1</f>
        <v>1</v>
      </c>
      <c r="I12" s="377">
        <f>1/2</f>
        <v>0.5</v>
      </c>
      <c r="J12" s="107">
        <v>0</v>
      </c>
      <c r="K12" s="377">
        <v>0</v>
      </c>
      <c r="L12" s="107">
        <v>0</v>
      </c>
      <c r="M12" s="377">
        <v>0</v>
      </c>
      <c r="N12" s="107">
        <v>0</v>
      </c>
      <c r="O12" s="125">
        <v>0</v>
      </c>
      <c r="P12" s="125">
        <f>1+1</f>
        <v>2</v>
      </c>
      <c r="Q12" s="125">
        <f>1+1</f>
        <v>2</v>
      </c>
    </row>
    <row r="13" spans="1:18">
      <c r="A13" s="414" t="s">
        <v>217</v>
      </c>
      <c r="B13" s="406" t="s">
        <v>218</v>
      </c>
      <c r="C13" s="406" t="s">
        <v>59</v>
      </c>
      <c r="D13" s="325">
        <f t="shared" si="0"/>
        <v>1</v>
      </c>
      <c r="E13" s="344">
        <f t="shared" si="1"/>
        <v>0.33333333333333331</v>
      </c>
      <c r="F13" s="369">
        <v>0</v>
      </c>
      <c r="G13" s="390">
        <v>0</v>
      </c>
      <c r="H13" s="369">
        <f>1</f>
        <v>1</v>
      </c>
      <c r="I13" s="390">
        <f>1/3</f>
        <v>0.33333333333333331</v>
      </c>
      <c r="J13" s="369">
        <v>0</v>
      </c>
      <c r="K13" s="390">
        <v>0</v>
      </c>
      <c r="L13" s="369">
        <v>0</v>
      </c>
      <c r="M13" s="390">
        <v>0</v>
      </c>
      <c r="N13" s="369">
        <v>0</v>
      </c>
      <c r="O13" s="388">
        <v>0</v>
      </c>
      <c r="P13" s="388">
        <v>0</v>
      </c>
      <c r="Q13" s="388">
        <v>0</v>
      </c>
    </row>
    <row r="14" spans="1:18" s="111" customFormat="1">
      <c r="A14" s="412" t="s">
        <v>298</v>
      </c>
      <c r="B14" s="400" t="s">
        <v>299</v>
      </c>
      <c r="C14" s="400" t="s">
        <v>56</v>
      </c>
      <c r="D14" s="301">
        <f t="shared" si="0"/>
        <v>0</v>
      </c>
      <c r="E14" s="301">
        <f t="shared" si="1"/>
        <v>0</v>
      </c>
      <c r="F14" s="107">
        <v>0</v>
      </c>
      <c r="G14" s="377">
        <v>0</v>
      </c>
      <c r="H14" s="107">
        <v>0</v>
      </c>
      <c r="I14" s="377">
        <v>0</v>
      </c>
      <c r="J14" s="107">
        <v>0</v>
      </c>
      <c r="K14" s="377">
        <v>0</v>
      </c>
      <c r="L14" s="107">
        <v>0</v>
      </c>
      <c r="M14" s="377">
        <v>0</v>
      </c>
      <c r="N14" s="107">
        <v>0</v>
      </c>
      <c r="O14" s="125">
        <v>0</v>
      </c>
      <c r="P14" s="125">
        <v>0</v>
      </c>
      <c r="Q14" s="125">
        <v>0</v>
      </c>
    </row>
    <row r="15" spans="1:18" s="112" customFormat="1">
      <c r="A15" s="413" t="s">
        <v>796</v>
      </c>
      <c r="B15" s="403" t="s">
        <v>797</v>
      </c>
      <c r="C15" s="403" t="s">
        <v>1762</v>
      </c>
      <c r="D15" s="301">
        <f t="shared" si="0"/>
        <v>0</v>
      </c>
      <c r="E15" s="301">
        <f t="shared" si="1"/>
        <v>0</v>
      </c>
      <c r="F15" s="107">
        <v>0</v>
      </c>
      <c r="G15" s="377">
        <v>0</v>
      </c>
      <c r="H15" s="107">
        <v>0</v>
      </c>
      <c r="I15" s="377">
        <v>0</v>
      </c>
      <c r="J15" s="107">
        <v>0</v>
      </c>
      <c r="K15" s="377">
        <v>0</v>
      </c>
      <c r="L15" s="107">
        <v>0</v>
      </c>
      <c r="M15" s="377">
        <v>0</v>
      </c>
      <c r="N15" s="107">
        <v>0</v>
      </c>
      <c r="O15" s="125">
        <v>0</v>
      </c>
      <c r="P15" s="125">
        <v>0</v>
      </c>
      <c r="Q15" s="125">
        <v>0</v>
      </c>
    </row>
    <row r="16" spans="1:18" s="109" customFormat="1">
      <c r="A16" s="412" t="s">
        <v>791</v>
      </c>
      <c r="B16" s="400" t="s">
        <v>89</v>
      </c>
      <c r="C16" s="400" t="s">
        <v>56</v>
      </c>
      <c r="D16" s="301">
        <f t="shared" si="0"/>
        <v>2</v>
      </c>
      <c r="E16" s="301">
        <f t="shared" si="1"/>
        <v>1.5</v>
      </c>
      <c r="F16" s="107">
        <v>0</v>
      </c>
      <c r="G16" s="377">
        <v>0</v>
      </c>
      <c r="H16" s="107">
        <f>1+1</f>
        <v>2</v>
      </c>
      <c r="I16" s="377">
        <f>1+1/2</f>
        <v>1.5</v>
      </c>
      <c r="J16" s="107">
        <v>0</v>
      </c>
      <c r="K16" s="377">
        <v>0</v>
      </c>
      <c r="L16" s="107">
        <v>0</v>
      </c>
      <c r="M16" s="377">
        <v>0</v>
      </c>
      <c r="N16" s="107">
        <v>0</v>
      </c>
      <c r="O16" s="125">
        <v>0</v>
      </c>
      <c r="P16" s="125">
        <v>0</v>
      </c>
      <c r="Q16" s="125">
        <v>0</v>
      </c>
    </row>
    <row r="17" spans="1:19" s="112" customFormat="1">
      <c r="A17" s="413" t="s">
        <v>221</v>
      </c>
      <c r="B17" s="403" t="s">
        <v>131</v>
      </c>
      <c r="C17" s="403" t="s">
        <v>56</v>
      </c>
      <c r="D17" s="301">
        <f t="shared" si="0"/>
        <v>4</v>
      </c>
      <c r="E17" s="301">
        <f t="shared" si="1"/>
        <v>3.333333333333333</v>
      </c>
      <c r="F17" s="107">
        <v>0</v>
      </c>
      <c r="G17" s="377">
        <v>0</v>
      </c>
      <c r="H17" s="107">
        <f>1+1+1</f>
        <v>3</v>
      </c>
      <c r="I17" s="377">
        <f>1+1/3+1</f>
        <v>2.333333333333333</v>
      </c>
      <c r="J17" s="107">
        <v>0</v>
      </c>
      <c r="K17" s="377">
        <v>0</v>
      </c>
      <c r="L17" s="107">
        <v>0</v>
      </c>
      <c r="M17" s="377">
        <v>0</v>
      </c>
      <c r="N17" s="107">
        <v>0</v>
      </c>
      <c r="O17" s="125">
        <v>0</v>
      </c>
      <c r="P17" s="125">
        <f>1</f>
        <v>1</v>
      </c>
      <c r="Q17" s="125">
        <f>1</f>
        <v>1</v>
      </c>
    </row>
    <row r="18" spans="1:19">
      <c r="A18" s="414" t="s">
        <v>794</v>
      </c>
      <c r="B18" s="406" t="s">
        <v>795</v>
      </c>
      <c r="C18" s="406" t="s">
        <v>56</v>
      </c>
      <c r="D18" s="325">
        <f t="shared" si="0"/>
        <v>0</v>
      </c>
      <c r="E18" s="344">
        <f t="shared" si="1"/>
        <v>0</v>
      </c>
      <c r="F18" s="369">
        <v>0</v>
      </c>
      <c r="G18" s="390">
        <v>0</v>
      </c>
      <c r="H18" s="369">
        <v>0</v>
      </c>
      <c r="I18" s="390">
        <v>0</v>
      </c>
      <c r="J18" s="369">
        <v>0</v>
      </c>
      <c r="K18" s="390">
        <v>0</v>
      </c>
      <c r="L18" s="369">
        <v>0</v>
      </c>
      <c r="M18" s="390">
        <v>0</v>
      </c>
      <c r="N18" s="369">
        <v>0</v>
      </c>
      <c r="O18" s="388">
        <v>0</v>
      </c>
      <c r="P18" s="388">
        <v>0</v>
      </c>
      <c r="Q18" s="388">
        <v>0</v>
      </c>
    </row>
    <row r="19" spans="1:19" s="112" customFormat="1">
      <c r="A19" s="413" t="s">
        <v>80</v>
      </c>
      <c r="B19" s="403" t="s">
        <v>181</v>
      </c>
      <c r="C19" s="403" t="s">
        <v>504</v>
      </c>
      <c r="D19" s="301">
        <f t="shared" si="0"/>
        <v>0</v>
      </c>
      <c r="E19" s="301">
        <f t="shared" si="1"/>
        <v>0</v>
      </c>
      <c r="F19" s="107">
        <v>0</v>
      </c>
      <c r="G19" s="377">
        <v>0</v>
      </c>
      <c r="H19" s="107">
        <v>0</v>
      </c>
      <c r="I19" s="377">
        <v>0</v>
      </c>
      <c r="J19" s="107">
        <v>0</v>
      </c>
      <c r="K19" s="377">
        <v>0</v>
      </c>
      <c r="L19" s="107">
        <v>0</v>
      </c>
      <c r="M19" s="377">
        <v>0</v>
      </c>
      <c r="N19" s="107">
        <v>0</v>
      </c>
      <c r="O19" s="125">
        <v>0</v>
      </c>
      <c r="P19" s="98">
        <v>0</v>
      </c>
      <c r="Q19" s="98">
        <v>0</v>
      </c>
    </row>
    <row r="20" spans="1:19" s="112" customFormat="1">
      <c r="A20" s="413" t="s">
        <v>798</v>
      </c>
      <c r="B20" s="403" t="s">
        <v>799</v>
      </c>
      <c r="C20" s="403" t="s">
        <v>311</v>
      </c>
      <c r="D20" s="301">
        <f t="shared" si="0"/>
        <v>0</v>
      </c>
      <c r="E20" s="301">
        <f t="shared" si="1"/>
        <v>0</v>
      </c>
      <c r="F20" s="107">
        <v>0</v>
      </c>
      <c r="G20" s="377">
        <v>0</v>
      </c>
      <c r="H20" s="107">
        <v>0</v>
      </c>
      <c r="I20" s="377">
        <v>0</v>
      </c>
      <c r="J20" s="107">
        <v>0</v>
      </c>
      <c r="K20" s="377">
        <v>0</v>
      </c>
      <c r="L20" s="107">
        <v>0</v>
      </c>
      <c r="M20" s="377">
        <v>0</v>
      </c>
      <c r="N20" s="107">
        <v>0</v>
      </c>
      <c r="O20" s="125">
        <v>0</v>
      </c>
      <c r="P20" s="98">
        <v>0</v>
      </c>
      <c r="Q20" s="98">
        <v>0</v>
      </c>
    </row>
    <row r="21" spans="1:19" ht="16" thickBot="1">
      <c r="A21" s="415" t="s">
        <v>317</v>
      </c>
      <c r="B21" s="409" t="s">
        <v>318</v>
      </c>
      <c r="C21" s="416" t="s">
        <v>311</v>
      </c>
      <c r="D21" s="324">
        <f t="shared" si="0"/>
        <v>0</v>
      </c>
      <c r="E21" s="301">
        <f t="shared" si="1"/>
        <v>0</v>
      </c>
      <c r="F21" s="480">
        <v>0</v>
      </c>
      <c r="G21" s="481">
        <v>0</v>
      </c>
      <c r="H21" s="480">
        <v>0</v>
      </c>
      <c r="I21" s="481">
        <v>0</v>
      </c>
      <c r="J21" s="480">
        <v>0</v>
      </c>
      <c r="K21" s="481">
        <v>0</v>
      </c>
      <c r="L21" s="480">
        <v>0</v>
      </c>
      <c r="M21" s="481">
        <v>0</v>
      </c>
      <c r="N21" s="480">
        <v>0</v>
      </c>
      <c r="O21" s="482">
        <v>0</v>
      </c>
      <c r="P21" s="336">
        <v>0</v>
      </c>
      <c r="Q21" s="98">
        <v>0</v>
      </c>
    </row>
    <row r="22" spans="1:19" ht="20.25" customHeight="1">
      <c r="A22" s="252" t="s">
        <v>20</v>
      </c>
      <c r="B22" s="254"/>
      <c r="C22" s="254"/>
      <c r="D22" s="253">
        <f>SUM(D5:D21)</f>
        <v>20</v>
      </c>
      <c r="E22" s="523">
        <f>SUM(E5:E21)</f>
        <v>14.333333333333332</v>
      </c>
      <c r="F22" s="253">
        <f t="shared" ref="F22:Q22" si="2">SUM(F5:F21)</f>
        <v>0</v>
      </c>
      <c r="G22" s="525">
        <f t="shared" si="2"/>
        <v>0</v>
      </c>
      <c r="H22" s="253">
        <f t="shared" si="2"/>
        <v>17</v>
      </c>
      <c r="I22" s="525">
        <f t="shared" si="2"/>
        <v>11.333333333333332</v>
      </c>
      <c r="J22" s="253">
        <f t="shared" si="2"/>
        <v>0</v>
      </c>
      <c r="K22" s="525">
        <f t="shared" si="2"/>
        <v>0</v>
      </c>
      <c r="L22" s="253">
        <f t="shared" si="2"/>
        <v>0</v>
      </c>
      <c r="M22" s="525">
        <f t="shared" si="2"/>
        <v>0</v>
      </c>
      <c r="N22" s="253">
        <f t="shared" si="2"/>
        <v>0</v>
      </c>
      <c r="O22" s="525">
        <f t="shared" si="2"/>
        <v>0</v>
      </c>
      <c r="P22" s="253">
        <f t="shared" si="2"/>
        <v>3</v>
      </c>
      <c r="Q22" s="527">
        <f t="shared" si="2"/>
        <v>3</v>
      </c>
      <c r="R22" s="35"/>
      <c r="S22" s="35"/>
    </row>
    <row r="23" spans="1:19"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</row>
    <row r="24" spans="1:19"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</row>
  </sheetData>
  <sortState xmlns:xlrd2="http://schemas.microsoft.com/office/spreadsheetml/2017/richdata2" ref="A19:N20">
    <sortCondition ref="A19"/>
  </sortState>
  <mergeCells count="12">
    <mergeCell ref="A1:Q1"/>
    <mergeCell ref="A3:A4"/>
    <mergeCell ref="B3:B4"/>
    <mergeCell ref="C3:C4"/>
    <mergeCell ref="F3:G3"/>
    <mergeCell ref="J3:K3"/>
    <mergeCell ref="L3:M3"/>
    <mergeCell ref="N3:O3"/>
    <mergeCell ref="P3:Q3"/>
    <mergeCell ref="A2:Q2"/>
    <mergeCell ref="D3:E3"/>
    <mergeCell ref="H3:I3"/>
  </mergeCells>
  <phoneticPr fontId="67" type="noConversion"/>
  <conditionalFormatting sqref="C1:C1048576">
    <cfRule type="containsText" dxfId="2" priority="1" operator="containsText" text="student">
      <formula>NOT(ISERROR(SEARCH("student",C1)))</formula>
    </cfRule>
  </conditionalFormatting>
  <pageMargins left="0.28999999999999998" right="0.22" top="0.75" bottom="0.75" header="0.3" footer="0.3"/>
  <pageSetup paperSize="9" scale="80" orientation="landscape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 codeName="Sheet29">
    <tabColor rgb="FFFFFF00"/>
  </sheetPr>
  <dimension ref="A1:S32"/>
  <sheetViews>
    <sheetView zoomScale="90" zoomScaleNormal="90" workbookViewId="0">
      <selection sqref="A1:Q32"/>
    </sheetView>
  </sheetViews>
  <sheetFormatPr baseColWidth="10" defaultColWidth="8.83203125" defaultRowHeight="15"/>
  <cols>
    <col min="1" max="1" width="13.5" customWidth="1"/>
    <col min="2" max="2" width="14.83203125" customWidth="1"/>
    <col min="3" max="3" width="31" customWidth="1"/>
    <col min="4" max="4" width="10.1640625" customWidth="1"/>
    <col min="5" max="6" width="9.83203125" customWidth="1"/>
    <col min="7" max="9" width="10.5" customWidth="1"/>
    <col min="10" max="10" width="10" customWidth="1"/>
    <col min="11" max="11" width="10.1640625" customWidth="1"/>
    <col min="12" max="12" width="9.6640625" customWidth="1"/>
    <col min="13" max="13" width="10.1640625" customWidth="1"/>
    <col min="14" max="15" width="10" customWidth="1"/>
    <col min="16" max="16" width="10.6640625" customWidth="1"/>
    <col min="17" max="17" width="9.83203125" customWidth="1"/>
  </cols>
  <sheetData>
    <row r="1" spans="1:18" ht="21" customHeight="1">
      <c r="A1" s="1729" t="s">
        <v>800</v>
      </c>
      <c r="B1" s="1730"/>
      <c r="C1" s="1730"/>
      <c r="D1" s="1730"/>
      <c r="E1" s="1730"/>
      <c r="F1" s="1730"/>
      <c r="G1" s="1730"/>
      <c r="H1" s="1730"/>
      <c r="I1" s="1730"/>
      <c r="J1" s="1730"/>
      <c r="K1" s="1730"/>
      <c r="L1" s="1730"/>
      <c r="M1" s="1730"/>
      <c r="N1" s="1730"/>
      <c r="O1" s="1730"/>
      <c r="P1" s="1730"/>
      <c r="Q1" s="1730"/>
    </row>
    <row r="2" spans="1:18" ht="19">
      <c r="A2" s="1731" t="s">
        <v>2277</v>
      </c>
      <c r="B2" s="1732"/>
      <c r="C2" s="1732"/>
      <c r="D2" s="1732"/>
      <c r="E2" s="1732"/>
      <c r="F2" s="1732"/>
      <c r="G2" s="1732"/>
      <c r="H2" s="1732"/>
      <c r="I2" s="1732"/>
      <c r="J2" s="1732"/>
      <c r="K2" s="1732"/>
      <c r="L2" s="1732"/>
      <c r="M2" s="1732"/>
      <c r="N2" s="1732"/>
      <c r="O2" s="1732"/>
      <c r="P2" s="1732"/>
      <c r="Q2" s="1732"/>
      <c r="R2" s="31"/>
    </row>
    <row r="3" spans="1:18" ht="18" customHeight="1">
      <c r="A3" s="1733" t="s">
        <v>1</v>
      </c>
      <c r="B3" s="1733" t="s">
        <v>2</v>
      </c>
      <c r="C3" s="1733" t="s">
        <v>861</v>
      </c>
      <c r="D3" s="1734" t="s">
        <v>853</v>
      </c>
      <c r="E3" s="1734"/>
      <c r="F3" s="1734" t="s">
        <v>1732</v>
      </c>
      <c r="G3" s="1734"/>
      <c r="H3" s="1734" t="s">
        <v>859</v>
      </c>
      <c r="I3" s="1734"/>
      <c r="J3" s="1734" t="s">
        <v>12</v>
      </c>
      <c r="K3" s="1734"/>
      <c r="L3" s="1734" t="s">
        <v>6</v>
      </c>
      <c r="M3" s="1734"/>
      <c r="N3" s="1734" t="s">
        <v>5</v>
      </c>
      <c r="O3" s="1734"/>
      <c r="P3" s="1734" t="s">
        <v>7</v>
      </c>
      <c r="Q3" s="1734"/>
    </row>
    <row r="4" spans="1:18">
      <c r="A4" s="1733"/>
      <c r="B4" s="1733"/>
      <c r="C4" s="1733"/>
      <c r="D4" s="13" t="s">
        <v>14</v>
      </c>
      <c r="E4" s="13" t="s">
        <v>15</v>
      </c>
      <c r="F4" s="13" t="s">
        <v>14</v>
      </c>
      <c r="G4" s="13" t="s">
        <v>15</v>
      </c>
      <c r="H4" s="13" t="s">
        <v>14</v>
      </c>
      <c r="I4" s="13" t="s">
        <v>15</v>
      </c>
      <c r="J4" s="13" t="s">
        <v>14</v>
      </c>
      <c r="K4" s="13" t="s">
        <v>15</v>
      </c>
      <c r="L4" s="13" t="s">
        <v>14</v>
      </c>
      <c r="M4" s="13" t="s">
        <v>15</v>
      </c>
      <c r="N4" s="13" t="s">
        <v>14</v>
      </c>
      <c r="O4" s="13" t="s">
        <v>15</v>
      </c>
      <c r="P4" s="13" t="s">
        <v>14</v>
      </c>
      <c r="Q4" s="13" t="s">
        <v>15</v>
      </c>
    </row>
    <row r="5" spans="1:18" s="109" customFormat="1">
      <c r="A5" s="412" t="s">
        <v>371</v>
      </c>
      <c r="B5" s="400" t="s">
        <v>372</v>
      </c>
      <c r="C5" s="402" t="s">
        <v>67</v>
      </c>
      <c r="D5" s="300">
        <f>F5+H5+J5+L5+N5+P5</f>
        <v>2</v>
      </c>
      <c r="E5" s="300">
        <f>G5+I5+K5+M5+O5+Q5</f>
        <v>1.5</v>
      </c>
      <c r="F5" s="96">
        <f>1</f>
        <v>1</v>
      </c>
      <c r="G5" s="97">
        <f>1</f>
        <v>1</v>
      </c>
      <c r="H5" s="96">
        <f>1</f>
        <v>1</v>
      </c>
      <c r="I5" s="97">
        <f>1/2</f>
        <v>0.5</v>
      </c>
      <c r="J5" s="96">
        <v>0</v>
      </c>
      <c r="K5" s="97">
        <v>0</v>
      </c>
      <c r="L5" s="96">
        <v>0</v>
      </c>
      <c r="M5" s="97">
        <v>0</v>
      </c>
      <c r="N5" s="96">
        <v>0</v>
      </c>
      <c r="O5" s="97">
        <v>0</v>
      </c>
      <c r="P5" s="88">
        <v>0</v>
      </c>
      <c r="Q5" s="90">
        <v>0</v>
      </c>
    </row>
    <row r="6" spans="1:18" s="110" customFormat="1">
      <c r="A6" s="413" t="s">
        <v>84</v>
      </c>
      <c r="B6" s="403" t="s">
        <v>85</v>
      </c>
      <c r="C6" s="405" t="s">
        <v>67</v>
      </c>
      <c r="D6" s="302">
        <f>F6+H6+J6+L6+N6+P6</f>
        <v>2</v>
      </c>
      <c r="E6" s="302">
        <f>G6+I6+K6+M6+O6+Q6</f>
        <v>1.3333333333333333</v>
      </c>
      <c r="F6" s="91">
        <v>0</v>
      </c>
      <c r="G6" s="92">
        <v>0</v>
      </c>
      <c r="H6" s="91">
        <f>1+1</f>
        <v>2</v>
      </c>
      <c r="I6" s="92">
        <f>1+1/3</f>
        <v>1.3333333333333333</v>
      </c>
      <c r="J6" s="91">
        <v>0</v>
      </c>
      <c r="K6" s="92">
        <v>0</v>
      </c>
      <c r="L6" s="91">
        <v>0</v>
      </c>
      <c r="M6" s="92">
        <v>0</v>
      </c>
      <c r="N6" s="91">
        <v>0</v>
      </c>
      <c r="O6" s="92">
        <v>0</v>
      </c>
      <c r="P6" s="91">
        <v>0</v>
      </c>
      <c r="Q6" s="93">
        <v>0</v>
      </c>
    </row>
    <row r="7" spans="1:18" s="112" customFormat="1">
      <c r="A7" s="413" t="s">
        <v>88</v>
      </c>
      <c r="B7" s="403" t="s">
        <v>89</v>
      </c>
      <c r="C7" s="405" t="s">
        <v>67</v>
      </c>
      <c r="D7" s="302">
        <f t="shared" ref="D7:D24" si="0">F7+H7+J7+L7+N7+P7</f>
        <v>1</v>
      </c>
      <c r="E7" s="302">
        <f t="shared" ref="E7:E24" si="1">G7+I7+K7+M7+O7+Q7</f>
        <v>1</v>
      </c>
      <c r="F7" s="91">
        <v>0</v>
      </c>
      <c r="G7" s="92">
        <v>0</v>
      </c>
      <c r="H7" s="355">
        <f>1</f>
        <v>1</v>
      </c>
      <c r="I7" s="375">
        <f>1</f>
        <v>1</v>
      </c>
      <c r="J7" s="91">
        <v>0</v>
      </c>
      <c r="K7" s="92">
        <v>0</v>
      </c>
      <c r="L7" s="91">
        <v>0</v>
      </c>
      <c r="M7" s="92">
        <v>0</v>
      </c>
      <c r="N7" s="91">
        <v>0</v>
      </c>
      <c r="O7" s="92">
        <v>0</v>
      </c>
      <c r="P7" s="91">
        <v>0</v>
      </c>
      <c r="Q7" s="93">
        <v>0</v>
      </c>
    </row>
    <row r="8" spans="1:18" s="110" customFormat="1">
      <c r="A8" s="413" t="s">
        <v>369</v>
      </c>
      <c r="B8" s="403" t="s">
        <v>370</v>
      </c>
      <c r="C8" s="405" t="s">
        <v>1083</v>
      </c>
      <c r="D8" s="302">
        <f t="shared" si="0"/>
        <v>0</v>
      </c>
      <c r="E8" s="302">
        <f t="shared" si="1"/>
        <v>0</v>
      </c>
      <c r="F8" s="91">
        <v>0</v>
      </c>
      <c r="G8" s="92">
        <v>0</v>
      </c>
      <c r="H8" s="355">
        <v>0</v>
      </c>
      <c r="I8" s="375">
        <v>0</v>
      </c>
      <c r="J8" s="91">
        <v>0</v>
      </c>
      <c r="K8" s="92">
        <v>0</v>
      </c>
      <c r="L8" s="91">
        <v>0</v>
      </c>
      <c r="M8" s="92">
        <v>0</v>
      </c>
      <c r="N8" s="91">
        <v>0</v>
      </c>
      <c r="O8" s="92">
        <v>0</v>
      </c>
      <c r="P8" s="91">
        <v>0</v>
      </c>
      <c r="Q8" s="93">
        <v>0</v>
      </c>
    </row>
    <row r="9" spans="1:18">
      <c r="A9" s="414" t="s">
        <v>115</v>
      </c>
      <c r="B9" s="406" t="s">
        <v>73</v>
      </c>
      <c r="C9" s="408" t="s">
        <v>1083</v>
      </c>
      <c r="D9" s="325">
        <f t="shared" si="0"/>
        <v>0</v>
      </c>
      <c r="E9" s="325">
        <f t="shared" si="1"/>
        <v>0</v>
      </c>
      <c r="F9" s="329">
        <v>0</v>
      </c>
      <c r="G9" s="352">
        <v>0</v>
      </c>
      <c r="H9" s="369">
        <v>0</v>
      </c>
      <c r="I9" s="390">
        <v>0</v>
      </c>
      <c r="J9" s="329">
        <v>0</v>
      </c>
      <c r="K9" s="352">
        <v>0</v>
      </c>
      <c r="L9" s="329">
        <v>0</v>
      </c>
      <c r="M9" s="352">
        <v>0</v>
      </c>
      <c r="N9" s="329">
        <v>0</v>
      </c>
      <c r="O9" s="352">
        <v>0</v>
      </c>
      <c r="P9" s="329">
        <v>0</v>
      </c>
      <c r="Q9" s="342">
        <v>0</v>
      </c>
    </row>
    <row r="10" spans="1:18" s="111" customFormat="1">
      <c r="A10" s="412" t="s">
        <v>70</v>
      </c>
      <c r="B10" s="400" t="s">
        <v>69</v>
      </c>
      <c r="C10" s="402" t="s">
        <v>59</v>
      </c>
      <c r="D10" s="300">
        <f t="shared" si="0"/>
        <v>4</v>
      </c>
      <c r="E10" s="300">
        <f t="shared" si="1"/>
        <v>4</v>
      </c>
      <c r="F10" s="96">
        <v>0</v>
      </c>
      <c r="G10" s="97">
        <v>0</v>
      </c>
      <c r="H10" s="107">
        <f>1+1+1</f>
        <v>3</v>
      </c>
      <c r="I10" s="377">
        <f>1+1+1</f>
        <v>3</v>
      </c>
      <c r="J10" s="96">
        <v>0</v>
      </c>
      <c r="K10" s="97">
        <v>0</v>
      </c>
      <c r="L10" s="96">
        <v>0</v>
      </c>
      <c r="M10" s="97">
        <v>0</v>
      </c>
      <c r="N10" s="96">
        <v>0</v>
      </c>
      <c r="O10" s="97">
        <v>0</v>
      </c>
      <c r="P10" s="96">
        <v>1</v>
      </c>
      <c r="Q10" s="98">
        <v>1</v>
      </c>
    </row>
    <row r="11" spans="1:18" s="112" customFormat="1">
      <c r="A11" s="413" t="s">
        <v>375</v>
      </c>
      <c r="B11" s="403" t="s">
        <v>376</v>
      </c>
      <c r="C11" s="405" t="s">
        <v>59</v>
      </c>
      <c r="D11" s="302">
        <f t="shared" si="0"/>
        <v>1</v>
      </c>
      <c r="E11" s="302">
        <f t="shared" si="1"/>
        <v>0.5</v>
      </c>
      <c r="F11" s="91">
        <f>1</f>
        <v>1</v>
      </c>
      <c r="G11" s="92">
        <f>1/2</f>
        <v>0.5</v>
      </c>
      <c r="H11" s="355">
        <v>0</v>
      </c>
      <c r="I11" s="375">
        <v>0</v>
      </c>
      <c r="J11" s="91">
        <v>0</v>
      </c>
      <c r="K11" s="92">
        <v>0</v>
      </c>
      <c r="L11" s="91">
        <v>0</v>
      </c>
      <c r="M11" s="92">
        <v>0</v>
      </c>
      <c r="N11" s="91">
        <v>0</v>
      </c>
      <c r="O11" s="92">
        <v>0</v>
      </c>
      <c r="P11" s="91">
        <v>0</v>
      </c>
      <c r="Q11" s="93">
        <v>0</v>
      </c>
    </row>
    <row r="12" spans="1:18" s="112" customFormat="1">
      <c r="A12" s="413" t="s">
        <v>563</v>
      </c>
      <c r="B12" s="403" t="s">
        <v>431</v>
      </c>
      <c r="C12" s="405" t="s">
        <v>59</v>
      </c>
      <c r="D12" s="302">
        <f t="shared" si="0"/>
        <v>1</v>
      </c>
      <c r="E12" s="302">
        <f t="shared" si="1"/>
        <v>0.5</v>
      </c>
      <c r="F12" s="91">
        <v>0</v>
      </c>
      <c r="G12" s="92">
        <v>0</v>
      </c>
      <c r="H12" s="355">
        <f>1</f>
        <v>1</v>
      </c>
      <c r="I12" s="375">
        <f>1/2</f>
        <v>0.5</v>
      </c>
      <c r="J12" s="91">
        <v>0</v>
      </c>
      <c r="K12" s="92">
        <v>0</v>
      </c>
      <c r="L12" s="91">
        <v>0</v>
      </c>
      <c r="M12" s="92">
        <v>0</v>
      </c>
      <c r="N12" s="91">
        <v>0</v>
      </c>
      <c r="O12" s="92">
        <v>0</v>
      </c>
      <c r="P12" s="91">
        <v>0</v>
      </c>
      <c r="Q12" s="93">
        <v>0</v>
      </c>
    </row>
    <row r="13" spans="1:18" s="112" customFormat="1">
      <c r="A13" s="413" t="s">
        <v>801</v>
      </c>
      <c r="B13" s="403" t="s">
        <v>802</v>
      </c>
      <c r="C13" s="405" t="s">
        <v>59</v>
      </c>
      <c r="D13" s="302">
        <f t="shared" si="0"/>
        <v>3</v>
      </c>
      <c r="E13" s="302">
        <f t="shared" si="1"/>
        <v>2.5</v>
      </c>
      <c r="F13" s="91">
        <v>0</v>
      </c>
      <c r="G13" s="92">
        <v>0</v>
      </c>
      <c r="H13" s="355">
        <f>1</f>
        <v>1</v>
      </c>
      <c r="I13" s="375">
        <f>1</f>
        <v>1</v>
      </c>
      <c r="J13" s="91">
        <v>0</v>
      </c>
      <c r="K13" s="92">
        <v>0</v>
      </c>
      <c r="L13" s="91">
        <v>0</v>
      </c>
      <c r="M13" s="92">
        <v>0</v>
      </c>
      <c r="N13" s="91">
        <v>0</v>
      </c>
      <c r="O13" s="92">
        <v>0</v>
      </c>
      <c r="P13" s="91">
        <f>1+1</f>
        <v>2</v>
      </c>
      <c r="Q13" s="93">
        <f>1+1/2</f>
        <v>1.5</v>
      </c>
    </row>
    <row r="14" spans="1:18" s="112" customFormat="1">
      <c r="A14" s="413" t="s">
        <v>806</v>
      </c>
      <c r="B14" s="403" t="s">
        <v>807</v>
      </c>
      <c r="C14" s="405" t="s">
        <v>59</v>
      </c>
      <c r="D14" s="302">
        <f t="shared" si="0"/>
        <v>3</v>
      </c>
      <c r="E14" s="302">
        <f t="shared" si="1"/>
        <v>2.5</v>
      </c>
      <c r="F14" s="91">
        <v>0</v>
      </c>
      <c r="G14" s="92">
        <v>0</v>
      </c>
      <c r="H14" s="355">
        <f>1+1</f>
        <v>2</v>
      </c>
      <c r="I14" s="375">
        <f>1+1</f>
        <v>2</v>
      </c>
      <c r="J14" s="91">
        <v>0</v>
      </c>
      <c r="K14" s="92">
        <v>0</v>
      </c>
      <c r="L14" s="91">
        <v>0</v>
      </c>
      <c r="M14" s="92">
        <v>0</v>
      </c>
      <c r="N14" s="91">
        <v>0</v>
      </c>
      <c r="O14" s="92">
        <v>0</v>
      </c>
      <c r="P14" s="91">
        <f>1</f>
        <v>1</v>
      </c>
      <c r="Q14" s="93">
        <f>1/2</f>
        <v>0.5</v>
      </c>
    </row>
    <row r="15" spans="1:18" s="112" customFormat="1">
      <c r="A15" s="413" t="s">
        <v>1022</v>
      </c>
      <c r="B15" s="403" t="s">
        <v>1023</v>
      </c>
      <c r="C15" s="405" t="s">
        <v>59</v>
      </c>
      <c r="D15" s="302">
        <f t="shared" si="0"/>
        <v>3</v>
      </c>
      <c r="E15" s="302">
        <f t="shared" si="1"/>
        <v>3</v>
      </c>
      <c r="F15" s="91">
        <f>1</f>
        <v>1</v>
      </c>
      <c r="G15" s="92">
        <f>1</f>
        <v>1</v>
      </c>
      <c r="H15" s="355">
        <f>1</f>
        <v>1</v>
      </c>
      <c r="I15" s="375">
        <f>1</f>
        <v>1</v>
      </c>
      <c r="J15" s="91">
        <v>0</v>
      </c>
      <c r="K15" s="92">
        <v>0</v>
      </c>
      <c r="L15" s="91">
        <v>0</v>
      </c>
      <c r="M15" s="92">
        <v>0</v>
      </c>
      <c r="N15" s="91">
        <v>0</v>
      </c>
      <c r="O15" s="92">
        <v>0</v>
      </c>
      <c r="P15" s="91">
        <f>1</f>
        <v>1</v>
      </c>
      <c r="Q15" s="93">
        <f>1</f>
        <v>1</v>
      </c>
    </row>
    <row r="16" spans="1:18" s="112" customFormat="1">
      <c r="A16" s="413" t="s">
        <v>805</v>
      </c>
      <c r="B16" s="403" t="s">
        <v>438</v>
      </c>
      <c r="C16" s="405" t="s">
        <v>59</v>
      </c>
      <c r="D16" s="302">
        <f t="shared" si="0"/>
        <v>0</v>
      </c>
      <c r="E16" s="302">
        <f t="shared" si="1"/>
        <v>0</v>
      </c>
      <c r="F16" s="91">
        <v>0</v>
      </c>
      <c r="G16" s="92">
        <v>0</v>
      </c>
      <c r="H16" s="355">
        <v>0</v>
      </c>
      <c r="I16" s="375">
        <v>0</v>
      </c>
      <c r="J16" s="91">
        <v>0</v>
      </c>
      <c r="K16" s="92">
        <v>0</v>
      </c>
      <c r="L16" s="91">
        <v>0</v>
      </c>
      <c r="M16" s="92">
        <v>0</v>
      </c>
      <c r="N16" s="91">
        <v>0</v>
      </c>
      <c r="O16" s="92">
        <v>0</v>
      </c>
      <c r="P16" s="91">
        <v>0</v>
      </c>
      <c r="Q16" s="93">
        <v>0</v>
      </c>
    </row>
    <row r="17" spans="1:19">
      <c r="A17" s="414" t="s">
        <v>803</v>
      </c>
      <c r="B17" s="406" t="s">
        <v>804</v>
      </c>
      <c r="C17" s="408" t="s">
        <v>59</v>
      </c>
      <c r="D17" s="325">
        <f t="shared" si="0"/>
        <v>3</v>
      </c>
      <c r="E17" s="325">
        <f t="shared" si="1"/>
        <v>1.8333333333333333</v>
      </c>
      <c r="F17" s="329">
        <f>1</f>
        <v>1</v>
      </c>
      <c r="G17" s="352">
        <f>1/3</f>
        <v>0.33333333333333331</v>
      </c>
      <c r="H17" s="369">
        <f>1</f>
        <v>1</v>
      </c>
      <c r="I17" s="390">
        <f>1</f>
        <v>1</v>
      </c>
      <c r="J17" s="329">
        <v>0</v>
      </c>
      <c r="K17" s="352">
        <v>0</v>
      </c>
      <c r="L17" s="329">
        <v>0</v>
      </c>
      <c r="M17" s="352">
        <v>0</v>
      </c>
      <c r="N17" s="329">
        <v>0</v>
      </c>
      <c r="O17" s="352">
        <v>0</v>
      </c>
      <c r="P17" s="329">
        <f>1</f>
        <v>1</v>
      </c>
      <c r="Q17" s="342">
        <f>1/2</f>
        <v>0.5</v>
      </c>
    </row>
    <row r="18" spans="1:19" s="111" customFormat="1">
      <c r="A18" s="412" t="s">
        <v>116</v>
      </c>
      <c r="B18" s="400" t="s">
        <v>117</v>
      </c>
      <c r="C18" s="402" t="s">
        <v>56</v>
      </c>
      <c r="D18" s="300">
        <f t="shared" si="0"/>
        <v>0</v>
      </c>
      <c r="E18" s="300">
        <f t="shared" si="1"/>
        <v>0</v>
      </c>
      <c r="F18" s="96">
        <v>0</v>
      </c>
      <c r="G18" s="97">
        <v>0</v>
      </c>
      <c r="H18" s="107">
        <v>0</v>
      </c>
      <c r="I18" s="377">
        <v>0</v>
      </c>
      <c r="J18" s="96">
        <v>0</v>
      </c>
      <c r="K18" s="97">
        <v>0</v>
      </c>
      <c r="L18" s="96">
        <v>0</v>
      </c>
      <c r="M18" s="97">
        <v>0</v>
      </c>
      <c r="N18" s="96">
        <v>0</v>
      </c>
      <c r="O18" s="97">
        <v>0</v>
      </c>
      <c r="P18" s="96">
        <v>0</v>
      </c>
      <c r="Q18" s="98">
        <v>0</v>
      </c>
    </row>
    <row r="19" spans="1:19">
      <c r="A19" s="414" t="s">
        <v>808</v>
      </c>
      <c r="B19" s="406" t="s">
        <v>809</v>
      </c>
      <c r="C19" s="408" t="s">
        <v>1762</v>
      </c>
      <c r="D19" s="325">
        <f t="shared" si="0"/>
        <v>0</v>
      </c>
      <c r="E19" s="325">
        <f t="shared" si="1"/>
        <v>0</v>
      </c>
      <c r="F19" s="329">
        <v>0</v>
      </c>
      <c r="G19" s="352">
        <v>0</v>
      </c>
      <c r="H19" s="329">
        <v>0</v>
      </c>
      <c r="I19" s="352">
        <v>0</v>
      </c>
      <c r="J19" s="329">
        <v>0</v>
      </c>
      <c r="K19" s="352">
        <v>0</v>
      </c>
      <c r="L19" s="329">
        <v>0</v>
      </c>
      <c r="M19" s="352">
        <v>0</v>
      </c>
      <c r="N19" s="329">
        <v>0</v>
      </c>
      <c r="O19" s="352">
        <v>0</v>
      </c>
      <c r="P19" s="329">
        <v>0</v>
      </c>
      <c r="Q19" s="342">
        <v>0</v>
      </c>
    </row>
    <row r="20" spans="1:19" s="112" customFormat="1">
      <c r="A20" s="413" t="s">
        <v>129</v>
      </c>
      <c r="B20" s="403" t="s">
        <v>2676</v>
      </c>
      <c r="C20" s="405" t="s">
        <v>358</v>
      </c>
      <c r="D20" s="302">
        <f t="shared" ref="D20" si="2">F20+H20+J20+L20+N20+P20</f>
        <v>0</v>
      </c>
      <c r="E20" s="302">
        <f t="shared" ref="E20" si="3">G20+I20+K20+M20+O20+Q20</f>
        <v>0</v>
      </c>
      <c r="F20" s="91">
        <v>0</v>
      </c>
      <c r="G20" s="92">
        <v>0</v>
      </c>
      <c r="H20" s="91">
        <v>0</v>
      </c>
      <c r="I20" s="92">
        <v>0</v>
      </c>
      <c r="J20" s="91">
        <v>0</v>
      </c>
      <c r="K20" s="92">
        <v>0</v>
      </c>
      <c r="L20" s="91">
        <v>0</v>
      </c>
      <c r="M20" s="92">
        <v>0</v>
      </c>
      <c r="N20" s="91">
        <v>0</v>
      </c>
      <c r="O20" s="92">
        <v>0</v>
      </c>
      <c r="P20" s="91">
        <v>0</v>
      </c>
      <c r="Q20" s="93">
        <v>0</v>
      </c>
    </row>
    <row r="21" spans="1:19" s="112" customFormat="1">
      <c r="A21" s="413" t="s">
        <v>810</v>
      </c>
      <c r="B21" s="403" t="s">
        <v>90</v>
      </c>
      <c r="C21" s="405" t="s">
        <v>358</v>
      </c>
      <c r="D21" s="302">
        <f t="shared" si="0"/>
        <v>0</v>
      </c>
      <c r="E21" s="302">
        <f t="shared" si="1"/>
        <v>0</v>
      </c>
      <c r="F21" s="91">
        <v>0</v>
      </c>
      <c r="G21" s="92">
        <v>0</v>
      </c>
      <c r="H21" s="91">
        <v>0</v>
      </c>
      <c r="I21" s="92">
        <v>0</v>
      </c>
      <c r="J21" s="91">
        <v>0</v>
      </c>
      <c r="K21" s="92">
        <v>0</v>
      </c>
      <c r="L21" s="91">
        <v>0</v>
      </c>
      <c r="M21" s="92">
        <v>0</v>
      </c>
      <c r="N21" s="91">
        <v>0</v>
      </c>
      <c r="O21" s="92">
        <v>0</v>
      </c>
      <c r="P21" s="91">
        <v>0</v>
      </c>
      <c r="Q21" s="93">
        <v>0</v>
      </c>
    </row>
    <row r="22" spans="1:19" s="112" customFormat="1">
      <c r="A22" s="413" t="s">
        <v>811</v>
      </c>
      <c r="B22" s="403" t="s">
        <v>812</v>
      </c>
      <c r="C22" s="405" t="s">
        <v>358</v>
      </c>
      <c r="D22" s="302">
        <f t="shared" si="0"/>
        <v>0</v>
      </c>
      <c r="E22" s="302">
        <f t="shared" si="1"/>
        <v>0</v>
      </c>
      <c r="F22" s="91">
        <v>0</v>
      </c>
      <c r="G22" s="92">
        <v>0</v>
      </c>
      <c r="H22" s="91">
        <v>0</v>
      </c>
      <c r="I22" s="92">
        <v>0</v>
      </c>
      <c r="J22" s="91">
        <v>0</v>
      </c>
      <c r="K22" s="92">
        <v>0</v>
      </c>
      <c r="L22" s="91">
        <v>0</v>
      </c>
      <c r="M22" s="92">
        <v>0</v>
      </c>
      <c r="N22" s="91">
        <v>0</v>
      </c>
      <c r="O22" s="92">
        <v>0</v>
      </c>
      <c r="P22" s="91">
        <v>0</v>
      </c>
      <c r="Q22" s="93">
        <v>0</v>
      </c>
    </row>
    <row r="23" spans="1:19">
      <c r="A23" s="414" t="s">
        <v>813</v>
      </c>
      <c r="B23" s="406" t="s">
        <v>131</v>
      </c>
      <c r="C23" s="669" t="s">
        <v>358</v>
      </c>
      <c r="D23" s="325">
        <f t="shared" si="0"/>
        <v>0</v>
      </c>
      <c r="E23" s="325">
        <f t="shared" si="1"/>
        <v>0</v>
      </c>
      <c r="F23" s="329">
        <v>0</v>
      </c>
      <c r="G23" s="352">
        <v>0</v>
      </c>
      <c r="H23" s="329">
        <v>0</v>
      </c>
      <c r="I23" s="352">
        <v>0</v>
      </c>
      <c r="J23" s="329">
        <v>0</v>
      </c>
      <c r="K23" s="352">
        <v>0</v>
      </c>
      <c r="L23" s="329">
        <v>0</v>
      </c>
      <c r="M23" s="352">
        <v>0</v>
      </c>
      <c r="N23" s="329">
        <v>0</v>
      </c>
      <c r="O23" s="352">
        <v>0</v>
      </c>
      <c r="P23" s="329">
        <v>0</v>
      </c>
      <c r="Q23" s="342">
        <v>0</v>
      </c>
    </row>
    <row r="24" spans="1:19" s="111" customFormat="1">
      <c r="A24" s="507" t="s">
        <v>814</v>
      </c>
      <c r="B24" s="391" t="s">
        <v>815</v>
      </c>
      <c r="C24" s="393" t="s">
        <v>565</v>
      </c>
      <c r="D24" s="298">
        <f t="shared" si="0"/>
        <v>0</v>
      </c>
      <c r="E24" s="298">
        <f t="shared" si="1"/>
        <v>0</v>
      </c>
      <c r="F24" s="3">
        <v>0</v>
      </c>
      <c r="G24" s="61">
        <v>0</v>
      </c>
      <c r="H24" s="3">
        <v>0</v>
      </c>
      <c r="I24" s="61">
        <v>0</v>
      </c>
      <c r="J24" s="3">
        <v>0</v>
      </c>
      <c r="K24" s="61">
        <v>0</v>
      </c>
      <c r="L24" s="3">
        <v>0</v>
      </c>
      <c r="M24" s="61">
        <v>0</v>
      </c>
      <c r="N24" s="3">
        <v>0</v>
      </c>
      <c r="O24" s="61">
        <v>0</v>
      </c>
      <c r="P24" s="3">
        <v>0</v>
      </c>
      <c r="Q24" s="21">
        <v>0</v>
      </c>
    </row>
    <row r="25" spans="1:19" s="111" customFormat="1">
      <c r="A25" s="412" t="s">
        <v>818</v>
      </c>
      <c r="B25" s="400" t="s">
        <v>819</v>
      </c>
      <c r="C25" s="402" t="s">
        <v>504</v>
      </c>
      <c r="D25" s="300">
        <f t="shared" ref="D25:E31" si="4">F25+H25+J25+L25+N25+P25</f>
        <v>0</v>
      </c>
      <c r="E25" s="300">
        <f t="shared" si="4"/>
        <v>0</v>
      </c>
      <c r="F25" s="96">
        <v>0</v>
      </c>
      <c r="G25" s="97">
        <v>0</v>
      </c>
      <c r="H25" s="96">
        <v>0</v>
      </c>
      <c r="I25" s="97">
        <v>0</v>
      </c>
      <c r="J25" s="96">
        <v>0</v>
      </c>
      <c r="K25" s="97">
        <v>0</v>
      </c>
      <c r="L25" s="96">
        <v>0</v>
      </c>
      <c r="M25" s="97">
        <v>0</v>
      </c>
      <c r="N25" s="96">
        <v>0</v>
      </c>
      <c r="O25" s="97">
        <v>0</v>
      </c>
      <c r="P25" s="96">
        <v>0</v>
      </c>
      <c r="Q25" s="98">
        <v>0</v>
      </c>
    </row>
    <row r="26" spans="1:19" s="112" customFormat="1">
      <c r="A26" s="413" t="s">
        <v>1356</v>
      </c>
      <c r="B26" s="403" t="s">
        <v>90</v>
      </c>
      <c r="C26" s="405" t="s">
        <v>504</v>
      </c>
      <c r="D26" s="302">
        <f t="shared" si="4"/>
        <v>1</v>
      </c>
      <c r="E26" s="302">
        <f t="shared" si="4"/>
        <v>0.5</v>
      </c>
      <c r="F26" s="91">
        <f>1</f>
        <v>1</v>
      </c>
      <c r="G26" s="92">
        <f>1/2</f>
        <v>0.5</v>
      </c>
      <c r="H26" s="91">
        <v>0</v>
      </c>
      <c r="I26" s="92">
        <v>0</v>
      </c>
      <c r="J26" s="91">
        <v>0</v>
      </c>
      <c r="K26" s="92">
        <v>0</v>
      </c>
      <c r="L26" s="91">
        <v>0</v>
      </c>
      <c r="M26" s="92">
        <v>0</v>
      </c>
      <c r="N26" s="91">
        <v>0</v>
      </c>
      <c r="O26" s="92">
        <v>0</v>
      </c>
      <c r="P26" s="91">
        <v>0</v>
      </c>
      <c r="Q26" s="93">
        <v>0</v>
      </c>
    </row>
    <row r="27" spans="1:19" s="112" customFormat="1">
      <c r="A27" s="413" t="s">
        <v>816</v>
      </c>
      <c r="B27" s="403" t="s">
        <v>817</v>
      </c>
      <c r="C27" s="405" t="s">
        <v>504</v>
      </c>
      <c r="D27" s="302">
        <f t="shared" si="4"/>
        <v>0</v>
      </c>
      <c r="E27" s="302">
        <f t="shared" si="4"/>
        <v>0</v>
      </c>
      <c r="F27" s="91">
        <v>0</v>
      </c>
      <c r="G27" s="92">
        <v>0</v>
      </c>
      <c r="H27" s="91">
        <v>0</v>
      </c>
      <c r="I27" s="92">
        <v>0</v>
      </c>
      <c r="J27" s="91">
        <v>0</v>
      </c>
      <c r="K27" s="92">
        <v>0</v>
      </c>
      <c r="L27" s="91">
        <v>0</v>
      </c>
      <c r="M27" s="92">
        <v>0</v>
      </c>
      <c r="N27" s="91">
        <v>0</v>
      </c>
      <c r="O27" s="92">
        <v>0</v>
      </c>
      <c r="P27" s="91">
        <v>0</v>
      </c>
      <c r="Q27" s="93">
        <v>0</v>
      </c>
    </row>
    <row r="28" spans="1:19">
      <c r="A28" s="414" t="s">
        <v>808</v>
      </c>
      <c r="B28" s="406" t="s">
        <v>820</v>
      </c>
      <c r="C28" s="408" t="s">
        <v>504</v>
      </c>
      <c r="D28" s="325">
        <f t="shared" si="4"/>
        <v>0</v>
      </c>
      <c r="E28" s="325">
        <f t="shared" si="4"/>
        <v>0</v>
      </c>
      <c r="F28" s="329">
        <v>0</v>
      </c>
      <c r="G28" s="352">
        <v>0</v>
      </c>
      <c r="H28" s="329">
        <v>0</v>
      </c>
      <c r="I28" s="352">
        <v>0</v>
      </c>
      <c r="J28" s="329">
        <v>0</v>
      </c>
      <c r="K28" s="352">
        <v>0</v>
      </c>
      <c r="L28" s="329">
        <v>0</v>
      </c>
      <c r="M28" s="352">
        <v>0</v>
      </c>
      <c r="N28" s="329">
        <v>0</v>
      </c>
      <c r="O28" s="352">
        <v>0</v>
      </c>
      <c r="P28" s="329">
        <v>0</v>
      </c>
      <c r="Q28" s="342">
        <v>0</v>
      </c>
    </row>
    <row r="29" spans="1:19">
      <c r="A29" s="507" t="s">
        <v>626</v>
      </c>
      <c r="B29" s="391" t="s">
        <v>821</v>
      </c>
      <c r="C29" s="393" t="s">
        <v>780</v>
      </c>
      <c r="D29" s="298">
        <f t="shared" si="4"/>
        <v>0</v>
      </c>
      <c r="E29" s="298">
        <f t="shared" si="4"/>
        <v>0</v>
      </c>
      <c r="F29" s="3">
        <v>0</v>
      </c>
      <c r="G29" s="61">
        <v>0</v>
      </c>
      <c r="H29" s="3">
        <v>0</v>
      </c>
      <c r="I29" s="61">
        <v>0</v>
      </c>
      <c r="J29" s="3">
        <v>0</v>
      </c>
      <c r="K29" s="61">
        <v>0</v>
      </c>
      <c r="L29" s="3">
        <v>0</v>
      </c>
      <c r="M29" s="61">
        <v>0</v>
      </c>
      <c r="N29" s="3">
        <v>0</v>
      </c>
      <c r="O29" s="61">
        <v>0</v>
      </c>
      <c r="P29" s="3">
        <v>0</v>
      </c>
      <c r="Q29" s="21">
        <v>0</v>
      </c>
    </row>
    <row r="30" spans="1:19">
      <c r="A30" s="417" t="s">
        <v>939</v>
      </c>
      <c r="B30" s="418" t="s">
        <v>940</v>
      </c>
      <c r="C30" s="418" t="s">
        <v>835</v>
      </c>
      <c r="D30" s="302">
        <f t="shared" si="4"/>
        <v>0</v>
      </c>
      <c r="E30" s="302">
        <f t="shared" si="4"/>
        <v>0</v>
      </c>
      <c r="F30" s="19">
        <v>0</v>
      </c>
      <c r="G30" s="82">
        <v>0</v>
      </c>
      <c r="H30" s="19">
        <v>0</v>
      </c>
      <c r="I30" s="82">
        <v>0</v>
      </c>
      <c r="J30" s="19">
        <v>0</v>
      </c>
      <c r="K30" s="82">
        <v>0</v>
      </c>
      <c r="L30" s="19">
        <v>0</v>
      </c>
      <c r="M30" s="82">
        <v>0</v>
      </c>
      <c r="N30" s="19">
        <v>0</v>
      </c>
      <c r="O30" s="82">
        <v>0</v>
      </c>
      <c r="P30" s="1385">
        <v>0</v>
      </c>
      <c r="Q30" s="71">
        <v>0</v>
      </c>
    </row>
    <row r="31" spans="1:19" ht="16" thickBot="1">
      <c r="A31" s="415" t="s">
        <v>1396</v>
      </c>
      <c r="B31" s="409" t="s">
        <v>1397</v>
      </c>
      <c r="C31" s="409" t="s">
        <v>231</v>
      </c>
      <c r="D31" s="309">
        <f t="shared" si="4"/>
        <v>1</v>
      </c>
      <c r="E31" s="309">
        <f t="shared" si="4"/>
        <v>0</v>
      </c>
      <c r="F31" s="73">
        <v>0</v>
      </c>
      <c r="G31" s="74">
        <v>0</v>
      </c>
      <c r="H31" s="73">
        <v>0</v>
      </c>
      <c r="I31" s="74">
        <v>0</v>
      </c>
      <c r="J31" s="73">
        <v>0</v>
      </c>
      <c r="K31" s="74">
        <v>0</v>
      </c>
      <c r="L31" s="73">
        <v>0</v>
      </c>
      <c r="M31" s="74">
        <v>0</v>
      </c>
      <c r="N31" s="73">
        <v>0</v>
      </c>
      <c r="O31" s="74">
        <v>0</v>
      </c>
      <c r="P31" s="1384">
        <v>1</v>
      </c>
      <c r="Q31" s="75">
        <v>0</v>
      </c>
    </row>
    <row r="32" spans="1:19" ht="20.25" customHeight="1">
      <c r="A32" s="252" t="s">
        <v>20</v>
      </c>
      <c r="B32" s="254"/>
      <c r="C32" s="254"/>
      <c r="D32" s="253">
        <f t="shared" ref="D32:Q32" si="5">SUM(D5:D31)</f>
        <v>25</v>
      </c>
      <c r="E32" s="525">
        <f t="shared" si="5"/>
        <v>19.166666666666664</v>
      </c>
      <c r="F32" s="253">
        <f t="shared" si="5"/>
        <v>5</v>
      </c>
      <c r="G32" s="525">
        <f t="shared" si="5"/>
        <v>3.3333333333333335</v>
      </c>
      <c r="H32" s="253">
        <f t="shared" si="5"/>
        <v>13</v>
      </c>
      <c r="I32" s="525">
        <f t="shared" si="5"/>
        <v>11.333333333333332</v>
      </c>
      <c r="J32" s="253">
        <f t="shared" si="5"/>
        <v>0</v>
      </c>
      <c r="K32" s="525">
        <f t="shared" si="5"/>
        <v>0</v>
      </c>
      <c r="L32" s="253">
        <f t="shared" si="5"/>
        <v>0</v>
      </c>
      <c r="M32" s="525">
        <f t="shared" si="5"/>
        <v>0</v>
      </c>
      <c r="N32" s="253">
        <f t="shared" si="5"/>
        <v>0</v>
      </c>
      <c r="O32" s="525">
        <f t="shared" si="5"/>
        <v>0</v>
      </c>
      <c r="P32" s="253">
        <f t="shared" si="5"/>
        <v>7</v>
      </c>
      <c r="Q32" s="526">
        <f t="shared" si="5"/>
        <v>4.5</v>
      </c>
      <c r="R32" s="35"/>
      <c r="S32" s="35"/>
    </row>
  </sheetData>
  <sortState xmlns:xlrd2="http://schemas.microsoft.com/office/spreadsheetml/2017/richdata2" ref="A30:S31">
    <sortCondition ref="A30"/>
  </sortState>
  <mergeCells count="12">
    <mergeCell ref="A1:Q1"/>
    <mergeCell ref="A3:A4"/>
    <mergeCell ref="B3:B4"/>
    <mergeCell ref="C3:C4"/>
    <mergeCell ref="F3:G3"/>
    <mergeCell ref="J3:K3"/>
    <mergeCell ref="L3:M3"/>
    <mergeCell ref="N3:O3"/>
    <mergeCell ref="P3:Q3"/>
    <mergeCell ref="A2:Q2"/>
    <mergeCell ref="D3:E3"/>
    <mergeCell ref="H3:I3"/>
  </mergeCells>
  <phoneticPr fontId="67" type="noConversion"/>
  <conditionalFormatting sqref="C1:C29 C32:C1048576">
    <cfRule type="containsText" dxfId="1" priority="1" operator="containsText" text="student">
      <formula>NOT(ISERROR(SEARCH("student",C1)))</formula>
    </cfRule>
  </conditionalFormatting>
  <pageMargins left="0.17" right="0.17" top="0.75" bottom="0.75" header="0.3" footer="0.3"/>
  <pageSetup paperSize="9" scale="80" orientation="landscape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 codeName="Sheet30">
    <tabColor rgb="FFFFFF00"/>
  </sheetPr>
  <dimension ref="A1:R35"/>
  <sheetViews>
    <sheetView zoomScale="90" zoomScaleNormal="90" workbookViewId="0">
      <selection sqref="A1:Q29"/>
    </sheetView>
  </sheetViews>
  <sheetFormatPr baseColWidth="10" defaultColWidth="8.83203125" defaultRowHeight="15"/>
  <cols>
    <col min="1" max="1" width="17" customWidth="1"/>
    <col min="2" max="2" width="18.1640625" customWidth="1"/>
    <col min="3" max="3" width="31.33203125" customWidth="1"/>
    <col min="4" max="4" width="9.6640625" customWidth="1"/>
    <col min="5" max="5" width="10.33203125" customWidth="1"/>
    <col min="6" max="6" width="9.5" customWidth="1"/>
    <col min="7" max="11" width="10" customWidth="1"/>
    <col min="12" max="12" width="10.33203125" customWidth="1"/>
    <col min="13" max="14" width="9.6640625" customWidth="1"/>
    <col min="15" max="15" width="10.1640625" customWidth="1"/>
    <col min="16" max="16" width="9.1640625" customWidth="1"/>
    <col min="17" max="17" width="10" customWidth="1"/>
  </cols>
  <sheetData>
    <row r="1" spans="1:18" ht="21" customHeight="1">
      <c r="A1" s="1729" t="s">
        <v>54</v>
      </c>
      <c r="B1" s="1730"/>
      <c r="C1" s="1730"/>
      <c r="D1" s="1730"/>
      <c r="E1" s="1730"/>
      <c r="F1" s="1730"/>
      <c r="G1" s="1730"/>
      <c r="H1" s="1730"/>
      <c r="I1" s="1730"/>
      <c r="J1" s="1730"/>
      <c r="K1" s="1730"/>
      <c r="L1" s="1730"/>
      <c r="M1" s="1730"/>
      <c r="N1" s="1730"/>
      <c r="O1" s="1730"/>
      <c r="P1" s="1730"/>
      <c r="Q1" s="1730"/>
      <c r="R1" s="31"/>
    </row>
    <row r="2" spans="1:18" ht="19">
      <c r="A2" s="1731" t="s">
        <v>2277</v>
      </c>
      <c r="B2" s="1732"/>
      <c r="C2" s="1732"/>
      <c r="D2" s="1732"/>
      <c r="E2" s="1732"/>
      <c r="F2" s="1732"/>
      <c r="G2" s="1732"/>
      <c r="H2" s="1732"/>
      <c r="I2" s="1732"/>
      <c r="J2" s="1732"/>
      <c r="K2" s="1732"/>
      <c r="L2" s="1732"/>
      <c r="M2" s="1732"/>
      <c r="N2" s="1732"/>
      <c r="O2" s="1732"/>
      <c r="P2" s="1732"/>
      <c r="Q2" s="1732"/>
    </row>
    <row r="3" spans="1:18" ht="18" customHeight="1">
      <c r="A3" s="1733" t="s">
        <v>1</v>
      </c>
      <c r="B3" s="1733" t="s">
        <v>2</v>
      </c>
      <c r="C3" s="1733" t="s">
        <v>861</v>
      </c>
      <c r="D3" s="1734" t="s">
        <v>853</v>
      </c>
      <c r="E3" s="1734"/>
      <c r="F3" s="1734" t="s">
        <v>1732</v>
      </c>
      <c r="G3" s="1734"/>
      <c r="H3" s="1734" t="s">
        <v>859</v>
      </c>
      <c r="I3" s="1734"/>
      <c r="J3" s="1734" t="s">
        <v>12</v>
      </c>
      <c r="K3" s="1734"/>
      <c r="L3" s="1734" t="s">
        <v>6</v>
      </c>
      <c r="M3" s="1734"/>
      <c r="N3" s="1734" t="s">
        <v>5</v>
      </c>
      <c r="O3" s="1734"/>
      <c r="P3" s="1734" t="s">
        <v>7</v>
      </c>
      <c r="Q3" s="1734"/>
    </row>
    <row r="4" spans="1:18">
      <c r="A4" s="1733"/>
      <c r="B4" s="1733"/>
      <c r="C4" s="1733"/>
      <c r="D4" s="13" t="s">
        <v>14</v>
      </c>
      <c r="E4" s="13" t="s">
        <v>15</v>
      </c>
      <c r="F4" s="13" t="s">
        <v>14</v>
      </c>
      <c r="G4" s="67" t="s">
        <v>15</v>
      </c>
      <c r="H4" s="13" t="s">
        <v>14</v>
      </c>
      <c r="I4" s="67" t="s">
        <v>15</v>
      </c>
      <c r="J4" s="13" t="s">
        <v>14</v>
      </c>
      <c r="K4" s="72" t="s">
        <v>15</v>
      </c>
      <c r="L4" s="13" t="s">
        <v>14</v>
      </c>
      <c r="M4" s="68" t="s">
        <v>15</v>
      </c>
      <c r="N4" s="13" t="s">
        <v>14</v>
      </c>
      <c r="O4" s="13" t="s">
        <v>15</v>
      </c>
      <c r="P4" s="13" t="s">
        <v>14</v>
      </c>
      <c r="Q4" s="13" t="s">
        <v>15</v>
      </c>
    </row>
    <row r="5" spans="1:18" s="109" customFormat="1">
      <c r="A5" s="412" t="s">
        <v>143</v>
      </c>
      <c r="B5" s="400" t="s">
        <v>175</v>
      </c>
      <c r="C5" s="402" t="s">
        <v>394</v>
      </c>
      <c r="D5" s="300">
        <f t="shared" ref="D5:E7" si="0">F5+H5+J5+L5+N5+P5</f>
        <v>3</v>
      </c>
      <c r="E5" s="300">
        <f t="shared" si="0"/>
        <v>1.3333333333333333</v>
      </c>
      <c r="F5" s="96">
        <v>0</v>
      </c>
      <c r="G5" s="97">
        <v>0</v>
      </c>
      <c r="H5" s="96">
        <f>1+1</f>
        <v>2</v>
      </c>
      <c r="I5" s="97">
        <f>1/2+1/3</f>
        <v>0.83333333333333326</v>
      </c>
      <c r="J5" s="96">
        <v>0</v>
      </c>
      <c r="K5" s="97">
        <v>0</v>
      </c>
      <c r="L5" s="96">
        <v>0</v>
      </c>
      <c r="M5" s="97">
        <v>0</v>
      </c>
      <c r="N5" s="96">
        <v>0</v>
      </c>
      <c r="O5" s="97">
        <v>0</v>
      </c>
      <c r="P5" s="96">
        <f>1</f>
        <v>1</v>
      </c>
      <c r="Q5" s="90">
        <f>1/2</f>
        <v>0.5</v>
      </c>
    </row>
    <row r="6" spans="1:18" s="112" customFormat="1">
      <c r="A6" s="413" t="s">
        <v>129</v>
      </c>
      <c r="B6" s="403" t="s">
        <v>130</v>
      </c>
      <c r="C6" s="405" t="s">
        <v>67</v>
      </c>
      <c r="D6" s="302">
        <f t="shared" si="0"/>
        <v>1</v>
      </c>
      <c r="E6" s="302">
        <f t="shared" si="0"/>
        <v>1</v>
      </c>
      <c r="F6" s="355">
        <f>1</f>
        <v>1</v>
      </c>
      <c r="G6" s="375">
        <f>1</f>
        <v>1</v>
      </c>
      <c r="H6" s="355">
        <v>0</v>
      </c>
      <c r="I6" s="375">
        <v>0</v>
      </c>
      <c r="J6" s="355">
        <v>0</v>
      </c>
      <c r="K6" s="92">
        <v>0</v>
      </c>
      <c r="L6" s="91">
        <v>0</v>
      </c>
      <c r="M6" s="92">
        <v>0</v>
      </c>
      <c r="N6" s="91">
        <v>0</v>
      </c>
      <c r="O6" s="92">
        <v>0</v>
      </c>
      <c r="P6" s="91">
        <v>0</v>
      </c>
      <c r="Q6" s="93">
        <v>0</v>
      </c>
    </row>
    <row r="7" spans="1:18" s="110" customFormat="1">
      <c r="A7" s="413" t="s">
        <v>171</v>
      </c>
      <c r="B7" s="403" t="s">
        <v>172</v>
      </c>
      <c r="C7" s="405" t="s">
        <v>67</v>
      </c>
      <c r="D7" s="302">
        <f t="shared" si="0"/>
        <v>2</v>
      </c>
      <c r="E7" s="302">
        <f t="shared" si="0"/>
        <v>2</v>
      </c>
      <c r="F7" s="91">
        <v>0</v>
      </c>
      <c r="G7" s="92">
        <v>0</v>
      </c>
      <c r="H7" s="91">
        <f>1</f>
        <v>1</v>
      </c>
      <c r="I7" s="92">
        <f>1</f>
        <v>1</v>
      </c>
      <c r="J7" s="91">
        <v>0</v>
      </c>
      <c r="K7" s="92">
        <v>0</v>
      </c>
      <c r="L7" s="91">
        <v>0</v>
      </c>
      <c r="M7" s="92">
        <v>0</v>
      </c>
      <c r="N7" s="91">
        <v>0</v>
      </c>
      <c r="O7" s="92">
        <v>0</v>
      </c>
      <c r="P7" s="91">
        <v>1</v>
      </c>
      <c r="Q7" s="93">
        <v>1</v>
      </c>
    </row>
    <row r="8" spans="1:18" s="110" customFormat="1">
      <c r="A8" s="413" t="s">
        <v>2625</v>
      </c>
      <c r="B8" s="403" t="s">
        <v>2624</v>
      </c>
      <c r="C8" s="405" t="s">
        <v>67</v>
      </c>
      <c r="D8" s="302">
        <f t="shared" ref="D8:D27" si="1">F8+H8+J8+L8+N8+P8</f>
        <v>3</v>
      </c>
      <c r="E8" s="302">
        <f t="shared" ref="E8:E27" si="2">G8+I8+K8+M8+O8+Q8</f>
        <v>3</v>
      </c>
      <c r="F8" s="355">
        <v>0</v>
      </c>
      <c r="G8" s="375">
        <v>0</v>
      </c>
      <c r="H8" s="355">
        <f>1+1+1</f>
        <v>3</v>
      </c>
      <c r="I8" s="375">
        <f>1+1+1</f>
        <v>3</v>
      </c>
      <c r="J8" s="355">
        <v>0</v>
      </c>
      <c r="K8" s="92">
        <v>0</v>
      </c>
      <c r="L8" s="91">
        <v>0</v>
      </c>
      <c r="M8" s="92">
        <v>0</v>
      </c>
      <c r="N8" s="91">
        <v>0</v>
      </c>
      <c r="O8" s="92">
        <v>0</v>
      </c>
      <c r="P8" s="91">
        <v>0</v>
      </c>
      <c r="Q8" s="93">
        <v>0</v>
      </c>
    </row>
    <row r="9" spans="1:18" s="110" customFormat="1">
      <c r="A9" s="413" t="s">
        <v>296</v>
      </c>
      <c r="B9" s="403" t="s">
        <v>297</v>
      </c>
      <c r="C9" s="405" t="s">
        <v>67</v>
      </c>
      <c r="D9" s="302">
        <f t="shared" si="1"/>
        <v>1</v>
      </c>
      <c r="E9" s="302">
        <f t="shared" si="2"/>
        <v>0.5</v>
      </c>
      <c r="F9" s="355">
        <f>1</f>
        <v>1</v>
      </c>
      <c r="G9" s="375">
        <f>1/2</f>
        <v>0.5</v>
      </c>
      <c r="H9" s="355">
        <v>0</v>
      </c>
      <c r="I9" s="375">
        <v>0</v>
      </c>
      <c r="J9" s="355">
        <v>0</v>
      </c>
      <c r="K9" s="92">
        <v>0</v>
      </c>
      <c r="L9" s="91">
        <v>0</v>
      </c>
      <c r="M9" s="92">
        <v>0</v>
      </c>
      <c r="N9" s="91">
        <v>0</v>
      </c>
      <c r="O9" s="92">
        <v>0</v>
      </c>
      <c r="P9" s="91">
        <v>0</v>
      </c>
      <c r="Q9" s="93">
        <v>0</v>
      </c>
    </row>
    <row r="10" spans="1:18" s="112" customFormat="1">
      <c r="A10" s="413" t="s">
        <v>167</v>
      </c>
      <c r="B10" s="403" t="s">
        <v>168</v>
      </c>
      <c r="C10" s="405" t="s">
        <v>67</v>
      </c>
      <c r="D10" s="302">
        <f t="shared" si="1"/>
        <v>0</v>
      </c>
      <c r="E10" s="302">
        <f t="shared" si="2"/>
        <v>0</v>
      </c>
      <c r="F10" s="355">
        <v>0</v>
      </c>
      <c r="G10" s="375">
        <v>0</v>
      </c>
      <c r="H10" s="355">
        <v>0</v>
      </c>
      <c r="I10" s="375">
        <v>0</v>
      </c>
      <c r="J10" s="355">
        <v>0</v>
      </c>
      <c r="K10" s="92">
        <v>0</v>
      </c>
      <c r="L10" s="91">
        <v>0</v>
      </c>
      <c r="M10" s="92">
        <v>0</v>
      </c>
      <c r="N10" s="91">
        <v>0</v>
      </c>
      <c r="O10" s="92">
        <v>0</v>
      </c>
      <c r="P10" s="91">
        <v>0</v>
      </c>
      <c r="Q10" s="93">
        <v>0</v>
      </c>
    </row>
    <row r="11" spans="1:18" s="111" customFormat="1">
      <c r="A11" s="412" t="s">
        <v>169</v>
      </c>
      <c r="B11" s="400" t="s">
        <v>170</v>
      </c>
      <c r="C11" s="402" t="s">
        <v>67</v>
      </c>
      <c r="D11" s="302">
        <f t="shared" si="1"/>
        <v>0</v>
      </c>
      <c r="E11" s="302">
        <f t="shared" si="2"/>
        <v>0</v>
      </c>
      <c r="F11" s="355">
        <v>0</v>
      </c>
      <c r="G11" s="375">
        <v>0</v>
      </c>
      <c r="H11" s="355">
        <v>0</v>
      </c>
      <c r="I11" s="375">
        <v>0</v>
      </c>
      <c r="J11" s="355">
        <v>0</v>
      </c>
      <c r="K11" s="92">
        <v>0</v>
      </c>
      <c r="L11" s="91">
        <v>0</v>
      </c>
      <c r="M11" s="92">
        <v>0</v>
      </c>
      <c r="N11" s="91">
        <v>0</v>
      </c>
      <c r="O11" s="92">
        <v>0</v>
      </c>
      <c r="P11" s="91">
        <v>0</v>
      </c>
      <c r="Q11" s="93">
        <v>0</v>
      </c>
    </row>
    <row r="12" spans="1:18" s="112" customFormat="1">
      <c r="A12" s="413" t="s">
        <v>144</v>
      </c>
      <c r="B12" s="403" t="s">
        <v>363</v>
      </c>
      <c r="C12" s="405" t="s">
        <v>1083</v>
      </c>
      <c r="D12" s="302">
        <f t="shared" si="1"/>
        <v>0</v>
      </c>
      <c r="E12" s="302">
        <f t="shared" si="2"/>
        <v>0</v>
      </c>
      <c r="F12" s="355">
        <v>0</v>
      </c>
      <c r="G12" s="375">
        <v>0</v>
      </c>
      <c r="H12" s="355">
        <v>0</v>
      </c>
      <c r="I12" s="375">
        <v>0</v>
      </c>
      <c r="J12" s="355">
        <v>0</v>
      </c>
      <c r="K12" s="92">
        <v>0</v>
      </c>
      <c r="L12" s="91">
        <v>0</v>
      </c>
      <c r="M12" s="92">
        <v>0</v>
      </c>
      <c r="N12" s="91">
        <v>0</v>
      </c>
      <c r="O12" s="92">
        <v>0</v>
      </c>
      <c r="P12" s="91">
        <v>0</v>
      </c>
      <c r="Q12" s="93">
        <v>0</v>
      </c>
    </row>
    <row r="13" spans="1:18" s="112" customFormat="1">
      <c r="A13" s="413" t="s">
        <v>359</v>
      </c>
      <c r="B13" s="403" t="s">
        <v>360</v>
      </c>
      <c r="C13" s="405" t="s">
        <v>1083</v>
      </c>
      <c r="D13" s="302">
        <f t="shared" si="1"/>
        <v>0</v>
      </c>
      <c r="E13" s="302">
        <f t="shared" si="2"/>
        <v>0</v>
      </c>
      <c r="F13" s="355">
        <v>0</v>
      </c>
      <c r="G13" s="375">
        <v>0</v>
      </c>
      <c r="H13" s="355">
        <v>0</v>
      </c>
      <c r="I13" s="375">
        <v>0</v>
      </c>
      <c r="J13" s="355">
        <v>0</v>
      </c>
      <c r="K13" s="92">
        <v>0</v>
      </c>
      <c r="L13" s="91">
        <v>0</v>
      </c>
      <c r="M13" s="92">
        <v>0</v>
      </c>
      <c r="N13" s="91">
        <v>0</v>
      </c>
      <c r="O13" s="92">
        <v>0</v>
      </c>
      <c r="P13" s="91">
        <v>0</v>
      </c>
      <c r="Q13" s="93">
        <v>0</v>
      </c>
    </row>
    <row r="14" spans="1:18" s="1" customFormat="1">
      <c r="A14" s="417" t="s">
        <v>941</v>
      </c>
      <c r="B14" s="418" t="s">
        <v>942</v>
      </c>
      <c r="C14" s="405" t="s">
        <v>1083</v>
      </c>
      <c r="D14" s="302">
        <f t="shared" si="1"/>
        <v>0</v>
      </c>
      <c r="E14" s="302">
        <f t="shared" si="2"/>
        <v>0</v>
      </c>
      <c r="F14" s="355">
        <v>0</v>
      </c>
      <c r="G14" s="375">
        <v>0</v>
      </c>
      <c r="H14" s="355">
        <v>0</v>
      </c>
      <c r="I14" s="375">
        <v>0</v>
      </c>
      <c r="J14" s="355">
        <v>0</v>
      </c>
      <c r="K14" s="92">
        <v>0</v>
      </c>
      <c r="L14" s="91">
        <v>0</v>
      </c>
      <c r="M14" s="92">
        <v>0</v>
      </c>
      <c r="N14" s="91">
        <v>0</v>
      </c>
      <c r="O14" s="92">
        <v>0</v>
      </c>
      <c r="P14" s="91">
        <v>0</v>
      </c>
      <c r="Q14" s="93">
        <v>0</v>
      </c>
    </row>
    <row r="15" spans="1:18">
      <c r="A15" s="414" t="s">
        <v>150</v>
      </c>
      <c r="B15" s="406" t="s">
        <v>151</v>
      </c>
      <c r="C15" s="408" t="s">
        <v>67</v>
      </c>
      <c r="D15" s="325">
        <f t="shared" si="1"/>
        <v>4</v>
      </c>
      <c r="E15" s="325">
        <f t="shared" si="2"/>
        <v>4</v>
      </c>
      <c r="F15" s="369">
        <f>1</f>
        <v>1</v>
      </c>
      <c r="G15" s="390">
        <f>1</f>
        <v>1</v>
      </c>
      <c r="H15" s="369">
        <f>1+1+1</f>
        <v>3</v>
      </c>
      <c r="I15" s="390">
        <f>1+1+1</f>
        <v>3</v>
      </c>
      <c r="J15" s="369">
        <v>0</v>
      </c>
      <c r="K15" s="352">
        <v>0</v>
      </c>
      <c r="L15" s="329">
        <v>0</v>
      </c>
      <c r="M15" s="352">
        <v>0</v>
      </c>
      <c r="N15" s="329">
        <v>0</v>
      </c>
      <c r="O15" s="352">
        <v>0</v>
      </c>
      <c r="P15" s="329">
        <v>0</v>
      </c>
      <c r="Q15" s="342">
        <v>0</v>
      </c>
    </row>
    <row r="16" spans="1:18" s="111" customFormat="1">
      <c r="A16" s="412" t="s">
        <v>90</v>
      </c>
      <c r="B16" s="400" t="s">
        <v>91</v>
      </c>
      <c r="C16" s="402" t="s">
        <v>59</v>
      </c>
      <c r="D16" s="612">
        <f t="shared" si="1"/>
        <v>3</v>
      </c>
      <c r="E16" s="612">
        <f t="shared" si="2"/>
        <v>3</v>
      </c>
      <c r="F16" s="107">
        <f>1</f>
        <v>1</v>
      </c>
      <c r="G16" s="377">
        <f>1</f>
        <v>1</v>
      </c>
      <c r="H16" s="107">
        <f>1+1</f>
        <v>2</v>
      </c>
      <c r="I16" s="377">
        <f>1+1</f>
        <v>2</v>
      </c>
      <c r="J16" s="107">
        <v>0</v>
      </c>
      <c r="K16" s="97">
        <v>0</v>
      </c>
      <c r="L16" s="96">
        <v>0</v>
      </c>
      <c r="M16" s="97">
        <v>0</v>
      </c>
      <c r="N16" s="96">
        <v>0</v>
      </c>
      <c r="O16" s="97">
        <v>0</v>
      </c>
      <c r="P16" s="96">
        <v>0</v>
      </c>
      <c r="Q16" s="98">
        <v>0</v>
      </c>
    </row>
    <row r="17" spans="1:17" s="112" customFormat="1">
      <c r="A17" s="413" t="s">
        <v>822</v>
      </c>
      <c r="B17" s="403" t="s">
        <v>823</v>
      </c>
      <c r="C17" s="405" t="s">
        <v>59</v>
      </c>
      <c r="D17" s="302">
        <f t="shared" si="1"/>
        <v>0</v>
      </c>
      <c r="E17" s="302">
        <f t="shared" si="2"/>
        <v>0</v>
      </c>
      <c r="F17" s="355">
        <v>0</v>
      </c>
      <c r="G17" s="375">
        <v>0</v>
      </c>
      <c r="H17" s="355">
        <v>0</v>
      </c>
      <c r="I17" s="375">
        <v>0</v>
      </c>
      <c r="J17" s="355">
        <v>0</v>
      </c>
      <c r="K17" s="92">
        <v>0</v>
      </c>
      <c r="L17" s="91">
        <v>0</v>
      </c>
      <c r="M17" s="92">
        <v>0</v>
      </c>
      <c r="N17" s="91">
        <v>0</v>
      </c>
      <c r="O17" s="92">
        <v>0</v>
      </c>
      <c r="P17" s="91">
        <v>0</v>
      </c>
      <c r="Q17" s="93">
        <v>0</v>
      </c>
    </row>
    <row r="18" spans="1:17" s="112" customFormat="1">
      <c r="A18" s="413" t="s">
        <v>824</v>
      </c>
      <c r="B18" s="403" t="s">
        <v>497</v>
      </c>
      <c r="C18" s="405" t="s">
        <v>59</v>
      </c>
      <c r="D18" s="302">
        <f t="shared" si="1"/>
        <v>0</v>
      </c>
      <c r="E18" s="302">
        <f t="shared" si="2"/>
        <v>0</v>
      </c>
      <c r="F18" s="355">
        <v>0</v>
      </c>
      <c r="G18" s="375">
        <v>0</v>
      </c>
      <c r="H18" s="355">
        <v>0</v>
      </c>
      <c r="I18" s="375">
        <v>0</v>
      </c>
      <c r="J18" s="355">
        <v>0</v>
      </c>
      <c r="K18" s="92">
        <v>0</v>
      </c>
      <c r="L18" s="91">
        <v>0</v>
      </c>
      <c r="M18" s="92">
        <v>0</v>
      </c>
      <c r="N18" s="91">
        <v>0</v>
      </c>
      <c r="O18" s="92">
        <v>0</v>
      </c>
      <c r="P18" s="91">
        <v>0</v>
      </c>
      <c r="Q18" s="93">
        <v>0</v>
      </c>
    </row>
    <row r="19" spans="1:17" s="112" customFormat="1">
      <c r="A19" s="419" t="s">
        <v>285</v>
      </c>
      <c r="B19" s="420" t="s">
        <v>286</v>
      </c>
      <c r="C19" s="421" t="s">
        <v>2650</v>
      </c>
      <c r="D19" s="325">
        <f t="shared" si="1"/>
        <v>0</v>
      </c>
      <c r="E19" s="325">
        <f t="shared" si="2"/>
        <v>0</v>
      </c>
      <c r="F19" s="369">
        <v>0</v>
      </c>
      <c r="G19" s="390">
        <v>0</v>
      </c>
      <c r="H19" s="369">
        <v>0</v>
      </c>
      <c r="I19" s="390">
        <v>0</v>
      </c>
      <c r="J19" s="369">
        <v>0</v>
      </c>
      <c r="K19" s="352">
        <v>0</v>
      </c>
      <c r="L19" s="329">
        <v>0</v>
      </c>
      <c r="M19" s="352">
        <v>0</v>
      </c>
      <c r="N19" s="329">
        <v>0</v>
      </c>
      <c r="O19" s="352">
        <v>0</v>
      </c>
      <c r="P19" s="329">
        <v>0</v>
      </c>
      <c r="Q19" s="342">
        <v>0</v>
      </c>
    </row>
    <row r="20" spans="1:17" s="111" customFormat="1">
      <c r="A20" s="412" t="s">
        <v>825</v>
      </c>
      <c r="B20" s="400" t="s">
        <v>826</v>
      </c>
      <c r="C20" s="402" t="s">
        <v>56</v>
      </c>
      <c r="D20" s="300">
        <f t="shared" si="1"/>
        <v>0</v>
      </c>
      <c r="E20" s="300">
        <f t="shared" si="2"/>
        <v>0</v>
      </c>
      <c r="F20" s="107">
        <v>0</v>
      </c>
      <c r="G20" s="377">
        <v>0</v>
      </c>
      <c r="H20" s="107">
        <v>0</v>
      </c>
      <c r="I20" s="377">
        <v>0</v>
      </c>
      <c r="J20" s="107">
        <v>0</v>
      </c>
      <c r="K20" s="97">
        <v>0</v>
      </c>
      <c r="L20" s="96">
        <v>0</v>
      </c>
      <c r="M20" s="97">
        <v>0</v>
      </c>
      <c r="N20" s="96">
        <v>0</v>
      </c>
      <c r="O20" s="97">
        <v>0</v>
      </c>
      <c r="P20" s="96">
        <v>0</v>
      </c>
      <c r="Q20" s="98">
        <v>0</v>
      </c>
    </row>
    <row r="21" spans="1:17" s="112" customFormat="1">
      <c r="A21" s="413" t="s">
        <v>827</v>
      </c>
      <c r="B21" s="403" t="s">
        <v>828</v>
      </c>
      <c r="C21" s="405" t="s">
        <v>56</v>
      </c>
      <c r="D21" s="302">
        <f t="shared" si="1"/>
        <v>1</v>
      </c>
      <c r="E21" s="302">
        <f t="shared" si="2"/>
        <v>1</v>
      </c>
      <c r="F21" s="355">
        <f>1</f>
        <v>1</v>
      </c>
      <c r="G21" s="375">
        <f>1</f>
        <v>1</v>
      </c>
      <c r="H21" s="355">
        <v>0</v>
      </c>
      <c r="I21" s="375">
        <v>0</v>
      </c>
      <c r="J21" s="355">
        <v>0</v>
      </c>
      <c r="K21" s="92">
        <v>0</v>
      </c>
      <c r="L21" s="91">
        <v>0</v>
      </c>
      <c r="M21" s="92">
        <v>0</v>
      </c>
      <c r="N21" s="91">
        <v>0</v>
      </c>
      <c r="O21" s="92">
        <v>0</v>
      </c>
      <c r="P21" s="91">
        <v>0</v>
      </c>
      <c r="Q21" s="93">
        <v>0</v>
      </c>
    </row>
    <row r="22" spans="1:17" s="112" customFormat="1">
      <c r="A22" s="413" t="s">
        <v>2677</v>
      </c>
      <c r="B22" s="403" t="s">
        <v>2678</v>
      </c>
      <c r="C22" s="405" t="s">
        <v>56</v>
      </c>
      <c r="D22" s="302">
        <f t="shared" ref="D22" si="3">F22+H22+J22+L22+N22+P22</f>
        <v>0</v>
      </c>
      <c r="E22" s="302">
        <f t="shared" ref="E22" si="4">G22+I22+K22+M22+O22+Q22</f>
        <v>0</v>
      </c>
      <c r="F22" s="355">
        <v>0</v>
      </c>
      <c r="G22" s="375">
        <v>0</v>
      </c>
      <c r="H22" s="355">
        <v>0</v>
      </c>
      <c r="I22" s="375">
        <v>0</v>
      </c>
      <c r="J22" s="355">
        <v>0</v>
      </c>
      <c r="K22" s="92">
        <v>0</v>
      </c>
      <c r="L22" s="91">
        <v>0</v>
      </c>
      <c r="M22" s="92">
        <v>0</v>
      </c>
      <c r="N22" s="91">
        <v>0</v>
      </c>
      <c r="O22" s="92">
        <v>0</v>
      </c>
      <c r="P22" s="91">
        <v>0</v>
      </c>
      <c r="Q22" s="93">
        <v>0</v>
      </c>
    </row>
    <row r="23" spans="1:17" s="112" customFormat="1">
      <c r="A23" s="413" t="s">
        <v>361</v>
      </c>
      <c r="B23" s="403" t="s">
        <v>362</v>
      </c>
      <c r="C23" s="405" t="s">
        <v>56</v>
      </c>
      <c r="D23" s="302">
        <f t="shared" si="1"/>
        <v>3</v>
      </c>
      <c r="E23" s="302">
        <f t="shared" si="2"/>
        <v>1.8333333333333333</v>
      </c>
      <c r="F23" s="355">
        <v>0</v>
      </c>
      <c r="G23" s="375">
        <v>0</v>
      </c>
      <c r="H23" s="355">
        <f>1+1+1</f>
        <v>3</v>
      </c>
      <c r="I23" s="375">
        <f>1/2+1+1/3</f>
        <v>1.8333333333333333</v>
      </c>
      <c r="J23" s="355">
        <v>0</v>
      </c>
      <c r="K23" s="92">
        <v>0</v>
      </c>
      <c r="L23" s="91">
        <v>0</v>
      </c>
      <c r="M23" s="92">
        <v>0</v>
      </c>
      <c r="N23" s="91">
        <v>0</v>
      </c>
      <c r="O23" s="92">
        <v>0</v>
      </c>
      <c r="P23" s="91">
        <v>0</v>
      </c>
      <c r="Q23" s="93">
        <v>0</v>
      </c>
    </row>
    <row r="24" spans="1:17">
      <c r="A24" s="414" t="s">
        <v>55</v>
      </c>
      <c r="B24" s="406" t="s">
        <v>829</v>
      </c>
      <c r="C24" s="408" t="s">
        <v>56</v>
      </c>
      <c r="D24" s="325">
        <f t="shared" si="1"/>
        <v>0</v>
      </c>
      <c r="E24" s="325">
        <f t="shared" si="2"/>
        <v>0</v>
      </c>
      <c r="F24" s="369">
        <v>0</v>
      </c>
      <c r="G24" s="390">
        <v>0</v>
      </c>
      <c r="H24" s="369">
        <v>0</v>
      </c>
      <c r="I24" s="390">
        <v>0</v>
      </c>
      <c r="J24" s="369">
        <v>0</v>
      </c>
      <c r="K24" s="352">
        <v>0</v>
      </c>
      <c r="L24" s="329">
        <v>0</v>
      </c>
      <c r="M24" s="352">
        <v>0</v>
      </c>
      <c r="N24" s="329">
        <v>0</v>
      </c>
      <c r="O24" s="352">
        <v>0</v>
      </c>
      <c r="P24" s="329">
        <v>0</v>
      </c>
      <c r="Q24" s="342">
        <v>0</v>
      </c>
    </row>
    <row r="25" spans="1:17" s="111" customFormat="1">
      <c r="A25" s="412" t="s">
        <v>366</v>
      </c>
      <c r="B25" s="400" t="s">
        <v>367</v>
      </c>
      <c r="C25" s="402" t="s">
        <v>368</v>
      </c>
      <c r="D25" s="300">
        <f t="shared" si="1"/>
        <v>0</v>
      </c>
      <c r="E25" s="300">
        <f t="shared" si="2"/>
        <v>0</v>
      </c>
      <c r="F25" s="107">
        <v>0</v>
      </c>
      <c r="G25" s="377">
        <v>0</v>
      </c>
      <c r="H25" s="107">
        <v>0</v>
      </c>
      <c r="I25" s="377">
        <v>0</v>
      </c>
      <c r="J25" s="107">
        <v>0</v>
      </c>
      <c r="K25" s="97">
        <v>0</v>
      </c>
      <c r="L25" s="96">
        <v>0</v>
      </c>
      <c r="M25" s="97">
        <v>0</v>
      </c>
      <c r="N25" s="96">
        <v>0</v>
      </c>
      <c r="O25" s="97">
        <v>0</v>
      </c>
      <c r="P25" s="96">
        <v>0</v>
      </c>
      <c r="Q25" s="98">
        <v>0</v>
      </c>
    </row>
    <row r="26" spans="1:17">
      <c r="A26" s="414" t="s">
        <v>589</v>
      </c>
      <c r="B26" s="406" t="s">
        <v>830</v>
      </c>
      <c r="C26" s="408" t="s">
        <v>565</v>
      </c>
      <c r="D26" s="325">
        <f t="shared" si="1"/>
        <v>0</v>
      </c>
      <c r="E26" s="325">
        <f t="shared" si="2"/>
        <v>0</v>
      </c>
      <c r="F26" s="369">
        <v>0</v>
      </c>
      <c r="G26" s="390">
        <v>0</v>
      </c>
      <c r="H26" s="369">
        <v>0</v>
      </c>
      <c r="I26" s="390">
        <v>0</v>
      </c>
      <c r="J26" s="369">
        <v>0</v>
      </c>
      <c r="K26" s="352">
        <v>0</v>
      </c>
      <c r="L26" s="329">
        <v>0</v>
      </c>
      <c r="M26" s="352">
        <v>0</v>
      </c>
      <c r="N26" s="329">
        <v>0</v>
      </c>
      <c r="O26" s="352">
        <v>0</v>
      </c>
      <c r="P26" s="329">
        <v>0</v>
      </c>
      <c r="Q26" s="342">
        <v>0</v>
      </c>
    </row>
    <row r="27" spans="1:17">
      <c r="A27" s="507" t="s">
        <v>831</v>
      </c>
      <c r="B27" s="391" t="s">
        <v>832</v>
      </c>
      <c r="C27" s="393" t="s">
        <v>780</v>
      </c>
      <c r="D27" s="298">
        <f t="shared" si="1"/>
        <v>0</v>
      </c>
      <c r="E27" s="298">
        <f t="shared" si="2"/>
        <v>0</v>
      </c>
      <c r="F27" s="360">
        <v>0</v>
      </c>
      <c r="G27" s="385">
        <v>0</v>
      </c>
      <c r="H27" s="360">
        <v>0</v>
      </c>
      <c r="I27" s="385">
        <v>0</v>
      </c>
      <c r="J27" s="360">
        <v>0</v>
      </c>
      <c r="K27" s="61">
        <v>0</v>
      </c>
      <c r="L27" s="3">
        <v>0</v>
      </c>
      <c r="M27" s="61">
        <v>0</v>
      </c>
      <c r="N27" s="3">
        <v>0</v>
      </c>
      <c r="O27" s="61">
        <v>0</v>
      </c>
      <c r="P27" s="3">
        <v>0</v>
      </c>
      <c r="Q27" s="21">
        <v>0</v>
      </c>
    </row>
    <row r="28" spans="1:17" ht="16" thickBot="1">
      <c r="A28" s="572" t="s">
        <v>2001</v>
      </c>
      <c r="B28" s="573" t="s">
        <v>1877</v>
      </c>
      <c r="C28" s="573" t="s">
        <v>231</v>
      </c>
      <c r="D28" s="309">
        <f t="shared" ref="D28" si="5">F28+H28+J28+L28+N28+P28</f>
        <v>1</v>
      </c>
      <c r="E28" s="309">
        <f t="shared" ref="E28" si="6">G28+I28+K28+M28+O28+Q28</f>
        <v>0</v>
      </c>
      <c r="F28" s="589">
        <f>1</f>
        <v>1</v>
      </c>
      <c r="G28" s="590">
        <v>0</v>
      </c>
      <c r="H28" s="589">
        <v>0</v>
      </c>
      <c r="I28" s="590">
        <v>0</v>
      </c>
      <c r="J28" s="589">
        <v>0</v>
      </c>
      <c r="K28" s="74">
        <v>0</v>
      </c>
      <c r="L28" s="73">
        <v>0</v>
      </c>
      <c r="M28" s="74">
        <v>0</v>
      </c>
      <c r="N28" s="73">
        <v>0</v>
      </c>
      <c r="O28" s="74">
        <v>0</v>
      </c>
      <c r="P28" s="73">
        <v>0</v>
      </c>
      <c r="Q28" s="75">
        <v>0</v>
      </c>
    </row>
    <row r="29" spans="1:17" ht="20.25" customHeight="1">
      <c r="A29" s="252" t="s">
        <v>20</v>
      </c>
      <c r="B29" s="254"/>
      <c r="C29" s="254"/>
      <c r="D29" s="253">
        <f t="shared" ref="D29:Q29" si="7">SUM(D5:D28)</f>
        <v>22</v>
      </c>
      <c r="E29" s="525">
        <f t="shared" si="7"/>
        <v>17.666666666666664</v>
      </c>
      <c r="F29" s="253">
        <f t="shared" si="7"/>
        <v>6</v>
      </c>
      <c r="G29" s="525">
        <f t="shared" si="7"/>
        <v>4.5</v>
      </c>
      <c r="H29" s="253">
        <f t="shared" si="7"/>
        <v>14</v>
      </c>
      <c r="I29" s="525">
        <f t="shared" si="7"/>
        <v>11.666666666666666</v>
      </c>
      <c r="J29" s="253">
        <f t="shared" si="7"/>
        <v>0</v>
      </c>
      <c r="K29" s="525">
        <f t="shared" si="7"/>
        <v>0</v>
      </c>
      <c r="L29" s="253">
        <f t="shared" si="7"/>
        <v>0</v>
      </c>
      <c r="M29" s="525">
        <f t="shared" si="7"/>
        <v>0</v>
      </c>
      <c r="N29" s="253">
        <f t="shared" si="7"/>
        <v>0</v>
      </c>
      <c r="O29" s="525">
        <f t="shared" si="7"/>
        <v>0</v>
      </c>
      <c r="P29" s="253">
        <f t="shared" si="7"/>
        <v>2</v>
      </c>
      <c r="Q29" s="526">
        <f t="shared" si="7"/>
        <v>1.5</v>
      </c>
    </row>
    <row r="30" spans="1:17">
      <c r="A30" s="31"/>
    </row>
    <row r="31" spans="1:17">
      <c r="A31" s="31"/>
    </row>
    <row r="32" spans="1:17">
      <c r="A32" s="31"/>
    </row>
    <row r="33" spans="1:1">
      <c r="A33" s="31"/>
    </row>
    <row r="34" spans="1:1">
      <c r="A34" s="31"/>
    </row>
    <row r="35" spans="1:1">
      <c r="A35" s="31"/>
    </row>
  </sheetData>
  <sortState xmlns:xlrd2="http://schemas.microsoft.com/office/spreadsheetml/2017/richdata2" ref="A26:N27">
    <sortCondition ref="A25"/>
  </sortState>
  <mergeCells count="12">
    <mergeCell ref="A1:Q1"/>
    <mergeCell ref="A3:A4"/>
    <mergeCell ref="B3:B4"/>
    <mergeCell ref="C3:C4"/>
    <mergeCell ref="F3:G3"/>
    <mergeCell ref="J3:K3"/>
    <mergeCell ref="L3:M3"/>
    <mergeCell ref="N3:O3"/>
    <mergeCell ref="P3:Q3"/>
    <mergeCell ref="A2:Q2"/>
    <mergeCell ref="D3:E3"/>
    <mergeCell ref="H3:I3"/>
  </mergeCells>
  <phoneticPr fontId="67" type="noConversion"/>
  <conditionalFormatting sqref="C1:C27 C29:C1048576">
    <cfRule type="containsText" dxfId="0" priority="1" operator="containsText" text="student">
      <formula>NOT(ISERROR(SEARCH("student",C1)))</formula>
    </cfRule>
  </conditionalFormatting>
  <pageMargins left="0.17" right="0.17" top="0.75" bottom="0.75" header="0.3" footer="0.3"/>
  <pageSetup paperSize="9" scale="78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607"/>
  <sheetViews>
    <sheetView tabSelected="1" topLeftCell="C593" zoomScale="106" zoomScaleNormal="160" workbookViewId="0">
      <selection activeCell="D604" sqref="D604"/>
    </sheetView>
  </sheetViews>
  <sheetFormatPr baseColWidth="10" defaultColWidth="11.5" defaultRowHeight="15"/>
  <cols>
    <col min="1" max="1" width="15" customWidth="1"/>
    <col min="2" max="2" width="18.6640625" bestFit="1" customWidth="1"/>
    <col min="3" max="3" width="24" bestFit="1" customWidth="1"/>
    <col min="4" max="4" width="31.83203125" customWidth="1"/>
    <col min="5" max="5" width="21.6640625" customWidth="1"/>
    <col min="6" max="6" width="16.83203125" customWidth="1"/>
    <col min="7" max="7" width="41.6640625" customWidth="1"/>
    <col min="8" max="8" width="36.83203125" customWidth="1"/>
    <col min="9" max="9" width="16" customWidth="1"/>
    <col min="10" max="10" width="36.33203125" customWidth="1"/>
    <col min="11" max="11" width="16" customWidth="1"/>
    <col min="12" max="12" width="8" customWidth="1"/>
    <col min="13" max="13" width="8.6640625" customWidth="1"/>
    <col min="15" max="15" width="10.6640625" customWidth="1"/>
    <col min="16" max="16" width="8.1640625" customWidth="1"/>
    <col min="17" max="17" width="31.6640625" customWidth="1"/>
    <col min="18" max="18" width="20" customWidth="1"/>
    <col min="19" max="19" width="30.5" customWidth="1"/>
    <col min="20" max="20" width="31" customWidth="1"/>
    <col min="21" max="21" width="29.1640625" customWidth="1"/>
    <col min="22" max="22" width="29.6640625" customWidth="1"/>
  </cols>
  <sheetData>
    <row r="1" spans="1:22" ht="16">
      <c r="A1" s="1376" t="s">
        <v>0</v>
      </c>
      <c r="B1" s="1377" t="s">
        <v>1</v>
      </c>
      <c r="C1" s="1377" t="s">
        <v>2</v>
      </c>
      <c r="D1" s="1377" t="s">
        <v>2879</v>
      </c>
      <c r="E1" s="1377" t="s">
        <v>861</v>
      </c>
      <c r="F1" s="1377" t="s">
        <v>3</v>
      </c>
      <c r="G1" s="1377" t="s">
        <v>4</v>
      </c>
      <c r="H1" s="1377" t="s">
        <v>1238</v>
      </c>
      <c r="I1" s="1377" t="s">
        <v>1241</v>
      </c>
      <c r="J1" s="1377" t="s">
        <v>1785</v>
      </c>
      <c r="K1" s="1377" t="s">
        <v>1039</v>
      </c>
      <c r="L1" s="1377" t="s">
        <v>859</v>
      </c>
      <c r="M1" s="1377" t="s">
        <v>12</v>
      </c>
      <c r="N1" s="1377" t="s">
        <v>6</v>
      </c>
      <c r="O1" s="1377" t="s">
        <v>5</v>
      </c>
      <c r="P1" s="1377" t="s">
        <v>7</v>
      </c>
      <c r="Q1" s="1377" t="s">
        <v>8</v>
      </c>
      <c r="R1" s="1377" t="s">
        <v>9</v>
      </c>
      <c r="S1" s="1377" t="s">
        <v>2969</v>
      </c>
      <c r="T1" s="1377" t="s">
        <v>2971</v>
      </c>
      <c r="U1" s="1377" t="s">
        <v>2903</v>
      </c>
      <c r="V1" s="1421" t="s">
        <v>2970</v>
      </c>
    </row>
    <row r="2" spans="1:22" ht="48">
      <c r="A2" s="1249">
        <v>1</v>
      </c>
      <c r="B2" s="1250" t="s">
        <v>1058</v>
      </c>
      <c r="C2" s="1251" t="s">
        <v>1059</v>
      </c>
      <c r="D2" s="1250" t="str">
        <f>C2&amp;" "&amp;B2</f>
        <v>Sandra Knuteson</v>
      </c>
      <c r="E2" s="1250" t="s">
        <v>470</v>
      </c>
      <c r="F2" s="1252" t="s">
        <v>17</v>
      </c>
      <c r="G2" s="1252" t="s">
        <v>2098</v>
      </c>
      <c r="H2" s="1252" t="s">
        <v>1240</v>
      </c>
      <c r="I2" s="1253" t="s">
        <v>1098</v>
      </c>
      <c r="J2" s="1254" t="s">
        <v>1099</v>
      </c>
      <c r="K2" s="1255">
        <v>1</v>
      </c>
      <c r="L2" s="1255"/>
      <c r="M2" s="1255"/>
      <c r="N2" s="1255"/>
      <c r="O2" s="1255"/>
      <c r="P2" s="1255"/>
      <c r="Q2" s="1252" t="s">
        <v>1195</v>
      </c>
      <c r="R2" s="1256" t="s">
        <v>1234</v>
      </c>
      <c r="S2" s="1255">
        <v>1</v>
      </c>
      <c r="T2" s="1255">
        <v>1</v>
      </c>
      <c r="U2" s="1255">
        <f>1/4</f>
        <v>0.25</v>
      </c>
      <c r="V2" s="1386">
        <f>1/4</f>
        <v>0.25</v>
      </c>
    </row>
    <row r="3" spans="1:22" ht="48">
      <c r="A3" s="1257">
        <v>2</v>
      </c>
      <c r="B3" s="1258" t="s">
        <v>803</v>
      </c>
      <c r="C3" s="1259" t="s">
        <v>804</v>
      </c>
      <c r="D3" s="1250" t="str">
        <f t="shared" ref="D3:D66" si="0">C3&amp;" "&amp;B3</f>
        <v>Marie-France Waxin</v>
      </c>
      <c r="E3" s="1258" t="s">
        <v>59</v>
      </c>
      <c r="F3" s="1258" t="s">
        <v>19</v>
      </c>
      <c r="G3" s="1260" t="s">
        <v>1237</v>
      </c>
      <c r="H3" s="1260" t="s">
        <v>1239</v>
      </c>
      <c r="I3" s="1261" t="s">
        <v>1235</v>
      </c>
      <c r="J3" s="1262" t="s">
        <v>1100</v>
      </c>
      <c r="K3" s="1263">
        <v>0.33333333333333331</v>
      </c>
      <c r="L3" s="1263"/>
      <c r="M3" s="1263"/>
      <c r="N3" s="1263"/>
      <c r="O3" s="1263"/>
      <c r="P3" s="1263"/>
      <c r="Q3" s="1260" t="s">
        <v>1195</v>
      </c>
      <c r="R3" s="1264" t="s">
        <v>1236</v>
      </c>
      <c r="S3" s="1263">
        <f>1/3</f>
        <v>0.33333333333333331</v>
      </c>
      <c r="T3" s="1263">
        <v>0.33333333333333331</v>
      </c>
      <c r="U3" s="1263">
        <f t="shared" ref="U3:V5" si="1">1/3</f>
        <v>0.33333333333333331</v>
      </c>
      <c r="V3" s="1387">
        <f t="shared" si="1"/>
        <v>0.33333333333333331</v>
      </c>
    </row>
    <row r="4" spans="1:22" ht="48">
      <c r="A4" s="1249">
        <v>3</v>
      </c>
      <c r="B4" s="1250" t="s">
        <v>1058</v>
      </c>
      <c r="C4" s="1251" t="s">
        <v>1059</v>
      </c>
      <c r="D4" s="1250" t="str">
        <f t="shared" si="0"/>
        <v>Sandra Knuteson</v>
      </c>
      <c r="E4" s="1250" t="s">
        <v>470</v>
      </c>
      <c r="F4" s="1252" t="s">
        <v>17</v>
      </c>
      <c r="G4" s="1252" t="s">
        <v>2098</v>
      </c>
      <c r="H4" s="1252" t="s">
        <v>1239</v>
      </c>
      <c r="I4" s="1253" t="s">
        <v>1235</v>
      </c>
      <c r="J4" s="1265" t="s">
        <v>1100</v>
      </c>
      <c r="K4" s="1255">
        <v>0.33333333333333331</v>
      </c>
      <c r="L4" s="1255"/>
      <c r="M4" s="1255"/>
      <c r="N4" s="1255"/>
      <c r="O4" s="1255"/>
      <c r="P4" s="1255"/>
      <c r="Q4" s="1252" t="s">
        <v>1195</v>
      </c>
      <c r="R4" s="1266" t="s">
        <v>1236</v>
      </c>
      <c r="S4" s="1255">
        <f>1/3</f>
        <v>0.33333333333333331</v>
      </c>
      <c r="T4" s="1255">
        <v>0.33333333333333331</v>
      </c>
      <c r="U4" s="1255">
        <f t="shared" si="1"/>
        <v>0.33333333333333331</v>
      </c>
      <c r="V4" s="1386">
        <f t="shared" si="1"/>
        <v>0.33333333333333331</v>
      </c>
    </row>
    <row r="5" spans="1:22" ht="48">
      <c r="A5" s="1257">
        <v>4</v>
      </c>
      <c r="B5" s="1258" t="s">
        <v>1048</v>
      </c>
      <c r="C5" s="1259" t="s">
        <v>497</v>
      </c>
      <c r="D5" s="1250" t="str">
        <f t="shared" si="0"/>
        <v>Aaron Bartholomew</v>
      </c>
      <c r="E5" s="1258" t="s">
        <v>67</v>
      </c>
      <c r="F5" s="1260" t="s">
        <v>17</v>
      </c>
      <c r="G5" s="1260" t="s">
        <v>2098</v>
      </c>
      <c r="H5" s="1260" t="s">
        <v>1239</v>
      </c>
      <c r="I5" s="1261" t="s">
        <v>1235</v>
      </c>
      <c r="J5" s="1262" t="s">
        <v>1100</v>
      </c>
      <c r="K5" s="1263">
        <v>0.33333333333333331</v>
      </c>
      <c r="L5" s="1263"/>
      <c r="M5" s="1263"/>
      <c r="N5" s="1263"/>
      <c r="O5" s="1263"/>
      <c r="P5" s="1263"/>
      <c r="Q5" s="1260" t="s">
        <v>1195</v>
      </c>
      <c r="R5" s="1267" t="s">
        <v>1236</v>
      </c>
      <c r="S5" s="1263">
        <f>1/3</f>
        <v>0.33333333333333331</v>
      </c>
      <c r="T5" s="1263">
        <v>0.33333333333333331</v>
      </c>
      <c r="U5" s="1263">
        <f t="shared" si="1"/>
        <v>0.33333333333333331</v>
      </c>
      <c r="V5" s="1387">
        <f t="shared" si="1"/>
        <v>0.33333333333333331</v>
      </c>
    </row>
    <row r="6" spans="1:22" ht="32">
      <c r="A6" s="1249">
        <v>5</v>
      </c>
      <c r="B6" s="1252" t="s">
        <v>1243</v>
      </c>
      <c r="C6" s="1268" t="s">
        <v>433</v>
      </c>
      <c r="D6" s="1250" t="str">
        <f t="shared" si="0"/>
        <v>Juan Sanchez</v>
      </c>
      <c r="E6" s="1250" t="s">
        <v>1244</v>
      </c>
      <c r="F6" s="1250" t="s">
        <v>18</v>
      </c>
      <c r="G6" s="1252" t="s">
        <v>38</v>
      </c>
      <c r="H6" s="1252" t="s">
        <v>1242</v>
      </c>
      <c r="I6" s="1253" t="s">
        <v>1245</v>
      </c>
      <c r="J6" s="1265" t="s">
        <v>1101</v>
      </c>
      <c r="K6" s="1255">
        <v>1</v>
      </c>
      <c r="L6" s="1255"/>
      <c r="M6" s="1255"/>
      <c r="N6" s="1255"/>
      <c r="O6" s="1255"/>
      <c r="P6" s="1255"/>
      <c r="Q6" s="1252" t="s">
        <v>1196</v>
      </c>
      <c r="R6" s="1256" t="s">
        <v>1246</v>
      </c>
      <c r="S6" s="1255">
        <v>1</v>
      </c>
      <c r="T6" s="1255">
        <v>1</v>
      </c>
      <c r="U6" s="1255">
        <v>1</v>
      </c>
      <c r="V6" s="1386">
        <v>1</v>
      </c>
    </row>
    <row r="7" spans="1:22" ht="15" customHeight="1">
      <c r="A7" s="1257">
        <v>6</v>
      </c>
      <c r="B7" s="1269" t="s">
        <v>81</v>
      </c>
      <c r="C7" s="1270" t="s">
        <v>378</v>
      </c>
      <c r="D7" s="1250" t="str">
        <f t="shared" si="0"/>
        <v>Ayman Alzaatreh</v>
      </c>
      <c r="E7" s="1258" t="s">
        <v>59</v>
      </c>
      <c r="F7" s="1260" t="s">
        <v>17</v>
      </c>
      <c r="G7" s="1269" t="s">
        <v>29</v>
      </c>
      <c r="H7" s="1269" t="s">
        <v>1250</v>
      </c>
      <c r="I7" s="1261" t="s">
        <v>1248</v>
      </c>
      <c r="J7" s="1260" t="s">
        <v>1102</v>
      </c>
      <c r="K7" s="1263">
        <v>1</v>
      </c>
      <c r="L7" s="1263"/>
      <c r="M7" s="1263"/>
      <c r="N7" s="1263"/>
      <c r="O7" s="1263"/>
      <c r="P7" s="1263"/>
      <c r="Q7" s="1260" t="s">
        <v>1197</v>
      </c>
      <c r="R7" s="1264" t="s">
        <v>1247</v>
      </c>
      <c r="S7" s="1263">
        <v>1</v>
      </c>
      <c r="T7" s="1263">
        <v>1</v>
      </c>
      <c r="U7" s="1263">
        <f>1/5</f>
        <v>0.2</v>
      </c>
      <c r="V7" s="1387">
        <f>1/5</f>
        <v>0.2</v>
      </c>
    </row>
    <row r="8" spans="1:22" ht="48">
      <c r="A8" s="1249">
        <v>7</v>
      </c>
      <c r="B8" s="1252" t="s">
        <v>253</v>
      </c>
      <c r="C8" s="1268" t="s">
        <v>254</v>
      </c>
      <c r="D8" s="1250" t="str">
        <f t="shared" si="0"/>
        <v>Dina Tasneem</v>
      </c>
      <c r="E8" s="1271" t="s">
        <v>56</v>
      </c>
      <c r="F8" s="1250" t="s">
        <v>19</v>
      </c>
      <c r="G8" s="1252" t="s">
        <v>40</v>
      </c>
      <c r="H8" s="1252" t="s">
        <v>1249</v>
      </c>
      <c r="I8" s="1253" t="s">
        <v>1251</v>
      </c>
      <c r="J8" s="1265" t="s">
        <v>1091</v>
      </c>
      <c r="K8" s="1255"/>
      <c r="L8" s="1255">
        <v>1</v>
      </c>
      <c r="M8" s="1255"/>
      <c r="N8" s="1255"/>
      <c r="O8" s="1255"/>
      <c r="P8" s="1255"/>
      <c r="Q8" s="1254" t="s">
        <v>1198</v>
      </c>
      <c r="R8" s="1266" t="s">
        <v>1252</v>
      </c>
      <c r="S8" s="1255">
        <v>1</v>
      </c>
      <c r="T8" s="1255">
        <v>1</v>
      </c>
      <c r="U8" s="1255">
        <f>1/3</f>
        <v>0.33333333333333331</v>
      </c>
      <c r="V8" s="1386">
        <f>1/3</f>
        <v>0.33333333333333331</v>
      </c>
    </row>
    <row r="9" spans="1:22">
      <c r="A9" s="1257">
        <v>8</v>
      </c>
      <c r="B9" s="1260" t="s">
        <v>103</v>
      </c>
      <c r="C9" s="1272" t="s">
        <v>104</v>
      </c>
      <c r="D9" s="1250" t="str">
        <f t="shared" si="0"/>
        <v>Hamid Baghestani</v>
      </c>
      <c r="E9" s="1260" t="s">
        <v>67</v>
      </c>
      <c r="F9" s="1258" t="s">
        <v>19</v>
      </c>
      <c r="G9" s="1260" t="s">
        <v>40</v>
      </c>
      <c r="H9" s="1260" t="s">
        <v>1254</v>
      </c>
      <c r="I9" s="1261" t="s">
        <v>1253</v>
      </c>
      <c r="J9" s="1258" t="s">
        <v>1092</v>
      </c>
      <c r="K9" s="1263"/>
      <c r="L9" s="1263">
        <v>0.5</v>
      </c>
      <c r="M9" s="1263"/>
      <c r="N9" s="1263"/>
      <c r="O9" s="1263"/>
      <c r="P9" s="1263"/>
      <c r="Q9" s="1260" t="s">
        <v>1093</v>
      </c>
      <c r="R9" s="1267" t="s">
        <v>1255</v>
      </c>
      <c r="S9" s="1263">
        <v>0.5</v>
      </c>
      <c r="T9" s="1263">
        <v>0.5</v>
      </c>
      <c r="U9" s="1263">
        <f>1/2</f>
        <v>0.5</v>
      </c>
      <c r="V9" s="1387">
        <f>1/2</f>
        <v>0.5</v>
      </c>
    </row>
    <row r="10" spans="1:22">
      <c r="A10" s="1249">
        <v>9</v>
      </c>
      <c r="B10" s="1252" t="s">
        <v>331</v>
      </c>
      <c r="C10" s="1268" t="s">
        <v>332</v>
      </c>
      <c r="D10" s="1250" t="str">
        <f t="shared" si="0"/>
        <v>Hugo Toledo</v>
      </c>
      <c r="E10" s="1252" t="s">
        <v>67</v>
      </c>
      <c r="F10" s="1250" t="s">
        <v>19</v>
      </c>
      <c r="G10" s="1252" t="s">
        <v>40</v>
      </c>
      <c r="H10" s="1252" t="s">
        <v>1254</v>
      </c>
      <c r="I10" s="1253" t="s">
        <v>1253</v>
      </c>
      <c r="J10" s="1250" t="s">
        <v>1092</v>
      </c>
      <c r="K10" s="1255"/>
      <c r="L10" s="1255">
        <v>0.5</v>
      </c>
      <c r="M10" s="1255"/>
      <c r="N10" s="1255"/>
      <c r="O10" s="1255"/>
      <c r="P10" s="1255"/>
      <c r="Q10" s="1252" t="s">
        <v>1093</v>
      </c>
      <c r="R10" s="1266" t="s">
        <v>1255</v>
      </c>
      <c r="S10" s="1255">
        <v>0.5</v>
      </c>
      <c r="T10" s="1255">
        <v>0.5</v>
      </c>
      <c r="U10" s="1255">
        <f>1/2</f>
        <v>0.5</v>
      </c>
      <c r="V10" s="1386">
        <f>1/2</f>
        <v>0.5</v>
      </c>
    </row>
    <row r="11" spans="1:22" ht="32">
      <c r="A11" s="1257">
        <v>10</v>
      </c>
      <c r="B11" s="1260" t="s">
        <v>230</v>
      </c>
      <c r="C11" s="1272" t="s">
        <v>100</v>
      </c>
      <c r="D11" s="1250" t="str">
        <f t="shared" si="0"/>
        <v>Mohammad AlHamaydeh</v>
      </c>
      <c r="E11" s="1260" t="s">
        <v>59</v>
      </c>
      <c r="F11" s="1260" t="s">
        <v>18</v>
      </c>
      <c r="G11" s="1260" t="s">
        <v>34</v>
      </c>
      <c r="H11" s="1260" t="s">
        <v>1393</v>
      </c>
      <c r="I11" s="1261" t="s">
        <v>1257</v>
      </c>
      <c r="J11" s="1262" t="s">
        <v>1094</v>
      </c>
      <c r="K11" s="1263">
        <v>1</v>
      </c>
      <c r="L11" s="1263"/>
      <c r="M11" s="1263"/>
      <c r="N11" s="1263"/>
      <c r="O11" s="1263"/>
      <c r="P11" s="1263"/>
      <c r="Q11" s="1260" t="s">
        <v>1095</v>
      </c>
      <c r="R11" s="1267" t="s">
        <v>1394</v>
      </c>
      <c r="S11" s="1263">
        <v>1</v>
      </c>
      <c r="T11" s="1263">
        <v>1</v>
      </c>
      <c r="U11" s="1263">
        <f>1/5</f>
        <v>0.2</v>
      </c>
      <c r="V11" s="1387">
        <f>1/5</f>
        <v>0.2</v>
      </c>
    </row>
    <row r="12" spans="1:22">
      <c r="A12" s="1273">
        <v>11</v>
      </c>
      <c r="B12" s="1274" t="s">
        <v>801</v>
      </c>
      <c r="C12" s="1275" t="s">
        <v>802</v>
      </c>
      <c r="D12" s="1250" t="str">
        <f t="shared" si="0"/>
        <v>Linzi Kemp</v>
      </c>
      <c r="E12" s="1274" t="s">
        <v>59</v>
      </c>
      <c r="F12" s="1276" t="s">
        <v>19</v>
      </c>
      <c r="G12" s="1274" t="s">
        <v>1237</v>
      </c>
      <c r="H12" s="1274" t="s">
        <v>1398</v>
      </c>
      <c r="I12" s="1277" t="s">
        <v>1258</v>
      </c>
      <c r="J12" s="1274" t="s">
        <v>1096</v>
      </c>
      <c r="K12" s="1278"/>
      <c r="L12" s="1278"/>
      <c r="M12" s="1278"/>
      <c r="N12" s="1278"/>
      <c r="O12" s="1278"/>
      <c r="P12" s="1278">
        <v>1</v>
      </c>
      <c r="Q12" s="1274" t="s">
        <v>1097</v>
      </c>
      <c r="R12" s="1279" t="s">
        <v>1395</v>
      </c>
      <c r="S12" s="1291">
        <v>0.5</v>
      </c>
      <c r="T12" s="1291">
        <v>1</v>
      </c>
      <c r="U12" s="1291">
        <f>1/3</f>
        <v>0.33333333333333331</v>
      </c>
      <c r="V12" s="1388">
        <f>2/3</f>
        <v>0.66666666666666663</v>
      </c>
    </row>
    <row r="13" spans="1:22">
      <c r="A13" s="1257">
        <v>12</v>
      </c>
      <c r="B13" s="1258" t="s">
        <v>1396</v>
      </c>
      <c r="C13" s="1259" t="s">
        <v>1397</v>
      </c>
      <c r="D13" s="1250" t="str">
        <f t="shared" si="0"/>
        <v>Maryam Raji</v>
      </c>
      <c r="E13" s="1260" t="s">
        <v>231</v>
      </c>
      <c r="F13" s="1258" t="s">
        <v>19</v>
      </c>
      <c r="G13" s="1269" t="s">
        <v>1237</v>
      </c>
      <c r="H13" s="1260" t="s">
        <v>1398</v>
      </c>
      <c r="I13" s="1280" t="s">
        <v>1258</v>
      </c>
      <c r="J13" s="1260" t="s">
        <v>1096</v>
      </c>
      <c r="K13" s="1263"/>
      <c r="L13" s="1263"/>
      <c r="M13" s="1263"/>
      <c r="N13" s="1263"/>
      <c r="O13" s="1263"/>
      <c r="P13" s="1263">
        <v>0</v>
      </c>
      <c r="Q13" s="1260" t="s">
        <v>1097</v>
      </c>
      <c r="R13" s="1267" t="s">
        <v>1395</v>
      </c>
      <c r="S13" s="1263">
        <v>0.5</v>
      </c>
      <c r="T13" s="1263">
        <v>0</v>
      </c>
      <c r="U13" s="1263">
        <f>1/3</f>
        <v>0.33333333333333331</v>
      </c>
      <c r="V13" s="1387">
        <v>0</v>
      </c>
    </row>
    <row r="14" spans="1:22" ht="32">
      <c r="A14" s="1249">
        <v>13</v>
      </c>
      <c r="B14" s="1252" t="s">
        <v>131</v>
      </c>
      <c r="C14" s="1268" t="s">
        <v>689</v>
      </c>
      <c r="D14" s="1250" t="str">
        <f t="shared" si="0"/>
        <v>Tarig Ali</v>
      </c>
      <c r="E14" s="1252" t="s">
        <v>59</v>
      </c>
      <c r="F14" s="1252" t="s">
        <v>18</v>
      </c>
      <c r="G14" s="1252" t="s">
        <v>34</v>
      </c>
      <c r="H14" s="1252" t="s">
        <v>1399</v>
      </c>
      <c r="I14" s="1281" t="s">
        <v>1259</v>
      </c>
      <c r="J14" s="1254" t="s">
        <v>1103</v>
      </c>
      <c r="K14" s="1255">
        <v>1</v>
      </c>
      <c r="L14" s="1255"/>
      <c r="M14" s="1255"/>
      <c r="N14" s="1255"/>
      <c r="O14" s="1255"/>
      <c r="P14" s="1255"/>
      <c r="Q14" s="1252" t="s">
        <v>1199</v>
      </c>
      <c r="R14" s="1266" t="s">
        <v>1400</v>
      </c>
      <c r="S14" s="1255">
        <v>1</v>
      </c>
      <c r="T14" s="1255">
        <v>1</v>
      </c>
      <c r="U14" s="1255">
        <f>1/5</f>
        <v>0.2</v>
      </c>
      <c r="V14" s="1386">
        <f>1/5</f>
        <v>0.2</v>
      </c>
    </row>
    <row r="15" spans="1:22">
      <c r="A15" s="1257">
        <v>14</v>
      </c>
      <c r="B15" s="1282" t="s">
        <v>81</v>
      </c>
      <c r="C15" s="1272" t="s">
        <v>378</v>
      </c>
      <c r="D15" s="1250" t="str">
        <f t="shared" si="0"/>
        <v>Ayman Alzaatreh</v>
      </c>
      <c r="E15" s="1260" t="s">
        <v>59</v>
      </c>
      <c r="F15" s="1260" t="s">
        <v>17</v>
      </c>
      <c r="G15" s="1269" t="s">
        <v>29</v>
      </c>
      <c r="H15" s="1260" t="s">
        <v>1401</v>
      </c>
      <c r="I15" s="1280" t="s">
        <v>1260</v>
      </c>
      <c r="J15" s="1260" t="s">
        <v>1104</v>
      </c>
      <c r="K15" s="1263">
        <v>1</v>
      </c>
      <c r="L15" s="1263"/>
      <c r="M15" s="1263"/>
      <c r="N15" s="1263"/>
      <c r="O15" s="1263"/>
      <c r="P15" s="1263"/>
      <c r="Q15" s="1260" t="s">
        <v>1197</v>
      </c>
      <c r="R15" s="1267" t="s">
        <v>1402</v>
      </c>
      <c r="S15" s="1263">
        <v>1</v>
      </c>
      <c r="T15" s="1263">
        <v>1</v>
      </c>
      <c r="U15" s="1263">
        <f>1/6</f>
        <v>0.16666666666666666</v>
      </c>
      <c r="V15" s="1387">
        <f>1/6</f>
        <v>0.16666666666666666</v>
      </c>
    </row>
    <row r="16" spans="1:22" ht="32">
      <c r="A16" s="1249">
        <v>15</v>
      </c>
      <c r="B16" s="1283" t="s">
        <v>215</v>
      </c>
      <c r="C16" s="1251" t="s">
        <v>111</v>
      </c>
      <c r="D16" s="1250" t="str">
        <f t="shared" si="0"/>
        <v>Mohammed Saad</v>
      </c>
      <c r="E16" s="1252" t="s">
        <v>231</v>
      </c>
      <c r="F16" s="1252" t="s">
        <v>18</v>
      </c>
      <c r="G16" s="1252" t="s">
        <v>38</v>
      </c>
      <c r="H16" s="1252" t="s">
        <v>1403</v>
      </c>
      <c r="I16" s="1281" t="s">
        <v>1261</v>
      </c>
      <c r="J16" s="1265" t="s">
        <v>1105</v>
      </c>
      <c r="K16" s="1255">
        <v>0</v>
      </c>
      <c r="L16" s="1255"/>
      <c r="M16" s="1255"/>
      <c r="N16" s="1255"/>
      <c r="O16" s="1255"/>
      <c r="P16" s="1255"/>
      <c r="Q16" s="1252" t="s">
        <v>1200</v>
      </c>
      <c r="R16" s="1266" t="s">
        <v>1404</v>
      </c>
      <c r="S16" s="1255">
        <v>0.33333333333333331</v>
      </c>
      <c r="T16" s="1255">
        <v>0</v>
      </c>
      <c r="U16" s="1255">
        <f>1/3</f>
        <v>0.33333333333333331</v>
      </c>
      <c r="V16" s="1386">
        <v>0</v>
      </c>
    </row>
    <row r="17" spans="1:22" ht="32">
      <c r="A17" s="1273">
        <v>16</v>
      </c>
      <c r="B17" s="1274" t="s">
        <v>268</v>
      </c>
      <c r="C17" s="1275" t="s">
        <v>100</v>
      </c>
      <c r="D17" s="1250" t="str">
        <f t="shared" si="0"/>
        <v>Mohammad Nazzal</v>
      </c>
      <c r="E17" s="1274" t="s">
        <v>59</v>
      </c>
      <c r="F17" s="1274" t="s">
        <v>18</v>
      </c>
      <c r="G17" s="1274" t="s">
        <v>38</v>
      </c>
      <c r="H17" s="1274" t="s">
        <v>1403</v>
      </c>
      <c r="I17" s="1277" t="s">
        <v>1261</v>
      </c>
      <c r="J17" s="1284" t="s">
        <v>1105</v>
      </c>
      <c r="K17" s="1278">
        <v>0.5</v>
      </c>
      <c r="L17" s="1278"/>
      <c r="M17" s="1278"/>
      <c r="N17" s="1278"/>
      <c r="O17" s="1278"/>
      <c r="P17" s="1278"/>
      <c r="Q17" s="1274" t="s">
        <v>1200</v>
      </c>
      <c r="R17" s="1279" t="s">
        <v>1404</v>
      </c>
      <c r="S17" s="1278">
        <v>0.33333333333333331</v>
      </c>
      <c r="T17" s="1278">
        <v>0.5</v>
      </c>
      <c r="U17" s="1278">
        <f>1/3</f>
        <v>0.33333333333333331</v>
      </c>
      <c r="V17" s="1389">
        <f>1.5/3</f>
        <v>0.5</v>
      </c>
    </row>
    <row r="18" spans="1:22" ht="32">
      <c r="A18" s="1285">
        <v>17</v>
      </c>
      <c r="B18" s="1286" t="s">
        <v>139</v>
      </c>
      <c r="C18" s="1287" t="s">
        <v>140</v>
      </c>
      <c r="D18" s="1250" t="str">
        <f t="shared" si="0"/>
        <v>Basil Darras</v>
      </c>
      <c r="E18" s="1288" t="s">
        <v>59</v>
      </c>
      <c r="F18" s="1288" t="s">
        <v>18</v>
      </c>
      <c r="G18" s="1288" t="s">
        <v>38</v>
      </c>
      <c r="H18" s="1288" t="s">
        <v>1403</v>
      </c>
      <c r="I18" s="1289" t="s">
        <v>1261</v>
      </c>
      <c r="J18" s="1290" t="s">
        <v>1105</v>
      </c>
      <c r="K18" s="1291">
        <v>0.5</v>
      </c>
      <c r="L18" s="1291"/>
      <c r="M18" s="1291"/>
      <c r="N18" s="1291"/>
      <c r="O18" s="1291"/>
      <c r="P18" s="1291"/>
      <c r="Q18" s="1288" t="s">
        <v>1200</v>
      </c>
      <c r="R18" s="1292" t="s">
        <v>1404</v>
      </c>
      <c r="S18" s="1291">
        <v>0.33333333333333331</v>
      </c>
      <c r="T18" s="1291">
        <v>0.5</v>
      </c>
      <c r="U18" s="1291">
        <f>1/3</f>
        <v>0.33333333333333331</v>
      </c>
      <c r="V18" s="1389">
        <f>1.5/3</f>
        <v>0.5</v>
      </c>
    </row>
    <row r="19" spans="1:22" ht="32">
      <c r="A19" s="1257">
        <v>18</v>
      </c>
      <c r="B19" s="1260" t="s">
        <v>82</v>
      </c>
      <c r="C19" s="1272" t="s">
        <v>83</v>
      </c>
      <c r="D19" s="1250" t="str">
        <f t="shared" si="0"/>
        <v>Stephen Chan</v>
      </c>
      <c r="E19" s="1260" t="s">
        <v>59</v>
      </c>
      <c r="F19" s="1260" t="s">
        <v>17</v>
      </c>
      <c r="G19" s="1269" t="s">
        <v>29</v>
      </c>
      <c r="H19" s="1260" t="s">
        <v>1405</v>
      </c>
      <c r="I19" s="1280" t="s">
        <v>1262</v>
      </c>
      <c r="J19" s="1262" t="s">
        <v>1106</v>
      </c>
      <c r="K19" s="1263"/>
      <c r="L19" s="1263">
        <v>1</v>
      </c>
      <c r="M19" s="1263"/>
      <c r="N19" s="1263"/>
      <c r="O19" s="1263"/>
      <c r="P19" s="1263"/>
      <c r="Q19" s="1260" t="s">
        <v>1201</v>
      </c>
      <c r="R19" s="1267" t="s">
        <v>1406</v>
      </c>
      <c r="S19" s="1263">
        <v>1</v>
      </c>
      <c r="T19" s="1263">
        <v>1</v>
      </c>
      <c r="U19" s="1263">
        <f>1/3</f>
        <v>0.33333333333333331</v>
      </c>
      <c r="V19" s="1387">
        <f>1/3</f>
        <v>0.33333333333333331</v>
      </c>
    </row>
    <row r="20" spans="1:22" ht="32">
      <c r="A20" s="1249">
        <v>19</v>
      </c>
      <c r="B20" s="1250" t="s">
        <v>111</v>
      </c>
      <c r="C20" s="1251" t="s">
        <v>112</v>
      </c>
      <c r="D20" s="1250" t="str">
        <f t="shared" si="0"/>
        <v>Hanin Mohammed</v>
      </c>
      <c r="E20" s="1293" t="s">
        <v>846</v>
      </c>
      <c r="F20" s="1293" t="s">
        <v>18</v>
      </c>
      <c r="G20" s="1293" t="s">
        <v>33</v>
      </c>
      <c r="H20" s="1252" t="s">
        <v>1407</v>
      </c>
      <c r="I20" s="1281" t="s">
        <v>1263</v>
      </c>
      <c r="J20" s="1265" t="s">
        <v>1107</v>
      </c>
      <c r="K20" s="1255">
        <v>0.33333333333333331</v>
      </c>
      <c r="L20" s="1255"/>
      <c r="M20" s="1255"/>
      <c r="N20" s="1255"/>
      <c r="O20" s="1255"/>
      <c r="P20" s="1255"/>
      <c r="Q20" s="1252" t="s">
        <v>1202</v>
      </c>
      <c r="R20" s="1266" t="s">
        <v>1408</v>
      </c>
      <c r="S20" s="1255">
        <v>0.33333333333333331</v>
      </c>
      <c r="T20" s="1255">
        <v>0.33333333333333331</v>
      </c>
      <c r="U20" s="1255">
        <f t="shared" ref="U20:V22" si="2">1/5</f>
        <v>0.2</v>
      </c>
      <c r="V20" s="1386">
        <f t="shared" si="2"/>
        <v>0.2</v>
      </c>
    </row>
    <row r="21" spans="1:22" ht="32">
      <c r="A21" s="1257">
        <v>20</v>
      </c>
      <c r="B21" s="1258" t="s">
        <v>287</v>
      </c>
      <c r="C21" s="1259" t="s">
        <v>288</v>
      </c>
      <c r="D21" s="1250" t="str">
        <f t="shared" si="0"/>
        <v>Amani Al-Othman</v>
      </c>
      <c r="E21" s="1258" t="s">
        <v>56</v>
      </c>
      <c r="F21" s="1260" t="s">
        <v>18</v>
      </c>
      <c r="G21" s="1260" t="s">
        <v>33</v>
      </c>
      <c r="H21" s="1260" t="s">
        <v>1407</v>
      </c>
      <c r="I21" s="1280" t="s">
        <v>1263</v>
      </c>
      <c r="J21" s="1262" t="s">
        <v>1107</v>
      </c>
      <c r="K21" s="1263">
        <v>0.33333333333333331</v>
      </c>
      <c r="L21" s="1263"/>
      <c r="M21" s="1263"/>
      <c r="N21" s="1263"/>
      <c r="O21" s="1263"/>
      <c r="P21" s="1263"/>
      <c r="Q21" s="1260" t="s">
        <v>1202</v>
      </c>
      <c r="R21" s="1267" t="s">
        <v>1408</v>
      </c>
      <c r="S21" s="1263">
        <v>0.33333333333333331</v>
      </c>
      <c r="T21" s="1263">
        <v>0.33333333333333331</v>
      </c>
      <c r="U21" s="1263">
        <f t="shared" si="2"/>
        <v>0.2</v>
      </c>
      <c r="V21" s="1387">
        <f t="shared" si="2"/>
        <v>0.2</v>
      </c>
    </row>
    <row r="22" spans="1:22" ht="32">
      <c r="A22" s="1249">
        <v>21</v>
      </c>
      <c r="B22" s="1250" t="s">
        <v>110</v>
      </c>
      <c r="C22" s="1251" t="s">
        <v>74</v>
      </c>
      <c r="D22" s="1250" t="str">
        <f t="shared" si="0"/>
        <v>Paul Nancarrow</v>
      </c>
      <c r="E22" s="1252" t="s">
        <v>59</v>
      </c>
      <c r="F22" s="1252" t="s">
        <v>18</v>
      </c>
      <c r="G22" s="1252" t="s">
        <v>33</v>
      </c>
      <c r="H22" s="1252" t="s">
        <v>1407</v>
      </c>
      <c r="I22" s="1281" t="s">
        <v>1263</v>
      </c>
      <c r="J22" s="1265" t="s">
        <v>1107</v>
      </c>
      <c r="K22" s="1255">
        <v>0.33333333333333331</v>
      </c>
      <c r="L22" s="1255"/>
      <c r="M22" s="1255"/>
      <c r="N22" s="1255"/>
      <c r="O22" s="1255"/>
      <c r="P22" s="1255"/>
      <c r="Q22" s="1252" t="s">
        <v>1202</v>
      </c>
      <c r="R22" s="1266" t="s">
        <v>1408</v>
      </c>
      <c r="S22" s="1255">
        <v>0.33333333333333331</v>
      </c>
      <c r="T22" s="1255">
        <v>0.33333333333333331</v>
      </c>
      <c r="U22" s="1255">
        <f t="shared" si="2"/>
        <v>0.2</v>
      </c>
      <c r="V22" s="1386">
        <f t="shared" si="2"/>
        <v>0.2</v>
      </c>
    </row>
    <row r="23" spans="1:22" ht="32">
      <c r="A23" s="1257">
        <v>22</v>
      </c>
      <c r="B23" s="1258" t="s">
        <v>1410</v>
      </c>
      <c r="C23" s="1259" t="s">
        <v>1411</v>
      </c>
      <c r="D23" s="1250" t="str">
        <f t="shared" si="0"/>
        <v>Haitham Al Ajmani</v>
      </c>
      <c r="E23" s="1258" t="s">
        <v>835</v>
      </c>
      <c r="F23" s="1258" t="s">
        <v>18</v>
      </c>
      <c r="G23" s="1258" t="s">
        <v>34</v>
      </c>
      <c r="H23" s="1258" t="s">
        <v>1409</v>
      </c>
      <c r="I23" s="1280" t="s">
        <v>1264</v>
      </c>
      <c r="J23" s="1262" t="s">
        <v>1108</v>
      </c>
      <c r="K23" s="1294"/>
      <c r="L23" s="1294"/>
      <c r="M23" s="1294"/>
      <c r="N23" s="1294"/>
      <c r="O23" s="1294"/>
      <c r="P23" s="1294">
        <v>0</v>
      </c>
      <c r="Q23" s="1258" t="s">
        <v>1203</v>
      </c>
      <c r="R23" s="1295" t="s">
        <v>1413</v>
      </c>
      <c r="S23" s="1294">
        <v>0.33333333333333331</v>
      </c>
      <c r="T23" s="1294">
        <v>0</v>
      </c>
      <c r="U23" s="1294">
        <f>1/4</f>
        <v>0.25</v>
      </c>
      <c r="V23" s="1390">
        <v>0</v>
      </c>
    </row>
    <row r="24" spans="1:22" ht="32">
      <c r="A24" s="1249">
        <v>23</v>
      </c>
      <c r="B24" s="1250" t="s">
        <v>1412</v>
      </c>
      <c r="C24" s="1251" t="s">
        <v>273</v>
      </c>
      <c r="D24" s="1250" t="str">
        <f t="shared" si="0"/>
        <v>Ismail Abuzayed</v>
      </c>
      <c r="E24" s="1250" t="s">
        <v>835</v>
      </c>
      <c r="F24" s="1250" t="s">
        <v>18</v>
      </c>
      <c r="G24" s="1250" t="s">
        <v>34</v>
      </c>
      <c r="H24" s="1250" t="s">
        <v>1409</v>
      </c>
      <c r="I24" s="1281" t="s">
        <v>1264</v>
      </c>
      <c r="J24" s="1265" t="s">
        <v>1108</v>
      </c>
      <c r="K24" s="1296"/>
      <c r="L24" s="1296"/>
      <c r="M24" s="1296"/>
      <c r="N24" s="1296"/>
      <c r="O24" s="1296"/>
      <c r="P24" s="1296">
        <v>0</v>
      </c>
      <c r="Q24" s="1250" t="s">
        <v>1203</v>
      </c>
      <c r="R24" s="1297" t="s">
        <v>1413</v>
      </c>
      <c r="S24" s="1296">
        <v>0.33333333333333331</v>
      </c>
      <c r="T24" s="1296">
        <v>0</v>
      </c>
      <c r="U24" s="1296">
        <f>1/4</f>
        <v>0.25</v>
      </c>
      <c r="V24" s="1391">
        <v>0</v>
      </c>
    </row>
    <row r="25" spans="1:22" ht="32">
      <c r="A25" s="1273">
        <v>24</v>
      </c>
      <c r="B25" s="1274" t="s">
        <v>197</v>
      </c>
      <c r="C25" s="1275" t="s">
        <v>881</v>
      </c>
      <c r="D25" s="1250" t="str">
        <f t="shared" si="0"/>
        <v>Adil Tamimi</v>
      </c>
      <c r="E25" s="1276" t="s">
        <v>67</v>
      </c>
      <c r="F25" s="1274" t="s">
        <v>18</v>
      </c>
      <c r="G25" s="1274" t="s">
        <v>34</v>
      </c>
      <c r="H25" s="1274" t="s">
        <v>1409</v>
      </c>
      <c r="I25" s="1277" t="s">
        <v>1264</v>
      </c>
      <c r="J25" s="1284" t="s">
        <v>1108</v>
      </c>
      <c r="K25" s="1278"/>
      <c r="L25" s="1278"/>
      <c r="M25" s="1278"/>
      <c r="N25" s="1278"/>
      <c r="O25" s="1278"/>
      <c r="P25" s="1278">
        <v>1</v>
      </c>
      <c r="Q25" s="1274" t="s">
        <v>1203</v>
      </c>
      <c r="R25" s="1279" t="s">
        <v>1413</v>
      </c>
      <c r="S25" s="1278">
        <v>0.33333333333333331</v>
      </c>
      <c r="T25" s="1278">
        <v>1</v>
      </c>
      <c r="U25" s="1278">
        <f>1/4</f>
        <v>0.25</v>
      </c>
      <c r="V25" s="1389">
        <f>3/4</f>
        <v>0.75</v>
      </c>
    </row>
    <row r="26" spans="1:22" ht="48">
      <c r="A26" s="1249">
        <v>25</v>
      </c>
      <c r="B26" s="1252" t="s">
        <v>744</v>
      </c>
      <c r="C26" s="1268" t="s">
        <v>745</v>
      </c>
      <c r="D26" s="1250" t="str">
        <f t="shared" si="0"/>
        <v>Sathish Kannan</v>
      </c>
      <c r="E26" s="1250" t="s">
        <v>56</v>
      </c>
      <c r="F26" s="1252" t="s">
        <v>18</v>
      </c>
      <c r="G26" s="1252" t="s">
        <v>38</v>
      </c>
      <c r="H26" s="1252" t="s">
        <v>1414</v>
      </c>
      <c r="I26" s="1281" t="s">
        <v>1265</v>
      </c>
      <c r="J26" s="1265" t="s">
        <v>1109</v>
      </c>
      <c r="K26" s="1255">
        <v>1</v>
      </c>
      <c r="L26" s="1255"/>
      <c r="M26" s="1255"/>
      <c r="N26" s="1255"/>
      <c r="O26" s="1255"/>
      <c r="P26" s="1255"/>
      <c r="Q26" s="1252" t="s">
        <v>1204</v>
      </c>
      <c r="R26" s="1266" t="s">
        <v>1415</v>
      </c>
      <c r="S26" s="1255">
        <v>1</v>
      </c>
      <c r="T26" s="1255">
        <v>1</v>
      </c>
      <c r="U26" s="1255">
        <f t="shared" ref="U26:V29" si="3">1/2</f>
        <v>0.5</v>
      </c>
      <c r="V26" s="1392">
        <f t="shared" si="3"/>
        <v>0.5</v>
      </c>
    </row>
    <row r="27" spans="1:22" ht="32">
      <c r="A27" s="1257">
        <v>26</v>
      </c>
      <c r="B27" s="1260" t="s">
        <v>82</v>
      </c>
      <c r="C27" s="1272" t="s">
        <v>83</v>
      </c>
      <c r="D27" s="1250" t="str">
        <f t="shared" si="0"/>
        <v>Stephen Chan</v>
      </c>
      <c r="E27" s="1260" t="s">
        <v>59</v>
      </c>
      <c r="F27" s="1260" t="s">
        <v>17</v>
      </c>
      <c r="G27" s="1269" t="s">
        <v>29</v>
      </c>
      <c r="H27" s="1260" t="s">
        <v>1416</v>
      </c>
      <c r="I27" s="1280" t="s">
        <v>1266</v>
      </c>
      <c r="J27" s="1262" t="s">
        <v>1110</v>
      </c>
      <c r="K27" s="1263">
        <v>1</v>
      </c>
      <c r="L27" s="1263"/>
      <c r="M27" s="1263"/>
      <c r="N27" s="1263"/>
      <c r="O27" s="1263"/>
      <c r="P27" s="1263"/>
      <c r="Q27" s="1260" t="s">
        <v>1195</v>
      </c>
      <c r="R27" s="1267" t="s">
        <v>1417</v>
      </c>
      <c r="S27" s="1263">
        <v>1</v>
      </c>
      <c r="T27" s="1263">
        <v>1</v>
      </c>
      <c r="U27" s="1263">
        <f t="shared" si="3"/>
        <v>0.5</v>
      </c>
      <c r="V27" s="1393">
        <f t="shared" si="3"/>
        <v>0.5</v>
      </c>
    </row>
    <row r="28" spans="1:22">
      <c r="A28" s="1249">
        <v>27</v>
      </c>
      <c r="B28" s="1250" t="s">
        <v>109</v>
      </c>
      <c r="C28" s="1251" t="s">
        <v>282</v>
      </c>
      <c r="D28" s="1250" t="str">
        <f t="shared" si="0"/>
        <v>Ozgur Kaya</v>
      </c>
      <c r="E28" s="1250" t="s">
        <v>56</v>
      </c>
      <c r="F28" s="1250" t="s">
        <v>19</v>
      </c>
      <c r="G28" s="1252" t="s">
        <v>40</v>
      </c>
      <c r="H28" s="1252" t="s">
        <v>1418</v>
      </c>
      <c r="I28" s="1281" t="s">
        <v>1267</v>
      </c>
      <c r="J28" s="1250" t="s">
        <v>1111</v>
      </c>
      <c r="K28" s="1255"/>
      <c r="L28" s="1255">
        <v>0.5</v>
      </c>
      <c r="M28" s="1255"/>
      <c r="N28" s="1255"/>
      <c r="O28" s="1255"/>
      <c r="P28" s="1255"/>
      <c r="Q28" s="1252" t="s">
        <v>1205</v>
      </c>
      <c r="R28" s="1266" t="s">
        <v>1419</v>
      </c>
      <c r="S28" s="1255">
        <v>0.5</v>
      </c>
      <c r="T28" s="1255">
        <v>0.5</v>
      </c>
      <c r="U28" s="1255">
        <f t="shared" si="3"/>
        <v>0.5</v>
      </c>
      <c r="V28" s="1392">
        <f t="shared" si="3"/>
        <v>0.5</v>
      </c>
    </row>
    <row r="29" spans="1:22">
      <c r="A29" s="1257">
        <v>28</v>
      </c>
      <c r="B29" s="1258" t="s">
        <v>109</v>
      </c>
      <c r="C29" s="1259" t="s">
        <v>770</v>
      </c>
      <c r="D29" s="1250" t="str">
        <f t="shared" si="0"/>
        <v>Ilker Kaya</v>
      </c>
      <c r="E29" s="1260" t="s">
        <v>59</v>
      </c>
      <c r="F29" s="1258" t="s">
        <v>19</v>
      </c>
      <c r="G29" s="1260" t="s">
        <v>40</v>
      </c>
      <c r="H29" s="1260" t="s">
        <v>1418</v>
      </c>
      <c r="I29" s="1280" t="s">
        <v>1267</v>
      </c>
      <c r="J29" s="1258" t="s">
        <v>1111</v>
      </c>
      <c r="K29" s="1263"/>
      <c r="L29" s="1263">
        <v>0.5</v>
      </c>
      <c r="M29" s="1263"/>
      <c r="N29" s="1263"/>
      <c r="O29" s="1263"/>
      <c r="P29" s="1263"/>
      <c r="Q29" s="1260" t="s">
        <v>1205</v>
      </c>
      <c r="R29" s="1267" t="s">
        <v>1419</v>
      </c>
      <c r="S29" s="1263">
        <v>0.5</v>
      </c>
      <c r="T29" s="1263">
        <v>0.5</v>
      </c>
      <c r="U29" s="1263">
        <f t="shared" si="3"/>
        <v>0.5</v>
      </c>
      <c r="V29" s="1393">
        <f t="shared" si="3"/>
        <v>0.5</v>
      </c>
    </row>
    <row r="30" spans="1:22" ht="32">
      <c r="A30" s="1249">
        <v>29</v>
      </c>
      <c r="B30" s="1250" t="s">
        <v>266</v>
      </c>
      <c r="C30" s="1251" t="s">
        <v>1421</v>
      </c>
      <c r="D30" s="1250" t="str">
        <f t="shared" si="0"/>
        <v>Mostafa Shaaban</v>
      </c>
      <c r="E30" s="1250" t="s">
        <v>56</v>
      </c>
      <c r="F30" s="1252" t="s">
        <v>18</v>
      </c>
      <c r="G30" s="1252" t="s">
        <v>36</v>
      </c>
      <c r="H30" s="1252" t="s">
        <v>1420</v>
      </c>
      <c r="I30" s="1281" t="s">
        <v>1268</v>
      </c>
      <c r="J30" s="1265" t="s">
        <v>1112</v>
      </c>
      <c r="K30" s="1255">
        <v>0.33333333333333331</v>
      </c>
      <c r="L30" s="1255"/>
      <c r="M30" s="1255"/>
      <c r="N30" s="1255"/>
      <c r="O30" s="1255"/>
      <c r="P30" s="1255"/>
      <c r="Q30" s="1252" t="s">
        <v>1206</v>
      </c>
      <c r="R30" s="1266" t="s">
        <v>1424</v>
      </c>
      <c r="S30" s="1255">
        <v>0.33333333333333331</v>
      </c>
      <c r="T30" s="1255">
        <v>0.33333333333333331</v>
      </c>
      <c r="U30" s="1255">
        <f t="shared" ref="U30:V32" si="4">1/3</f>
        <v>0.33333333333333331</v>
      </c>
      <c r="V30" s="1394">
        <f t="shared" si="4"/>
        <v>0.33333333333333331</v>
      </c>
    </row>
    <row r="31" spans="1:22" ht="32">
      <c r="A31" s="1257">
        <v>30</v>
      </c>
      <c r="B31" s="1258" t="s">
        <v>188</v>
      </c>
      <c r="C31" s="1259" t="s">
        <v>138</v>
      </c>
      <c r="D31" s="1250" t="str">
        <f t="shared" si="0"/>
        <v>Ahmed Osman</v>
      </c>
      <c r="E31" s="1260" t="s">
        <v>59</v>
      </c>
      <c r="F31" s="1260" t="s">
        <v>18</v>
      </c>
      <c r="G31" s="1260" t="s">
        <v>36</v>
      </c>
      <c r="H31" s="1260" t="s">
        <v>1420</v>
      </c>
      <c r="I31" s="1280" t="s">
        <v>1268</v>
      </c>
      <c r="J31" s="1262" t="s">
        <v>1112</v>
      </c>
      <c r="K31" s="1263">
        <v>0.33333333333333331</v>
      </c>
      <c r="L31" s="1263"/>
      <c r="M31" s="1263"/>
      <c r="N31" s="1263"/>
      <c r="O31" s="1263"/>
      <c r="P31" s="1263"/>
      <c r="Q31" s="1260" t="s">
        <v>1206</v>
      </c>
      <c r="R31" s="1267" t="s">
        <v>1424</v>
      </c>
      <c r="S31" s="1263">
        <v>0.33333333333333331</v>
      </c>
      <c r="T31" s="1263">
        <v>0.33333333333333331</v>
      </c>
      <c r="U31" s="1263">
        <f t="shared" si="4"/>
        <v>0.33333333333333331</v>
      </c>
      <c r="V31" s="1395">
        <f t="shared" si="4"/>
        <v>0.33333333333333331</v>
      </c>
    </row>
    <row r="32" spans="1:22" ht="32">
      <c r="A32" s="1249">
        <v>31</v>
      </c>
      <c r="B32" s="1250" t="s">
        <v>1422</v>
      </c>
      <c r="C32" s="1251" t="s">
        <v>1423</v>
      </c>
      <c r="D32" s="1250" t="str">
        <f t="shared" si="0"/>
        <v>Fatema Aseeri</v>
      </c>
      <c r="E32" s="1250" t="s">
        <v>912</v>
      </c>
      <c r="F32" s="1252" t="s">
        <v>18</v>
      </c>
      <c r="G32" s="1252" t="s">
        <v>36</v>
      </c>
      <c r="H32" s="1252" t="s">
        <v>1420</v>
      </c>
      <c r="I32" s="1281" t="s">
        <v>1268</v>
      </c>
      <c r="J32" s="1265" t="s">
        <v>1112</v>
      </c>
      <c r="K32" s="1255">
        <v>0.33333333333333331</v>
      </c>
      <c r="L32" s="1255"/>
      <c r="M32" s="1255"/>
      <c r="N32" s="1255"/>
      <c r="O32" s="1255"/>
      <c r="P32" s="1255"/>
      <c r="Q32" s="1252" t="s">
        <v>1206</v>
      </c>
      <c r="R32" s="1266" t="s">
        <v>1424</v>
      </c>
      <c r="S32" s="1255">
        <v>0.33333333333333331</v>
      </c>
      <c r="T32" s="1255">
        <v>0.33333333333333331</v>
      </c>
      <c r="U32" s="1255">
        <f t="shared" si="4"/>
        <v>0.33333333333333331</v>
      </c>
      <c r="V32" s="1394">
        <f t="shared" si="4"/>
        <v>0.33333333333333331</v>
      </c>
    </row>
    <row r="33" spans="1:22" ht="48">
      <c r="A33" s="1257">
        <v>32</v>
      </c>
      <c r="B33" s="1260" t="s">
        <v>371</v>
      </c>
      <c r="C33" s="1272" t="s">
        <v>372</v>
      </c>
      <c r="D33" s="1250" t="str">
        <f t="shared" si="0"/>
        <v>Virginia Bodolica</v>
      </c>
      <c r="E33" s="1260" t="s">
        <v>67</v>
      </c>
      <c r="F33" s="1258" t="s">
        <v>19</v>
      </c>
      <c r="G33" s="1260" t="s">
        <v>1237</v>
      </c>
      <c r="H33" s="1260" t="s">
        <v>1425</v>
      </c>
      <c r="I33" s="1280" t="s">
        <v>1269</v>
      </c>
      <c r="J33" s="1262" t="s">
        <v>1113</v>
      </c>
      <c r="K33" s="1263">
        <v>1</v>
      </c>
      <c r="L33" s="1263"/>
      <c r="M33" s="1263"/>
      <c r="N33" s="1263"/>
      <c r="O33" s="1263"/>
      <c r="P33" s="1263"/>
      <c r="Q33" s="1260" t="s">
        <v>1207</v>
      </c>
      <c r="R33" s="1267" t="s">
        <v>1426</v>
      </c>
      <c r="S33" s="1263">
        <v>1</v>
      </c>
      <c r="T33" s="1263">
        <v>1</v>
      </c>
      <c r="U33" s="1263">
        <f>1/2</f>
        <v>0.5</v>
      </c>
      <c r="V33" s="1387">
        <f>1/2</f>
        <v>0.5</v>
      </c>
    </row>
    <row r="34" spans="1:22">
      <c r="A34" s="1249">
        <v>33</v>
      </c>
      <c r="B34" s="1252" t="s">
        <v>480</v>
      </c>
      <c r="C34" s="1268" t="s">
        <v>481</v>
      </c>
      <c r="D34" s="1250" t="str">
        <f t="shared" si="0"/>
        <v>Said Faiq</v>
      </c>
      <c r="E34" s="1252" t="s">
        <v>67</v>
      </c>
      <c r="F34" s="1252" t="s">
        <v>17</v>
      </c>
      <c r="G34" s="1252" t="s">
        <v>1428</v>
      </c>
      <c r="H34" s="1252"/>
      <c r="I34" s="1281" t="s">
        <v>1270</v>
      </c>
      <c r="J34" s="1252" t="s">
        <v>1114</v>
      </c>
      <c r="K34" s="1255"/>
      <c r="L34" s="1255"/>
      <c r="M34" s="1255"/>
      <c r="N34" s="1255"/>
      <c r="O34" s="1255">
        <v>1</v>
      </c>
      <c r="P34" s="1255"/>
      <c r="Q34" s="1252" t="s">
        <v>1208</v>
      </c>
      <c r="R34" s="1266" t="s">
        <v>1427</v>
      </c>
      <c r="S34" s="1255">
        <v>1</v>
      </c>
      <c r="T34" s="1255">
        <v>1</v>
      </c>
      <c r="U34" s="1255">
        <v>1</v>
      </c>
      <c r="V34" s="1386">
        <v>1</v>
      </c>
    </row>
    <row r="35" spans="1:22">
      <c r="A35" s="1257">
        <v>34</v>
      </c>
      <c r="B35" s="1258" t="s">
        <v>1429</v>
      </c>
      <c r="C35" s="1259" t="s">
        <v>1432</v>
      </c>
      <c r="D35" s="1250" t="str">
        <f t="shared" si="0"/>
        <v>Shahin Abdel-Naby</v>
      </c>
      <c r="E35" s="1258" t="s">
        <v>56</v>
      </c>
      <c r="F35" s="1260" t="s">
        <v>17</v>
      </c>
      <c r="G35" s="1260" t="s">
        <v>31</v>
      </c>
      <c r="H35" s="1260" t="s">
        <v>1430</v>
      </c>
      <c r="I35" s="1280" t="s">
        <v>1271</v>
      </c>
      <c r="J35" s="1260" t="s">
        <v>1115</v>
      </c>
      <c r="K35" s="1263">
        <v>1</v>
      </c>
      <c r="L35" s="1263"/>
      <c r="M35" s="1263"/>
      <c r="N35" s="1263"/>
      <c r="O35" s="1263"/>
      <c r="P35" s="1263"/>
      <c r="Q35" s="1260" t="s">
        <v>1209</v>
      </c>
      <c r="R35" s="1267" t="s">
        <v>1431</v>
      </c>
      <c r="S35" s="1263">
        <v>1</v>
      </c>
      <c r="T35" s="1263">
        <v>1</v>
      </c>
      <c r="U35" s="1263">
        <f>1/3</f>
        <v>0.33333333333333331</v>
      </c>
      <c r="V35" s="1395">
        <f>1/3</f>
        <v>0.33333333333333331</v>
      </c>
    </row>
    <row r="36" spans="1:22">
      <c r="A36" s="1249">
        <v>35</v>
      </c>
      <c r="B36" s="1252" t="s">
        <v>758</v>
      </c>
      <c r="C36" s="1268" t="s">
        <v>759</v>
      </c>
      <c r="D36" s="1250" t="str">
        <f t="shared" si="0"/>
        <v>Mahmud Hossain</v>
      </c>
      <c r="E36" s="1252" t="s">
        <v>59</v>
      </c>
      <c r="F36" s="1250" t="s">
        <v>19</v>
      </c>
      <c r="G36" s="1252" t="s">
        <v>1435</v>
      </c>
      <c r="H36" s="1252" t="s">
        <v>1433</v>
      </c>
      <c r="I36" s="1281" t="s">
        <v>1272</v>
      </c>
      <c r="J36" s="1252" t="s">
        <v>1116</v>
      </c>
      <c r="K36" s="1255"/>
      <c r="L36" s="1255">
        <v>1</v>
      </c>
      <c r="M36" s="1255"/>
      <c r="N36" s="1255"/>
      <c r="O36" s="1255"/>
      <c r="P36" s="1255"/>
      <c r="Q36" s="1252" t="s">
        <v>1204</v>
      </c>
      <c r="R36" s="1266" t="s">
        <v>1434</v>
      </c>
      <c r="S36" s="1255">
        <v>1</v>
      </c>
      <c r="T36" s="1255">
        <v>1</v>
      </c>
      <c r="U36" s="1255">
        <f>1/3</f>
        <v>0.33333333333333331</v>
      </c>
      <c r="V36" s="1394">
        <f>1/3</f>
        <v>0.33333333333333331</v>
      </c>
    </row>
    <row r="37" spans="1:22">
      <c r="A37" s="1257">
        <v>36</v>
      </c>
      <c r="B37" s="1258" t="s">
        <v>791</v>
      </c>
      <c r="C37" s="1259" t="s">
        <v>89</v>
      </c>
      <c r="D37" s="1250" t="str">
        <f t="shared" si="0"/>
        <v>Daniel Dupuis</v>
      </c>
      <c r="E37" s="1260" t="s">
        <v>56</v>
      </c>
      <c r="F37" s="1258" t="s">
        <v>19</v>
      </c>
      <c r="G37" s="1260" t="s">
        <v>1438</v>
      </c>
      <c r="H37" s="1260" t="s">
        <v>1436</v>
      </c>
      <c r="I37" s="1280" t="s">
        <v>1273</v>
      </c>
      <c r="J37" s="1260" t="s">
        <v>1117</v>
      </c>
      <c r="K37" s="1263"/>
      <c r="L37" s="1263">
        <v>1</v>
      </c>
      <c r="M37" s="1263"/>
      <c r="N37" s="1263"/>
      <c r="O37" s="1263"/>
      <c r="P37" s="1263"/>
      <c r="Q37" s="1260" t="s">
        <v>1200</v>
      </c>
      <c r="R37" s="1267" t="s">
        <v>1437</v>
      </c>
      <c r="S37" s="1263">
        <v>1</v>
      </c>
      <c r="T37" s="1263">
        <v>1</v>
      </c>
      <c r="U37" s="1263">
        <v>1</v>
      </c>
      <c r="V37" s="1387">
        <v>1</v>
      </c>
    </row>
    <row r="38" spans="1:22" ht="48">
      <c r="A38" s="1249">
        <v>37</v>
      </c>
      <c r="B38" s="1250" t="s">
        <v>741</v>
      </c>
      <c r="C38" s="1251" t="s">
        <v>386</v>
      </c>
      <c r="D38" s="1250" t="str">
        <f t="shared" si="0"/>
        <v>Imran Qureshi</v>
      </c>
      <c r="E38" s="1250" t="s">
        <v>56</v>
      </c>
      <c r="F38" s="1252" t="s">
        <v>18</v>
      </c>
      <c r="G38" s="1252" t="s">
        <v>38</v>
      </c>
      <c r="H38" s="1252" t="s">
        <v>1439</v>
      </c>
      <c r="I38" s="1281" t="s">
        <v>1274</v>
      </c>
      <c r="J38" s="1254" t="s">
        <v>1118</v>
      </c>
      <c r="K38" s="1255">
        <v>1</v>
      </c>
      <c r="L38" s="1255"/>
      <c r="M38" s="1255"/>
      <c r="N38" s="1255"/>
      <c r="O38" s="1255"/>
      <c r="P38" s="1255"/>
      <c r="Q38" s="1252" t="s">
        <v>1210</v>
      </c>
      <c r="R38" s="1266" t="s">
        <v>1442</v>
      </c>
      <c r="S38" s="1255">
        <v>1</v>
      </c>
      <c r="T38" s="1255">
        <v>1</v>
      </c>
      <c r="U38" s="1255">
        <f>1/4</f>
        <v>0.25</v>
      </c>
      <c r="V38" s="1386">
        <f>1/4</f>
        <v>0.25</v>
      </c>
    </row>
    <row r="39" spans="1:22" ht="48">
      <c r="A39" s="1257">
        <v>38</v>
      </c>
      <c r="B39" s="1258" t="s">
        <v>349</v>
      </c>
      <c r="C39" s="1259" t="s">
        <v>214</v>
      </c>
      <c r="D39" s="1250" t="str">
        <f t="shared" si="0"/>
        <v>Hasan Mir</v>
      </c>
      <c r="E39" s="1260" t="s">
        <v>67</v>
      </c>
      <c r="F39" s="1260" t="s">
        <v>18</v>
      </c>
      <c r="G39" s="1260" t="s">
        <v>36</v>
      </c>
      <c r="H39" s="1260" t="s">
        <v>1440</v>
      </c>
      <c r="I39" s="1280" t="s">
        <v>1275</v>
      </c>
      <c r="J39" s="1298" t="s">
        <v>1119</v>
      </c>
      <c r="K39" s="1263">
        <v>1</v>
      </c>
      <c r="L39" s="1263"/>
      <c r="M39" s="1263"/>
      <c r="N39" s="1263"/>
      <c r="O39" s="1263"/>
      <c r="P39" s="1263"/>
      <c r="Q39" s="1298" t="s">
        <v>1211</v>
      </c>
      <c r="R39" s="1267" t="s">
        <v>1441</v>
      </c>
      <c r="S39" s="1263">
        <v>1</v>
      </c>
      <c r="T39" s="1263">
        <v>1</v>
      </c>
      <c r="U39" s="1263">
        <f>1/5</f>
        <v>0.2</v>
      </c>
      <c r="V39" s="1387">
        <f>1/5</f>
        <v>0.2</v>
      </c>
    </row>
    <row r="40" spans="1:22" ht="32">
      <c r="A40" s="1249">
        <v>39</v>
      </c>
      <c r="B40" s="1252" t="s">
        <v>678</v>
      </c>
      <c r="C40" s="1268" t="s">
        <v>679</v>
      </c>
      <c r="D40" s="1250" t="str">
        <f t="shared" si="0"/>
        <v>Ghassan Abu-Lebdeh</v>
      </c>
      <c r="E40" s="1252" t="s">
        <v>67</v>
      </c>
      <c r="F40" s="1252" t="s">
        <v>18</v>
      </c>
      <c r="G40" s="1252" t="s">
        <v>34</v>
      </c>
      <c r="H40" s="1252" t="s">
        <v>1443</v>
      </c>
      <c r="I40" s="1281" t="s">
        <v>1276</v>
      </c>
      <c r="J40" s="1254" t="s">
        <v>1120</v>
      </c>
      <c r="K40" s="1255">
        <v>1</v>
      </c>
      <c r="L40" s="1255"/>
      <c r="M40" s="1255"/>
      <c r="N40" s="1255"/>
      <c r="O40" s="1255"/>
      <c r="P40" s="1255"/>
      <c r="Q40" s="1254" t="s">
        <v>1212</v>
      </c>
      <c r="R40" s="1266" t="s">
        <v>1444</v>
      </c>
      <c r="S40" s="1255">
        <v>1</v>
      </c>
      <c r="T40" s="1255">
        <v>1</v>
      </c>
      <c r="U40" s="1255">
        <f>1/2</f>
        <v>0.5</v>
      </c>
      <c r="V40" s="1386">
        <f>1/2</f>
        <v>0.5</v>
      </c>
    </row>
    <row r="41" spans="1:22" ht="48">
      <c r="A41" s="1257">
        <v>40</v>
      </c>
      <c r="B41" s="1260" t="s">
        <v>186</v>
      </c>
      <c r="C41" s="1272" t="s">
        <v>187</v>
      </c>
      <c r="D41" s="1250" t="str">
        <f t="shared" si="0"/>
        <v>Lotfi Romdhane</v>
      </c>
      <c r="E41" s="1260" t="s">
        <v>67</v>
      </c>
      <c r="F41" s="1260" t="s">
        <v>18</v>
      </c>
      <c r="G41" s="1260" t="s">
        <v>38</v>
      </c>
      <c r="H41" s="1260" t="s">
        <v>1445</v>
      </c>
      <c r="I41" s="1280" t="s">
        <v>1277</v>
      </c>
      <c r="J41" s="1298" t="s">
        <v>1121</v>
      </c>
      <c r="K41" s="1263">
        <v>1</v>
      </c>
      <c r="L41" s="1263"/>
      <c r="M41" s="1263"/>
      <c r="N41" s="1263"/>
      <c r="O41" s="1263"/>
      <c r="P41" s="1263"/>
      <c r="Q41" s="1260" t="s">
        <v>1213</v>
      </c>
      <c r="R41" s="1267" t="s">
        <v>1446</v>
      </c>
      <c r="S41" s="1263">
        <v>1</v>
      </c>
      <c r="T41" s="1263">
        <v>1</v>
      </c>
      <c r="U41" s="1263">
        <f>1/4</f>
        <v>0.25</v>
      </c>
      <c r="V41" s="1387">
        <f>1/4</f>
        <v>0.25</v>
      </c>
    </row>
    <row r="42" spans="1:22">
      <c r="A42" s="1249">
        <v>41</v>
      </c>
      <c r="B42" s="1252" t="s">
        <v>65</v>
      </c>
      <c r="C42" s="1268" t="s">
        <v>66</v>
      </c>
      <c r="D42" s="1250" t="str">
        <f t="shared" si="0"/>
        <v>Yusuf Abu Muhanna</v>
      </c>
      <c r="E42" s="1250" t="s">
        <v>67</v>
      </c>
      <c r="F42" s="1252" t="s">
        <v>17</v>
      </c>
      <c r="G42" s="1271" t="s">
        <v>29</v>
      </c>
      <c r="H42" s="1252" t="s">
        <v>1447</v>
      </c>
      <c r="I42" s="1281" t="s">
        <v>1278</v>
      </c>
      <c r="J42" s="1252" t="s">
        <v>1122</v>
      </c>
      <c r="K42" s="1255">
        <v>1</v>
      </c>
      <c r="L42" s="1255"/>
      <c r="M42" s="1255"/>
      <c r="N42" s="1255"/>
      <c r="O42" s="1255"/>
      <c r="P42" s="1255"/>
      <c r="Q42" s="1252" t="s">
        <v>1214</v>
      </c>
      <c r="R42" s="1266" t="s">
        <v>1448</v>
      </c>
      <c r="S42" s="1255">
        <v>1</v>
      </c>
      <c r="T42" s="1255">
        <v>1</v>
      </c>
      <c r="U42" s="1255">
        <f>1/3</f>
        <v>0.33333333333333331</v>
      </c>
      <c r="V42" s="1394">
        <f>1/3</f>
        <v>0.33333333333333331</v>
      </c>
    </row>
    <row r="43" spans="1:22" ht="48">
      <c r="A43" s="1257">
        <v>42</v>
      </c>
      <c r="B43" s="1260" t="s">
        <v>1450</v>
      </c>
      <c r="C43" s="1272" t="s">
        <v>111</v>
      </c>
      <c r="D43" s="1250" t="str">
        <f t="shared" si="0"/>
        <v>Mohammed Al-Hemyari</v>
      </c>
      <c r="E43" s="1258" t="s">
        <v>231</v>
      </c>
      <c r="F43" s="1260" t="s">
        <v>18</v>
      </c>
      <c r="G43" s="1260" t="s">
        <v>38</v>
      </c>
      <c r="H43" s="1260" t="s">
        <v>1449</v>
      </c>
      <c r="I43" s="1280" t="s">
        <v>1279</v>
      </c>
      <c r="J43" s="1298" t="s">
        <v>1123</v>
      </c>
      <c r="K43" s="1263"/>
      <c r="L43" s="1263"/>
      <c r="M43" s="1263"/>
      <c r="N43" s="1263"/>
      <c r="O43" s="1263"/>
      <c r="P43" s="1263">
        <v>0</v>
      </c>
      <c r="Q43" s="1260" t="s">
        <v>1215</v>
      </c>
      <c r="R43" s="1267" t="s">
        <v>1451</v>
      </c>
      <c r="S43" s="1263">
        <v>0.33333333333333331</v>
      </c>
      <c r="T43" s="1278">
        <v>0</v>
      </c>
      <c r="U43" s="1263">
        <f>1/3</f>
        <v>0.33333333333333331</v>
      </c>
      <c r="V43" s="1395">
        <v>0</v>
      </c>
    </row>
    <row r="44" spans="1:22" ht="48">
      <c r="A44" s="1285">
        <v>43</v>
      </c>
      <c r="B44" s="1288" t="s">
        <v>199</v>
      </c>
      <c r="C44" s="1299" t="s">
        <v>100</v>
      </c>
      <c r="D44" s="1250" t="str">
        <f t="shared" si="0"/>
        <v>Mohammad Hamdan</v>
      </c>
      <c r="E44" s="1286" t="s">
        <v>59</v>
      </c>
      <c r="F44" s="1288" t="s">
        <v>18</v>
      </c>
      <c r="G44" s="1288" t="s">
        <v>38</v>
      </c>
      <c r="H44" s="1288" t="s">
        <v>1449</v>
      </c>
      <c r="I44" s="1289" t="s">
        <v>1279</v>
      </c>
      <c r="J44" s="1300" t="s">
        <v>1123</v>
      </c>
      <c r="K44" s="1291"/>
      <c r="L44" s="1291"/>
      <c r="M44" s="1291"/>
      <c r="N44" s="1291"/>
      <c r="O44" s="1291"/>
      <c r="P44" s="1291">
        <v>0.5</v>
      </c>
      <c r="Q44" s="1288" t="s">
        <v>1215</v>
      </c>
      <c r="R44" s="1292" t="s">
        <v>1451</v>
      </c>
      <c r="S44" s="1291">
        <v>0.33333333333333331</v>
      </c>
      <c r="T44" s="1291">
        <v>0.5</v>
      </c>
      <c r="U44" s="1291">
        <f>1/3</f>
        <v>0.33333333333333331</v>
      </c>
      <c r="V44" s="1396">
        <f>1.5/3</f>
        <v>0.5</v>
      </c>
    </row>
    <row r="45" spans="1:22" ht="48">
      <c r="A45" s="1273">
        <v>44</v>
      </c>
      <c r="B45" s="1274" t="s">
        <v>344</v>
      </c>
      <c r="C45" s="1275" t="s">
        <v>323</v>
      </c>
      <c r="D45" s="1250" t="str">
        <f t="shared" si="0"/>
        <v>Mehmet Orhan</v>
      </c>
      <c r="E45" s="1276" t="s">
        <v>59</v>
      </c>
      <c r="F45" s="1274" t="s">
        <v>18</v>
      </c>
      <c r="G45" s="1274" t="s">
        <v>38</v>
      </c>
      <c r="H45" s="1274" t="s">
        <v>1449</v>
      </c>
      <c r="I45" s="1277" t="s">
        <v>1279</v>
      </c>
      <c r="J45" s="1301" t="s">
        <v>1123</v>
      </c>
      <c r="K45" s="1278"/>
      <c r="L45" s="1278"/>
      <c r="M45" s="1278"/>
      <c r="N45" s="1278"/>
      <c r="O45" s="1278"/>
      <c r="P45" s="1278">
        <v>0.5</v>
      </c>
      <c r="Q45" s="1274" t="s">
        <v>1215</v>
      </c>
      <c r="R45" s="1279" t="s">
        <v>1451</v>
      </c>
      <c r="S45" s="1278">
        <v>0.33333333333333331</v>
      </c>
      <c r="T45" s="1278">
        <v>0.5</v>
      </c>
      <c r="U45" s="1278">
        <f>1/3</f>
        <v>0.33333333333333331</v>
      </c>
      <c r="V45" s="1396">
        <f>1.5/3</f>
        <v>0.5</v>
      </c>
    </row>
    <row r="46" spans="1:22" ht="48">
      <c r="A46" s="1302">
        <v>45</v>
      </c>
      <c r="B46" s="1303" t="s">
        <v>945</v>
      </c>
      <c r="C46" s="1304" t="s">
        <v>100</v>
      </c>
      <c r="D46" s="1250" t="str">
        <f t="shared" si="0"/>
        <v>Mohammad Saghafifar</v>
      </c>
      <c r="E46" s="1305" t="s">
        <v>868</v>
      </c>
      <c r="F46" s="1303" t="s">
        <v>18</v>
      </c>
      <c r="G46" s="1303" t="s">
        <v>38</v>
      </c>
      <c r="H46" s="1303" t="s">
        <v>1452</v>
      </c>
      <c r="I46" s="1306" t="s">
        <v>1280</v>
      </c>
      <c r="J46" s="1307" t="s">
        <v>1124</v>
      </c>
      <c r="K46" s="1176">
        <v>0</v>
      </c>
      <c r="L46" s="1176"/>
      <c r="M46" s="1176"/>
      <c r="N46" s="1176"/>
      <c r="O46" s="1176"/>
      <c r="P46" s="1176"/>
      <c r="Q46" s="1303" t="s">
        <v>1201</v>
      </c>
      <c r="R46" s="1308" t="s">
        <v>1453</v>
      </c>
      <c r="S46" s="1378">
        <v>0.5</v>
      </c>
      <c r="T46" s="1176">
        <v>0</v>
      </c>
      <c r="U46" s="1378">
        <f>1/2</f>
        <v>0.5</v>
      </c>
      <c r="V46" s="1397">
        <v>0</v>
      </c>
    </row>
    <row r="47" spans="1:22" ht="48">
      <c r="A47" s="1273">
        <v>46</v>
      </c>
      <c r="B47" s="1274" t="s">
        <v>163</v>
      </c>
      <c r="C47" s="1275" t="s">
        <v>164</v>
      </c>
      <c r="D47" s="1250" t="str">
        <f t="shared" si="0"/>
        <v>Mohamed Gadalla</v>
      </c>
      <c r="E47" s="1276" t="s">
        <v>67</v>
      </c>
      <c r="F47" s="1274" t="s">
        <v>18</v>
      </c>
      <c r="G47" s="1274" t="s">
        <v>38</v>
      </c>
      <c r="H47" s="1274" t="s">
        <v>1452</v>
      </c>
      <c r="I47" s="1277" t="s">
        <v>1280</v>
      </c>
      <c r="J47" s="1301" t="s">
        <v>1124</v>
      </c>
      <c r="K47" s="1278">
        <v>1</v>
      </c>
      <c r="L47" s="1278"/>
      <c r="M47" s="1278"/>
      <c r="N47" s="1278"/>
      <c r="O47" s="1278"/>
      <c r="P47" s="1278"/>
      <c r="Q47" s="1274" t="s">
        <v>1201</v>
      </c>
      <c r="R47" s="1279" t="s">
        <v>1453</v>
      </c>
      <c r="S47" s="1278">
        <v>0.5</v>
      </c>
      <c r="T47" s="1278">
        <v>1</v>
      </c>
      <c r="U47" s="1278">
        <f>1/2</f>
        <v>0.5</v>
      </c>
      <c r="V47" s="1389">
        <f>2/2</f>
        <v>1</v>
      </c>
    </row>
    <row r="48" spans="1:22" ht="64">
      <c r="A48" s="1249">
        <v>47</v>
      </c>
      <c r="B48" s="1252" t="s">
        <v>1455</v>
      </c>
      <c r="C48" s="1268" t="s">
        <v>1456</v>
      </c>
      <c r="D48" s="1250" t="str">
        <f t="shared" si="0"/>
        <v>Noora Mukhtar</v>
      </c>
      <c r="E48" s="1250" t="s">
        <v>231</v>
      </c>
      <c r="F48" s="1252" t="s">
        <v>18</v>
      </c>
      <c r="G48" s="1252" t="s">
        <v>33</v>
      </c>
      <c r="H48" s="1252" t="s">
        <v>1454</v>
      </c>
      <c r="I48" s="1281" t="s">
        <v>1281</v>
      </c>
      <c r="J48" s="1254" t="s">
        <v>1125</v>
      </c>
      <c r="K48" s="1255">
        <v>0</v>
      </c>
      <c r="L48" s="1255"/>
      <c r="M48" s="1255"/>
      <c r="N48" s="1255"/>
      <c r="O48" s="1255"/>
      <c r="P48" s="1255"/>
      <c r="Q48" s="1252" t="s">
        <v>1216</v>
      </c>
      <c r="R48" s="1266" t="s">
        <v>1457</v>
      </c>
      <c r="S48" s="1255">
        <v>0.33333333333333331</v>
      </c>
      <c r="T48" s="1255">
        <v>0</v>
      </c>
      <c r="U48" s="1255">
        <f>1/3</f>
        <v>0.33333333333333331</v>
      </c>
      <c r="V48" s="1394">
        <v>0</v>
      </c>
    </row>
    <row r="49" spans="1:22" ht="64">
      <c r="A49" s="1273">
        <v>48</v>
      </c>
      <c r="B49" s="1274" t="s">
        <v>833</v>
      </c>
      <c r="C49" s="1275" t="s">
        <v>119</v>
      </c>
      <c r="D49" s="1250" t="str">
        <f t="shared" si="0"/>
        <v>Sameer Al-Asheh</v>
      </c>
      <c r="E49" s="1276" t="s">
        <v>67</v>
      </c>
      <c r="F49" s="1274" t="s">
        <v>18</v>
      </c>
      <c r="G49" s="1274" t="s">
        <v>33</v>
      </c>
      <c r="H49" s="1274" t="s">
        <v>1454</v>
      </c>
      <c r="I49" s="1277" t="s">
        <v>1281</v>
      </c>
      <c r="J49" s="1301" t="s">
        <v>1125</v>
      </c>
      <c r="K49" s="1278">
        <v>0.5</v>
      </c>
      <c r="L49" s="1278"/>
      <c r="M49" s="1278"/>
      <c r="N49" s="1278"/>
      <c r="O49" s="1278"/>
      <c r="P49" s="1278"/>
      <c r="Q49" s="1274" t="s">
        <v>1216</v>
      </c>
      <c r="R49" s="1279" t="s">
        <v>1457</v>
      </c>
      <c r="S49" s="1278">
        <v>0.33333333333333331</v>
      </c>
      <c r="T49" s="1278">
        <v>0.5</v>
      </c>
      <c r="U49" s="1278">
        <f>1/3</f>
        <v>0.33333333333333331</v>
      </c>
      <c r="V49" s="1398">
        <f>1.5/3</f>
        <v>0.5</v>
      </c>
    </row>
    <row r="50" spans="1:22" ht="64">
      <c r="A50" s="1285">
        <v>49</v>
      </c>
      <c r="B50" s="1288" t="s">
        <v>182</v>
      </c>
      <c r="C50" s="1299" t="s">
        <v>138</v>
      </c>
      <c r="D50" s="1250" t="str">
        <f t="shared" si="0"/>
        <v>Ahmed Aidan</v>
      </c>
      <c r="E50" s="1309" t="s">
        <v>183</v>
      </c>
      <c r="F50" s="1288" t="s">
        <v>18</v>
      </c>
      <c r="G50" s="1288" t="s">
        <v>33</v>
      </c>
      <c r="H50" s="1288" t="s">
        <v>1454</v>
      </c>
      <c r="I50" s="1289" t="s">
        <v>1281</v>
      </c>
      <c r="J50" s="1300" t="s">
        <v>1125</v>
      </c>
      <c r="K50" s="1291">
        <v>0.5</v>
      </c>
      <c r="L50" s="1291"/>
      <c r="M50" s="1291"/>
      <c r="N50" s="1291"/>
      <c r="O50" s="1291"/>
      <c r="P50" s="1291"/>
      <c r="Q50" s="1288" t="s">
        <v>1216</v>
      </c>
      <c r="R50" s="1292" t="s">
        <v>1457</v>
      </c>
      <c r="S50" s="1291">
        <v>0.33333333333333331</v>
      </c>
      <c r="T50" s="1291">
        <v>0.5</v>
      </c>
      <c r="U50" s="1291">
        <f>1/3</f>
        <v>0.33333333333333331</v>
      </c>
      <c r="V50" s="1398">
        <f>1.5/3</f>
        <v>0.5</v>
      </c>
    </row>
    <row r="51" spans="1:22" ht="48">
      <c r="A51" s="1257">
        <v>50</v>
      </c>
      <c r="B51" s="1260" t="s">
        <v>152</v>
      </c>
      <c r="C51" s="1272" t="s">
        <v>895</v>
      </c>
      <c r="D51" s="1250" t="str">
        <f t="shared" si="0"/>
        <v>Nahid Awad</v>
      </c>
      <c r="E51" s="1260" t="s">
        <v>1718</v>
      </c>
      <c r="F51" s="1260" t="s">
        <v>18</v>
      </c>
      <c r="G51" s="1260" t="s">
        <v>33</v>
      </c>
      <c r="H51" s="1260" t="s">
        <v>1458</v>
      </c>
      <c r="I51" s="1261" t="s">
        <v>1282</v>
      </c>
      <c r="J51" s="1298" t="s">
        <v>1126</v>
      </c>
      <c r="K51" s="1263">
        <v>0.25</v>
      </c>
      <c r="L51" s="1263"/>
      <c r="M51" s="1263"/>
      <c r="N51" s="1263"/>
      <c r="O51" s="1263"/>
      <c r="P51" s="1263"/>
      <c r="Q51" s="1260" t="s">
        <v>1199</v>
      </c>
      <c r="R51" s="1267" t="s">
        <v>1460</v>
      </c>
      <c r="S51" s="1263">
        <v>0.25</v>
      </c>
      <c r="T51" s="1263">
        <v>0.25</v>
      </c>
      <c r="U51" s="1263">
        <f t="shared" ref="U51:V54" si="5">1/4</f>
        <v>0.25</v>
      </c>
      <c r="V51" s="1395">
        <f t="shared" si="5"/>
        <v>0.25</v>
      </c>
    </row>
    <row r="52" spans="1:22" ht="48">
      <c r="A52" s="1249">
        <v>51</v>
      </c>
      <c r="B52" s="1252" t="s">
        <v>74</v>
      </c>
      <c r="C52" s="1268" t="s">
        <v>960</v>
      </c>
      <c r="D52" s="1250" t="str">
        <f t="shared" si="0"/>
        <v>Vinod Paul</v>
      </c>
      <c r="E52" s="1252" t="s">
        <v>912</v>
      </c>
      <c r="F52" s="1252" t="s">
        <v>18</v>
      </c>
      <c r="G52" s="1252" t="s">
        <v>33</v>
      </c>
      <c r="H52" s="1252" t="s">
        <v>1458</v>
      </c>
      <c r="I52" s="1253" t="s">
        <v>1282</v>
      </c>
      <c r="J52" s="1254" t="s">
        <v>1126</v>
      </c>
      <c r="K52" s="1255">
        <v>0.25</v>
      </c>
      <c r="L52" s="1255"/>
      <c r="M52" s="1255"/>
      <c r="N52" s="1255"/>
      <c r="O52" s="1255"/>
      <c r="P52" s="1255"/>
      <c r="Q52" s="1252" t="s">
        <v>1199</v>
      </c>
      <c r="R52" s="1266" t="s">
        <v>1460</v>
      </c>
      <c r="S52" s="1255">
        <v>0.25</v>
      </c>
      <c r="T52" s="1255">
        <v>0.25</v>
      </c>
      <c r="U52" s="1255">
        <f t="shared" si="5"/>
        <v>0.25</v>
      </c>
      <c r="V52" s="1394">
        <f t="shared" si="5"/>
        <v>0.25</v>
      </c>
    </row>
    <row r="53" spans="1:22" ht="48">
      <c r="A53" s="1257">
        <v>52</v>
      </c>
      <c r="B53" s="1260" t="s">
        <v>500</v>
      </c>
      <c r="C53" s="1272" t="s">
        <v>100</v>
      </c>
      <c r="D53" s="1250" t="str">
        <f t="shared" si="0"/>
        <v>Mohammad Al-Sayah</v>
      </c>
      <c r="E53" s="1260" t="s">
        <v>67</v>
      </c>
      <c r="F53" s="1260" t="s">
        <v>17</v>
      </c>
      <c r="G53" s="1260" t="s">
        <v>2098</v>
      </c>
      <c r="H53" s="1260" t="s">
        <v>1458</v>
      </c>
      <c r="I53" s="1261" t="s">
        <v>1282</v>
      </c>
      <c r="J53" s="1298" t="s">
        <v>1126</v>
      </c>
      <c r="K53" s="1263">
        <v>0.25</v>
      </c>
      <c r="L53" s="1263"/>
      <c r="M53" s="1263"/>
      <c r="N53" s="1263"/>
      <c r="O53" s="1263"/>
      <c r="P53" s="1263"/>
      <c r="Q53" s="1260" t="s">
        <v>1199</v>
      </c>
      <c r="R53" s="1267" t="s">
        <v>1460</v>
      </c>
      <c r="S53" s="1263">
        <v>0.25</v>
      </c>
      <c r="T53" s="1263">
        <v>0.25</v>
      </c>
      <c r="U53" s="1263">
        <f t="shared" si="5"/>
        <v>0.25</v>
      </c>
      <c r="V53" s="1395">
        <f t="shared" si="5"/>
        <v>0.25</v>
      </c>
    </row>
    <row r="54" spans="1:22" ht="48">
      <c r="A54" s="1249">
        <v>53</v>
      </c>
      <c r="B54" s="1252" t="s">
        <v>226</v>
      </c>
      <c r="C54" s="1268" t="s">
        <v>1459</v>
      </c>
      <c r="D54" s="1250" t="str">
        <f t="shared" si="0"/>
        <v>Ghaleb Husseini</v>
      </c>
      <c r="E54" s="1252" t="s">
        <v>67</v>
      </c>
      <c r="F54" s="1252" t="s">
        <v>18</v>
      </c>
      <c r="G54" s="1252" t="s">
        <v>33</v>
      </c>
      <c r="H54" s="1252" t="s">
        <v>1458</v>
      </c>
      <c r="I54" s="1253" t="s">
        <v>1282</v>
      </c>
      <c r="J54" s="1254" t="s">
        <v>1126</v>
      </c>
      <c r="K54" s="1255">
        <v>0.25</v>
      </c>
      <c r="L54" s="1255"/>
      <c r="M54" s="1255"/>
      <c r="N54" s="1255"/>
      <c r="O54" s="1255"/>
      <c r="P54" s="1255"/>
      <c r="Q54" s="1252" t="s">
        <v>1199</v>
      </c>
      <c r="R54" s="1266" t="s">
        <v>1460</v>
      </c>
      <c r="S54" s="1255">
        <v>0.25</v>
      </c>
      <c r="T54" s="1255">
        <v>0.25</v>
      </c>
      <c r="U54" s="1255">
        <f t="shared" si="5"/>
        <v>0.25</v>
      </c>
      <c r="V54" s="1394">
        <f t="shared" si="5"/>
        <v>0.25</v>
      </c>
    </row>
    <row r="55" spans="1:22">
      <c r="A55" s="1257">
        <v>54</v>
      </c>
      <c r="B55" s="1260" t="s">
        <v>82</v>
      </c>
      <c r="C55" s="1272" t="s">
        <v>83</v>
      </c>
      <c r="D55" s="1250" t="str">
        <f t="shared" si="0"/>
        <v>Stephen Chan</v>
      </c>
      <c r="E55" s="1260" t="s">
        <v>59</v>
      </c>
      <c r="F55" s="1260" t="s">
        <v>17</v>
      </c>
      <c r="G55" s="1269" t="s">
        <v>29</v>
      </c>
      <c r="H55" s="1260" t="s">
        <v>1461</v>
      </c>
      <c r="I55" s="1261" t="s">
        <v>1283</v>
      </c>
      <c r="J55" s="1260" t="s">
        <v>1127</v>
      </c>
      <c r="K55" s="1263"/>
      <c r="L55" s="1263"/>
      <c r="M55" s="1263"/>
      <c r="N55" s="1263"/>
      <c r="O55" s="1263"/>
      <c r="P55" s="1263">
        <v>1</v>
      </c>
      <c r="Q55" s="1260" t="s">
        <v>1217</v>
      </c>
      <c r="R55" s="1267" t="s">
        <v>1462</v>
      </c>
      <c r="S55" s="1263">
        <v>1</v>
      </c>
      <c r="T55" s="1263">
        <v>1</v>
      </c>
      <c r="U55" s="1263">
        <f>1/3</f>
        <v>0.33333333333333331</v>
      </c>
      <c r="V55" s="1395">
        <f>1/3</f>
        <v>0.33333333333333331</v>
      </c>
    </row>
    <row r="56" spans="1:22">
      <c r="A56" s="1249">
        <v>55</v>
      </c>
      <c r="B56" s="1252" t="s">
        <v>1464</v>
      </c>
      <c r="C56" s="1268" t="s">
        <v>208</v>
      </c>
      <c r="D56" s="1250" t="str">
        <f t="shared" si="0"/>
        <v>Dana Younis</v>
      </c>
      <c r="E56" s="1250" t="s">
        <v>231</v>
      </c>
      <c r="F56" s="1252" t="s">
        <v>18</v>
      </c>
      <c r="G56" s="1252" t="s">
        <v>36</v>
      </c>
      <c r="H56" s="1252" t="s">
        <v>1463</v>
      </c>
      <c r="I56" s="1253" t="s">
        <v>1284</v>
      </c>
      <c r="J56" s="1252" t="s">
        <v>1128</v>
      </c>
      <c r="K56" s="1255">
        <v>0</v>
      </c>
      <c r="L56" s="1255"/>
      <c r="M56" s="1255"/>
      <c r="N56" s="1255"/>
      <c r="O56" s="1255"/>
      <c r="P56" s="1255"/>
      <c r="Q56" s="1252" t="s">
        <v>1201</v>
      </c>
      <c r="R56" s="1310" t="s">
        <v>1473</v>
      </c>
      <c r="S56" s="1255">
        <v>0.33333333333333331</v>
      </c>
      <c r="T56" s="1255">
        <v>0</v>
      </c>
      <c r="U56" s="1255">
        <f>1/3</f>
        <v>0.33333333333333331</v>
      </c>
      <c r="V56" s="1394">
        <v>0</v>
      </c>
    </row>
    <row r="57" spans="1:22">
      <c r="A57" s="1273">
        <v>56</v>
      </c>
      <c r="B57" s="1274" t="s">
        <v>723</v>
      </c>
      <c r="C57" s="1274" t="s">
        <v>724</v>
      </c>
      <c r="D57" s="1250" t="str">
        <f t="shared" si="0"/>
        <v>Madathumpadical Narayanan</v>
      </c>
      <c r="E57" s="1276" t="s">
        <v>157</v>
      </c>
      <c r="F57" s="1274" t="s">
        <v>18</v>
      </c>
      <c r="G57" s="1274" t="s">
        <v>36</v>
      </c>
      <c r="H57" s="1274" t="s">
        <v>1463</v>
      </c>
      <c r="I57" s="1312" t="s">
        <v>1284</v>
      </c>
      <c r="J57" s="1274" t="s">
        <v>1128</v>
      </c>
      <c r="K57" s="1278">
        <v>0.5</v>
      </c>
      <c r="L57" s="1278"/>
      <c r="M57" s="1278"/>
      <c r="N57" s="1278"/>
      <c r="O57" s="1278"/>
      <c r="P57" s="1278"/>
      <c r="Q57" s="1274" t="s">
        <v>1201</v>
      </c>
      <c r="R57" s="1313" t="s">
        <v>1473</v>
      </c>
      <c r="S57" s="1278">
        <v>0.33333333333333331</v>
      </c>
      <c r="T57" s="1278">
        <v>0.5</v>
      </c>
      <c r="U57" s="1278">
        <f>1/3</f>
        <v>0.33333333333333331</v>
      </c>
      <c r="V57" s="1398">
        <f>1.5/3</f>
        <v>0.5</v>
      </c>
    </row>
    <row r="58" spans="1:22">
      <c r="A58" s="1285">
        <v>57</v>
      </c>
      <c r="B58" s="1288" t="s">
        <v>213</v>
      </c>
      <c r="C58" s="1299" t="s">
        <v>214</v>
      </c>
      <c r="D58" s="1250" t="str">
        <f t="shared" si="0"/>
        <v>Hasan Al-Nashash</v>
      </c>
      <c r="E58" s="1288" t="s">
        <v>67</v>
      </c>
      <c r="F58" s="1288" t="s">
        <v>18</v>
      </c>
      <c r="G58" s="1288" t="s">
        <v>36</v>
      </c>
      <c r="H58" s="1288" t="s">
        <v>1463</v>
      </c>
      <c r="I58" s="1314" t="s">
        <v>1284</v>
      </c>
      <c r="J58" s="1288" t="s">
        <v>1128</v>
      </c>
      <c r="K58" s="1291">
        <v>0.5</v>
      </c>
      <c r="L58" s="1291"/>
      <c r="M58" s="1291"/>
      <c r="N58" s="1291"/>
      <c r="O58" s="1291"/>
      <c r="P58" s="1291"/>
      <c r="Q58" s="1288" t="s">
        <v>1201</v>
      </c>
      <c r="R58" s="1315" t="s">
        <v>1473</v>
      </c>
      <c r="S58" s="1291">
        <v>0.33333333333333331</v>
      </c>
      <c r="T58" s="1291">
        <v>0.5</v>
      </c>
      <c r="U58" s="1291">
        <f>1/3</f>
        <v>0.33333333333333331</v>
      </c>
      <c r="V58" s="1398">
        <f>1.5/3</f>
        <v>0.5</v>
      </c>
    </row>
    <row r="59" spans="1:22" ht="48">
      <c r="A59" s="1257">
        <v>58</v>
      </c>
      <c r="B59" s="1260" t="s">
        <v>1466</v>
      </c>
      <c r="C59" s="1272" t="s">
        <v>1467</v>
      </c>
      <c r="D59" s="1250" t="str">
        <f t="shared" si="0"/>
        <v>Jafar Mortadha</v>
      </c>
      <c r="E59" s="1258" t="s">
        <v>835</v>
      </c>
      <c r="F59" s="1260" t="s">
        <v>18</v>
      </c>
      <c r="G59" s="1260" t="s">
        <v>38</v>
      </c>
      <c r="H59" s="1260" t="s">
        <v>1465</v>
      </c>
      <c r="I59" s="1261" t="s">
        <v>1285</v>
      </c>
      <c r="J59" s="1298" t="s">
        <v>1129</v>
      </c>
      <c r="K59" s="1263">
        <v>0</v>
      </c>
      <c r="L59" s="1263"/>
      <c r="M59" s="1263"/>
      <c r="N59" s="1263"/>
      <c r="O59" s="1263"/>
      <c r="P59" s="1263"/>
      <c r="Q59" s="1260" t="s">
        <v>1204</v>
      </c>
      <c r="R59" s="1316" t="s">
        <v>1472</v>
      </c>
      <c r="S59" s="1263">
        <v>0.5</v>
      </c>
      <c r="T59" s="1263">
        <v>0</v>
      </c>
      <c r="U59" s="1263">
        <f>1/2</f>
        <v>0.5</v>
      </c>
      <c r="V59" s="1395">
        <v>0</v>
      </c>
    </row>
    <row r="60" spans="1:22" ht="48">
      <c r="A60" s="1285">
        <v>59</v>
      </c>
      <c r="B60" s="1288" t="s">
        <v>741</v>
      </c>
      <c r="C60" s="1299" t="s">
        <v>386</v>
      </c>
      <c r="D60" s="1250" t="str">
        <f t="shared" si="0"/>
        <v>Imran Qureshi</v>
      </c>
      <c r="E60" s="1286" t="s">
        <v>56</v>
      </c>
      <c r="F60" s="1288" t="s">
        <v>18</v>
      </c>
      <c r="G60" s="1288" t="s">
        <v>38</v>
      </c>
      <c r="H60" s="1288" t="s">
        <v>1465</v>
      </c>
      <c r="I60" s="1314" t="s">
        <v>1285</v>
      </c>
      <c r="J60" s="1300" t="s">
        <v>1129</v>
      </c>
      <c r="K60" s="1291">
        <v>1</v>
      </c>
      <c r="L60" s="1291"/>
      <c r="M60" s="1291"/>
      <c r="N60" s="1291"/>
      <c r="O60" s="1291"/>
      <c r="P60" s="1291"/>
      <c r="Q60" s="1288" t="s">
        <v>1204</v>
      </c>
      <c r="R60" s="1315" t="s">
        <v>1472</v>
      </c>
      <c r="S60" s="1291">
        <v>0.5</v>
      </c>
      <c r="T60" s="1291">
        <v>1</v>
      </c>
      <c r="U60" s="1291">
        <f>1/2</f>
        <v>0.5</v>
      </c>
      <c r="V60" s="1396">
        <f>2/2</f>
        <v>1</v>
      </c>
    </row>
    <row r="61" spans="1:22" ht="64">
      <c r="A61" s="1257">
        <v>60</v>
      </c>
      <c r="B61" s="1260" t="s">
        <v>158</v>
      </c>
      <c r="C61" s="1272" t="s">
        <v>159</v>
      </c>
      <c r="D61" s="1250" t="str">
        <f t="shared" si="0"/>
        <v>Mehdi Ghommem</v>
      </c>
      <c r="E61" s="1260" t="s">
        <v>56</v>
      </c>
      <c r="F61" s="1260" t="s">
        <v>18</v>
      </c>
      <c r="G61" s="1260" t="s">
        <v>38</v>
      </c>
      <c r="H61" s="1260" t="s">
        <v>1474</v>
      </c>
      <c r="I61" s="1261" t="s">
        <v>1286</v>
      </c>
      <c r="J61" s="1298" t="s">
        <v>1130</v>
      </c>
      <c r="K61" s="1263">
        <v>1</v>
      </c>
      <c r="L61" s="1263"/>
      <c r="M61" s="1263"/>
      <c r="N61" s="1263"/>
      <c r="O61" s="1263"/>
      <c r="P61" s="1263"/>
      <c r="Q61" s="1260" t="s">
        <v>1218</v>
      </c>
      <c r="R61" s="1267" t="s">
        <v>1475</v>
      </c>
      <c r="S61" s="1263">
        <v>1</v>
      </c>
      <c r="T61" s="1263">
        <v>1</v>
      </c>
      <c r="U61" s="1263">
        <f>1/2</f>
        <v>0.5</v>
      </c>
      <c r="V61" s="1395">
        <f>1/2</f>
        <v>0.5</v>
      </c>
    </row>
    <row r="62" spans="1:22" ht="32">
      <c r="A62" s="1249">
        <v>61</v>
      </c>
      <c r="B62" s="1252" t="s">
        <v>1477</v>
      </c>
      <c r="C62" s="1268" t="s">
        <v>774</v>
      </c>
      <c r="D62" s="1250" t="str">
        <f t="shared" si="0"/>
        <v>Ramon Cobo-Reyes</v>
      </c>
      <c r="E62" s="1252" t="s">
        <v>59</v>
      </c>
      <c r="F62" s="1250" t="s">
        <v>19</v>
      </c>
      <c r="G62" s="1252" t="s">
        <v>40</v>
      </c>
      <c r="H62" s="1252" t="s">
        <v>1476</v>
      </c>
      <c r="I62" s="1253" t="s">
        <v>1287</v>
      </c>
      <c r="J62" s="1254" t="s">
        <v>1131</v>
      </c>
      <c r="K62" s="1255"/>
      <c r="L62" s="1255">
        <v>1</v>
      </c>
      <c r="M62" s="1255"/>
      <c r="N62" s="1255"/>
      <c r="O62" s="1255"/>
      <c r="P62" s="1255"/>
      <c r="Q62" s="1252" t="s">
        <v>1200</v>
      </c>
      <c r="R62" s="1266" t="s">
        <v>1478</v>
      </c>
      <c r="S62" s="1255">
        <v>1</v>
      </c>
      <c r="T62" s="1255">
        <v>1</v>
      </c>
      <c r="U62" s="1255">
        <f t="shared" ref="U62:V65" si="6">1/3</f>
        <v>0.33333333333333331</v>
      </c>
      <c r="V62" s="1394">
        <f t="shared" si="6"/>
        <v>0.33333333333333331</v>
      </c>
    </row>
    <row r="63" spans="1:22">
      <c r="A63" s="1257">
        <v>62</v>
      </c>
      <c r="B63" s="1260" t="s">
        <v>929</v>
      </c>
      <c r="C63" s="1272" t="s">
        <v>930</v>
      </c>
      <c r="D63" s="1250" t="str">
        <f t="shared" si="0"/>
        <v>Jorg Bley</v>
      </c>
      <c r="E63" s="1258" t="s">
        <v>2193</v>
      </c>
      <c r="F63" s="1258" t="s">
        <v>19</v>
      </c>
      <c r="G63" s="1260" t="s">
        <v>1438</v>
      </c>
      <c r="H63" s="1260" t="s">
        <v>1479</v>
      </c>
      <c r="I63" s="1261" t="s">
        <v>1288</v>
      </c>
      <c r="J63" s="1260" t="s">
        <v>1132</v>
      </c>
      <c r="K63" s="1263"/>
      <c r="L63" s="1263">
        <v>0.33333333333333331</v>
      </c>
      <c r="M63" s="1263"/>
      <c r="N63" s="1263"/>
      <c r="O63" s="1263"/>
      <c r="P63" s="1263"/>
      <c r="Q63" s="1260" t="s">
        <v>1093</v>
      </c>
      <c r="R63" s="1267" t="s">
        <v>1480</v>
      </c>
      <c r="S63" s="1263">
        <v>0.33333333333333331</v>
      </c>
      <c r="T63" s="1263">
        <v>0.33333333333333331</v>
      </c>
      <c r="U63" s="1263">
        <f t="shared" si="6"/>
        <v>0.33333333333333331</v>
      </c>
      <c r="V63" s="1395">
        <f t="shared" si="6"/>
        <v>0.33333333333333331</v>
      </c>
    </row>
    <row r="64" spans="1:22">
      <c r="A64" s="1249">
        <v>63</v>
      </c>
      <c r="B64" s="1252" t="s">
        <v>215</v>
      </c>
      <c r="C64" s="1268" t="s">
        <v>216</v>
      </c>
      <c r="D64" s="1250" t="str">
        <f t="shared" si="0"/>
        <v>Mohsen Saad</v>
      </c>
      <c r="E64" s="1252" t="s">
        <v>59</v>
      </c>
      <c r="F64" s="1250" t="s">
        <v>19</v>
      </c>
      <c r="G64" s="1252" t="s">
        <v>1438</v>
      </c>
      <c r="H64" s="1252" t="s">
        <v>1479</v>
      </c>
      <c r="I64" s="1253" t="s">
        <v>1288</v>
      </c>
      <c r="J64" s="1252" t="s">
        <v>1132</v>
      </c>
      <c r="K64" s="1255"/>
      <c r="L64" s="1255">
        <v>0.33333333333333331</v>
      </c>
      <c r="M64" s="1255"/>
      <c r="N64" s="1255"/>
      <c r="O64" s="1255"/>
      <c r="P64" s="1255"/>
      <c r="Q64" s="1252" t="s">
        <v>1093</v>
      </c>
      <c r="R64" s="1266" t="s">
        <v>1480</v>
      </c>
      <c r="S64" s="1255">
        <v>0.33333333333333331</v>
      </c>
      <c r="T64" s="1255">
        <v>0.33333333333333331</v>
      </c>
      <c r="U64" s="1255">
        <f t="shared" si="6"/>
        <v>0.33333333333333331</v>
      </c>
      <c r="V64" s="1394">
        <f t="shared" si="6"/>
        <v>0.33333333333333331</v>
      </c>
    </row>
    <row r="65" spans="1:22">
      <c r="A65" s="1257">
        <v>64</v>
      </c>
      <c r="B65" s="1260" t="s">
        <v>217</v>
      </c>
      <c r="C65" s="1272" t="s">
        <v>218</v>
      </c>
      <c r="D65" s="1250" t="str">
        <f t="shared" si="0"/>
        <v>Anis Samet</v>
      </c>
      <c r="E65" s="1260" t="s">
        <v>59</v>
      </c>
      <c r="F65" s="1258" t="s">
        <v>19</v>
      </c>
      <c r="G65" s="1260" t="s">
        <v>1438</v>
      </c>
      <c r="H65" s="1260" t="s">
        <v>1479</v>
      </c>
      <c r="I65" s="1261" t="s">
        <v>1288</v>
      </c>
      <c r="J65" s="1260" t="s">
        <v>1132</v>
      </c>
      <c r="K65" s="1263"/>
      <c r="L65" s="1263">
        <v>0.33333333333333331</v>
      </c>
      <c r="M65" s="1263"/>
      <c r="N65" s="1263"/>
      <c r="O65" s="1263"/>
      <c r="P65" s="1263"/>
      <c r="Q65" s="1260" t="s">
        <v>1093</v>
      </c>
      <c r="R65" s="1267" t="s">
        <v>1480</v>
      </c>
      <c r="S65" s="1263">
        <v>0.33333333333333331</v>
      </c>
      <c r="T65" s="1263">
        <v>0.33333333333333331</v>
      </c>
      <c r="U65" s="1263">
        <f t="shared" si="6"/>
        <v>0.33333333333333331</v>
      </c>
      <c r="V65" s="1395">
        <f t="shared" si="6"/>
        <v>0.33333333333333331</v>
      </c>
    </row>
    <row r="66" spans="1:22" ht="32">
      <c r="A66" s="1249">
        <v>65</v>
      </c>
      <c r="B66" s="1252" t="s">
        <v>900</v>
      </c>
      <c r="C66" s="1268" t="s">
        <v>901</v>
      </c>
      <c r="D66" s="1250" t="str">
        <f t="shared" si="0"/>
        <v>Wei Zhao</v>
      </c>
      <c r="E66" s="1252" t="s">
        <v>1360</v>
      </c>
      <c r="F66" s="1252" t="s">
        <v>18</v>
      </c>
      <c r="G66" s="1252" t="s">
        <v>1361</v>
      </c>
      <c r="H66" s="1252" t="s">
        <v>1481</v>
      </c>
      <c r="I66" s="1253" t="s">
        <v>1289</v>
      </c>
      <c r="J66" s="1254" t="s">
        <v>1133</v>
      </c>
      <c r="K66" s="1255">
        <v>1</v>
      </c>
      <c r="L66" s="1255"/>
      <c r="M66" s="1255"/>
      <c r="N66" s="1255"/>
      <c r="O66" s="1255"/>
      <c r="P66" s="1255"/>
      <c r="Q66" s="1252" t="s">
        <v>1219</v>
      </c>
      <c r="R66" s="1266" t="s">
        <v>1482</v>
      </c>
      <c r="S66" s="1255">
        <v>1</v>
      </c>
      <c r="T66" s="1255">
        <v>1</v>
      </c>
      <c r="U66" s="1255">
        <f>1/6</f>
        <v>0.16666666666666666</v>
      </c>
      <c r="V66" s="1386">
        <f>1/6</f>
        <v>0.16666666666666666</v>
      </c>
    </row>
    <row r="67" spans="1:22" ht="32">
      <c r="A67" s="1257">
        <v>66</v>
      </c>
      <c r="B67" s="1260" t="s">
        <v>186</v>
      </c>
      <c r="C67" s="1272" t="s">
        <v>187</v>
      </c>
      <c r="D67" s="1250" t="str">
        <f t="shared" ref="D67:D130" si="7">C67&amp;" "&amp;B67</f>
        <v>Lotfi Romdhane</v>
      </c>
      <c r="E67" s="1260" t="s">
        <v>67</v>
      </c>
      <c r="F67" s="1260" t="s">
        <v>18</v>
      </c>
      <c r="G67" s="1260" t="s">
        <v>38</v>
      </c>
      <c r="H67" s="1260" t="s">
        <v>1483</v>
      </c>
      <c r="I67" s="1261" t="s">
        <v>1290</v>
      </c>
      <c r="J67" s="1298" t="s">
        <v>1134</v>
      </c>
      <c r="K67" s="1263">
        <v>1</v>
      </c>
      <c r="L67" s="1263"/>
      <c r="M67" s="1263"/>
      <c r="N67" s="1263"/>
      <c r="O67" s="1263"/>
      <c r="P67" s="1263"/>
      <c r="Q67" s="1260" t="s">
        <v>1220</v>
      </c>
      <c r="R67" s="1267" t="s">
        <v>1484</v>
      </c>
      <c r="S67" s="1263">
        <v>1</v>
      </c>
      <c r="T67" s="1263">
        <v>1</v>
      </c>
      <c r="U67" s="1263">
        <f>1/4</f>
        <v>0.25</v>
      </c>
      <c r="V67" s="1387">
        <f>1/4</f>
        <v>0.25</v>
      </c>
    </row>
    <row r="68" spans="1:22" ht="32">
      <c r="A68" s="1249">
        <v>67</v>
      </c>
      <c r="B68" s="1252" t="s">
        <v>98</v>
      </c>
      <c r="C68" s="1268" t="s">
        <v>99</v>
      </c>
      <c r="D68" s="1250" t="str">
        <f t="shared" si="7"/>
        <v>Rana Sabouni</v>
      </c>
      <c r="E68" s="1250" t="s">
        <v>56</v>
      </c>
      <c r="F68" s="1252" t="s">
        <v>18</v>
      </c>
      <c r="G68" s="1252" t="s">
        <v>33</v>
      </c>
      <c r="H68" s="1252" t="s">
        <v>1485</v>
      </c>
      <c r="I68" s="1253" t="s">
        <v>1291</v>
      </c>
      <c r="J68" s="1254" t="s">
        <v>1135</v>
      </c>
      <c r="K68" s="1255">
        <v>1</v>
      </c>
      <c r="L68" s="1255"/>
      <c r="M68" s="1255"/>
      <c r="N68" s="1255"/>
      <c r="O68" s="1255"/>
      <c r="P68" s="1255"/>
      <c r="Q68" s="1252" t="s">
        <v>1218</v>
      </c>
      <c r="R68" s="1266" t="s">
        <v>1486</v>
      </c>
      <c r="S68" s="1255">
        <v>1</v>
      </c>
      <c r="T68" s="1255">
        <v>1</v>
      </c>
      <c r="U68" s="1255">
        <f>1/2</f>
        <v>0.5</v>
      </c>
      <c r="V68" s="1386">
        <f>1/2</f>
        <v>0.5</v>
      </c>
    </row>
    <row r="69" spans="1:22" ht="32">
      <c r="A69" s="1257">
        <v>68</v>
      </c>
      <c r="B69" s="1260" t="s">
        <v>1487</v>
      </c>
      <c r="C69" s="1272" t="s">
        <v>399</v>
      </c>
      <c r="D69" s="1250" t="str">
        <f t="shared" si="7"/>
        <v>George Christodoulides</v>
      </c>
      <c r="E69" s="1258" t="s">
        <v>67</v>
      </c>
      <c r="F69" s="1258" t="s">
        <v>19</v>
      </c>
      <c r="G69" s="1260" t="s">
        <v>1488</v>
      </c>
      <c r="H69" s="1260" t="s">
        <v>1489</v>
      </c>
      <c r="I69" s="1261" t="s">
        <v>1292</v>
      </c>
      <c r="J69" s="1298" t="s">
        <v>1136</v>
      </c>
      <c r="K69" s="1263"/>
      <c r="L69" s="1263">
        <v>1</v>
      </c>
      <c r="M69" s="1263"/>
      <c r="N69" s="1263"/>
      <c r="O69" s="1263"/>
      <c r="P69" s="1263"/>
      <c r="Q69" s="1260" t="s">
        <v>1200</v>
      </c>
      <c r="R69" s="1267" t="s">
        <v>1490</v>
      </c>
      <c r="S69" s="1263">
        <v>1</v>
      </c>
      <c r="T69" s="1263">
        <v>1</v>
      </c>
      <c r="U69" s="1263">
        <f>1/3</f>
        <v>0.33333333333333331</v>
      </c>
      <c r="V69" s="1395">
        <f>1/3</f>
        <v>0.33333333333333331</v>
      </c>
    </row>
    <row r="70" spans="1:22" ht="64">
      <c r="A70" s="1249">
        <v>69</v>
      </c>
      <c r="B70" s="1252" t="s">
        <v>1048</v>
      </c>
      <c r="C70" s="1268" t="s">
        <v>497</v>
      </c>
      <c r="D70" s="1250" t="str">
        <f t="shared" si="7"/>
        <v>Aaron Bartholomew</v>
      </c>
      <c r="E70" s="1250" t="s">
        <v>67</v>
      </c>
      <c r="F70" s="1252" t="s">
        <v>17</v>
      </c>
      <c r="G70" s="1252" t="s">
        <v>2098</v>
      </c>
      <c r="H70" s="1252"/>
      <c r="I70" s="1253" t="s">
        <v>1293</v>
      </c>
      <c r="J70" s="1254" t="s">
        <v>1137</v>
      </c>
      <c r="K70" s="1255">
        <v>1</v>
      </c>
      <c r="L70" s="1255"/>
      <c r="M70" s="1255"/>
      <c r="N70" s="1255"/>
      <c r="O70" s="1255"/>
      <c r="P70" s="1255"/>
      <c r="Q70" s="1252" t="s">
        <v>1221</v>
      </c>
      <c r="R70" s="1266" t="s">
        <v>1491</v>
      </c>
      <c r="S70" s="1255">
        <v>1</v>
      </c>
      <c r="T70" s="1255">
        <v>1</v>
      </c>
      <c r="U70" s="1255">
        <f>1/11</f>
        <v>9.0909090909090912E-2</v>
      </c>
      <c r="V70" s="1386">
        <f>1/11</f>
        <v>9.0909090909090912E-2</v>
      </c>
    </row>
    <row r="71" spans="1:22" ht="48">
      <c r="A71" s="1257">
        <v>70</v>
      </c>
      <c r="B71" s="1260" t="s">
        <v>1048</v>
      </c>
      <c r="C71" s="1272" t="s">
        <v>497</v>
      </c>
      <c r="D71" s="1250" t="str">
        <f t="shared" si="7"/>
        <v>Aaron Bartholomew</v>
      </c>
      <c r="E71" s="1258" t="s">
        <v>67</v>
      </c>
      <c r="F71" s="1260" t="s">
        <v>17</v>
      </c>
      <c r="G71" s="1260" t="s">
        <v>2098</v>
      </c>
      <c r="H71" s="1260"/>
      <c r="I71" s="1261" t="s">
        <v>1294</v>
      </c>
      <c r="J71" s="1298" t="s">
        <v>1138</v>
      </c>
      <c r="K71" s="1263">
        <v>1</v>
      </c>
      <c r="L71" s="1263"/>
      <c r="M71" s="1263"/>
      <c r="N71" s="1263"/>
      <c r="O71" s="1263"/>
      <c r="P71" s="1263"/>
      <c r="Q71" s="1260" t="s">
        <v>1221</v>
      </c>
      <c r="R71" s="1267" t="s">
        <v>1492</v>
      </c>
      <c r="S71" s="1263">
        <v>1</v>
      </c>
      <c r="T71" s="1263">
        <v>1</v>
      </c>
      <c r="U71" s="1263">
        <f>1/7</f>
        <v>0.14285714285714285</v>
      </c>
      <c r="V71" s="1387">
        <f>1/7</f>
        <v>0.14285714285714285</v>
      </c>
    </row>
    <row r="72" spans="1:22" ht="48">
      <c r="A72" s="1249">
        <v>71</v>
      </c>
      <c r="B72" s="1252" t="s">
        <v>1494</v>
      </c>
      <c r="C72" s="1268" t="s">
        <v>1495</v>
      </c>
      <c r="D72" s="1250" t="str">
        <f t="shared" si="7"/>
        <v>Sari Abdullah</v>
      </c>
      <c r="E72" s="1252" t="s">
        <v>231</v>
      </c>
      <c r="F72" s="1252" t="s">
        <v>18</v>
      </c>
      <c r="G72" s="1252" t="s">
        <v>37</v>
      </c>
      <c r="H72" s="1252" t="s">
        <v>1493</v>
      </c>
      <c r="I72" s="1253" t="s">
        <v>1295</v>
      </c>
      <c r="J72" s="1254" t="s">
        <v>1139</v>
      </c>
      <c r="K72" s="1255">
        <v>0</v>
      </c>
      <c r="L72" s="1255"/>
      <c r="M72" s="1255"/>
      <c r="N72" s="1255"/>
      <c r="O72" s="1255"/>
      <c r="P72" s="1255"/>
      <c r="Q72" s="1252" t="s">
        <v>1202</v>
      </c>
      <c r="R72" s="1266" t="s">
        <v>1496</v>
      </c>
      <c r="S72" s="1255">
        <v>0.33333333333333331</v>
      </c>
      <c r="T72" s="1255">
        <v>0</v>
      </c>
      <c r="U72" s="1255">
        <f>1/3</f>
        <v>0.33333333333333331</v>
      </c>
      <c r="V72" s="1394">
        <v>0</v>
      </c>
    </row>
    <row r="73" spans="1:22" ht="48">
      <c r="A73" s="1273">
        <v>72</v>
      </c>
      <c r="B73" s="1274" t="s">
        <v>205</v>
      </c>
      <c r="C73" s="1275" t="s">
        <v>206</v>
      </c>
      <c r="D73" s="1250" t="str">
        <f t="shared" si="7"/>
        <v>Abdulrahim Shamayleh</v>
      </c>
      <c r="E73" s="1274" t="s">
        <v>56</v>
      </c>
      <c r="F73" s="1274" t="s">
        <v>18</v>
      </c>
      <c r="G73" s="1274" t="s">
        <v>37</v>
      </c>
      <c r="H73" s="1274" t="s">
        <v>1493</v>
      </c>
      <c r="I73" s="1312" t="s">
        <v>1295</v>
      </c>
      <c r="J73" s="1301" t="s">
        <v>1139</v>
      </c>
      <c r="K73" s="1278">
        <v>0.5</v>
      </c>
      <c r="L73" s="1278"/>
      <c r="M73" s="1278"/>
      <c r="N73" s="1278"/>
      <c r="O73" s="1278"/>
      <c r="P73" s="1278"/>
      <c r="Q73" s="1274" t="s">
        <v>1202</v>
      </c>
      <c r="R73" s="1279" t="s">
        <v>1496</v>
      </c>
      <c r="S73" s="1278">
        <v>0.33333333333333331</v>
      </c>
      <c r="T73" s="1278">
        <v>0.5</v>
      </c>
      <c r="U73" s="1278">
        <f>1/3</f>
        <v>0.33333333333333331</v>
      </c>
      <c r="V73" s="1398">
        <f>1.5/3</f>
        <v>0.5</v>
      </c>
    </row>
    <row r="74" spans="1:22" ht="48">
      <c r="A74" s="1285">
        <v>73</v>
      </c>
      <c r="B74" s="1288" t="s">
        <v>732</v>
      </c>
      <c r="C74" s="1299" t="s">
        <v>733</v>
      </c>
      <c r="D74" s="1250" t="str">
        <f t="shared" si="7"/>
        <v>Malick Ndiaye</v>
      </c>
      <c r="E74" s="1288" t="s">
        <v>59</v>
      </c>
      <c r="F74" s="1288" t="s">
        <v>18</v>
      </c>
      <c r="G74" s="1288" t="s">
        <v>37</v>
      </c>
      <c r="H74" s="1288" t="s">
        <v>1493</v>
      </c>
      <c r="I74" s="1314" t="s">
        <v>1295</v>
      </c>
      <c r="J74" s="1300" t="s">
        <v>1139</v>
      </c>
      <c r="K74" s="1291">
        <v>0.5</v>
      </c>
      <c r="L74" s="1291"/>
      <c r="M74" s="1291"/>
      <c r="N74" s="1291"/>
      <c r="O74" s="1291"/>
      <c r="P74" s="1291"/>
      <c r="Q74" s="1288" t="s">
        <v>1202</v>
      </c>
      <c r="R74" s="1292" t="s">
        <v>1496</v>
      </c>
      <c r="S74" s="1291">
        <v>0.33333333333333331</v>
      </c>
      <c r="T74" s="1291">
        <v>0.5</v>
      </c>
      <c r="U74" s="1291">
        <f>1/3</f>
        <v>0.33333333333333331</v>
      </c>
      <c r="V74" s="1398">
        <f>1.5/3</f>
        <v>0.5</v>
      </c>
    </row>
    <row r="75" spans="1:22">
      <c r="A75" s="1257">
        <v>74</v>
      </c>
      <c r="B75" s="1260" t="s">
        <v>287</v>
      </c>
      <c r="C75" s="1272" t="s">
        <v>288</v>
      </c>
      <c r="D75" s="1250" t="str">
        <f t="shared" si="7"/>
        <v>Amani Al-Othman</v>
      </c>
      <c r="E75" s="1258" t="s">
        <v>56</v>
      </c>
      <c r="F75" s="1260" t="s">
        <v>18</v>
      </c>
      <c r="G75" s="1260" t="s">
        <v>33</v>
      </c>
      <c r="H75" s="1260" t="s">
        <v>1497</v>
      </c>
      <c r="I75" s="1261" t="s">
        <v>1296</v>
      </c>
      <c r="J75" s="1260" t="s">
        <v>1140</v>
      </c>
      <c r="K75" s="1263">
        <v>0.33333333333333331</v>
      </c>
      <c r="L75" s="1263"/>
      <c r="M75" s="1263"/>
      <c r="N75" s="1263"/>
      <c r="O75" s="1263"/>
      <c r="P75" s="1263"/>
      <c r="Q75" s="1260" t="s">
        <v>1200</v>
      </c>
      <c r="R75" s="1267" t="s">
        <v>1499</v>
      </c>
      <c r="S75" s="1263">
        <v>0.33333333333333331</v>
      </c>
      <c r="T75" s="1263">
        <v>0.33333333333333331</v>
      </c>
      <c r="U75" s="1263">
        <f t="shared" ref="U75:V77" si="8">1/6</f>
        <v>0.16666666666666666</v>
      </c>
      <c r="V75" s="1387">
        <f t="shared" si="8"/>
        <v>0.16666666666666666</v>
      </c>
    </row>
    <row r="76" spans="1:22">
      <c r="A76" s="1249">
        <v>75</v>
      </c>
      <c r="B76" s="1252" t="s">
        <v>180</v>
      </c>
      <c r="C76" s="1268" t="s">
        <v>181</v>
      </c>
      <c r="D76" s="1250" t="str">
        <f t="shared" si="7"/>
        <v>Muhammad Qasim</v>
      </c>
      <c r="E76" s="1252" t="s">
        <v>157</v>
      </c>
      <c r="F76" s="1252" t="s">
        <v>18</v>
      </c>
      <c r="G76" s="1252" t="s">
        <v>33</v>
      </c>
      <c r="H76" s="1252" t="s">
        <v>1497</v>
      </c>
      <c r="I76" s="1253" t="s">
        <v>1296</v>
      </c>
      <c r="J76" s="1252" t="s">
        <v>1140</v>
      </c>
      <c r="K76" s="1255">
        <v>0.33333333333333331</v>
      </c>
      <c r="L76" s="1255"/>
      <c r="M76" s="1255"/>
      <c r="N76" s="1255"/>
      <c r="O76" s="1255"/>
      <c r="P76" s="1255"/>
      <c r="Q76" s="1252" t="s">
        <v>1200</v>
      </c>
      <c r="R76" s="1266" t="s">
        <v>1499</v>
      </c>
      <c r="S76" s="1255">
        <v>0.33333333333333331</v>
      </c>
      <c r="T76" s="1255">
        <v>0.33333333333333331</v>
      </c>
      <c r="U76" s="1255">
        <f t="shared" si="8"/>
        <v>0.16666666666666666</v>
      </c>
      <c r="V76" s="1386">
        <f t="shared" si="8"/>
        <v>0.16666666666666666</v>
      </c>
    </row>
    <row r="77" spans="1:22">
      <c r="A77" s="1257">
        <v>76</v>
      </c>
      <c r="B77" s="1260" t="s">
        <v>184</v>
      </c>
      <c r="C77" s="1272" t="s">
        <v>1498</v>
      </c>
      <c r="D77" s="1250" t="str">
        <f t="shared" si="7"/>
        <v>Naif Darwish</v>
      </c>
      <c r="E77" s="1260" t="s">
        <v>67</v>
      </c>
      <c r="F77" s="1260" t="s">
        <v>18</v>
      </c>
      <c r="G77" s="1260" t="s">
        <v>33</v>
      </c>
      <c r="H77" s="1260" t="s">
        <v>1497</v>
      </c>
      <c r="I77" s="1261" t="s">
        <v>1296</v>
      </c>
      <c r="J77" s="1260" t="s">
        <v>1140</v>
      </c>
      <c r="K77" s="1263">
        <v>0.33333333333333331</v>
      </c>
      <c r="L77" s="1263"/>
      <c r="M77" s="1263"/>
      <c r="N77" s="1263"/>
      <c r="O77" s="1263"/>
      <c r="P77" s="1263"/>
      <c r="Q77" s="1260" t="s">
        <v>1200</v>
      </c>
      <c r="R77" s="1267" t="s">
        <v>1499</v>
      </c>
      <c r="S77" s="1263">
        <v>0.33333333333333331</v>
      </c>
      <c r="T77" s="1263">
        <v>0.33333333333333331</v>
      </c>
      <c r="U77" s="1263">
        <f t="shared" si="8"/>
        <v>0.16666666666666666</v>
      </c>
      <c r="V77" s="1387">
        <f t="shared" si="8"/>
        <v>0.16666666666666666</v>
      </c>
    </row>
    <row r="78" spans="1:22" ht="48">
      <c r="A78" s="1249">
        <v>77</v>
      </c>
      <c r="B78" s="1252" t="s">
        <v>1795</v>
      </c>
      <c r="C78" s="1268" t="s">
        <v>1794</v>
      </c>
      <c r="D78" s="1250" t="str">
        <f t="shared" si="7"/>
        <v>Yousuf  Abo Rahama</v>
      </c>
      <c r="E78" s="1252" t="s">
        <v>231</v>
      </c>
      <c r="F78" s="1252" t="s">
        <v>18</v>
      </c>
      <c r="G78" s="1252" t="s">
        <v>36</v>
      </c>
      <c r="H78" s="1252" t="s">
        <v>1500</v>
      </c>
      <c r="I78" s="1253" t="s">
        <v>1297</v>
      </c>
      <c r="J78" s="1254" t="s">
        <v>1141</v>
      </c>
      <c r="K78" s="1255"/>
      <c r="L78" s="1255"/>
      <c r="M78" s="1255"/>
      <c r="N78" s="1255"/>
      <c r="O78" s="1255"/>
      <c r="P78" s="1255">
        <v>0</v>
      </c>
      <c r="Q78" s="1252" t="s">
        <v>1206</v>
      </c>
      <c r="R78" s="1266" t="s">
        <v>1501</v>
      </c>
      <c r="S78" s="1255">
        <v>0.33333333333333331</v>
      </c>
      <c r="T78" s="1255">
        <v>0</v>
      </c>
      <c r="U78" s="1255">
        <f>1/3</f>
        <v>0.33333333333333331</v>
      </c>
      <c r="V78" s="1394">
        <v>0</v>
      </c>
    </row>
    <row r="79" spans="1:22" ht="48">
      <c r="A79" s="1273">
        <v>78</v>
      </c>
      <c r="B79" s="1274" t="s">
        <v>190</v>
      </c>
      <c r="C79" s="1275" t="s">
        <v>164</v>
      </c>
      <c r="D79" s="1250" t="str">
        <f t="shared" si="7"/>
        <v>Mohamed Hassan</v>
      </c>
      <c r="E79" s="1274" t="s">
        <v>67</v>
      </c>
      <c r="F79" s="1274" t="s">
        <v>18</v>
      </c>
      <c r="G79" s="1274" t="s">
        <v>36</v>
      </c>
      <c r="H79" s="1274" t="s">
        <v>1500</v>
      </c>
      <c r="I79" s="1312" t="s">
        <v>1297</v>
      </c>
      <c r="J79" s="1301" t="s">
        <v>1141</v>
      </c>
      <c r="K79" s="1278"/>
      <c r="L79" s="1278"/>
      <c r="M79" s="1278"/>
      <c r="N79" s="1278"/>
      <c r="O79" s="1278"/>
      <c r="P79" s="1278">
        <v>0.5</v>
      </c>
      <c r="Q79" s="1274" t="s">
        <v>1206</v>
      </c>
      <c r="R79" s="1279" t="s">
        <v>1501</v>
      </c>
      <c r="S79" s="1278">
        <v>0.33333333333333331</v>
      </c>
      <c r="T79" s="1278">
        <v>0.5</v>
      </c>
      <c r="U79" s="1278">
        <f>1/3</f>
        <v>0.33333333333333331</v>
      </c>
      <c r="V79" s="1399">
        <v>0.5</v>
      </c>
    </row>
    <row r="80" spans="1:22" ht="48">
      <c r="A80" s="1285">
        <v>79</v>
      </c>
      <c r="B80" s="1288" t="s">
        <v>273</v>
      </c>
      <c r="C80" s="1299" t="s">
        <v>153</v>
      </c>
      <c r="D80" s="1250" t="str">
        <f t="shared" si="7"/>
        <v>Mahmoud Ismail</v>
      </c>
      <c r="E80" s="1288" t="s">
        <v>59</v>
      </c>
      <c r="F80" s="1288" t="s">
        <v>18</v>
      </c>
      <c r="G80" s="1288" t="s">
        <v>36</v>
      </c>
      <c r="H80" s="1288" t="s">
        <v>1500</v>
      </c>
      <c r="I80" s="1314" t="s">
        <v>1297</v>
      </c>
      <c r="J80" s="1300" t="s">
        <v>1141</v>
      </c>
      <c r="K80" s="1291"/>
      <c r="L80" s="1291"/>
      <c r="M80" s="1291"/>
      <c r="N80" s="1291"/>
      <c r="O80" s="1291"/>
      <c r="P80" s="1291">
        <v>0.5</v>
      </c>
      <c r="Q80" s="1288" t="s">
        <v>1206</v>
      </c>
      <c r="R80" s="1292" t="s">
        <v>1501</v>
      </c>
      <c r="S80" s="1291">
        <v>0.33333333333333331</v>
      </c>
      <c r="T80" s="1291">
        <v>0.5</v>
      </c>
      <c r="U80" s="1291">
        <f>1/3</f>
        <v>0.33333333333333331</v>
      </c>
      <c r="V80" s="1399">
        <v>0.5</v>
      </c>
    </row>
    <row r="81" spans="1:22" ht="64">
      <c r="A81" s="1257">
        <v>80</v>
      </c>
      <c r="B81" s="1260" t="s">
        <v>833</v>
      </c>
      <c r="C81" s="1272" t="s">
        <v>119</v>
      </c>
      <c r="D81" s="1250" t="str">
        <f t="shared" si="7"/>
        <v>Sameer Al-Asheh</v>
      </c>
      <c r="E81" s="1258" t="s">
        <v>67</v>
      </c>
      <c r="F81" s="1260" t="s">
        <v>18</v>
      </c>
      <c r="G81" s="1260" t="s">
        <v>33</v>
      </c>
      <c r="H81" s="1260" t="s">
        <v>1502</v>
      </c>
      <c r="I81" s="1261" t="s">
        <v>1298</v>
      </c>
      <c r="J81" s="1298" t="s">
        <v>1142</v>
      </c>
      <c r="K81" s="1263">
        <v>1</v>
      </c>
      <c r="L81" s="1263"/>
      <c r="M81" s="1263"/>
      <c r="N81" s="1263"/>
      <c r="O81" s="1263"/>
      <c r="P81" s="1263"/>
      <c r="Q81" s="1260" t="s">
        <v>1200</v>
      </c>
      <c r="R81" s="1267" t="s">
        <v>1503</v>
      </c>
      <c r="S81" s="1263">
        <v>1</v>
      </c>
      <c r="T81" s="1263">
        <v>1</v>
      </c>
      <c r="U81" s="1263">
        <f>1/6</f>
        <v>0.16666666666666666</v>
      </c>
      <c r="V81" s="1387">
        <f>1/6</f>
        <v>0.16666666666666666</v>
      </c>
    </row>
    <row r="82" spans="1:22" ht="32">
      <c r="A82" s="1249">
        <v>81</v>
      </c>
      <c r="B82" s="1252" t="s">
        <v>1505</v>
      </c>
      <c r="C82" s="1268" t="s">
        <v>1506</v>
      </c>
      <c r="D82" s="1250" t="str">
        <f t="shared" si="7"/>
        <v>Ahsan Jalal</v>
      </c>
      <c r="E82" s="1252" t="s">
        <v>231</v>
      </c>
      <c r="F82" s="1252" t="s">
        <v>18</v>
      </c>
      <c r="G82" s="1252" t="s">
        <v>36</v>
      </c>
      <c r="H82" s="1252" t="s">
        <v>1504</v>
      </c>
      <c r="I82" s="1253" t="s">
        <v>1299</v>
      </c>
      <c r="J82" s="1254" t="s">
        <v>1143</v>
      </c>
      <c r="K82" s="1255">
        <v>0</v>
      </c>
      <c r="L82" s="1255"/>
      <c r="M82" s="1255"/>
      <c r="N82" s="1255"/>
      <c r="O82" s="1255"/>
      <c r="P82" s="1255"/>
      <c r="Q82" s="1252" t="s">
        <v>1200</v>
      </c>
      <c r="R82" s="1266" t="s">
        <v>1507</v>
      </c>
      <c r="S82" s="1255">
        <v>0.5</v>
      </c>
      <c r="T82" s="1255">
        <v>0</v>
      </c>
      <c r="U82" s="1255">
        <f>1/2</f>
        <v>0.5</v>
      </c>
      <c r="V82" s="1386">
        <v>0</v>
      </c>
    </row>
    <row r="83" spans="1:22" ht="32">
      <c r="A83" s="1273">
        <v>82</v>
      </c>
      <c r="B83" s="1274" t="s">
        <v>628</v>
      </c>
      <c r="C83" s="1275" t="s">
        <v>494</v>
      </c>
      <c r="D83" s="1250" t="str">
        <f t="shared" si="7"/>
        <v>Usman Tariq</v>
      </c>
      <c r="E83" s="1274" t="s">
        <v>56</v>
      </c>
      <c r="F83" s="1274" t="s">
        <v>18</v>
      </c>
      <c r="G83" s="1274" t="s">
        <v>36</v>
      </c>
      <c r="H83" s="1274" t="s">
        <v>1504</v>
      </c>
      <c r="I83" s="1312" t="s">
        <v>1299</v>
      </c>
      <c r="J83" s="1301" t="s">
        <v>1143</v>
      </c>
      <c r="K83" s="1278">
        <v>1</v>
      </c>
      <c r="L83" s="1278"/>
      <c r="M83" s="1278"/>
      <c r="N83" s="1278"/>
      <c r="O83" s="1278"/>
      <c r="P83" s="1278"/>
      <c r="Q83" s="1274" t="s">
        <v>1200</v>
      </c>
      <c r="R83" s="1279" t="s">
        <v>1507</v>
      </c>
      <c r="S83" s="1278">
        <v>0.5</v>
      </c>
      <c r="T83" s="1278">
        <v>1</v>
      </c>
      <c r="U83" s="1278">
        <f>1/2</f>
        <v>0.5</v>
      </c>
      <c r="V83" s="1389">
        <f>2/2</f>
        <v>1</v>
      </c>
    </row>
    <row r="84" spans="1:22" ht="48">
      <c r="A84" s="1249">
        <v>83</v>
      </c>
      <c r="B84" s="1252" t="s">
        <v>103</v>
      </c>
      <c r="C84" s="1268" t="s">
        <v>104</v>
      </c>
      <c r="D84" s="1250" t="str">
        <f t="shared" si="7"/>
        <v>Hamid Baghestani</v>
      </c>
      <c r="E84" s="1250" t="s">
        <v>67</v>
      </c>
      <c r="F84" s="1250" t="s">
        <v>19</v>
      </c>
      <c r="G84" s="1252" t="s">
        <v>40</v>
      </c>
      <c r="H84" s="1252" t="s">
        <v>1508</v>
      </c>
      <c r="I84" s="1253" t="s">
        <v>1300</v>
      </c>
      <c r="J84" s="1254" t="s">
        <v>1144</v>
      </c>
      <c r="K84" s="1255"/>
      <c r="L84" s="1255"/>
      <c r="M84" s="1255"/>
      <c r="N84" s="1255"/>
      <c r="O84" s="1255"/>
      <c r="P84" s="1255">
        <v>1</v>
      </c>
      <c r="Q84" s="1252" t="s">
        <v>1222</v>
      </c>
      <c r="R84" s="1266" t="s">
        <v>1509</v>
      </c>
      <c r="S84" s="1255">
        <v>1</v>
      </c>
      <c r="T84" s="1255">
        <v>1</v>
      </c>
      <c r="U84" s="1255">
        <v>1</v>
      </c>
      <c r="V84" s="1386">
        <v>1</v>
      </c>
    </row>
    <row r="85" spans="1:22" ht="32">
      <c r="A85" s="1273">
        <v>84</v>
      </c>
      <c r="B85" s="1274" t="s">
        <v>312</v>
      </c>
      <c r="C85" s="1275" t="s">
        <v>313</v>
      </c>
      <c r="D85" s="1250" t="str">
        <f t="shared" si="7"/>
        <v>Farid Abed</v>
      </c>
      <c r="E85" s="1276" t="s">
        <v>67</v>
      </c>
      <c r="F85" s="1274" t="s">
        <v>18</v>
      </c>
      <c r="G85" s="1274" t="s">
        <v>34</v>
      </c>
      <c r="H85" s="1274" t="s">
        <v>1510</v>
      </c>
      <c r="I85" s="1312" t="s">
        <v>1301</v>
      </c>
      <c r="J85" s="1301" t="s">
        <v>1145</v>
      </c>
      <c r="K85" s="1278">
        <v>1</v>
      </c>
      <c r="L85" s="1278"/>
      <c r="M85" s="1278"/>
      <c r="N85" s="1278"/>
      <c r="O85" s="1278"/>
      <c r="P85" s="1278"/>
      <c r="Q85" s="1274" t="s">
        <v>1204</v>
      </c>
      <c r="R85" s="1279" t="s">
        <v>1513</v>
      </c>
      <c r="S85" s="1278">
        <v>0.5</v>
      </c>
      <c r="T85" s="1278">
        <v>1</v>
      </c>
      <c r="U85" s="1278">
        <f>1/2</f>
        <v>0.5</v>
      </c>
      <c r="V85" s="1389">
        <f>2/2</f>
        <v>1</v>
      </c>
    </row>
    <row r="86" spans="1:22" ht="32">
      <c r="A86" s="1249">
        <v>85</v>
      </c>
      <c r="B86" s="1252" t="s">
        <v>1511</v>
      </c>
      <c r="C86" s="1268" t="s">
        <v>1512</v>
      </c>
      <c r="D86" s="1250" t="str">
        <f t="shared" si="7"/>
        <v>Abdul Rahman Alhafiz</v>
      </c>
      <c r="E86" s="1250" t="s">
        <v>231</v>
      </c>
      <c r="F86" s="1252" t="s">
        <v>18</v>
      </c>
      <c r="G86" s="1252" t="s">
        <v>34</v>
      </c>
      <c r="H86" s="1252" t="s">
        <v>1510</v>
      </c>
      <c r="I86" s="1253" t="s">
        <v>1301</v>
      </c>
      <c r="J86" s="1254" t="s">
        <v>1145</v>
      </c>
      <c r="K86" s="1255">
        <v>0</v>
      </c>
      <c r="L86" s="1255"/>
      <c r="M86" s="1255"/>
      <c r="N86" s="1255"/>
      <c r="O86" s="1255"/>
      <c r="P86" s="1255"/>
      <c r="Q86" s="1252" t="s">
        <v>1204</v>
      </c>
      <c r="R86" s="1266" t="s">
        <v>1513</v>
      </c>
      <c r="S86" s="1255">
        <v>0.5</v>
      </c>
      <c r="T86" s="1255">
        <v>0</v>
      </c>
      <c r="U86" s="1255">
        <f>1/2</f>
        <v>0.5</v>
      </c>
      <c r="V86" s="1386">
        <v>0</v>
      </c>
    </row>
    <row r="87" spans="1:22">
      <c r="A87" s="1257">
        <v>86</v>
      </c>
      <c r="B87" s="1260" t="s">
        <v>563</v>
      </c>
      <c r="C87" s="1272" t="s">
        <v>431</v>
      </c>
      <c r="D87" s="1250" t="str">
        <f t="shared" si="7"/>
        <v>John Katsos</v>
      </c>
      <c r="E87" s="1258" t="s">
        <v>59</v>
      </c>
      <c r="F87" s="1258" t="s">
        <v>19</v>
      </c>
      <c r="G87" s="1260" t="s">
        <v>1237</v>
      </c>
      <c r="H87" s="1260" t="s">
        <v>1514</v>
      </c>
      <c r="I87" s="1261" t="s">
        <v>1302</v>
      </c>
      <c r="J87" s="1260" t="s">
        <v>1146</v>
      </c>
      <c r="K87" s="1263"/>
      <c r="L87" s="1263">
        <v>0.5</v>
      </c>
      <c r="M87" s="1263"/>
      <c r="N87" s="1263"/>
      <c r="O87" s="1263"/>
      <c r="P87" s="1263"/>
      <c r="Q87" s="1260" t="s">
        <v>1195</v>
      </c>
      <c r="R87" s="1267" t="s">
        <v>1515</v>
      </c>
      <c r="S87" s="1263">
        <v>0.5</v>
      </c>
      <c r="T87" s="1263">
        <v>0.5</v>
      </c>
      <c r="U87" s="1263">
        <f>1/2</f>
        <v>0.5</v>
      </c>
      <c r="V87" s="1387">
        <f>1/2</f>
        <v>0.5</v>
      </c>
    </row>
    <row r="88" spans="1:22">
      <c r="A88" s="1249">
        <v>87</v>
      </c>
      <c r="B88" s="1252" t="s">
        <v>761</v>
      </c>
      <c r="C88" s="1268" t="s">
        <v>762</v>
      </c>
      <c r="D88" s="1250" t="str">
        <f t="shared" si="7"/>
        <v>Yass AlKafaji</v>
      </c>
      <c r="E88" s="1250" t="s">
        <v>59</v>
      </c>
      <c r="F88" s="1250" t="s">
        <v>19</v>
      </c>
      <c r="G88" s="1252" t="s">
        <v>1435</v>
      </c>
      <c r="H88" s="1252" t="s">
        <v>1514</v>
      </c>
      <c r="I88" s="1253" t="s">
        <v>1302</v>
      </c>
      <c r="J88" s="1252" t="s">
        <v>1146</v>
      </c>
      <c r="K88" s="1255"/>
      <c r="L88" s="1255">
        <v>0.5</v>
      </c>
      <c r="M88" s="1255"/>
      <c r="N88" s="1255"/>
      <c r="O88" s="1255"/>
      <c r="P88" s="1255"/>
      <c r="Q88" s="1252" t="s">
        <v>1195</v>
      </c>
      <c r="R88" s="1266" t="s">
        <v>1515</v>
      </c>
      <c r="S88" s="1255">
        <v>0.5</v>
      </c>
      <c r="T88" s="1255">
        <v>0.5</v>
      </c>
      <c r="U88" s="1255">
        <f>1/2</f>
        <v>0.5</v>
      </c>
      <c r="V88" s="1386">
        <f>1/2</f>
        <v>0.5</v>
      </c>
    </row>
    <row r="89" spans="1:22" ht="48">
      <c r="A89" s="1257">
        <v>88</v>
      </c>
      <c r="B89" s="1260" t="s">
        <v>138</v>
      </c>
      <c r="C89" s="1272" t="s">
        <v>625</v>
      </c>
      <c r="D89" s="1250" t="str">
        <f t="shared" si="7"/>
        <v>Sayed Ahmed</v>
      </c>
      <c r="E89" s="1258" t="s">
        <v>231</v>
      </c>
      <c r="F89" s="1260" t="s">
        <v>18</v>
      </c>
      <c r="G89" s="1260" t="s">
        <v>38</v>
      </c>
      <c r="H89" s="1260" t="s">
        <v>1516</v>
      </c>
      <c r="I89" s="1261" t="s">
        <v>1303</v>
      </c>
      <c r="J89" s="1298" t="s">
        <v>1147</v>
      </c>
      <c r="K89" s="1263">
        <v>0</v>
      </c>
      <c r="L89" s="1263"/>
      <c r="M89" s="1263"/>
      <c r="N89" s="1263"/>
      <c r="O89" s="1263"/>
      <c r="P89" s="1263"/>
      <c r="Q89" s="1260" t="s">
        <v>1218</v>
      </c>
      <c r="R89" s="1267" t="s">
        <v>1517</v>
      </c>
      <c r="S89" s="1263">
        <v>0.5</v>
      </c>
      <c r="T89" s="1263">
        <v>0</v>
      </c>
      <c r="U89" s="1263">
        <f>1/3</f>
        <v>0.33333333333333331</v>
      </c>
      <c r="V89" s="1395">
        <v>0</v>
      </c>
    </row>
    <row r="90" spans="1:22" ht="48">
      <c r="A90" s="1285">
        <v>89</v>
      </c>
      <c r="B90" s="1288" t="s">
        <v>158</v>
      </c>
      <c r="C90" s="1299" t="s">
        <v>159</v>
      </c>
      <c r="D90" s="1250" t="str">
        <f t="shared" si="7"/>
        <v>Mehdi Ghommem</v>
      </c>
      <c r="E90" s="1288" t="s">
        <v>56</v>
      </c>
      <c r="F90" s="1288" t="s">
        <v>18</v>
      </c>
      <c r="G90" s="1288" t="s">
        <v>38</v>
      </c>
      <c r="H90" s="1288" t="s">
        <v>1516</v>
      </c>
      <c r="I90" s="1314" t="s">
        <v>1303</v>
      </c>
      <c r="J90" s="1300" t="s">
        <v>1147</v>
      </c>
      <c r="K90" s="1291">
        <v>1</v>
      </c>
      <c r="L90" s="1291"/>
      <c r="M90" s="1291"/>
      <c r="N90" s="1291"/>
      <c r="O90" s="1291"/>
      <c r="P90" s="1291"/>
      <c r="Q90" s="1288" t="s">
        <v>1218</v>
      </c>
      <c r="R90" s="1292" t="s">
        <v>1517</v>
      </c>
      <c r="S90" s="1291">
        <v>0.5</v>
      </c>
      <c r="T90" s="1291">
        <v>1</v>
      </c>
      <c r="U90" s="1291">
        <f>1/3</f>
        <v>0.33333333333333331</v>
      </c>
      <c r="V90" s="1399">
        <f>2/3</f>
        <v>0.66666666666666663</v>
      </c>
    </row>
    <row r="91" spans="1:22">
      <c r="A91" s="1257">
        <v>90</v>
      </c>
      <c r="B91" s="1260" t="s">
        <v>806</v>
      </c>
      <c r="C91" s="1272" t="s">
        <v>807</v>
      </c>
      <c r="D91" s="1250" t="str">
        <f t="shared" si="7"/>
        <v>Savita Kumra</v>
      </c>
      <c r="E91" s="1258" t="s">
        <v>59</v>
      </c>
      <c r="F91" s="1258" t="s">
        <v>19</v>
      </c>
      <c r="G91" s="1260" t="s">
        <v>1237</v>
      </c>
      <c r="H91" s="1260" t="s">
        <v>1519</v>
      </c>
      <c r="I91" s="1261" t="s">
        <v>1304</v>
      </c>
      <c r="J91" s="1260" t="s">
        <v>1148</v>
      </c>
      <c r="K91" s="1263"/>
      <c r="L91" s="1263">
        <v>1</v>
      </c>
      <c r="M91" s="1263"/>
      <c r="N91" s="1263"/>
      <c r="O91" s="1263"/>
      <c r="P91" s="1263"/>
      <c r="Q91" s="1260" t="s">
        <v>1223</v>
      </c>
      <c r="R91" s="1267" t="s">
        <v>1518</v>
      </c>
      <c r="S91" s="1263">
        <v>1</v>
      </c>
      <c r="T91" s="1263">
        <v>1</v>
      </c>
      <c r="U91" s="1263">
        <f>1/2</f>
        <v>0.5</v>
      </c>
      <c r="V91" s="1387">
        <f>1/2</f>
        <v>0.5</v>
      </c>
    </row>
    <row r="92" spans="1:22" ht="48">
      <c r="A92" s="1249">
        <v>91</v>
      </c>
      <c r="B92" s="1252" t="s">
        <v>624</v>
      </c>
      <c r="C92" s="1268" t="s">
        <v>481</v>
      </c>
      <c r="D92" s="1250" t="str">
        <f t="shared" si="7"/>
        <v>Said Sakhi</v>
      </c>
      <c r="E92" s="1250" t="s">
        <v>59</v>
      </c>
      <c r="F92" s="1252" t="s">
        <v>17</v>
      </c>
      <c r="G92" s="1252" t="s">
        <v>31</v>
      </c>
      <c r="H92" s="1252" t="s">
        <v>1520</v>
      </c>
      <c r="I92" s="1253" t="s">
        <v>1305</v>
      </c>
      <c r="J92" s="1254" t="s">
        <v>1149</v>
      </c>
      <c r="K92" s="1255">
        <v>1</v>
      </c>
      <c r="L92" s="1255"/>
      <c r="M92" s="1255"/>
      <c r="N92" s="1255"/>
      <c r="O92" s="1255"/>
      <c r="P92" s="1255"/>
      <c r="Q92" s="1252" t="s">
        <v>1196</v>
      </c>
      <c r="R92" s="1266" t="s">
        <v>1521</v>
      </c>
      <c r="S92" s="1255">
        <v>1</v>
      </c>
      <c r="T92" s="1255">
        <v>1</v>
      </c>
      <c r="U92" s="1255">
        <f>1/2</f>
        <v>0.5</v>
      </c>
      <c r="V92" s="1386">
        <f>1/2</f>
        <v>0.5</v>
      </c>
    </row>
    <row r="93" spans="1:22" ht="64">
      <c r="A93" s="1257">
        <v>92</v>
      </c>
      <c r="B93" s="1260" t="s">
        <v>163</v>
      </c>
      <c r="C93" s="1272" t="s">
        <v>164</v>
      </c>
      <c r="D93" s="1250" t="str">
        <f t="shared" si="7"/>
        <v>Mohamed Gadalla</v>
      </c>
      <c r="E93" s="1258" t="s">
        <v>67</v>
      </c>
      <c r="F93" s="1260" t="s">
        <v>18</v>
      </c>
      <c r="G93" s="1260" t="s">
        <v>38</v>
      </c>
      <c r="H93" s="1260" t="s">
        <v>1522</v>
      </c>
      <c r="I93" s="1261" t="s">
        <v>1306</v>
      </c>
      <c r="J93" s="1298" t="s">
        <v>1150</v>
      </c>
      <c r="K93" s="1263">
        <v>1</v>
      </c>
      <c r="L93" s="1263"/>
      <c r="M93" s="1263"/>
      <c r="N93" s="1263"/>
      <c r="O93" s="1263"/>
      <c r="P93" s="1263"/>
      <c r="Q93" s="1260" t="s">
        <v>1202</v>
      </c>
      <c r="R93" s="1267" t="s">
        <v>1523</v>
      </c>
      <c r="S93" s="1263">
        <v>1</v>
      </c>
      <c r="T93" s="1263">
        <v>1</v>
      </c>
      <c r="U93" s="1263">
        <f>1/3</f>
        <v>0.33333333333333331</v>
      </c>
      <c r="V93" s="1395">
        <f>1/3</f>
        <v>0.33333333333333331</v>
      </c>
    </row>
    <row r="94" spans="1:22" ht="48">
      <c r="A94" s="1249">
        <v>93</v>
      </c>
      <c r="B94" s="1252" t="s">
        <v>98</v>
      </c>
      <c r="C94" s="1268" t="s">
        <v>99</v>
      </c>
      <c r="D94" s="1250" t="str">
        <f t="shared" si="7"/>
        <v>Rana Sabouni</v>
      </c>
      <c r="E94" s="1250" t="s">
        <v>56</v>
      </c>
      <c r="F94" s="1252" t="s">
        <v>18</v>
      </c>
      <c r="G94" s="1252" t="s">
        <v>33</v>
      </c>
      <c r="H94" s="1252" t="s">
        <v>1524</v>
      </c>
      <c r="I94" s="1253" t="s">
        <v>1307</v>
      </c>
      <c r="J94" s="1254" t="s">
        <v>1151</v>
      </c>
      <c r="K94" s="1255">
        <v>1</v>
      </c>
      <c r="L94" s="1255"/>
      <c r="M94" s="1255"/>
      <c r="N94" s="1255"/>
      <c r="O94" s="1255"/>
      <c r="P94" s="1255"/>
      <c r="Q94" s="1252" t="s">
        <v>1224</v>
      </c>
      <c r="R94" s="1266" t="s">
        <v>1525</v>
      </c>
      <c r="S94" s="1255">
        <v>1</v>
      </c>
      <c r="T94" s="1255">
        <v>1</v>
      </c>
      <c r="U94" s="1255">
        <f>1/2</f>
        <v>0.5</v>
      </c>
      <c r="V94" s="1386">
        <f>1/2</f>
        <v>0.5</v>
      </c>
    </row>
    <row r="95" spans="1:22" ht="32">
      <c r="A95" s="1257">
        <v>94</v>
      </c>
      <c r="B95" s="1260" t="s">
        <v>186</v>
      </c>
      <c r="C95" s="1272" t="s">
        <v>187</v>
      </c>
      <c r="D95" s="1250" t="str">
        <f t="shared" si="7"/>
        <v>Lotfi Romdhane</v>
      </c>
      <c r="E95" s="1258" t="s">
        <v>67</v>
      </c>
      <c r="F95" s="1260" t="s">
        <v>18</v>
      </c>
      <c r="G95" s="1260" t="s">
        <v>38</v>
      </c>
      <c r="H95" s="1260" t="s">
        <v>1526</v>
      </c>
      <c r="I95" s="1261" t="s">
        <v>1308</v>
      </c>
      <c r="J95" s="1298" t="s">
        <v>1152</v>
      </c>
      <c r="K95" s="1263">
        <v>1</v>
      </c>
      <c r="L95" s="1263"/>
      <c r="M95" s="1263"/>
      <c r="N95" s="1263"/>
      <c r="O95" s="1263"/>
      <c r="P95" s="1263"/>
      <c r="Q95" s="1260" t="s">
        <v>1195</v>
      </c>
      <c r="R95" s="1267" t="s">
        <v>1527</v>
      </c>
      <c r="S95" s="1263">
        <v>1</v>
      </c>
      <c r="T95" s="1263">
        <v>1</v>
      </c>
      <c r="U95" s="1263">
        <f>1/4</f>
        <v>0.25</v>
      </c>
      <c r="V95" s="1387">
        <f>1/4</f>
        <v>0.25</v>
      </c>
    </row>
    <row r="96" spans="1:22" ht="96">
      <c r="A96" s="1249">
        <v>95</v>
      </c>
      <c r="B96" s="1252" t="s">
        <v>833</v>
      </c>
      <c r="C96" s="1268" t="s">
        <v>119</v>
      </c>
      <c r="D96" s="1250" t="str">
        <f t="shared" si="7"/>
        <v>Sameer Al-Asheh</v>
      </c>
      <c r="E96" s="1250" t="s">
        <v>67</v>
      </c>
      <c r="F96" s="1252" t="s">
        <v>18</v>
      </c>
      <c r="G96" s="1252" t="s">
        <v>33</v>
      </c>
      <c r="H96" s="1252" t="s">
        <v>1528</v>
      </c>
      <c r="I96" s="1253" t="s">
        <v>1309</v>
      </c>
      <c r="J96" s="1254" t="s">
        <v>1153</v>
      </c>
      <c r="K96" s="1255">
        <v>1</v>
      </c>
      <c r="L96" s="1255"/>
      <c r="M96" s="1255"/>
      <c r="N96" s="1255"/>
      <c r="O96" s="1255"/>
      <c r="P96" s="1255"/>
      <c r="Q96" s="1252" t="s">
        <v>1225</v>
      </c>
      <c r="R96" s="1266" t="s">
        <v>1529</v>
      </c>
      <c r="S96" s="1255">
        <v>1</v>
      </c>
      <c r="T96" s="1255">
        <v>1</v>
      </c>
      <c r="U96" s="1255">
        <f>1/4</f>
        <v>0.25</v>
      </c>
      <c r="V96" s="1386">
        <f>1/4</f>
        <v>0.25</v>
      </c>
    </row>
    <row r="97" spans="1:22">
      <c r="A97" s="1257">
        <v>96</v>
      </c>
      <c r="B97" s="1260" t="s">
        <v>981</v>
      </c>
      <c r="C97" s="1272" t="s">
        <v>982</v>
      </c>
      <c r="D97" s="1250" t="str">
        <f t="shared" si="7"/>
        <v>Tammy Gregersen</v>
      </c>
      <c r="E97" s="1258" t="s">
        <v>67</v>
      </c>
      <c r="F97" s="1260" t="s">
        <v>17</v>
      </c>
      <c r="G97" s="1260" t="s">
        <v>26</v>
      </c>
      <c r="H97" s="1260" t="s">
        <v>1530</v>
      </c>
      <c r="I97" s="1261" t="s">
        <v>1310</v>
      </c>
      <c r="J97" s="1260" t="s">
        <v>1154</v>
      </c>
      <c r="K97" s="1263"/>
      <c r="L97" s="1263">
        <v>1</v>
      </c>
      <c r="M97" s="1263"/>
      <c r="N97" s="1263"/>
      <c r="O97" s="1263"/>
      <c r="P97" s="1263"/>
      <c r="Q97" s="1260" t="s">
        <v>1201</v>
      </c>
      <c r="R97" s="1267" t="s">
        <v>1531</v>
      </c>
      <c r="S97" s="1263">
        <v>1</v>
      </c>
      <c r="T97" s="1263">
        <v>1</v>
      </c>
      <c r="U97" s="1263">
        <f>1/3</f>
        <v>0.33333333333333331</v>
      </c>
      <c r="V97" s="1395">
        <f>1/3</f>
        <v>0.33333333333333331</v>
      </c>
    </row>
    <row r="98" spans="1:22" ht="48" customHeight="1">
      <c r="A98" s="1249">
        <v>97</v>
      </c>
      <c r="B98" s="1252" t="s">
        <v>161</v>
      </c>
      <c r="C98" s="1268" t="s">
        <v>1533</v>
      </c>
      <c r="D98" s="1250" t="str">
        <f t="shared" si="7"/>
        <v>Yousef Salamin</v>
      </c>
      <c r="E98" s="1250" t="s">
        <v>67</v>
      </c>
      <c r="F98" s="1252" t="s">
        <v>17</v>
      </c>
      <c r="G98" s="1252" t="s">
        <v>31</v>
      </c>
      <c r="H98" s="1252" t="s">
        <v>1532</v>
      </c>
      <c r="I98" s="1253" t="s">
        <v>1311</v>
      </c>
      <c r="J98" s="1254" t="s">
        <v>1155</v>
      </c>
      <c r="K98" s="1255">
        <v>1</v>
      </c>
      <c r="L98" s="1255"/>
      <c r="M98" s="1255"/>
      <c r="N98" s="1255"/>
      <c r="O98" s="1255"/>
      <c r="P98" s="1255"/>
      <c r="Q98" s="1252" t="s">
        <v>1226</v>
      </c>
      <c r="R98" s="1266" t="s">
        <v>1534</v>
      </c>
      <c r="S98" s="1255">
        <v>1</v>
      </c>
      <c r="T98" s="1255">
        <v>1</v>
      </c>
      <c r="U98" s="1255">
        <f>1/2</f>
        <v>0.5</v>
      </c>
      <c r="V98" s="1386">
        <f>1/2</f>
        <v>0.5</v>
      </c>
    </row>
    <row r="99" spans="1:22">
      <c r="A99" s="1257">
        <v>98</v>
      </c>
      <c r="B99" s="1260" t="s">
        <v>221</v>
      </c>
      <c r="C99" s="1272" t="s">
        <v>131</v>
      </c>
      <c r="D99" s="1250" t="str">
        <f t="shared" si="7"/>
        <v>Ali Mirzaei</v>
      </c>
      <c r="E99" s="1260" t="s">
        <v>56</v>
      </c>
      <c r="F99" s="1260" t="s">
        <v>19</v>
      </c>
      <c r="G99" s="1260" t="s">
        <v>1438</v>
      </c>
      <c r="H99" s="1260" t="s">
        <v>1535</v>
      </c>
      <c r="I99" s="1261" t="s">
        <v>1312</v>
      </c>
      <c r="J99" s="1260" t="s">
        <v>1156</v>
      </c>
      <c r="K99" s="1263"/>
      <c r="L99" s="1263"/>
      <c r="M99" s="1263"/>
      <c r="N99" s="1263"/>
      <c r="O99" s="1263"/>
      <c r="P99" s="1263">
        <v>1</v>
      </c>
      <c r="Q99" s="1260" t="s">
        <v>1093</v>
      </c>
      <c r="R99" s="1267" t="s">
        <v>1536</v>
      </c>
      <c r="S99" s="1263">
        <v>1</v>
      </c>
      <c r="T99" s="1263">
        <v>1</v>
      </c>
      <c r="U99" s="1263">
        <v>1</v>
      </c>
      <c r="V99" s="1387">
        <v>1</v>
      </c>
    </row>
    <row r="100" spans="1:22" ht="32">
      <c r="A100" s="1249">
        <v>99</v>
      </c>
      <c r="B100" s="1252" t="s">
        <v>205</v>
      </c>
      <c r="C100" s="1268" t="s">
        <v>206</v>
      </c>
      <c r="D100" s="1250" t="str">
        <f t="shared" si="7"/>
        <v>Abdulrahim Shamayleh</v>
      </c>
      <c r="E100" s="1252" t="s">
        <v>56</v>
      </c>
      <c r="F100" s="1252" t="s">
        <v>18</v>
      </c>
      <c r="G100" s="1252" t="s">
        <v>37</v>
      </c>
      <c r="H100" s="1252" t="s">
        <v>1537</v>
      </c>
      <c r="I100" s="1253" t="s">
        <v>1313</v>
      </c>
      <c r="J100" s="1254" t="s">
        <v>1157</v>
      </c>
      <c r="K100" s="1255">
        <v>0.33333333333333331</v>
      </c>
      <c r="L100" s="1255"/>
      <c r="M100" s="1255"/>
      <c r="N100" s="1255"/>
      <c r="O100" s="1255"/>
      <c r="P100" s="1255"/>
      <c r="Q100" s="1252" t="s">
        <v>1204</v>
      </c>
      <c r="R100" s="1266" t="s">
        <v>1538</v>
      </c>
      <c r="S100" s="1255">
        <v>0.33333333333333331</v>
      </c>
      <c r="T100" s="1255">
        <v>0.33333333333333331</v>
      </c>
      <c r="U100" s="1255">
        <f t="shared" ref="U100:V102" si="9">1/4</f>
        <v>0.25</v>
      </c>
      <c r="V100" s="1386">
        <f t="shared" si="9"/>
        <v>0.25</v>
      </c>
    </row>
    <row r="101" spans="1:22" ht="32">
      <c r="A101" s="1257">
        <v>100</v>
      </c>
      <c r="B101" s="1260" t="s">
        <v>201</v>
      </c>
      <c r="C101" s="1272" t="s">
        <v>202</v>
      </c>
      <c r="D101" s="1250" t="str">
        <f t="shared" si="7"/>
        <v>Moncer Hariga</v>
      </c>
      <c r="E101" s="1260" t="s">
        <v>67</v>
      </c>
      <c r="F101" s="1260" t="s">
        <v>18</v>
      </c>
      <c r="G101" s="1260" t="s">
        <v>37</v>
      </c>
      <c r="H101" s="1260" t="s">
        <v>1537</v>
      </c>
      <c r="I101" s="1261" t="s">
        <v>1313</v>
      </c>
      <c r="J101" s="1298" t="s">
        <v>1157</v>
      </c>
      <c r="K101" s="1263">
        <v>0.33333333333333331</v>
      </c>
      <c r="L101" s="1263"/>
      <c r="M101" s="1263"/>
      <c r="N101" s="1263"/>
      <c r="O101" s="1263"/>
      <c r="P101" s="1263"/>
      <c r="Q101" s="1260" t="s">
        <v>1204</v>
      </c>
      <c r="R101" s="1267" t="s">
        <v>1538</v>
      </c>
      <c r="S101" s="1263">
        <v>0.33333333333333331</v>
      </c>
      <c r="T101" s="1263">
        <v>0.33333333333333331</v>
      </c>
      <c r="U101" s="1263">
        <f t="shared" si="9"/>
        <v>0.25</v>
      </c>
      <c r="V101" s="1387">
        <f t="shared" si="9"/>
        <v>0.25</v>
      </c>
    </row>
    <row r="102" spans="1:22" ht="32">
      <c r="A102" s="1249">
        <v>101</v>
      </c>
      <c r="B102" s="1252" t="s">
        <v>203</v>
      </c>
      <c r="C102" s="1268" t="s">
        <v>204</v>
      </c>
      <c r="D102" s="1250" t="str">
        <f t="shared" si="7"/>
        <v>Rami As'ad</v>
      </c>
      <c r="E102" s="1252" t="s">
        <v>56</v>
      </c>
      <c r="F102" s="1252" t="s">
        <v>18</v>
      </c>
      <c r="G102" s="1252" t="s">
        <v>37</v>
      </c>
      <c r="H102" s="1252" t="s">
        <v>1537</v>
      </c>
      <c r="I102" s="1253" t="s">
        <v>1313</v>
      </c>
      <c r="J102" s="1254" t="s">
        <v>1157</v>
      </c>
      <c r="K102" s="1255">
        <v>0.33333333333333331</v>
      </c>
      <c r="L102" s="1255"/>
      <c r="M102" s="1255"/>
      <c r="N102" s="1255"/>
      <c r="O102" s="1255"/>
      <c r="P102" s="1255"/>
      <c r="Q102" s="1252" t="s">
        <v>1204</v>
      </c>
      <c r="R102" s="1266" t="s">
        <v>1538</v>
      </c>
      <c r="S102" s="1255">
        <v>0.33333333333333331</v>
      </c>
      <c r="T102" s="1255">
        <v>0.33333333333333331</v>
      </c>
      <c r="U102" s="1255">
        <f t="shared" si="9"/>
        <v>0.25</v>
      </c>
      <c r="V102" s="1386">
        <f t="shared" si="9"/>
        <v>0.25</v>
      </c>
    </row>
    <row r="103" spans="1:22" ht="16">
      <c r="A103" s="1257">
        <v>102</v>
      </c>
      <c r="B103" s="1258" t="s">
        <v>279</v>
      </c>
      <c r="C103" s="1259" t="s">
        <v>280</v>
      </c>
      <c r="D103" s="1250" t="str">
        <f t="shared" si="7"/>
        <v>Khusrav Gaibulloev</v>
      </c>
      <c r="E103" s="1258" t="s">
        <v>59</v>
      </c>
      <c r="F103" s="1260" t="s">
        <v>19</v>
      </c>
      <c r="G103" s="1260" t="s">
        <v>40</v>
      </c>
      <c r="H103" s="1260" t="s">
        <v>1539</v>
      </c>
      <c r="I103" s="1261" t="s">
        <v>1314</v>
      </c>
      <c r="J103" s="1298" t="s">
        <v>1158</v>
      </c>
      <c r="K103" s="1263"/>
      <c r="L103" s="1263">
        <v>1</v>
      </c>
      <c r="M103" s="1263"/>
      <c r="N103" s="1263"/>
      <c r="O103" s="1263"/>
      <c r="P103" s="1263"/>
      <c r="Q103" s="1260" t="s">
        <v>1195</v>
      </c>
      <c r="R103" s="1267" t="s">
        <v>1540</v>
      </c>
      <c r="S103" s="1263">
        <v>1</v>
      </c>
      <c r="T103" s="1263">
        <v>1</v>
      </c>
      <c r="U103" s="1263">
        <f>1/2</f>
        <v>0.5</v>
      </c>
      <c r="V103" s="1387">
        <f>1/2</f>
        <v>0.5</v>
      </c>
    </row>
    <row r="104" spans="1:22" ht="32">
      <c r="A104" s="1249">
        <v>103</v>
      </c>
      <c r="B104" s="1250" t="s">
        <v>279</v>
      </c>
      <c r="C104" s="1251" t="s">
        <v>280</v>
      </c>
      <c r="D104" s="1250" t="str">
        <f t="shared" si="7"/>
        <v>Khusrav Gaibulloev</v>
      </c>
      <c r="E104" s="1250" t="s">
        <v>59</v>
      </c>
      <c r="F104" s="1252" t="s">
        <v>19</v>
      </c>
      <c r="G104" s="1252" t="s">
        <v>40</v>
      </c>
      <c r="H104" s="1252" t="s">
        <v>1541</v>
      </c>
      <c r="I104" s="1253" t="s">
        <v>1315</v>
      </c>
      <c r="J104" s="1254" t="s">
        <v>1159</v>
      </c>
      <c r="K104" s="1255"/>
      <c r="L104" s="1255">
        <v>0.33333333333333331</v>
      </c>
      <c r="M104" s="1255"/>
      <c r="N104" s="1255"/>
      <c r="O104" s="1255"/>
      <c r="P104" s="1255"/>
      <c r="Q104" s="1252" t="s">
        <v>1195</v>
      </c>
      <c r="R104" s="1266" t="s">
        <v>1542</v>
      </c>
      <c r="S104" s="1255">
        <v>0.33333333333333331</v>
      </c>
      <c r="T104" s="1255">
        <v>0.33333333333333331</v>
      </c>
      <c r="U104" s="1255">
        <f t="shared" ref="U104:V106" si="10">1/3</f>
        <v>0.33333333333333331</v>
      </c>
      <c r="V104" s="1394">
        <f t="shared" si="10"/>
        <v>0.33333333333333331</v>
      </c>
    </row>
    <row r="105" spans="1:22" ht="32">
      <c r="A105" s="1257">
        <v>104</v>
      </c>
      <c r="B105" s="1260" t="s">
        <v>264</v>
      </c>
      <c r="C105" s="1272" t="s">
        <v>265</v>
      </c>
      <c r="D105" s="1250" t="str">
        <f t="shared" si="7"/>
        <v>Gerel Oyun</v>
      </c>
      <c r="E105" s="1258" t="s">
        <v>504</v>
      </c>
      <c r="F105" s="1260" t="s">
        <v>19</v>
      </c>
      <c r="G105" s="1260" t="s">
        <v>40</v>
      </c>
      <c r="H105" s="1260" t="s">
        <v>1541</v>
      </c>
      <c r="I105" s="1261" t="s">
        <v>1315</v>
      </c>
      <c r="J105" s="1298" t="s">
        <v>1159</v>
      </c>
      <c r="K105" s="1263"/>
      <c r="L105" s="1263">
        <v>0.33333333333333331</v>
      </c>
      <c r="M105" s="1263"/>
      <c r="N105" s="1263"/>
      <c r="O105" s="1263"/>
      <c r="P105" s="1263"/>
      <c r="Q105" s="1260" t="s">
        <v>1195</v>
      </c>
      <c r="R105" s="1267" t="s">
        <v>1542</v>
      </c>
      <c r="S105" s="1263">
        <v>0.33333333333333331</v>
      </c>
      <c r="T105" s="1263">
        <v>0.33333333333333331</v>
      </c>
      <c r="U105" s="1263">
        <f t="shared" si="10"/>
        <v>0.33333333333333331</v>
      </c>
      <c r="V105" s="1395">
        <f t="shared" si="10"/>
        <v>0.33333333333333331</v>
      </c>
    </row>
    <row r="106" spans="1:22" ht="32">
      <c r="A106" s="1249">
        <v>105</v>
      </c>
      <c r="B106" s="1252" t="s">
        <v>325</v>
      </c>
      <c r="C106" s="1268" t="s">
        <v>326</v>
      </c>
      <c r="D106" s="1250" t="str">
        <f t="shared" si="7"/>
        <v>Javed Younas</v>
      </c>
      <c r="E106" s="1250" t="s">
        <v>67</v>
      </c>
      <c r="F106" s="1252" t="s">
        <v>19</v>
      </c>
      <c r="G106" s="1252" t="s">
        <v>40</v>
      </c>
      <c r="H106" s="1252" t="s">
        <v>1541</v>
      </c>
      <c r="I106" s="1253" t="s">
        <v>1315</v>
      </c>
      <c r="J106" s="1254" t="s">
        <v>1159</v>
      </c>
      <c r="K106" s="1255"/>
      <c r="L106" s="1255">
        <v>0.33333333333333331</v>
      </c>
      <c r="M106" s="1255"/>
      <c r="N106" s="1255"/>
      <c r="O106" s="1255"/>
      <c r="P106" s="1255"/>
      <c r="Q106" s="1252" t="s">
        <v>1195</v>
      </c>
      <c r="R106" s="1266" t="s">
        <v>1542</v>
      </c>
      <c r="S106" s="1255">
        <v>0.33333333333333331</v>
      </c>
      <c r="T106" s="1255">
        <v>0.33333333333333331</v>
      </c>
      <c r="U106" s="1255">
        <f t="shared" si="10"/>
        <v>0.33333333333333331</v>
      </c>
      <c r="V106" s="1394">
        <f t="shared" si="10"/>
        <v>0.33333333333333331</v>
      </c>
    </row>
    <row r="107" spans="1:22" ht="48" customHeight="1">
      <c r="A107" s="1257">
        <v>106</v>
      </c>
      <c r="B107" s="1260" t="s">
        <v>131</v>
      </c>
      <c r="C107" s="1272" t="s">
        <v>689</v>
      </c>
      <c r="D107" s="1250" t="str">
        <f t="shared" si="7"/>
        <v>Tarig Ali</v>
      </c>
      <c r="E107" s="1258" t="s">
        <v>59</v>
      </c>
      <c r="F107" s="1258" t="s">
        <v>18</v>
      </c>
      <c r="G107" s="1260" t="s">
        <v>34</v>
      </c>
      <c r="H107" s="1260" t="s">
        <v>1543</v>
      </c>
      <c r="I107" s="1261" t="s">
        <v>1316</v>
      </c>
      <c r="J107" s="1298" t="s">
        <v>1160</v>
      </c>
      <c r="K107" s="1263">
        <v>1</v>
      </c>
      <c r="L107" s="1263"/>
      <c r="M107" s="1263"/>
      <c r="N107" s="1263"/>
      <c r="O107" s="1263"/>
      <c r="P107" s="1263"/>
      <c r="Q107" s="1260" t="s">
        <v>1204</v>
      </c>
      <c r="R107" s="1267" t="s">
        <v>1544</v>
      </c>
      <c r="S107" s="1263">
        <v>1</v>
      </c>
      <c r="T107" s="1263">
        <v>1</v>
      </c>
      <c r="U107" s="1263">
        <f>1/11</f>
        <v>9.0909090909090912E-2</v>
      </c>
      <c r="V107" s="1387">
        <f>1/11</f>
        <v>9.0909090909090912E-2</v>
      </c>
    </row>
    <row r="108" spans="1:22" ht="32">
      <c r="A108" s="1249">
        <v>107</v>
      </c>
      <c r="B108" s="1252" t="s">
        <v>158</v>
      </c>
      <c r="C108" s="1268" t="s">
        <v>159</v>
      </c>
      <c r="D108" s="1250" t="str">
        <f t="shared" si="7"/>
        <v>Mehdi Ghommem</v>
      </c>
      <c r="E108" s="1252" t="s">
        <v>56</v>
      </c>
      <c r="F108" s="1252" t="s">
        <v>18</v>
      </c>
      <c r="G108" s="1252" t="s">
        <v>38</v>
      </c>
      <c r="H108" s="1252" t="s">
        <v>1545</v>
      </c>
      <c r="I108" s="1253" t="s">
        <v>1317</v>
      </c>
      <c r="J108" s="1254" t="s">
        <v>1161</v>
      </c>
      <c r="K108" s="1255">
        <v>1</v>
      </c>
      <c r="L108" s="1255"/>
      <c r="M108" s="1255"/>
      <c r="N108" s="1255"/>
      <c r="O108" s="1255"/>
      <c r="P108" s="1255"/>
      <c r="Q108" s="1252" t="s">
        <v>1200</v>
      </c>
      <c r="R108" s="1266" t="s">
        <v>1546</v>
      </c>
      <c r="S108" s="1255">
        <v>1</v>
      </c>
      <c r="T108" s="1255">
        <v>1</v>
      </c>
      <c r="U108" s="1255">
        <f t="shared" ref="U108:V110" si="11">1/3</f>
        <v>0.33333333333333331</v>
      </c>
      <c r="V108" s="1394">
        <f t="shared" si="11"/>
        <v>0.33333333333333331</v>
      </c>
    </row>
    <row r="109" spans="1:22" ht="32">
      <c r="A109" s="1257">
        <v>108</v>
      </c>
      <c r="B109" s="1260" t="s">
        <v>239</v>
      </c>
      <c r="C109" s="1272" t="s">
        <v>204</v>
      </c>
      <c r="D109" s="1250" t="str">
        <f t="shared" si="7"/>
        <v>Rami Hawileh</v>
      </c>
      <c r="E109" s="1260" t="s">
        <v>67</v>
      </c>
      <c r="F109" s="1258" t="s">
        <v>18</v>
      </c>
      <c r="G109" s="1260" t="s">
        <v>34</v>
      </c>
      <c r="H109" s="1260" t="s">
        <v>1547</v>
      </c>
      <c r="I109" s="1261" t="s">
        <v>1318</v>
      </c>
      <c r="J109" s="1298" t="s">
        <v>1162</v>
      </c>
      <c r="K109" s="1263">
        <v>0.5</v>
      </c>
      <c r="L109" s="1263"/>
      <c r="M109" s="1263"/>
      <c r="N109" s="1263"/>
      <c r="O109" s="1263"/>
      <c r="P109" s="1263"/>
      <c r="Q109" s="1260" t="s">
        <v>1204</v>
      </c>
      <c r="R109" s="1267" t="s">
        <v>1549</v>
      </c>
      <c r="S109" s="1263">
        <v>0.5</v>
      </c>
      <c r="T109" s="1263">
        <v>0.5</v>
      </c>
      <c r="U109" s="1263">
        <f t="shared" si="11"/>
        <v>0.33333333333333331</v>
      </c>
      <c r="V109" s="1395">
        <f t="shared" si="11"/>
        <v>0.33333333333333331</v>
      </c>
    </row>
    <row r="110" spans="1:22" ht="32">
      <c r="A110" s="1249">
        <v>109</v>
      </c>
      <c r="B110" s="1252" t="s">
        <v>241</v>
      </c>
      <c r="C110" s="1268" t="s">
        <v>1548</v>
      </c>
      <c r="D110" s="1250" t="str">
        <f t="shared" si="7"/>
        <v>Jamal El-Din Abdalla</v>
      </c>
      <c r="E110" s="1252" t="s">
        <v>67</v>
      </c>
      <c r="F110" s="1250" t="s">
        <v>18</v>
      </c>
      <c r="G110" s="1252" t="s">
        <v>34</v>
      </c>
      <c r="H110" s="1252" t="s">
        <v>1547</v>
      </c>
      <c r="I110" s="1253" t="s">
        <v>1318</v>
      </c>
      <c r="J110" s="1254" t="s">
        <v>1162</v>
      </c>
      <c r="K110" s="1255">
        <v>0.5</v>
      </c>
      <c r="L110" s="1255"/>
      <c r="M110" s="1255"/>
      <c r="N110" s="1255"/>
      <c r="O110" s="1255"/>
      <c r="P110" s="1255"/>
      <c r="Q110" s="1252" t="s">
        <v>1204</v>
      </c>
      <c r="R110" s="1266" t="s">
        <v>1549</v>
      </c>
      <c r="S110" s="1255">
        <v>0.5</v>
      </c>
      <c r="T110" s="1255">
        <v>0.5</v>
      </c>
      <c r="U110" s="1255">
        <f t="shared" si="11"/>
        <v>0.33333333333333331</v>
      </c>
      <c r="V110" s="1394">
        <f t="shared" si="11"/>
        <v>0.33333333333333331</v>
      </c>
    </row>
    <row r="111" spans="1:22" ht="48">
      <c r="A111" s="1257">
        <v>110</v>
      </c>
      <c r="B111" s="1260" t="s">
        <v>948</v>
      </c>
      <c r="C111" s="1272" t="s">
        <v>520</v>
      </c>
      <c r="D111" s="1250" t="str">
        <f t="shared" si="7"/>
        <v>Adnan Alashkar</v>
      </c>
      <c r="E111" s="1260" t="s">
        <v>231</v>
      </c>
      <c r="F111" s="1258" t="s">
        <v>18</v>
      </c>
      <c r="G111" s="1260" t="s">
        <v>38</v>
      </c>
      <c r="H111" s="1260" t="s">
        <v>1551</v>
      </c>
      <c r="I111" s="1261" t="s">
        <v>1319</v>
      </c>
      <c r="J111" s="1298" t="s">
        <v>1163</v>
      </c>
      <c r="K111" s="1263">
        <v>0</v>
      </c>
      <c r="L111" s="1263"/>
      <c r="M111" s="1263"/>
      <c r="N111" s="1263"/>
      <c r="O111" s="1263"/>
      <c r="P111" s="1263"/>
      <c r="Q111" s="1260" t="s">
        <v>1202</v>
      </c>
      <c r="R111" s="1267" t="s">
        <v>1552</v>
      </c>
      <c r="S111" s="1263">
        <v>0.5</v>
      </c>
      <c r="T111" s="1263">
        <v>0</v>
      </c>
      <c r="U111" s="1263">
        <f>1/5</f>
        <v>0.2</v>
      </c>
      <c r="V111" s="1387">
        <v>0</v>
      </c>
    </row>
    <row r="112" spans="1:22" ht="48">
      <c r="A112" s="1285">
        <v>111</v>
      </c>
      <c r="B112" s="1288" t="s">
        <v>163</v>
      </c>
      <c r="C112" s="1299" t="s">
        <v>1550</v>
      </c>
      <c r="D112" s="1250" t="str">
        <f t="shared" si="7"/>
        <v> Mohamed Gadalla</v>
      </c>
      <c r="E112" s="1286" t="s">
        <v>67</v>
      </c>
      <c r="F112" s="1288" t="s">
        <v>18</v>
      </c>
      <c r="G112" s="1288" t="s">
        <v>38</v>
      </c>
      <c r="H112" s="1288" t="s">
        <v>1551</v>
      </c>
      <c r="I112" s="1314" t="s">
        <v>1319</v>
      </c>
      <c r="J112" s="1300" t="s">
        <v>1163</v>
      </c>
      <c r="K112" s="1291">
        <v>1</v>
      </c>
      <c r="L112" s="1291"/>
      <c r="M112" s="1291"/>
      <c r="N112" s="1291"/>
      <c r="O112" s="1291"/>
      <c r="P112" s="1291"/>
      <c r="Q112" s="1288" t="s">
        <v>1202</v>
      </c>
      <c r="R112" s="1292" t="s">
        <v>1552</v>
      </c>
      <c r="S112" s="1291">
        <v>0.5</v>
      </c>
      <c r="T112" s="1291">
        <v>1</v>
      </c>
      <c r="U112" s="1291">
        <f>1/5</f>
        <v>0.2</v>
      </c>
      <c r="V112" s="1388">
        <f>2/5</f>
        <v>0.4</v>
      </c>
    </row>
    <row r="113" spans="1:22" ht="48">
      <c r="A113" s="1257">
        <v>112</v>
      </c>
      <c r="B113" s="1260" t="s">
        <v>1049</v>
      </c>
      <c r="C113" s="1272" t="s">
        <v>397</v>
      </c>
      <c r="D113" s="1250" t="str">
        <f t="shared" si="7"/>
        <v>Mustafa Khamis</v>
      </c>
      <c r="E113" s="1258" t="s">
        <v>67</v>
      </c>
      <c r="F113" s="1260" t="s">
        <v>17</v>
      </c>
      <c r="G113" s="1260" t="s">
        <v>2098</v>
      </c>
      <c r="H113" s="1260" t="s">
        <v>1553</v>
      </c>
      <c r="I113" s="1261" t="s">
        <v>1320</v>
      </c>
      <c r="J113" s="1298" t="s">
        <v>1164</v>
      </c>
      <c r="K113" s="1263">
        <v>1</v>
      </c>
      <c r="L113" s="1263"/>
      <c r="M113" s="1263"/>
      <c r="N113" s="1263"/>
      <c r="O113" s="1263"/>
      <c r="P113" s="1263"/>
      <c r="Q113" s="1260" t="s">
        <v>1218</v>
      </c>
      <c r="R113" s="1267" t="s">
        <v>1554</v>
      </c>
      <c r="S113" s="1263">
        <v>1</v>
      </c>
      <c r="T113" s="1263">
        <v>1</v>
      </c>
      <c r="U113" s="1263">
        <f>1/6</f>
        <v>0.16666666666666666</v>
      </c>
      <c r="V113" s="1387">
        <f>1/6</f>
        <v>0.16666666666666666</v>
      </c>
    </row>
    <row r="114" spans="1:22" ht="48">
      <c r="A114" s="1317">
        <v>113</v>
      </c>
      <c r="B114" s="1318" t="s">
        <v>1450</v>
      </c>
      <c r="C114" s="1319" t="s">
        <v>111</v>
      </c>
      <c r="D114" s="1250" t="str">
        <f t="shared" si="7"/>
        <v>Mohammed Al-Hemyari</v>
      </c>
      <c r="E114" s="1318" t="s">
        <v>231</v>
      </c>
      <c r="F114" s="1318" t="s">
        <v>18</v>
      </c>
      <c r="G114" s="1318" t="s">
        <v>38</v>
      </c>
      <c r="H114" s="1318" t="s">
        <v>1555</v>
      </c>
      <c r="I114" s="1320" t="s">
        <v>1321</v>
      </c>
      <c r="J114" s="1321" t="s">
        <v>1165</v>
      </c>
      <c r="K114" s="1192">
        <v>1</v>
      </c>
      <c r="L114" s="1192"/>
      <c r="M114" s="1192"/>
      <c r="N114" s="1192"/>
      <c r="O114" s="1192"/>
      <c r="P114" s="1192"/>
      <c r="Q114" s="1318" t="s">
        <v>1202</v>
      </c>
      <c r="R114" s="1322" t="s">
        <v>1556</v>
      </c>
      <c r="S114" s="1255">
        <v>1</v>
      </c>
      <c r="T114" s="1192">
        <v>1</v>
      </c>
      <c r="U114" s="1255">
        <f>1/5</f>
        <v>0.2</v>
      </c>
      <c r="V114" s="1400">
        <f>1/5</f>
        <v>0.2</v>
      </c>
    </row>
    <row r="115" spans="1:22" ht="64">
      <c r="A115" s="1257">
        <v>114</v>
      </c>
      <c r="B115" s="1260" t="s">
        <v>224</v>
      </c>
      <c r="C115" s="1272" t="s">
        <v>225</v>
      </c>
      <c r="D115" s="1250" t="str">
        <f t="shared" si="7"/>
        <v>Mamoun Abdel-Hafez</v>
      </c>
      <c r="E115" s="1258" t="s">
        <v>67</v>
      </c>
      <c r="F115" s="1260" t="s">
        <v>18</v>
      </c>
      <c r="G115" s="1260" t="s">
        <v>38</v>
      </c>
      <c r="H115" s="1260" t="s">
        <v>1557</v>
      </c>
      <c r="I115" s="1261" t="s">
        <v>1322</v>
      </c>
      <c r="J115" s="1298" t="s">
        <v>1166</v>
      </c>
      <c r="K115" s="1263"/>
      <c r="L115" s="1263"/>
      <c r="M115" s="1263"/>
      <c r="N115" s="1263"/>
      <c r="O115" s="1263"/>
      <c r="P115" s="1263">
        <v>1</v>
      </c>
      <c r="Q115" s="1260" t="s">
        <v>1227</v>
      </c>
      <c r="R115" s="1267" t="s">
        <v>1558</v>
      </c>
      <c r="S115" s="1263">
        <v>1</v>
      </c>
      <c r="T115" s="1263">
        <v>1</v>
      </c>
      <c r="U115" s="1263">
        <f>1/3</f>
        <v>0.33333333333333331</v>
      </c>
      <c r="V115" s="1387">
        <f>1/3</f>
        <v>0.33333333333333331</v>
      </c>
    </row>
    <row r="116" spans="1:22" ht="48" customHeight="1">
      <c r="A116" s="1249">
        <v>115</v>
      </c>
      <c r="B116" s="1252" t="s">
        <v>1046</v>
      </c>
      <c r="C116" s="1268" t="s">
        <v>1559</v>
      </c>
      <c r="D116" s="1250" t="str">
        <f t="shared" si="7"/>
        <v>Imad  Abu-Yousef</v>
      </c>
      <c r="E116" s="1250" t="s">
        <v>67</v>
      </c>
      <c r="F116" s="1252" t="s">
        <v>17</v>
      </c>
      <c r="G116" s="1252" t="s">
        <v>2098</v>
      </c>
      <c r="H116" s="1252" t="s">
        <v>1560</v>
      </c>
      <c r="I116" s="1253" t="s">
        <v>1323</v>
      </c>
      <c r="J116" s="1254" t="s">
        <v>1167</v>
      </c>
      <c r="K116" s="1255">
        <v>1</v>
      </c>
      <c r="L116" s="1255"/>
      <c r="M116" s="1255"/>
      <c r="N116" s="1255"/>
      <c r="O116" s="1255"/>
      <c r="P116" s="1255"/>
      <c r="Q116" s="1252" t="s">
        <v>1225</v>
      </c>
      <c r="R116" s="1323" t="s">
        <v>1561</v>
      </c>
      <c r="S116" s="1255">
        <v>1</v>
      </c>
      <c r="T116" s="1255">
        <v>1</v>
      </c>
      <c r="U116" s="1255">
        <f>1/10</f>
        <v>0.1</v>
      </c>
      <c r="V116" s="1386">
        <f>1/10</f>
        <v>0.1</v>
      </c>
    </row>
    <row r="117" spans="1:22" ht="32">
      <c r="A117" s="1257">
        <v>116</v>
      </c>
      <c r="B117" s="1260" t="s">
        <v>161</v>
      </c>
      <c r="C117" s="1272" t="s">
        <v>1533</v>
      </c>
      <c r="D117" s="1250" t="str">
        <f t="shared" si="7"/>
        <v>Yousef Salamin</v>
      </c>
      <c r="E117" s="1258" t="s">
        <v>67</v>
      </c>
      <c r="F117" s="1260" t="s">
        <v>17</v>
      </c>
      <c r="G117" s="1260" t="s">
        <v>31</v>
      </c>
      <c r="H117" s="1260" t="s">
        <v>1575</v>
      </c>
      <c r="I117" s="1261" t="s">
        <v>1324</v>
      </c>
      <c r="J117" s="1324" t="s">
        <v>1168</v>
      </c>
      <c r="K117" s="1325">
        <v>1</v>
      </c>
      <c r="L117" s="1263"/>
      <c r="M117" s="1263"/>
      <c r="N117" s="1263"/>
      <c r="O117" s="1263"/>
      <c r="P117" s="1263"/>
      <c r="Q117" s="1260" t="s">
        <v>1228</v>
      </c>
      <c r="R117" s="1267" t="s">
        <v>1576</v>
      </c>
      <c r="S117" s="1263">
        <v>1</v>
      </c>
      <c r="T117" s="1263">
        <v>1</v>
      </c>
      <c r="U117" s="1263">
        <f>1/3</f>
        <v>0.33333333333333331</v>
      </c>
      <c r="V117" s="1387">
        <f>1/3</f>
        <v>0.33333333333333331</v>
      </c>
    </row>
    <row r="118" spans="1:22" ht="32">
      <c r="A118" s="1249">
        <v>117</v>
      </c>
      <c r="B118" s="1252" t="s">
        <v>300</v>
      </c>
      <c r="C118" s="1268" t="s">
        <v>1577</v>
      </c>
      <c r="D118" s="1250" t="str">
        <f t="shared" si="7"/>
        <v>Adrian Lopes</v>
      </c>
      <c r="E118" s="1250" t="s">
        <v>56</v>
      </c>
      <c r="F118" s="1252" t="s">
        <v>19</v>
      </c>
      <c r="G118" s="1252" t="s">
        <v>40</v>
      </c>
      <c r="H118" s="1252" t="s">
        <v>1578</v>
      </c>
      <c r="I118" s="1253" t="s">
        <v>1325</v>
      </c>
      <c r="J118" s="1326" t="s">
        <v>1169</v>
      </c>
      <c r="K118" s="1327">
        <v>1</v>
      </c>
      <c r="L118" s="1255"/>
      <c r="M118" s="1255"/>
      <c r="N118" s="1255"/>
      <c r="O118" s="1255"/>
      <c r="P118" s="1255"/>
      <c r="Q118" s="1252" t="s">
        <v>1201</v>
      </c>
      <c r="R118" s="1266" t="s">
        <v>1579</v>
      </c>
      <c r="S118" s="1255">
        <v>1</v>
      </c>
      <c r="T118" s="1255">
        <v>1</v>
      </c>
      <c r="U118" s="1255">
        <v>1</v>
      </c>
      <c r="V118" s="1386">
        <v>1</v>
      </c>
    </row>
    <row r="119" spans="1:22">
      <c r="A119" s="1257">
        <v>118</v>
      </c>
      <c r="B119" s="1260" t="s">
        <v>483</v>
      </c>
      <c r="C119" s="1272" t="s">
        <v>484</v>
      </c>
      <c r="D119" s="1250" t="str">
        <f t="shared" si="7"/>
        <v>Sattar Izwaini</v>
      </c>
      <c r="E119" s="1258" t="s">
        <v>59</v>
      </c>
      <c r="F119" s="1260" t="s">
        <v>17</v>
      </c>
      <c r="G119" s="1260" t="s">
        <v>1428</v>
      </c>
      <c r="H119" s="1260" t="s">
        <v>1580</v>
      </c>
      <c r="I119" s="1261" t="s">
        <v>1326</v>
      </c>
      <c r="J119" s="1328" t="s">
        <v>1170</v>
      </c>
      <c r="K119" s="1263"/>
      <c r="L119" s="1263">
        <v>1</v>
      </c>
      <c r="M119" s="1263"/>
      <c r="N119" s="1263"/>
      <c r="O119" s="1263"/>
      <c r="P119" s="1263"/>
      <c r="Q119" s="1260" t="s">
        <v>1198</v>
      </c>
      <c r="R119" s="1267" t="s">
        <v>1581</v>
      </c>
      <c r="S119" s="1263">
        <v>1</v>
      </c>
      <c r="T119" s="1263">
        <v>1</v>
      </c>
      <c r="U119" s="1263">
        <v>1</v>
      </c>
      <c r="V119" s="1387">
        <v>1</v>
      </c>
    </row>
    <row r="120" spans="1:22">
      <c r="A120" s="1249">
        <v>119</v>
      </c>
      <c r="B120" s="1252" t="s">
        <v>785</v>
      </c>
      <c r="C120" s="1268" t="s">
        <v>769</v>
      </c>
      <c r="D120" s="1250" t="str">
        <f t="shared" si="7"/>
        <v>Emin Gahramanov</v>
      </c>
      <c r="E120" s="1250" t="s">
        <v>59</v>
      </c>
      <c r="F120" s="1252" t="s">
        <v>19</v>
      </c>
      <c r="G120" s="1252" t="s">
        <v>40</v>
      </c>
      <c r="H120" s="1252" t="s">
        <v>1582</v>
      </c>
      <c r="I120" s="1253" t="s">
        <v>1327</v>
      </c>
      <c r="J120" s="1252" t="s">
        <v>1171</v>
      </c>
      <c r="K120" s="1255"/>
      <c r="L120" s="1255">
        <v>0.33333333333333331</v>
      </c>
      <c r="M120" s="1255"/>
      <c r="N120" s="1255"/>
      <c r="O120" s="1255"/>
      <c r="P120" s="1255"/>
      <c r="Q120" s="1252" t="s">
        <v>1229</v>
      </c>
      <c r="R120" s="1266" t="s">
        <v>1583</v>
      </c>
      <c r="S120" s="1255">
        <v>0.33333333333333331</v>
      </c>
      <c r="T120" s="1255">
        <v>0.33333333333333331</v>
      </c>
      <c r="U120" s="1255">
        <f t="shared" ref="U120:V124" si="12">1/3</f>
        <v>0.33333333333333331</v>
      </c>
      <c r="V120" s="1386">
        <f t="shared" si="12"/>
        <v>0.33333333333333331</v>
      </c>
    </row>
    <row r="121" spans="1:22">
      <c r="A121" s="1257">
        <v>120</v>
      </c>
      <c r="B121" s="1260" t="s">
        <v>279</v>
      </c>
      <c r="C121" s="1272" t="s">
        <v>280</v>
      </c>
      <c r="D121" s="1250" t="str">
        <f t="shared" si="7"/>
        <v>Khusrav Gaibulloev</v>
      </c>
      <c r="E121" s="1258" t="s">
        <v>59</v>
      </c>
      <c r="F121" s="1260" t="s">
        <v>19</v>
      </c>
      <c r="G121" s="1260" t="s">
        <v>40</v>
      </c>
      <c r="H121" s="1260" t="s">
        <v>1582</v>
      </c>
      <c r="I121" s="1261" t="s">
        <v>1327</v>
      </c>
      <c r="J121" s="1260" t="s">
        <v>1171</v>
      </c>
      <c r="K121" s="1263"/>
      <c r="L121" s="1263">
        <v>0.33333333333333331</v>
      </c>
      <c r="M121" s="1263"/>
      <c r="N121" s="1263"/>
      <c r="O121" s="1263"/>
      <c r="P121" s="1263"/>
      <c r="Q121" s="1260" t="s">
        <v>1229</v>
      </c>
      <c r="R121" s="1267" t="s">
        <v>1583</v>
      </c>
      <c r="S121" s="1263">
        <v>0.33333333333333331</v>
      </c>
      <c r="T121" s="1263">
        <v>0.33333333333333331</v>
      </c>
      <c r="U121" s="1263">
        <f t="shared" si="12"/>
        <v>0.33333333333333331</v>
      </c>
      <c r="V121" s="1387">
        <f t="shared" si="12"/>
        <v>0.33333333333333331</v>
      </c>
    </row>
    <row r="122" spans="1:22">
      <c r="A122" s="1249">
        <v>121</v>
      </c>
      <c r="B122" s="1252" t="s">
        <v>325</v>
      </c>
      <c r="C122" s="1268" t="s">
        <v>326</v>
      </c>
      <c r="D122" s="1250" t="str">
        <f t="shared" si="7"/>
        <v>Javed Younas</v>
      </c>
      <c r="E122" s="1252" t="s">
        <v>67</v>
      </c>
      <c r="F122" s="1252" t="s">
        <v>19</v>
      </c>
      <c r="G122" s="1252" t="s">
        <v>40</v>
      </c>
      <c r="H122" s="1252" t="s">
        <v>1582</v>
      </c>
      <c r="I122" s="1253" t="s">
        <v>1327</v>
      </c>
      <c r="J122" s="1252" t="s">
        <v>1171</v>
      </c>
      <c r="K122" s="1255"/>
      <c r="L122" s="1255">
        <v>0.33333333333333331</v>
      </c>
      <c r="M122" s="1255"/>
      <c r="N122" s="1255"/>
      <c r="O122" s="1255"/>
      <c r="P122" s="1255"/>
      <c r="Q122" s="1252" t="s">
        <v>1229</v>
      </c>
      <c r="R122" s="1266" t="s">
        <v>1583</v>
      </c>
      <c r="S122" s="1255">
        <v>0.33333333333333331</v>
      </c>
      <c r="T122" s="1255">
        <v>0.33333333333333331</v>
      </c>
      <c r="U122" s="1255">
        <f t="shared" si="12"/>
        <v>0.33333333333333331</v>
      </c>
      <c r="V122" s="1386">
        <f t="shared" si="12"/>
        <v>0.33333333333333331</v>
      </c>
    </row>
    <row r="123" spans="1:22">
      <c r="A123" s="1257">
        <v>122</v>
      </c>
      <c r="B123" s="1260" t="s">
        <v>190</v>
      </c>
      <c r="C123" s="1272" t="s">
        <v>164</v>
      </c>
      <c r="D123" s="1250" t="str">
        <f t="shared" si="7"/>
        <v>Mohamed Hassan</v>
      </c>
      <c r="E123" s="1260" t="s">
        <v>67</v>
      </c>
      <c r="F123" s="1260" t="s">
        <v>18</v>
      </c>
      <c r="G123" s="1260" t="s">
        <v>36</v>
      </c>
      <c r="H123" s="1260" t="s">
        <v>1584</v>
      </c>
      <c r="I123" s="1261" t="s">
        <v>1328</v>
      </c>
      <c r="J123" s="1260" t="s">
        <v>1172</v>
      </c>
      <c r="K123" s="1263"/>
      <c r="L123" s="1263"/>
      <c r="M123" s="1263"/>
      <c r="N123" s="1263"/>
      <c r="O123" s="1263"/>
      <c r="P123" s="1263">
        <v>0.5</v>
      </c>
      <c r="Q123" s="1260" t="s">
        <v>1195</v>
      </c>
      <c r="R123" s="1267" t="s">
        <v>1585</v>
      </c>
      <c r="S123" s="1263">
        <v>0.5</v>
      </c>
      <c r="T123" s="1263">
        <v>0.5</v>
      </c>
      <c r="U123" s="1263">
        <f t="shared" si="12"/>
        <v>0.33333333333333331</v>
      </c>
      <c r="V123" s="1387">
        <f t="shared" si="12"/>
        <v>0.33333333333333331</v>
      </c>
    </row>
    <row r="124" spans="1:22">
      <c r="A124" s="1249">
        <v>123</v>
      </c>
      <c r="B124" s="1252" t="s">
        <v>211</v>
      </c>
      <c r="C124" s="1268" t="s">
        <v>212</v>
      </c>
      <c r="D124" s="1250" t="str">
        <f t="shared" si="7"/>
        <v>Tamer Shanableh</v>
      </c>
      <c r="E124" s="1252" t="s">
        <v>67</v>
      </c>
      <c r="F124" s="1252" t="s">
        <v>18</v>
      </c>
      <c r="G124" s="1252" t="s">
        <v>1361</v>
      </c>
      <c r="H124" s="1252" t="s">
        <v>1584</v>
      </c>
      <c r="I124" s="1253" t="s">
        <v>1328</v>
      </c>
      <c r="J124" s="1252" t="s">
        <v>1172</v>
      </c>
      <c r="K124" s="1255"/>
      <c r="L124" s="1255"/>
      <c r="M124" s="1255"/>
      <c r="N124" s="1255"/>
      <c r="O124" s="1255"/>
      <c r="P124" s="1255">
        <v>0.5</v>
      </c>
      <c r="Q124" s="1252" t="s">
        <v>1195</v>
      </c>
      <c r="R124" s="1266" t="s">
        <v>1585</v>
      </c>
      <c r="S124" s="1255">
        <v>0.5</v>
      </c>
      <c r="T124" s="1255">
        <v>0.5</v>
      </c>
      <c r="U124" s="1255">
        <f t="shared" si="12"/>
        <v>0.33333333333333331</v>
      </c>
      <c r="V124" s="1392">
        <f t="shared" si="12"/>
        <v>0.33333333333333331</v>
      </c>
    </row>
    <row r="125" spans="1:22" ht="48">
      <c r="A125" s="1257">
        <v>124</v>
      </c>
      <c r="B125" s="1260" t="s">
        <v>694</v>
      </c>
      <c r="C125" s="1272" t="s">
        <v>950</v>
      </c>
      <c r="D125" s="1250" t="str">
        <f t="shared" si="7"/>
        <v>Danial Waleed</v>
      </c>
      <c r="E125" s="1260" t="s">
        <v>231</v>
      </c>
      <c r="F125" s="1260" t="s">
        <v>18</v>
      </c>
      <c r="G125" s="1260" t="s">
        <v>38</v>
      </c>
      <c r="H125" s="1260" t="s">
        <v>1593</v>
      </c>
      <c r="I125" s="1261" t="s">
        <v>1329</v>
      </c>
      <c r="J125" s="1298" t="s">
        <v>1173</v>
      </c>
      <c r="K125" s="1263">
        <v>0</v>
      </c>
      <c r="L125" s="1263"/>
      <c r="M125" s="1263"/>
      <c r="N125" s="1263"/>
      <c r="O125" s="1263"/>
      <c r="P125" s="1263"/>
      <c r="Q125" s="1260" t="s">
        <v>1206</v>
      </c>
      <c r="R125" s="1267" t="s">
        <v>1592</v>
      </c>
      <c r="S125" s="1263">
        <f t="shared" ref="S125:S132" si="13">1/8</f>
        <v>0.125</v>
      </c>
      <c r="T125" s="1263">
        <v>0</v>
      </c>
      <c r="U125" s="1263">
        <f t="shared" ref="U125:U132" si="14">1/8</f>
        <v>0.125</v>
      </c>
      <c r="V125" s="1395">
        <v>0</v>
      </c>
    </row>
    <row r="126" spans="1:22" ht="48">
      <c r="A126" s="1249">
        <v>125</v>
      </c>
      <c r="B126" s="1252" t="s">
        <v>397</v>
      </c>
      <c r="C126" s="1268" t="s">
        <v>1586</v>
      </c>
      <c r="D126" s="1250" t="str">
        <f t="shared" si="7"/>
        <v>Syed Hamdan Mustafa</v>
      </c>
      <c r="E126" s="1250" t="s">
        <v>835</v>
      </c>
      <c r="F126" s="1252" t="s">
        <v>18</v>
      </c>
      <c r="G126" s="1252" t="s">
        <v>38</v>
      </c>
      <c r="H126" s="1252" t="s">
        <v>1593</v>
      </c>
      <c r="I126" s="1253" t="s">
        <v>1329</v>
      </c>
      <c r="J126" s="1254" t="s">
        <v>1173</v>
      </c>
      <c r="K126" s="1255">
        <v>0</v>
      </c>
      <c r="L126" s="1255"/>
      <c r="M126" s="1255"/>
      <c r="N126" s="1255"/>
      <c r="O126" s="1255"/>
      <c r="P126" s="1255"/>
      <c r="Q126" s="1252" t="s">
        <v>1206</v>
      </c>
      <c r="R126" s="1266" t="s">
        <v>1592</v>
      </c>
      <c r="S126" s="1255">
        <f t="shared" si="13"/>
        <v>0.125</v>
      </c>
      <c r="T126" s="1255">
        <v>0</v>
      </c>
      <c r="U126" s="1255">
        <f t="shared" si="14"/>
        <v>0.125</v>
      </c>
      <c r="V126" s="1394">
        <v>0</v>
      </c>
    </row>
    <row r="127" spans="1:22" ht="48">
      <c r="A127" s="1257">
        <v>126</v>
      </c>
      <c r="B127" s="1260" t="s">
        <v>1587</v>
      </c>
      <c r="C127" s="1272" t="s">
        <v>1588</v>
      </c>
      <c r="D127" s="1250" t="str">
        <f t="shared" si="7"/>
        <v>Kevin Rose Dias</v>
      </c>
      <c r="E127" s="1260" t="s">
        <v>231</v>
      </c>
      <c r="F127" s="1260" t="s">
        <v>18</v>
      </c>
      <c r="G127" s="1260" t="s">
        <v>38</v>
      </c>
      <c r="H127" s="1260" t="s">
        <v>1593</v>
      </c>
      <c r="I127" s="1261" t="s">
        <v>1329</v>
      </c>
      <c r="J127" s="1298" t="s">
        <v>1173</v>
      </c>
      <c r="K127" s="1263">
        <v>0</v>
      </c>
      <c r="L127" s="1263"/>
      <c r="M127" s="1263"/>
      <c r="N127" s="1263"/>
      <c r="O127" s="1263"/>
      <c r="P127" s="1263"/>
      <c r="Q127" s="1260" t="s">
        <v>1206</v>
      </c>
      <c r="R127" s="1267" t="s">
        <v>1592</v>
      </c>
      <c r="S127" s="1263">
        <f t="shared" si="13"/>
        <v>0.125</v>
      </c>
      <c r="T127" s="1263">
        <v>0</v>
      </c>
      <c r="U127" s="1263">
        <f t="shared" si="14"/>
        <v>0.125</v>
      </c>
      <c r="V127" s="1395">
        <v>0</v>
      </c>
    </row>
    <row r="128" spans="1:22" ht="48">
      <c r="A128" s="1249">
        <v>127</v>
      </c>
      <c r="B128" s="1252" t="s">
        <v>1589</v>
      </c>
      <c r="C128" s="1268" t="s">
        <v>1590</v>
      </c>
      <c r="D128" s="1250" t="str">
        <f t="shared" si="7"/>
        <v>Fahad Arif</v>
      </c>
      <c r="E128" s="1250" t="s">
        <v>835</v>
      </c>
      <c r="F128" s="1252" t="s">
        <v>18</v>
      </c>
      <c r="G128" s="1252" t="s">
        <v>38</v>
      </c>
      <c r="H128" s="1252" t="s">
        <v>1593</v>
      </c>
      <c r="I128" s="1253" t="s">
        <v>1329</v>
      </c>
      <c r="J128" s="1254" t="s">
        <v>1173</v>
      </c>
      <c r="K128" s="1255">
        <v>0</v>
      </c>
      <c r="L128" s="1255"/>
      <c r="M128" s="1255"/>
      <c r="N128" s="1255"/>
      <c r="O128" s="1255"/>
      <c r="P128" s="1255"/>
      <c r="Q128" s="1252" t="s">
        <v>1206</v>
      </c>
      <c r="R128" s="1266" t="s">
        <v>1592</v>
      </c>
      <c r="S128" s="1255">
        <f t="shared" si="13"/>
        <v>0.125</v>
      </c>
      <c r="T128" s="1255">
        <v>0</v>
      </c>
      <c r="U128" s="1255">
        <f t="shared" si="14"/>
        <v>0.125</v>
      </c>
      <c r="V128" s="1394">
        <v>0</v>
      </c>
    </row>
    <row r="129" spans="1:22" ht="48">
      <c r="A129" s="1257">
        <v>128</v>
      </c>
      <c r="B129" s="1260" t="s">
        <v>138</v>
      </c>
      <c r="C129" s="1272" t="s">
        <v>1591</v>
      </c>
      <c r="D129" s="1250" t="str">
        <f t="shared" si="7"/>
        <v>Jawwad Imtiaz Ahmed</v>
      </c>
      <c r="E129" s="1258" t="s">
        <v>835</v>
      </c>
      <c r="F129" s="1260" t="s">
        <v>18</v>
      </c>
      <c r="G129" s="1260" t="s">
        <v>36</v>
      </c>
      <c r="H129" s="1260" t="s">
        <v>1593</v>
      </c>
      <c r="I129" s="1261" t="s">
        <v>1329</v>
      </c>
      <c r="J129" s="1298" t="s">
        <v>1173</v>
      </c>
      <c r="K129" s="1263">
        <v>0</v>
      </c>
      <c r="L129" s="1263"/>
      <c r="M129" s="1263"/>
      <c r="N129" s="1263"/>
      <c r="O129" s="1263"/>
      <c r="P129" s="1263"/>
      <c r="Q129" s="1260" t="s">
        <v>1206</v>
      </c>
      <c r="R129" s="1267" t="s">
        <v>1592</v>
      </c>
      <c r="S129" s="1263">
        <f t="shared" si="13"/>
        <v>0.125</v>
      </c>
      <c r="T129" s="1263">
        <v>0</v>
      </c>
      <c r="U129" s="1263">
        <f t="shared" si="14"/>
        <v>0.125</v>
      </c>
      <c r="V129" s="1395">
        <v>0</v>
      </c>
    </row>
    <row r="130" spans="1:22" ht="48">
      <c r="A130" s="1285">
        <v>129</v>
      </c>
      <c r="B130" s="1288" t="s">
        <v>247</v>
      </c>
      <c r="C130" s="1299" t="s">
        <v>248</v>
      </c>
      <c r="D130" s="1250" t="str">
        <f t="shared" si="7"/>
        <v>Shayok Mukhopadhyay</v>
      </c>
      <c r="E130" s="1286" t="s">
        <v>56</v>
      </c>
      <c r="F130" s="1288" t="s">
        <v>18</v>
      </c>
      <c r="G130" s="1288" t="s">
        <v>36</v>
      </c>
      <c r="H130" s="1288" t="s">
        <v>1593</v>
      </c>
      <c r="I130" s="1314" t="s">
        <v>1329</v>
      </c>
      <c r="J130" s="1300" t="s">
        <v>1173</v>
      </c>
      <c r="K130" s="1291">
        <v>0.33333333333333331</v>
      </c>
      <c r="L130" s="1291"/>
      <c r="M130" s="1291"/>
      <c r="N130" s="1291"/>
      <c r="O130" s="1291"/>
      <c r="P130" s="1291"/>
      <c r="Q130" s="1288" t="s">
        <v>1206</v>
      </c>
      <c r="R130" s="1292" t="s">
        <v>1592</v>
      </c>
      <c r="S130" s="1291">
        <f t="shared" si="13"/>
        <v>0.125</v>
      </c>
      <c r="T130" s="1291">
        <v>0.33333333333333331</v>
      </c>
      <c r="U130" s="1291">
        <f t="shared" si="14"/>
        <v>0.125</v>
      </c>
      <c r="V130" s="1396">
        <f>(1+(5/3))/8</f>
        <v>0.33333333333333337</v>
      </c>
    </row>
    <row r="131" spans="1:22" ht="48">
      <c r="A131" s="1273">
        <v>130</v>
      </c>
      <c r="B131" s="1274" t="s">
        <v>224</v>
      </c>
      <c r="C131" s="1275" t="s">
        <v>225</v>
      </c>
      <c r="D131" s="1250" t="str">
        <f t="shared" ref="D131:D194" si="15">C131&amp;" "&amp;B131</f>
        <v>Mamoun Abdel-Hafez</v>
      </c>
      <c r="E131" s="1274" t="s">
        <v>67</v>
      </c>
      <c r="F131" s="1274" t="s">
        <v>18</v>
      </c>
      <c r="G131" s="1274" t="s">
        <v>38</v>
      </c>
      <c r="H131" s="1274" t="s">
        <v>1593</v>
      </c>
      <c r="I131" s="1312" t="s">
        <v>1329</v>
      </c>
      <c r="J131" s="1301" t="s">
        <v>1173</v>
      </c>
      <c r="K131" s="1278">
        <v>0.33333333333333331</v>
      </c>
      <c r="L131" s="1278"/>
      <c r="M131" s="1278"/>
      <c r="N131" s="1278"/>
      <c r="O131" s="1278"/>
      <c r="P131" s="1278"/>
      <c r="Q131" s="1274" t="s">
        <v>1206</v>
      </c>
      <c r="R131" s="1279" t="s">
        <v>1592</v>
      </c>
      <c r="S131" s="1278">
        <f t="shared" si="13"/>
        <v>0.125</v>
      </c>
      <c r="T131" s="1278">
        <v>0.33333333333333331</v>
      </c>
      <c r="U131" s="1278">
        <f t="shared" si="14"/>
        <v>0.125</v>
      </c>
      <c r="V131" s="1396">
        <f>(1+(5/3))/8</f>
        <v>0.33333333333333337</v>
      </c>
    </row>
    <row r="132" spans="1:22" ht="48">
      <c r="A132" s="1285">
        <v>131</v>
      </c>
      <c r="B132" s="1288" t="s">
        <v>337</v>
      </c>
      <c r="C132" s="1299" t="s">
        <v>338</v>
      </c>
      <c r="D132" s="1250" t="str">
        <f t="shared" si="15"/>
        <v>Mohammad Abdel Kareem Jaradat</v>
      </c>
      <c r="E132" s="1288" t="s">
        <v>59</v>
      </c>
      <c r="F132" s="1288" t="s">
        <v>18</v>
      </c>
      <c r="G132" s="1288" t="s">
        <v>38</v>
      </c>
      <c r="H132" s="1288" t="s">
        <v>1593</v>
      </c>
      <c r="I132" s="1314" t="s">
        <v>1329</v>
      </c>
      <c r="J132" s="1300" t="s">
        <v>1173</v>
      </c>
      <c r="K132" s="1291">
        <v>0.33333333333333331</v>
      </c>
      <c r="L132" s="1291"/>
      <c r="M132" s="1291"/>
      <c r="N132" s="1291"/>
      <c r="O132" s="1291"/>
      <c r="P132" s="1291"/>
      <c r="Q132" s="1288" t="s">
        <v>1206</v>
      </c>
      <c r="R132" s="1292" t="s">
        <v>1592</v>
      </c>
      <c r="S132" s="1291">
        <f t="shared" si="13"/>
        <v>0.125</v>
      </c>
      <c r="T132" s="1291">
        <v>0.33333333333333331</v>
      </c>
      <c r="U132" s="1291">
        <f t="shared" si="14"/>
        <v>0.125</v>
      </c>
      <c r="V132" s="1396">
        <f>(1+(5/3))/8</f>
        <v>0.33333333333333337</v>
      </c>
    </row>
    <row r="133" spans="1:22" ht="48">
      <c r="A133" s="1257">
        <v>132</v>
      </c>
      <c r="B133" s="1260" t="s">
        <v>803</v>
      </c>
      <c r="C133" s="1272" t="s">
        <v>804</v>
      </c>
      <c r="D133" s="1250" t="str">
        <f t="shared" si="15"/>
        <v>Marie-France Waxin</v>
      </c>
      <c r="E133" s="1260" t="s">
        <v>59</v>
      </c>
      <c r="F133" s="1260" t="s">
        <v>19</v>
      </c>
      <c r="G133" s="1260" t="s">
        <v>1237</v>
      </c>
      <c r="H133" s="1260" t="s">
        <v>1594</v>
      </c>
      <c r="I133" s="1261" t="s">
        <v>1330</v>
      </c>
      <c r="J133" s="1298" t="s">
        <v>1174</v>
      </c>
      <c r="K133" s="1329"/>
      <c r="L133" s="1263">
        <v>1</v>
      </c>
      <c r="M133" s="1263"/>
      <c r="N133" s="1263"/>
      <c r="O133" s="1263"/>
      <c r="P133" s="1263"/>
      <c r="Q133" s="1260" t="s">
        <v>1201</v>
      </c>
      <c r="R133" s="1267" t="s">
        <v>1595</v>
      </c>
      <c r="S133" s="1263">
        <v>1</v>
      </c>
      <c r="T133" s="1263">
        <v>1</v>
      </c>
      <c r="U133" s="1263">
        <f>1/3</f>
        <v>0.33333333333333331</v>
      </c>
      <c r="V133" s="1387">
        <f>1/3</f>
        <v>0.33333333333333331</v>
      </c>
    </row>
    <row r="134" spans="1:22">
      <c r="A134" s="1249">
        <v>133</v>
      </c>
      <c r="B134" s="1252" t="s">
        <v>84</v>
      </c>
      <c r="C134" s="1268" t="s">
        <v>85</v>
      </c>
      <c r="D134" s="1250" t="str">
        <f t="shared" si="15"/>
        <v>Valerie Lindsay</v>
      </c>
      <c r="E134" s="1252" t="s">
        <v>67</v>
      </c>
      <c r="F134" s="1252" t="s">
        <v>19</v>
      </c>
      <c r="G134" s="1252" t="s">
        <v>1237</v>
      </c>
      <c r="H134" s="1252" t="s">
        <v>1596</v>
      </c>
      <c r="I134" s="1253" t="s">
        <v>1331</v>
      </c>
      <c r="J134" s="1252" t="s">
        <v>1175</v>
      </c>
      <c r="K134" s="1255"/>
      <c r="L134" s="1255">
        <v>1</v>
      </c>
      <c r="M134" s="1255"/>
      <c r="N134" s="1255"/>
      <c r="O134" s="1255"/>
      <c r="P134" s="1255"/>
      <c r="Q134" s="1252" t="s">
        <v>1201</v>
      </c>
      <c r="R134" s="1266" t="s">
        <v>1597</v>
      </c>
      <c r="S134" s="1255">
        <v>1</v>
      </c>
      <c r="T134" s="1255">
        <v>1</v>
      </c>
      <c r="U134" s="1255">
        <f>1/3</f>
        <v>0.33333333333333331</v>
      </c>
      <c r="V134" s="1386">
        <f>1/3</f>
        <v>0.33333333333333331</v>
      </c>
    </row>
    <row r="135" spans="1:22" ht="48">
      <c r="A135" s="1257">
        <v>134</v>
      </c>
      <c r="B135" s="1260" t="s">
        <v>237</v>
      </c>
      <c r="C135" s="1272" t="s">
        <v>238</v>
      </c>
      <c r="D135" s="1250" t="str">
        <f t="shared" si="15"/>
        <v>Habibur Rehman</v>
      </c>
      <c r="E135" s="1260" t="s">
        <v>59</v>
      </c>
      <c r="F135" s="1260" t="s">
        <v>18</v>
      </c>
      <c r="G135" s="1260" t="s">
        <v>36</v>
      </c>
      <c r="H135" s="1260" t="s">
        <v>1599</v>
      </c>
      <c r="I135" s="1280" t="s">
        <v>1332</v>
      </c>
      <c r="J135" s="1298" t="s">
        <v>1176</v>
      </c>
      <c r="K135" s="1263">
        <v>1</v>
      </c>
      <c r="L135" s="1263"/>
      <c r="M135" s="1263"/>
      <c r="N135" s="1263"/>
      <c r="O135" s="1263"/>
      <c r="P135" s="1263"/>
      <c r="Q135" s="1260" t="s">
        <v>1230</v>
      </c>
      <c r="R135" s="1267" t="s">
        <v>1598</v>
      </c>
      <c r="S135" s="1263">
        <v>1</v>
      </c>
      <c r="T135" s="1263">
        <v>1</v>
      </c>
      <c r="U135" s="1263">
        <f>1/7</f>
        <v>0.14285714285714285</v>
      </c>
      <c r="V135" s="1387">
        <f>1/7</f>
        <v>0.14285714285714285</v>
      </c>
    </row>
    <row r="136" spans="1:22">
      <c r="A136" s="1249">
        <v>135</v>
      </c>
      <c r="B136" s="1252" t="s">
        <v>82</v>
      </c>
      <c r="C136" s="1268" t="s">
        <v>83</v>
      </c>
      <c r="D136" s="1250" t="str">
        <f t="shared" si="15"/>
        <v>Stephen Chan</v>
      </c>
      <c r="E136" s="1252" t="s">
        <v>56</v>
      </c>
      <c r="F136" s="1252" t="s">
        <v>17</v>
      </c>
      <c r="G136" s="1252" t="s">
        <v>29</v>
      </c>
      <c r="H136" s="1252" t="s">
        <v>1600</v>
      </c>
      <c r="I136" s="1253" t="s">
        <v>1333</v>
      </c>
      <c r="J136" s="1252" t="s">
        <v>1177</v>
      </c>
      <c r="K136" s="1255">
        <v>1</v>
      </c>
      <c r="L136" s="1255"/>
      <c r="M136" s="1255"/>
      <c r="N136" s="1255"/>
      <c r="O136" s="1255"/>
      <c r="P136" s="1255"/>
      <c r="Q136" s="1252" t="s">
        <v>1200</v>
      </c>
      <c r="R136" s="1266" t="s">
        <v>1601</v>
      </c>
      <c r="S136" s="1255">
        <v>1</v>
      </c>
      <c r="T136" s="1255">
        <v>1</v>
      </c>
      <c r="U136" s="1255">
        <f t="shared" ref="U136:V138" si="16">1/2</f>
        <v>0.5</v>
      </c>
      <c r="V136" s="1386">
        <f t="shared" si="16"/>
        <v>0.5</v>
      </c>
    </row>
    <row r="137" spans="1:22">
      <c r="A137" s="1257">
        <v>136</v>
      </c>
      <c r="B137" s="1260" t="s">
        <v>167</v>
      </c>
      <c r="C137" s="1272" t="s">
        <v>1027</v>
      </c>
      <c r="D137" s="1250" t="str">
        <f t="shared" si="15"/>
        <v>Zahid Khan</v>
      </c>
      <c r="E137" s="1260" t="s">
        <v>59</v>
      </c>
      <c r="F137" s="1260" t="s">
        <v>18</v>
      </c>
      <c r="G137" s="1260" t="s">
        <v>34</v>
      </c>
      <c r="H137" s="1260" t="s">
        <v>1602</v>
      </c>
      <c r="I137" s="1261" t="s">
        <v>1334</v>
      </c>
      <c r="J137" s="1260" t="s">
        <v>1178</v>
      </c>
      <c r="K137" s="1263"/>
      <c r="L137" s="1263"/>
      <c r="M137" s="1263"/>
      <c r="N137" s="1263"/>
      <c r="O137" s="1263"/>
      <c r="P137" s="1263">
        <v>0.5</v>
      </c>
      <c r="Q137" s="1260" t="s">
        <v>1199</v>
      </c>
      <c r="R137" s="1267" t="s">
        <v>1603</v>
      </c>
      <c r="S137" s="1263">
        <v>0.5</v>
      </c>
      <c r="T137" s="1263">
        <v>0.5</v>
      </c>
      <c r="U137" s="1263">
        <f t="shared" si="16"/>
        <v>0.5</v>
      </c>
      <c r="V137" s="1387">
        <f t="shared" si="16"/>
        <v>0.5</v>
      </c>
    </row>
    <row r="138" spans="1:22">
      <c r="A138" s="1249">
        <v>137</v>
      </c>
      <c r="B138" s="1252" t="s">
        <v>309</v>
      </c>
      <c r="C138" s="1268" t="s">
        <v>100</v>
      </c>
      <c r="D138" s="1250" t="str">
        <f t="shared" si="15"/>
        <v>Mohammad Yamin</v>
      </c>
      <c r="E138" s="1252" t="s">
        <v>912</v>
      </c>
      <c r="F138" s="1252" t="s">
        <v>18</v>
      </c>
      <c r="G138" s="1252" t="s">
        <v>34</v>
      </c>
      <c r="H138" s="1252" t="s">
        <v>1602</v>
      </c>
      <c r="I138" s="1253" t="s">
        <v>1334</v>
      </c>
      <c r="J138" s="1252" t="s">
        <v>1178</v>
      </c>
      <c r="K138" s="1255"/>
      <c r="L138" s="1255"/>
      <c r="M138" s="1255"/>
      <c r="N138" s="1255"/>
      <c r="O138" s="1255"/>
      <c r="P138" s="1255">
        <v>0.5</v>
      </c>
      <c r="Q138" s="1252" t="s">
        <v>1199</v>
      </c>
      <c r="R138" s="1266" t="s">
        <v>1603</v>
      </c>
      <c r="S138" s="1255">
        <v>0.5</v>
      </c>
      <c r="T138" s="1255">
        <v>0.5</v>
      </c>
      <c r="U138" s="1255">
        <f t="shared" si="16"/>
        <v>0.5</v>
      </c>
      <c r="V138" s="1386">
        <f t="shared" si="16"/>
        <v>0.5</v>
      </c>
    </row>
    <row r="139" spans="1:22">
      <c r="A139" s="1257">
        <v>138</v>
      </c>
      <c r="B139" s="1260" t="s">
        <v>1619</v>
      </c>
      <c r="C139" s="1272" t="s">
        <v>131</v>
      </c>
      <c r="D139" s="1250" t="str">
        <f t="shared" si="15"/>
        <v>Ali Chehadeh</v>
      </c>
      <c r="E139" s="1260" t="s">
        <v>231</v>
      </c>
      <c r="F139" s="1260" t="s">
        <v>18</v>
      </c>
      <c r="G139" s="1260" t="s">
        <v>34</v>
      </c>
      <c r="H139" s="1260" t="s">
        <v>1617</v>
      </c>
      <c r="I139" s="1261" t="s">
        <v>1335</v>
      </c>
      <c r="J139" s="1260" t="s">
        <v>1179</v>
      </c>
      <c r="K139" s="1263"/>
      <c r="L139" s="1263"/>
      <c r="M139" s="1263"/>
      <c r="N139" s="1263"/>
      <c r="O139" s="1263"/>
      <c r="P139" s="1263">
        <v>0</v>
      </c>
      <c r="Q139" s="1260" t="s">
        <v>1199</v>
      </c>
      <c r="R139" s="1267" t="s">
        <v>1618</v>
      </c>
      <c r="S139" s="1263">
        <f>1/4</f>
        <v>0.25</v>
      </c>
      <c r="T139" s="1263">
        <v>0</v>
      </c>
      <c r="U139" s="1263">
        <f>1/4</f>
        <v>0.25</v>
      </c>
      <c r="V139" s="1395">
        <v>0</v>
      </c>
    </row>
    <row r="140" spans="1:22">
      <c r="A140" s="1249">
        <v>139</v>
      </c>
      <c r="B140" s="1252" t="s">
        <v>1620</v>
      </c>
      <c r="C140" s="1268" t="s">
        <v>1621</v>
      </c>
      <c r="D140" s="1250" t="str">
        <f t="shared" si="15"/>
        <v>Alper Turan</v>
      </c>
      <c r="E140" s="1252" t="s">
        <v>231</v>
      </c>
      <c r="F140" s="1252" t="s">
        <v>18</v>
      </c>
      <c r="G140" s="1252" t="s">
        <v>34</v>
      </c>
      <c r="H140" s="1252" t="s">
        <v>1617</v>
      </c>
      <c r="I140" s="1253" t="s">
        <v>1335</v>
      </c>
      <c r="J140" s="1252" t="s">
        <v>1179</v>
      </c>
      <c r="K140" s="1255"/>
      <c r="L140" s="1255"/>
      <c r="M140" s="1255"/>
      <c r="N140" s="1255"/>
      <c r="O140" s="1255"/>
      <c r="P140" s="1255">
        <v>0</v>
      </c>
      <c r="Q140" s="1252" t="s">
        <v>1199</v>
      </c>
      <c r="R140" s="1266" t="s">
        <v>1618</v>
      </c>
      <c r="S140" s="1255">
        <f>1/4</f>
        <v>0.25</v>
      </c>
      <c r="T140" s="1255">
        <v>0</v>
      </c>
      <c r="U140" s="1255">
        <f>1/4</f>
        <v>0.25</v>
      </c>
      <c r="V140" s="1394">
        <v>0</v>
      </c>
    </row>
    <row r="141" spans="1:22">
      <c r="A141" s="1273">
        <v>140</v>
      </c>
      <c r="B141" s="1274" t="s">
        <v>312</v>
      </c>
      <c r="C141" s="1275" t="s">
        <v>313</v>
      </c>
      <c r="D141" s="1250" t="str">
        <f t="shared" si="15"/>
        <v>Farid Abed</v>
      </c>
      <c r="E141" s="1274" t="s">
        <v>67</v>
      </c>
      <c r="F141" s="1274" t="s">
        <v>18</v>
      </c>
      <c r="G141" s="1274" t="s">
        <v>34</v>
      </c>
      <c r="H141" s="1274" t="s">
        <v>1617</v>
      </c>
      <c r="I141" s="1312" t="s">
        <v>1335</v>
      </c>
      <c r="J141" s="1274" t="s">
        <v>1179</v>
      </c>
      <c r="K141" s="1278"/>
      <c r="L141" s="1278"/>
      <c r="M141" s="1278"/>
      <c r="N141" s="1278"/>
      <c r="O141" s="1278"/>
      <c r="P141" s="1278">
        <v>0.5</v>
      </c>
      <c r="Q141" s="1274" t="s">
        <v>1199</v>
      </c>
      <c r="R141" s="1279" t="s">
        <v>1618</v>
      </c>
      <c r="S141" s="1278">
        <f>1/4</f>
        <v>0.25</v>
      </c>
      <c r="T141" s="1278">
        <v>0.5</v>
      </c>
      <c r="U141" s="1278">
        <f>1/4</f>
        <v>0.25</v>
      </c>
      <c r="V141" s="1398">
        <f>2/4</f>
        <v>0.5</v>
      </c>
    </row>
    <row r="142" spans="1:22">
      <c r="A142" s="1285">
        <v>141</v>
      </c>
      <c r="B142" s="1288" t="s">
        <v>309</v>
      </c>
      <c r="C142" s="1299" t="s">
        <v>100</v>
      </c>
      <c r="D142" s="1250" t="str">
        <f t="shared" si="15"/>
        <v>Mohammad Yamin</v>
      </c>
      <c r="E142" s="1288" t="s">
        <v>912</v>
      </c>
      <c r="F142" s="1288" t="s">
        <v>18</v>
      </c>
      <c r="G142" s="1288" t="s">
        <v>34</v>
      </c>
      <c r="H142" s="1288" t="s">
        <v>1617</v>
      </c>
      <c r="I142" s="1314" t="s">
        <v>1335</v>
      </c>
      <c r="J142" s="1288" t="s">
        <v>1179</v>
      </c>
      <c r="K142" s="1291"/>
      <c r="L142" s="1291"/>
      <c r="M142" s="1291"/>
      <c r="N142" s="1291"/>
      <c r="O142" s="1291"/>
      <c r="P142" s="1291">
        <v>0.5</v>
      </c>
      <c r="Q142" s="1288" t="s">
        <v>1199</v>
      </c>
      <c r="R142" s="1292" t="s">
        <v>1618</v>
      </c>
      <c r="S142" s="1291">
        <f>1/4</f>
        <v>0.25</v>
      </c>
      <c r="T142" s="1291">
        <v>0.5</v>
      </c>
      <c r="U142" s="1291">
        <f>1/4</f>
        <v>0.25</v>
      </c>
      <c r="V142" s="1398">
        <f>2/4</f>
        <v>0.5</v>
      </c>
    </row>
    <row r="143" spans="1:22">
      <c r="A143" s="1257">
        <v>142</v>
      </c>
      <c r="B143" s="1260" t="s">
        <v>90</v>
      </c>
      <c r="C143" s="1272" t="s">
        <v>91</v>
      </c>
      <c r="D143" s="1250" t="str">
        <f t="shared" si="15"/>
        <v>Norita Ahmad</v>
      </c>
      <c r="E143" s="1260" t="s">
        <v>59</v>
      </c>
      <c r="F143" s="1260" t="s">
        <v>19</v>
      </c>
      <c r="G143" s="1260" t="s">
        <v>1488</v>
      </c>
      <c r="H143" s="1260" t="s">
        <v>1622</v>
      </c>
      <c r="I143" s="1261" t="s">
        <v>1336</v>
      </c>
      <c r="J143" s="1260" t="s">
        <v>1180</v>
      </c>
      <c r="K143" s="1263"/>
      <c r="L143" s="1263">
        <v>1</v>
      </c>
      <c r="M143" s="1263"/>
      <c r="N143" s="1263"/>
      <c r="O143" s="1263"/>
      <c r="P143" s="1263"/>
      <c r="Q143" s="1260" t="s">
        <v>1097</v>
      </c>
      <c r="R143" s="1267" t="s">
        <v>1623</v>
      </c>
      <c r="S143" s="1263">
        <v>1</v>
      </c>
      <c r="T143" s="1263">
        <v>1</v>
      </c>
      <c r="U143" s="1263">
        <f>1/3</f>
        <v>0.33333333333333331</v>
      </c>
      <c r="V143" s="1387">
        <f>1/3</f>
        <v>0.33333333333333331</v>
      </c>
    </row>
    <row r="144" spans="1:22" ht="48">
      <c r="A144" s="1285">
        <v>143</v>
      </c>
      <c r="B144" s="1288" t="s">
        <v>203</v>
      </c>
      <c r="C144" s="1299" t="s">
        <v>1625</v>
      </c>
      <c r="D144" s="1250" t="str">
        <f t="shared" si="15"/>
        <v> Rami As'ad</v>
      </c>
      <c r="E144" s="1286" t="s">
        <v>56</v>
      </c>
      <c r="F144" s="1288" t="s">
        <v>18</v>
      </c>
      <c r="G144" s="1288" t="s">
        <v>37</v>
      </c>
      <c r="H144" s="1288" t="s">
        <v>1624</v>
      </c>
      <c r="I144" s="1314" t="s">
        <v>1337</v>
      </c>
      <c r="J144" s="1300" t="s">
        <v>1181</v>
      </c>
      <c r="K144" s="1291">
        <v>0.5</v>
      </c>
      <c r="L144" s="1291"/>
      <c r="M144" s="1291"/>
      <c r="N144" s="1291"/>
      <c r="O144" s="1291"/>
      <c r="P144" s="1291"/>
      <c r="Q144" s="1288" t="s">
        <v>1093</v>
      </c>
      <c r="R144" s="1292" t="s">
        <v>1627</v>
      </c>
      <c r="S144" s="1291">
        <f>1/3</f>
        <v>0.33333333333333331</v>
      </c>
      <c r="T144" s="1291">
        <v>0.5</v>
      </c>
      <c r="U144" s="1291">
        <f>1/3</f>
        <v>0.33333333333333331</v>
      </c>
      <c r="V144" s="1398">
        <f>1.5/3</f>
        <v>0.5</v>
      </c>
    </row>
    <row r="145" spans="1:22" ht="48">
      <c r="A145" s="1273">
        <v>144</v>
      </c>
      <c r="B145" s="1274" t="s">
        <v>201</v>
      </c>
      <c r="C145" s="1275" t="s">
        <v>202</v>
      </c>
      <c r="D145" s="1250" t="str">
        <f t="shared" si="15"/>
        <v>Moncer Hariga</v>
      </c>
      <c r="E145" s="1274" t="s">
        <v>67</v>
      </c>
      <c r="F145" s="1274" t="s">
        <v>18</v>
      </c>
      <c r="G145" s="1274" t="s">
        <v>37</v>
      </c>
      <c r="H145" s="1274" t="s">
        <v>1624</v>
      </c>
      <c r="I145" s="1312" t="s">
        <v>1337</v>
      </c>
      <c r="J145" s="1301" t="s">
        <v>1181</v>
      </c>
      <c r="K145" s="1278">
        <v>0.5</v>
      </c>
      <c r="L145" s="1278"/>
      <c r="M145" s="1278"/>
      <c r="N145" s="1278"/>
      <c r="O145" s="1278"/>
      <c r="P145" s="1278"/>
      <c r="Q145" s="1274" t="s">
        <v>1093</v>
      </c>
      <c r="R145" s="1279" t="s">
        <v>1627</v>
      </c>
      <c r="S145" s="1278">
        <f>1/3</f>
        <v>0.33333333333333331</v>
      </c>
      <c r="T145" s="1278">
        <v>0.5</v>
      </c>
      <c r="U145" s="1278">
        <f>1/3</f>
        <v>0.33333333333333331</v>
      </c>
      <c r="V145" s="1398">
        <f>1.5/3</f>
        <v>0.5</v>
      </c>
    </row>
    <row r="146" spans="1:22" ht="48">
      <c r="A146" s="1249">
        <v>145</v>
      </c>
      <c r="B146" s="1252" t="s">
        <v>1626</v>
      </c>
      <c r="C146" s="1268" t="s">
        <v>1354</v>
      </c>
      <c r="D146" s="1250" t="str">
        <f t="shared" si="15"/>
        <v>Osama Alkhatib</v>
      </c>
      <c r="E146" s="1250" t="s">
        <v>231</v>
      </c>
      <c r="F146" s="1252" t="s">
        <v>18</v>
      </c>
      <c r="G146" s="1252" t="s">
        <v>37</v>
      </c>
      <c r="H146" s="1252" t="s">
        <v>1624</v>
      </c>
      <c r="I146" s="1253" t="s">
        <v>1337</v>
      </c>
      <c r="J146" s="1254" t="s">
        <v>1181</v>
      </c>
      <c r="K146" s="1255">
        <v>0</v>
      </c>
      <c r="L146" s="1255"/>
      <c r="M146" s="1255"/>
      <c r="N146" s="1255"/>
      <c r="O146" s="1255"/>
      <c r="P146" s="1255"/>
      <c r="Q146" s="1252" t="s">
        <v>1093</v>
      </c>
      <c r="R146" s="1266" t="s">
        <v>1627</v>
      </c>
      <c r="S146" s="1255">
        <f>1/3</f>
        <v>0.33333333333333331</v>
      </c>
      <c r="T146" s="1255">
        <v>0</v>
      </c>
      <c r="U146" s="1255">
        <f>1/3</f>
        <v>0.33333333333333331</v>
      </c>
      <c r="V146" s="1394">
        <v>0</v>
      </c>
    </row>
    <row r="147" spans="1:22" ht="32">
      <c r="A147" s="1257">
        <v>146</v>
      </c>
      <c r="B147" s="1260" t="s">
        <v>678</v>
      </c>
      <c r="C147" s="1272" t="s">
        <v>679</v>
      </c>
      <c r="D147" s="1250" t="str">
        <f t="shared" si="15"/>
        <v>Ghassan Abu-Lebdeh</v>
      </c>
      <c r="E147" s="1260" t="s">
        <v>67</v>
      </c>
      <c r="F147" s="1260" t="s">
        <v>18</v>
      </c>
      <c r="G147" s="1260" t="s">
        <v>34</v>
      </c>
      <c r="H147" s="1260"/>
      <c r="I147" s="1261" t="s">
        <v>1338</v>
      </c>
      <c r="J147" s="1298" t="s">
        <v>1182</v>
      </c>
      <c r="K147" s="1263"/>
      <c r="L147" s="1263"/>
      <c r="M147" s="1263"/>
      <c r="N147" s="1263"/>
      <c r="O147" s="1263"/>
      <c r="P147" s="1263">
        <v>1</v>
      </c>
      <c r="Q147" s="1298" t="s">
        <v>1231</v>
      </c>
      <c r="R147" s="1267" t="s">
        <v>1628</v>
      </c>
      <c r="S147" s="1263">
        <v>1</v>
      </c>
      <c r="T147" s="1263">
        <v>1</v>
      </c>
      <c r="U147" s="1263">
        <f>1/3</f>
        <v>0.33333333333333331</v>
      </c>
      <c r="V147" s="1387">
        <f>1/3</f>
        <v>0.33333333333333331</v>
      </c>
    </row>
    <row r="148" spans="1:22" ht="32">
      <c r="A148" s="1285">
        <v>147</v>
      </c>
      <c r="B148" s="1288" t="s">
        <v>98</v>
      </c>
      <c r="C148" s="1299" t="s">
        <v>99</v>
      </c>
      <c r="D148" s="1250" t="str">
        <f t="shared" si="15"/>
        <v>Rana Sabouni</v>
      </c>
      <c r="E148" s="1286" t="s">
        <v>56</v>
      </c>
      <c r="F148" s="1288" t="s">
        <v>18</v>
      </c>
      <c r="G148" s="1288" t="s">
        <v>33</v>
      </c>
      <c r="H148" s="1288" t="s">
        <v>1629</v>
      </c>
      <c r="I148" s="1314" t="s">
        <v>1339</v>
      </c>
      <c r="J148" s="1300" t="s">
        <v>1183</v>
      </c>
      <c r="K148" s="1291">
        <v>0.5</v>
      </c>
      <c r="L148" s="1291"/>
      <c r="M148" s="1291"/>
      <c r="N148" s="1291"/>
      <c r="O148" s="1291"/>
      <c r="P148" s="1291"/>
      <c r="Q148" s="1330" t="s">
        <v>1216</v>
      </c>
      <c r="R148" s="1292" t="s">
        <v>1635</v>
      </c>
      <c r="S148" s="1291">
        <f t="shared" ref="S148:S154" si="17">1/7</f>
        <v>0.14285714285714285</v>
      </c>
      <c r="T148" s="1291">
        <v>0.5</v>
      </c>
      <c r="U148" s="1291">
        <f t="shared" ref="U148:U154" si="18">1/7</f>
        <v>0.14285714285714285</v>
      </c>
      <c r="V148" s="1396">
        <f>(1+(5/2))/7</f>
        <v>0.5</v>
      </c>
    </row>
    <row r="149" spans="1:22" ht="32">
      <c r="A149" s="1273">
        <v>148</v>
      </c>
      <c r="B149" s="1274" t="s">
        <v>182</v>
      </c>
      <c r="C149" s="1275" t="s">
        <v>138</v>
      </c>
      <c r="D149" s="1250" t="str">
        <f t="shared" si="15"/>
        <v>Ahmed Aidan</v>
      </c>
      <c r="E149" s="1276" t="s">
        <v>183</v>
      </c>
      <c r="F149" s="1274" t="s">
        <v>18</v>
      </c>
      <c r="G149" s="1274" t="s">
        <v>33</v>
      </c>
      <c r="H149" s="1274" t="s">
        <v>1629</v>
      </c>
      <c r="I149" s="1312" t="s">
        <v>1339</v>
      </c>
      <c r="J149" s="1301" t="s">
        <v>1183</v>
      </c>
      <c r="K149" s="1278">
        <v>0.5</v>
      </c>
      <c r="L149" s="1278"/>
      <c r="M149" s="1278"/>
      <c r="N149" s="1278"/>
      <c r="O149" s="1278"/>
      <c r="P149" s="1278"/>
      <c r="Q149" s="1331" t="s">
        <v>1216</v>
      </c>
      <c r="R149" s="1279" t="s">
        <v>1635</v>
      </c>
      <c r="S149" s="1278">
        <f t="shared" si="17"/>
        <v>0.14285714285714285</v>
      </c>
      <c r="T149" s="1278">
        <v>0.5</v>
      </c>
      <c r="U149" s="1278">
        <f t="shared" si="18"/>
        <v>0.14285714285714285</v>
      </c>
      <c r="V149" s="1396">
        <f>(1+(5/2))/7</f>
        <v>0.5</v>
      </c>
    </row>
    <row r="150" spans="1:22" ht="32">
      <c r="A150" s="1249">
        <v>149</v>
      </c>
      <c r="B150" s="1252" t="s">
        <v>1630</v>
      </c>
      <c r="C150" s="1268" t="s">
        <v>1798</v>
      </c>
      <c r="D150" s="1250" t="str">
        <f t="shared" si="15"/>
        <v>Aysha AlObeidli</v>
      </c>
      <c r="E150" s="1250" t="s">
        <v>231</v>
      </c>
      <c r="F150" s="1252" t="s">
        <v>18</v>
      </c>
      <c r="G150" s="1252" t="s">
        <v>33</v>
      </c>
      <c r="H150" s="1252" t="s">
        <v>1629</v>
      </c>
      <c r="I150" s="1253" t="s">
        <v>1339</v>
      </c>
      <c r="J150" s="1254" t="s">
        <v>1183</v>
      </c>
      <c r="K150" s="1255">
        <v>0</v>
      </c>
      <c r="L150" s="1255"/>
      <c r="M150" s="1255"/>
      <c r="N150" s="1255"/>
      <c r="O150" s="1255"/>
      <c r="P150" s="1255"/>
      <c r="Q150" s="1332" t="s">
        <v>1216</v>
      </c>
      <c r="R150" s="1266" t="s">
        <v>1635</v>
      </c>
      <c r="S150" s="1255">
        <f t="shared" si="17"/>
        <v>0.14285714285714285</v>
      </c>
      <c r="T150" s="1255">
        <v>0</v>
      </c>
      <c r="U150" s="1255">
        <f t="shared" si="18"/>
        <v>0.14285714285714285</v>
      </c>
      <c r="V150" s="1394">
        <v>0</v>
      </c>
    </row>
    <row r="151" spans="1:22" ht="32">
      <c r="A151" s="1257">
        <v>150</v>
      </c>
      <c r="B151" s="1260" t="s">
        <v>1631</v>
      </c>
      <c r="C151" s="1272" t="s">
        <v>1797</v>
      </c>
      <c r="D151" s="1250" t="str">
        <f t="shared" si="15"/>
        <v>Fatme Lahib</v>
      </c>
      <c r="E151" s="1258" t="s">
        <v>835</v>
      </c>
      <c r="F151" s="1260" t="s">
        <v>18</v>
      </c>
      <c r="G151" s="1260" t="s">
        <v>33</v>
      </c>
      <c r="H151" s="1260" t="s">
        <v>1629</v>
      </c>
      <c r="I151" s="1261" t="s">
        <v>1339</v>
      </c>
      <c r="J151" s="1298" t="s">
        <v>1183</v>
      </c>
      <c r="K151" s="1263">
        <v>0</v>
      </c>
      <c r="L151" s="1263"/>
      <c r="M151" s="1263"/>
      <c r="N151" s="1263"/>
      <c r="O151" s="1263"/>
      <c r="P151" s="1263"/>
      <c r="Q151" s="1333" t="s">
        <v>1216</v>
      </c>
      <c r="R151" s="1267" t="s">
        <v>1635</v>
      </c>
      <c r="S151" s="1263">
        <f t="shared" si="17"/>
        <v>0.14285714285714285</v>
      </c>
      <c r="T151" s="1263">
        <v>0</v>
      </c>
      <c r="U151" s="1263">
        <f t="shared" si="18"/>
        <v>0.14285714285714285</v>
      </c>
      <c r="V151" s="1394">
        <v>0</v>
      </c>
    </row>
    <row r="152" spans="1:22" ht="32">
      <c r="A152" s="1249">
        <v>151</v>
      </c>
      <c r="B152" s="1252" t="s">
        <v>1632</v>
      </c>
      <c r="C152" s="1268" t="s">
        <v>478</v>
      </c>
      <c r="D152" s="1250" t="str">
        <f t="shared" si="15"/>
        <v>Husni Bacha</v>
      </c>
      <c r="E152" s="1250" t="s">
        <v>835</v>
      </c>
      <c r="F152" s="1252" t="s">
        <v>18</v>
      </c>
      <c r="G152" s="1252" t="s">
        <v>33</v>
      </c>
      <c r="H152" s="1252" t="s">
        <v>1629</v>
      </c>
      <c r="I152" s="1253" t="s">
        <v>1339</v>
      </c>
      <c r="J152" s="1254" t="s">
        <v>1183</v>
      </c>
      <c r="K152" s="1255">
        <v>0</v>
      </c>
      <c r="L152" s="1255"/>
      <c r="M152" s="1255"/>
      <c r="N152" s="1255"/>
      <c r="O152" s="1255"/>
      <c r="P152" s="1255"/>
      <c r="Q152" s="1332" t="s">
        <v>1216</v>
      </c>
      <c r="R152" s="1266" t="s">
        <v>1635</v>
      </c>
      <c r="S152" s="1255">
        <f t="shared" si="17"/>
        <v>0.14285714285714285</v>
      </c>
      <c r="T152" s="1255">
        <v>0</v>
      </c>
      <c r="U152" s="1255">
        <f t="shared" si="18"/>
        <v>0.14285714285714285</v>
      </c>
      <c r="V152" s="1394">
        <v>0</v>
      </c>
    </row>
    <row r="153" spans="1:22" ht="32">
      <c r="A153" s="1257">
        <v>152</v>
      </c>
      <c r="B153" s="1260" t="s">
        <v>1633</v>
      </c>
      <c r="C153" s="1272" t="s">
        <v>468</v>
      </c>
      <c r="D153" s="1250" t="str">
        <f t="shared" si="15"/>
        <v>Rita Kassermally</v>
      </c>
      <c r="E153" s="1258" t="s">
        <v>835</v>
      </c>
      <c r="F153" s="1260" t="s">
        <v>18</v>
      </c>
      <c r="G153" s="1260" t="s">
        <v>33</v>
      </c>
      <c r="H153" s="1260" t="s">
        <v>1629</v>
      </c>
      <c r="I153" s="1261" t="s">
        <v>1339</v>
      </c>
      <c r="J153" s="1298" t="s">
        <v>1183</v>
      </c>
      <c r="K153" s="1263">
        <v>0</v>
      </c>
      <c r="L153" s="1263"/>
      <c r="M153" s="1263"/>
      <c r="N153" s="1263"/>
      <c r="O153" s="1263"/>
      <c r="P153" s="1263"/>
      <c r="Q153" s="1333" t="s">
        <v>1216</v>
      </c>
      <c r="R153" s="1267" t="s">
        <v>1635</v>
      </c>
      <c r="S153" s="1263">
        <f t="shared" si="17"/>
        <v>0.14285714285714285</v>
      </c>
      <c r="T153" s="1263">
        <v>0</v>
      </c>
      <c r="U153" s="1263">
        <f t="shared" si="18"/>
        <v>0.14285714285714285</v>
      </c>
      <c r="V153" s="1394">
        <v>0</v>
      </c>
    </row>
    <row r="154" spans="1:22" ht="32">
      <c r="A154" s="1249">
        <v>153</v>
      </c>
      <c r="B154" s="1252" t="s">
        <v>1634</v>
      </c>
      <c r="C154" s="1268" t="s">
        <v>1796</v>
      </c>
      <c r="D154" s="1250" t="str">
        <f t="shared" si="15"/>
        <v>Sara Jarmakani</v>
      </c>
      <c r="E154" s="1250" t="s">
        <v>835</v>
      </c>
      <c r="F154" s="1252" t="s">
        <v>18</v>
      </c>
      <c r="G154" s="1252" t="s">
        <v>33</v>
      </c>
      <c r="H154" s="1252" t="s">
        <v>1629</v>
      </c>
      <c r="I154" s="1253" t="s">
        <v>1339</v>
      </c>
      <c r="J154" s="1254" t="s">
        <v>1183</v>
      </c>
      <c r="K154" s="1255">
        <v>0</v>
      </c>
      <c r="L154" s="1255"/>
      <c r="M154" s="1255"/>
      <c r="N154" s="1255"/>
      <c r="O154" s="1255"/>
      <c r="P154" s="1255"/>
      <c r="Q154" s="1332" t="s">
        <v>1216</v>
      </c>
      <c r="R154" s="1266" t="s">
        <v>1635</v>
      </c>
      <c r="S154" s="1255">
        <f t="shared" si="17"/>
        <v>0.14285714285714285</v>
      </c>
      <c r="T154" s="1255">
        <v>0</v>
      </c>
      <c r="U154" s="1255">
        <f t="shared" si="18"/>
        <v>0.14285714285714285</v>
      </c>
      <c r="V154" s="1394">
        <v>0</v>
      </c>
    </row>
    <row r="155" spans="1:22" ht="32">
      <c r="A155" s="1257">
        <v>154</v>
      </c>
      <c r="B155" s="1260" t="s">
        <v>266</v>
      </c>
      <c r="C155" s="1272" t="s">
        <v>1421</v>
      </c>
      <c r="D155" s="1250" t="str">
        <f t="shared" si="15"/>
        <v>Mostafa Shaaban</v>
      </c>
      <c r="E155" s="1258" t="s">
        <v>56</v>
      </c>
      <c r="F155" s="1260" t="s">
        <v>18</v>
      </c>
      <c r="G155" s="1260" t="s">
        <v>36</v>
      </c>
      <c r="H155" s="1260" t="s">
        <v>1636</v>
      </c>
      <c r="I155" s="1261" t="s">
        <v>1340</v>
      </c>
      <c r="J155" s="1298" t="s">
        <v>1184</v>
      </c>
      <c r="K155" s="1263">
        <v>1</v>
      </c>
      <c r="L155" s="1263"/>
      <c r="M155" s="1263"/>
      <c r="N155" s="1263"/>
      <c r="O155" s="1263"/>
      <c r="P155" s="1263"/>
      <c r="Q155" s="1333" t="s">
        <v>1206</v>
      </c>
      <c r="R155" s="1267" t="s">
        <v>1637</v>
      </c>
      <c r="S155" s="1263">
        <v>1</v>
      </c>
      <c r="T155" s="1263">
        <v>1</v>
      </c>
      <c r="U155" s="1263">
        <f>1/5</f>
        <v>0.2</v>
      </c>
      <c r="V155" s="1387">
        <f>1/5</f>
        <v>0.2</v>
      </c>
    </row>
    <row r="156" spans="1:22" ht="32">
      <c r="A156" s="1249">
        <v>155</v>
      </c>
      <c r="B156" s="1252" t="s">
        <v>1080</v>
      </c>
      <c r="C156" s="1268" t="s">
        <v>316</v>
      </c>
      <c r="D156" s="1250" t="str">
        <f t="shared" si="15"/>
        <v>Nabil Abdel Jabbar</v>
      </c>
      <c r="E156" s="1252" t="s">
        <v>67</v>
      </c>
      <c r="F156" s="1252" t="s">
        <v>18</v>
      </c>
      <c r="G156" s="1252" t="s">
        <v>33</v>
      </c>
      <c r="H156" s="1252" t="s">
        <v>1642</v>
      </c>
      <c r="I156" s="1253" t="s">
        <v>1341</v>
      </c>
      <c r="J156" s="1254" t="s">
        <v>1185</v>
      </c>
      <c r="K156" s="1255">
        <v>1</v>
      </c>
      <c r="L156" s="1255"/>
      <c r="M156" s="1255"/>
      <c r="N156" s="1255"/>
      <c r="O156" s="1255"/>
      <c r="P156" s="1255"/>
      <c r="Q156" s="1332" t="s">
        <v>1199</v>
      </c>
      <c r="R156" s="1266" t="s">
        <v>1643</v>
      </c>
      <c r="S156" s="1255">
        <v>1</v>
      </c>
      <c r="T156" s="1255">
        <v>1</v>
      </c>
      <c r="U156" s="1255">
        <f>1/2</f>
        <v>0.5</v>
      </c>
      <c r="V156" s="1386">
        <f>1/2</f>
        <v>0.5</v>
      </c>
    </row>
    <row r="157" spans="1:22" ht="48">
      <c r="A157" s="1257">
        <v>156</v>
      </c>
      <c r="B157" s="1260" t="s">
        <v>171</v>
      </c>
      <c r="C157" s="1272" t="s">
        <v>1644</v>
      </c>
      <c r="D157" s="1250" t="str">
        <f t="shared" si="15"/>
        <v>Prakash Chathoth</v>
      </c>
      <c r="E157" s="1260" t="s">
        <v>67</v>
      </c>
      <c r="F157" s="1260" t="s">
        <v>19</v>
      </c>
      <c r="G157" s="1260" t="s">
        <v>1488</v>
      </c>
      <c r="H157" s="1260" t="s">
        <v>1645</v>
      </c>
      <c r="I157" s="1261" t="s">
        <v>1342</v>
      </c>
      <c r="J157" s="1298" t="s">
        <v>1186</v>
      </c>
      <c r="K157" s="1263"/>
      <c r="L157" s="1263">
        <v>1</v>
      </c>
      <c r="M157" s="1263"/>
      <c r="N157" s="1263"/>
      <c r="O157" s="1263"/>
      <c r="P157" s="1263"/>
      <c r="Q157" s="1260" t="s">
        <v>1204</v>
      </c>
      <c r="R157" s="1267" t="s">
        <v>1646</v>
      </c>
      <c r="S157" s="1263">
        <v>1</v>
      </c>
      <c r="T157" s="1263">
        <v>1</v>
      </c>
      <c r="U157" s="1263">
        <f>1/5</f>
        <v>0.2</v>
      </c>
      <c r="V157" s="1387">
        <f>1/5</f>
        <v>0.2</v>
      </c>
    </row>
    <row r="158" spans="1:22" ht="32">
      <c r="A158" s="1249">
        <v>157</v>
      </c>
      <c r="B158" s="1252" t="s">
        <v>221</v>
      </c>
      <c r="C158" s="1268" t="s">
        <v>131</v>
      </c>
      <c r="D158" s="1250" t="str">
        <f t="shared" si="15"/>
        <v>Ali Mirzaei</v>
      </c>
      <c r="E158" s="1252" t="s">
        <v>56</v>
      </c>
      <c r="F158" s="1252" t="s">
        <v>19</v>
      </c>
      <c r="G158" s="1252" t="s">
        <v>1438</v>
      </c>
      <c r="H158" s="1252" t="s">
        <v>1647</v>
      </c>
      <c r="I158" s="1253" t="s">
        <v>1343</v>
      </c>
      <c r="J158" s="1254" t="s">
        <v>1187</v>
      </c>
      <c r="K158" s="1255"/>
      <c r="L158" s="1255">
        <v>1</v>
      </c>
      <c r="M158" s="1255"/>
      <c r="N158" s="1255"/>
      <c r="O158" s="1255"/>
      <c r="P158" s="1255"/>
      <c r="Q158" s="1332" t="s">
        <v>1201</v>
      </c>
      <c r="R158" s="1266" t="s">
        <v>1648</v>
      </c>
      <c r="S158" s="1255">
        <v>1</v>
      </c>
      <c r="T158" s="1255">
        <v>1</v>
      </c>
      <c r="U158" s="1255">
        <f>1/2</f>
        <v>0.5</v>
      </c>
      <c r="V158" s="1386">
        <f>1/2</f>
        <v>0.5</v>
      </c>
    </row>
    <row r="159" spans="1:22" ht="48">
      <c r="A159" s="1257">
        <v>158</v>
      </c>
      <c r="B159" s="1260" t="s">
        <v>594</v>
      </c>
      <c r="C159" s="1272" t="s">
        <v>499</v>
      </c>
      <c r="D159" s="1250" t="str">
        <f t="shared" si="15"/>
        <v>James Griffin</v>
      </c>
      <c r="E159" s="1260" t="s">
        <v>59</v>
      </c>
      <c r="F159" s="1260" t="s">
        <v>17</v>
      </c>
      <c r="G159" s="1260" t="s">
        <v>29</v>
      </c>
      <c r="H159" s="1260" t="s">
        <v>1650</v>
      </c>
      <c r="I159" s="1261" t="s">
        <v>1344</v>
      </c>
      <c r="J159" s="1298" t="s">
        <v>1188</v>
      </c>
      <c r="K159" s="1263">
        <v>1</v>
      </c>
      <c r="L159" s="1263"/>
      <c r="M159" s="1263"/>
      <c r="N159" s="1263"/>
      <c r="O159" s="1263"/>
      <c r="P159" s="1263"/>
      <c r="Q159" s="1260" t="s">
        <v>1199</v>
      </c>
      <c r="R159" s="1267" t="s">
        <v>1649</v>
      </c>
      <c r="S159" s="1263">
        <v>1</v>
      </c>
      <c r="T159" s="1263">
        <v>1</v>
      </c>
      <c r="U159" s="1263">
        <f>1/3</f>
        <v>0.33333333333333331</v>
      </c>
      <c r="V159" s="1387">
        <f>1/3</f>
        <v>0.33333333333333331</v>
      </c>
    </row>
    <row r="160" spans="1:22" ht="32">
      <c r="A160" s="1249">
        <v>159</v>
      </c>
      <c r="B160" s="1252" t="s">
        <v>737</v>
      </c>
      <c r="C160" s="1268" t="s">
        <v>323</v>
      </c>
      <c r="D160" s="1250" t="str">
        <f t="shared" si="15"/>
        <v>Mehmet Kanoglu</v>
      </c>
      <c r="E160" s="1252" t="s">
        <v>368</v>
      </c>
      <c r="F160" s="1252" t="s">
        <v>18</v>
      </c>
      <c r="G160" s="1252" t="s">
        <v>38</v>
      </c>
      <c r="H160" s="1252" t="s">
        <v>1651</v>
      </c>
      <c r="I160" s="1253" t="s">
        <v>1345</v>
      </c>
      <c r="J160" s="1254" t="s">
        <v>1189</v>
      </c>
      <c r="K160" s="1255">
        <v>1</v>
      </c>
      <c r="L160" s="1255"/>
      <c r="M160" s="1255"/>
      <c r="N160" s="1255"/>
      <c r="O160" s="1255"/>
      <c r="P160" s="1255"/>
      <c r="Q160" s="1332" t="s">
        <v>1202</v>
      </c>
      <c r="R160" s="1266" t="s">
        <v>1652</v>
      </c>
      <c r="S160" s="1255">
        <v>1</v>
      </c>
      <c r="T160" s="1255">
        <v>1</v>
      </c>
      <c r="U160" s="1255">
        <f>1/3</f>
        <v>0.33333333333333331</v>
      </c>
      <c r="V160" s="1386">
        <f>1/3</f>
        <v>0.33333333333333331</v>
      </c>
    </row>
    <row r="161" spans="1:22" ht="48">
      <c r="A161" s="1273">
        <v>160</v>
      </c>
      <c r="B161" s="1274" t="s">
        <v>201</v>
      </c>
      <c r="C161" s="1275" t="s">
        <v>202</v>
      </c>
      <c r="D161" s="1250" t="str">
        <f t="shared" si="15"/>
        <v>Moncer Hariga</v>
      </c>
      <c r="E161" s="1274" t="s">
        <v>67</v>
      </c>
      <c r="F161" s="1274" t="s">
        <v>18</v>
      </c>
      <c r="G161" s="1274" t="s">
        <v>37</v>
      </c>
      <c r="H161" s="1274" t="s">
        <v>1654</v>
      </c>
      <c r="I161" s="1312" t="s">
        <v>1346</v>
      </c>
      <c r="J161" s="1301" t="s">
        <v>1190</v>
      </c>
      <c r="K161" s="1278">
        <v>0.5</v>
      </c>
      <c r="L161" s="1278"/>
      <c r="M161" s="1278"/>
      <c r="N161" s="1278"/>
      <c r="O161" s="1278"/>
      <c r="P161" s="1278"/>
      <c r="Q161" s="1274" t="s">
        <v>1201</v>
      </c>
      <c r="R161" s="1277" t="s">
        <v>1653</v>
      </c>
      <c r="S161" s="1278">
        <f>1/3</f>
        <v>0.33333333333333331</v>
      </c>
      <c r="T161" s="1278">
        <v>0.5</v>
      </c>
      <c r="U161" s="1278">
        <f t="shared" ref="U161:U167" si="19">1/3</f>
        <v>0.33333333333333331</v>
      </c>
      <c r="V161" s="1389">
        <f>1.5/3</f>
        <v>0.5</v>
      </c>
    </row>
    <row r="162" spans="1:22" ht="48">
      <c r="A162" s="1285">
        <v>161</v>
      </c>
      <c r="B162" s="1288" t="s">
        <v>205</v>
      </c>
      <c r="C162" s="1299" t="s">
        <v>206</v>
      </c>
      <c r="D162" s="1250" t="str">
        <f t="shared" si="15"/>
        <v>Abdulrahim Shamayleh</v>
      </c>
      <c r="E162" s="1288" t="s">
        <v>56</v>
      </c>
      <c r="F162" s="1288" t="s">
        <v>18</v>
      </c>
      <c r="G162" s="1288" t="s">
        <v>37</v>
      </c>
      <c r="H162" s="1288" t="s">
        <v>1654</v>
      </c>
      <c r="I162" s="1314" t="s">
        <v>1346</v>
      </c>
      <c r="J162" s="1300" t="s">
        <v>1190</v>
      </c>
      <c r="K162" s="1291">
        <v>0.5</v>
      </c>
      <c r="L162" s="1291"/>
      <c r="M162" s="1291"/>
      <c r="N162" s="1291"/>
      <c r="O162" s="1291"/>
      <c r="P162" s="1291"/>
      <c r="Q162" s="1288" t="s">
        <v>1201</v>
      </c>
      <c r="R162" s="1289" t="s">
        <v>1653</v>
      </c>
      <c r="S162" s="1291">
        <f>1/3</f>
        <v>0.33333333333333331</v>
      </c>
      <c r="T162" s="1291">
        <v>0.5</v>
      </c>
      <c r="U162" s="1291">
        <f t="shared" si="19"/>
        <v>0.33333333333333331</v>
      </c>
      <c r="V162" s="1389">
        <f>1.5/3</f>
        <v>0.5</v>
      </c>
    </row>
    <row r="163" spans="1:22" ht="48">
      <c r="A163" s="1257">
        <v>162</v>
      </c>
      <c r="B163" s="1260" t="s">
        <v>1655</v>
      </c>
      <c r="C163" s="1272" t="s">
        <v>1656</v>
      </c>
      <c r="D163" s="1250" t="str">
        <f t="shared" si="15"/>
        <v>Fekrat El-Wehedi</v>
      </c>
      <c r="E163" s="1258" t="s">
        <v>231</v>
      </c>
      <c r="F163" s="1260" t="s">
        <v>18</v>
      </c>
      <c r="G163" s="1260" t="s">
        <v>37</v>
      </c>
      <c r="H163" s="1260" t="s">
        <v>1654</v>
      </c>
      <c r="I163" s="1261" t="s">
        <v>1346</v>
      </c>
      <c r="J163" s="1298" t="s">
        <v>1190</v>
      </c>
      <c r="K163" s="1263">
        <v>0</v>
      </c>
      <c r="L163" s="1263"/>
      <c r="M163" s="1263"/>
      <c r="N163" s="1263"/>
      <c r="O163" s="1263"/>
      <c r="P163" s="1263"/>
      <c r="Q163" s="1260" t="s">
        <v>1201</v>
      </c>
      <c r="R163" s="1334" t="s">
        <v>1653</v>
      </c>
      <c r="S163" s="1263">
        <f>1/3</f>
        <v>0.33333333333333331</v>
      </c>
      <c r="T163" s="1263">
        <v>0</v>
      </c>
      <c r="U163" s="1263">
        <f t="shared" si="19"/>
        <v>0.33333333333333331</v>
      </c>
      <c r="V163" s="1387">
        <v>0</v>
      </c>
    </row>
    <row r="164" spans="1:22" ht="48">
      <c r="A164" s="1249">
        <v>163</v>
      </c>
      <c r="B164" s="1252" t="s">
        <v>90</v>
      </c>
      <c r="C164" s="1268" t="s">
        <v>1013</v>
      </c>
      <c r="D164" s="1250" t="str">
        <f t="shared" si="15"/>
        <v>Irtishad Ahmad</v>
      </c>
      <c r="E164" s="1252" t="s">
        <v>67</v>
      </c>
      <c r="F164" s="1252" t="s">
        <v>18</v>
      </c>
      <c r="G164" s="1252" t="s">
        <v>34</v>
      </c>
      <c r="H164" s="1252" t="s">
        <v>1661</v>
      </c>
      <c r="I164" s="1253" t="s">
        <v>1347</v>
      </c>
      <c r="J164" s="1254" t="s">
        <v>1191</v>
      </c>
      <c r="K164" s="1255">
        <v>1</v>
      </c>
      <c r="L164" s="1255"/>
      <c r="M164" s="1255"/>
      <c r="N164" s="1255"/>
      <c r="O164" s="1255"/>
      <c r="P164" s="1255"/>
      <c r="Q164" s="1252" t="s">
        <v>1232</v>
      </c>
      <c r="R164" s="1335" t="s">
        <v>1660</v>
      </c>
      <c r="S164" s="1255">
        <v>1</v>
      </c>
      <c r="T164" s="1255">
        <v>1</v>
      </c>
      <c r="U164" s="1255">
        <f t="shared" si="19"/>
        <v>0.33333333333333331</v>
      </c>
      <c r="V164" s="1386">
        <f>1/3</f>
        <v>0.33333333333333331</v>
      </c>
    </row>
    <row r="165" spans="1:22">
      <c r="A165" s="1257">
        <v>164</v>
      </c>
      <c r="B165" s="1260" t="s">
        <v>1658</v>
      </c>
      <c r="C165" s="1272" t="s">
        <v>131</v>
      </c>
      <c r="D165" s="1250" t="str">
        <f t="shared" si="15"/>
        <v>Ali Wadi</v>
      </c>
      <c r="E165" s="1260" t="s">
        <v>157</v>
      </c>
      <c r="F165" s="1260" t="s">
        <v>18</v>
      </c>
      <c r="G165" s="1260" t="s">
        <v>38</v>
      </c>
      <c r="H165" s="1260" t="s">
        <v>1657</v>
      </c>
      <c r="I165" s="1261" t="s">
        <v>1348</v>
      </c>
      <c r="J165" s="1260" t="s">
        <v>1192</v>
      </c>
      <c r="K165" s="1263">
        <v>0.33333333333333331</v>
      </c>
      <c r="L165" s="1263"/>
      <c r="M165" s="1263"/>
      <c r="N165" s="1263"/>
      <c r="O165" s="1263"/>
      <c r="P165" s="1263"/>
      <c r="Q165" s="1260" t="s">
        <v>1233</v>
      </c>
      <c r="R165" s="1267" t="s">
        <v>1659</v>
      </c>
      <c r="S165" s="1263">
        <f>1/3</f>
        <v>0.33333333333333331</v>
      </c>
      <c r="T165" s="1263">
        <v>0.33333333333333331</v>
      </c>
      <c r="U165" s="1263">
        <f t="shared" si="19"/>
        <v>0.33333333333333331</v>
      </c>
      <c r="V165" s="1387">
        <f>1/3</f>
        <v>0.33333333333333331</v>
      </c>
    </row>
    <row r="166" spans="1:22">
      <c r="A166" s="1249">
        <v>165</v>
      </c>
      <c r="B166" s="1252" t="s">
        <v>224</v>
      </c>
      <c r="C166" s="1268" t="s">
        <v>225</v>
      </c>
      <c r="D166" s="1250" t="str">
        <f t="shared" si="15"/>
        <v>Mamoun Abdel-Hafez</v>
      </c>
      <c r="E166" s="1252" t="s">
        <v>67</v>
      </c>
      <c r="F166" s="1252" t="s">
        <v>18</v>
      </c>
      <c r="G166" s="1252" t="s">
        <v>38</v>
      </c>
      <c r="H166" s="1252" t="s">
        <v>1657</v>
      </c>
      <c r="I166" s="1253" t="s">
        <v>1348</v>
      </c>
      <c r="J166" s="1252" t="s">
        <v>1192</v>
      </c>
      <c r="K166" s="1255">
        <v>0.33333333333333331</v>
      </c>
      <c r="L166" s="1255"/>
      <c r="M166" s="1255"/>
      <c r="N166" s="1255"/>
      <c r="O166" s="1255"/>
      <c r="P166" s="1255"/>
      <c r="Q166" s="1252" t="s">
        <v>1233</v>
      </c>
      <c r="R166" s="1266" t="s">
        <v>1659</v>
      </c>
      <c r="S166" s="1255">
        <f>1/3</f>
        <v>0.33333333333333331</v>
      </c>
      <c r="T166" s="1255">
        <v>0.33333333333333331</v>
      </c>
      <c r="U166" s="1255">
        <f t="shared" si="19"/>
        <v>0.33333333333333331</v>
      </c>
      <c r="V166" s="1386">
        <f>1/3</f>
        <v>0.33333333333333331</v>
      </c>
    </row>
    <row r="167" spans="1:22">
      <c r="A167" s="1257">
        <v>166</v>
      </c>
      <c r="B167" s="1260" t="s">
        <v>226</v>
      </c>
      <c r="C167" s="1272" t="s">
        <v>1459</v>
      </c>
      <c r="D167" s="1250" t="str">
        <f t="shared" si="15"/>
        <v>Ghaleb Husseini</v>
      </c>
      <c r="E167" s="1260" t="s">
        <v>67</v>
      </c>
      <c r="F167" s="1260" t="s">
        <v>18</v>
      </c>
      <c r="G167" s="1260" t="s">
        <v>33</v>
      </c>
      <c r="H167" s="1260" t="s">
        <v>1657</v>
      </c>
      <c r="I167" s="1261" t="s">
        <v>1348</v>
      </c>
      <c r="J167" s="1260" t="s">
        <v>1192</v>
      </c>
      <c r="K167" s="1263">
        <v>0.33333333333333331</v>
      </c>
      <c r="L167" s="1263"/>
      <c r="M167" s="1263"/>
      <c r="N167" s="1263"/>
      <c r="O167" s="1263"/>
      <c r="P167" s="1263"/>
      <c r="Q167" s="1260" t="s">
        <v>1233</v>
      </c>
      <c r="R167" s="1267" t="s">
        <v>1659</v>
      </c>
      <c r="S167" s="1263">
        <f>1/3</f>
        <v>0.33333333333333331</v>
      </c>
      <c r="T167" s="1263">
        <v>0.33333333333333331</v>
      </c>
      <c r="U167" s="1263">
        <f t="shared" si="19"/>
        <v>0.33333333333333331</v>
      </c>
      <c r="V167" s="1387">
        <f>1/3</f>
        <v>0.33333333333333331</v>
      </c>
    </row>
    <row r="168" spans="1:22">
      <c r="A168" s="1249">
        <v>167</v>
      </c>
      <c r="B168" s="1252" t="s">
        <v>82</v>
      </c>
      <c r="C168" s="1268" t="s">
        <v>83</v>
      </c>
      <c r="D168" s="1250" t="str">
        <f t="shared" si="15"/>
        <v>Stephen Chan</v>
      </c>
      <c r="E168" s="1252" t="s">
        <v>56</v>
      </c>
      <c r="F168" s="1252" t="s">
        <v>17</v>
      </c>
      <c r="G168" s="1252" t="s">
        <v>29</v>
      </c>
      <c r="H168" s="1252" t="s">
        <v>1662</v>
      </c>
      <c r="I168" s="1253" t="s">
        <v>1349</v>
      </c>
      <c r="J168" s="1252" t="s">
        <v>1193</v>
      </c>
      <c r="K168" s="1255">
        <v>1</v>
      </c>
      <c r="L168" s="1255"/>
      <c r="M168" s="1255"/>
      <c r="N168" s="1255"/>
      <c r="O168" s="1255"/>
      <c r="P168" s="1255"/>
      <c r="Q168" s="1252" t="s">
        <v>1200</v>
      </c>
      <c r="R168" s="1266" t="s">
        <v>1663</v>
      </c>
      <c r="S168" s="1255">
        <v>1</v>
      </c>
      <c r="T168" s="1255">
        <v>1</v>
      </c>
      <c r="U168" s="1255">
        <f>1/4</f>
        <v>0.25</v>
      </c>
      <c r="V168" s="1386">
        <f>1/4</f>
        <v>0.25</v>
      </c>
    </row>
    <row r="169" spans="1:22">
      <c r="A169" s="1257">
        <v>168</v>
      </c>
      <c r="B169" s="1260" t="s">
        <v>715</v>
      </c>
      <c r="C169" s="1272" t="s">
        <v>90</v>
      </c>
      <c r="D169" s="1250" t="str">
        <f t="shared" si="15"/>
        <v>Ahmad Al Nabulsi</v>
      </c>
      <c r="E169" s="1260" t="s">
        <v>157</v>
      </c>
      <c r="F169" s="1258" t="s">
        <v>18</v>
      </c>
      <c r="G169" s="1260" t="s">
        <v>1361</v>
      </c>
      <c r="H169" s="1260" t="s">
        <v>1664</v>
      </c>
      <c r="I169" s="1261" t="s">
        <v>1350</v>
      </c>
      <c r="J169" s="1260" t="s">
        <v>1194</v>
      </c>
      <c r="K169" s="1263">
        <v>1</v>
      </c>
      <c r="L169" s="1263"/>
      <c r="M169" s="1263"/>
      <c r="N169" s="1263"/>
      <c r="O169" s="1263"/>
      <c r="P169" s="1263"/>
      <c r="Q169" s="1260" t="s">
        <v>1200</v>
      </c>
      <c r="R169" s="1267" t="s">
        <v>1665</v>
      </c>
      <c r="S169" s="1263">
        <v>1</v>
      </c>
      <c r="T169" s="1263">
        <v>1</v>
      </c>
      <c r="U169" s="1263">
        <f>1/6</f>
        <v>0.16666666666666666</v>
      </c>
      <c r="V169" s="1387">
        <f>1/6</f>
        <v>0.16666666666666666</v>
      </c>
    </row>
    <row r="170" spans="1:22" ht="32">
      <c r="A170" s="1249">
        <v>169</v>
      </c>
      <c r="B170" s="1252" t="s">
        <v>1353</v>
      </c>
      <c r="C170" s="1268" t="s">
        <v>1354</v>
      </c>
      <c r="D170" s="1250" t="str">
        <f t="shared" si="15"/>
        <v>Osama Habbal</v>
      </c>
      <c r="E170" s="1250" t="s">
        <v>835</v>
      </c>
      <c r="F170" s="1250" t="s">
        <v>18</v>
      </c>
      <c r="G170" s="1252" t="s">
        <v>38</v>
      </c>
      <c r="H170" s="1252" t="s">
        <v>1364</v>
      </c>
      <c r="I170" s="1253" t="s">
        <v>1352</v>
      </c>
      <c r="J170" s="1254" t="s">
        <v>1351</v>
      </c>
      <c r="K170" s="1255">
        <v>0</v>
      </c>
      <c r="L170" s="1255"/>
      <c r="M170" s="1255"/>
      <c r="N170" s="1255"/>
      <c r="O170" s="1255"/>
      <c r="P170" s="1255"/>
      <c r="Q170" s="1252" t="s">
        <v>1200</v>
      </c>
      <c r="R170" s="1266" t="s">
        <v>1355</v>
      </c>
      <c r="S170" s="1255">
        <v>0.33333333333333331</v>
      </c>
      <c r="T170" s="1255">
        <v>0</v>
      </c>
      <c r="U170" s="1255">
        <f>1/3</f>
        <v>0.33333333333333331</v>
      </c>
      <c r="V170" s="1386">
        <v>0</v>
      </c>
    </row>
    <row r="171" spans="1:22" ht="32">
      <c r="A171" s="1273">
        <v>170</v>
      </c>
      <c r="B171" s="1276" t="s">
        <v>1356</v>
      </c>
      <c r="C171" s="1311" t="s">
        <v>90</v>
      </c>
      <c r="D171" s="1250" t="str">
        <f t="shared" si="15"/>
        <v>Ahmad Farhat</v>
      </c>
      <c r="E171" s="1274" t="s">
        <v>504</v>
      </c>
      <c r="F171" s="1274" t="s">
        <v>19</v>
      </c>
      <c r="G171" s="1274" t="s">
        <v>1237</v>
      </c>
      <c r="H171" s="1274" t="s">
        <v>1364</v>
      </c>
      <c r="I171" s="1312" t="s">
        <v>1352</v>
      </c>
      <c r="J171" s="1301" t="s">
        <v>1351</v>
      </c>
      <c r="K171" s="1278">
        <v>0.5</v>
      </c>
      <c r="L171" s="1278"/>
      <c r="M171" s="1278"/>
      <c r="N171" s="1278"/>
      <c r="O171" s="1278"/>
      <c r="P171" s="1278"/>
      <c r="Q171" s="1274" t="s">
        <v>1200</v>
      </c>
      <c r="R171" s="1279" t="s">
        <v>1355</v>
      </c>
      <c r="S171" s="1278">
        <v>0.33333333333333331</v>
      </c>
      <c r="T171" s="1278">
        <v>0.5</v>
      </c>
      <c r="U171" s="1278">
        <f>1/3</f>
        <v>0.33333333333333331</v>
      </c>
      <c r="V171" s="1401">
        <v>0.5</v>
      </c>
    </row>
    <row r="172" spans="1:22" ht="32">
      <c r="A172" s="1285">
        <v>171</v>
      </c>
      <c r="B172" s="1288" t="s">
        <v>228</v>
      </c>
      <c r="C172" s="1299" t="s">
        <v>229</v>
      </c>
      <c r="D172" s="1250" t="str">
        <f t="shared" si="15"/>
        <v>Reem Khalil</v>
      </c>
      <c r="E172" s="1286" t="s">
        <v>56</v>
      </c>
      <c r="F172" s="1288" t="s">
        <v>17</v>
      </c>
      <c r="G172" s="1288" t="s">
        <v>2098</v>
      </c>
      <c r="H172" s="1288" t="s">
        <v>1364</v>
      </c>
      <c r="I172" s="1314" t="s">
        <v>1352</v>
      </c>
      <c r="J172" s="1300" t="s">
        <v>1351</v>
      </c>
      <c r="K172" s="1291">
        <v>0.5</v>
      </c>
      <c r="L172" s="1291"/>
      <c r="M172" s="1291"/>
      <c r="N172" s="1291"/>
      <c r="O172" s="1291"/>
      <c r="P172" s="1291"/>
      <c r="Q172" s="1288" t="s">
        <v>1200</v>
      </c>
      <c r="R172" s="1292" t="s">
        <v>1355</v>
      </c>
      <c r="S172" s="1291">
        <v>0.33333333333333331</v>
      </c>
      <c r="T172" s="1291">
        <v>0.5</v>
      </c>
      <c r="U172" s="1291">
        <f>1/3</f>
        <v>0.33333333333333331</v>
      </c>
      <c r="V172" s="1401">
        <v>0.5</v>
      </c>
    </row>
    <row r="173" spans="1:22" ht="48">
      <c r="A173" s="1257">
        <v>172</v>
      </c>
      <c r="B173" s="1260" t="s">
        <v>900</v>
      </c>
      <c r="C173" s="1272" t="s">
        <v>901</v>
      </c>
      <c r="D173" s="1250" t="str">
        <f t="shared" si="15"/>
        <v>Wei Zhao</v>
      </c>
      <c r="E173" s="1258" t="s">
        <v>1360</v>
      </c>
      <c r="F173" s="1258" t="s">
        <v>18</v>
      </c>
      <c r="G173" s="1260" t="s">
        <v>1361</v>
      </c>
      <c r="H173" s="1260" t="s">
        <v>1362</v>
      </c>
      <c r="I173" s="1261" t="s">
        <v>1358</v>
      </c>
      <c r="J173" s="1298" t="s">
        <v>1357</v>
      </c>
      <c r="K173" s="1263">
        <v>1</v>
      </c>
      <c r="L173" s="1263"/>
      <c r="M173" s="1263"/>
      <c r="N173" s="1263"/>
      <c r="O173" s="1263"/>
      <c r="P173" s="1263"/>
      <c r="Q173" s="1260" t="s">
        <v>1206</v>
      </c>
      <c r="R173" s="1267" t="s">
        <v>1359</v>
      </c>
      <c r="S173" s="1263">
        <v>1</v>
      </c>
      <c r="T173" s="1263">
        <v>1</v>
      </c>
      <c r="U173" s="1263">
        <f>1/4</f>
        <v>0.25</v>
      </c>
      <c r="V173" s="1387">
        <f>1/4</f>
        <v>0.25</v>
      </c>
    </row>
    <row r="174" spans="1:22">
      <c r="A174" s="1285">
        <v>173</v>
      </c>
      <c r="B174" s="1288" t="s">
        <v>230</v>
      </c>
      <c r="C174" s="1299" t="s">
        <v>100</v>
      </c>
      <c r="D174" s="1250" t="str">
        <f t="shared" si="15"/>
        <v>Mohammad AlHamaydeh</v>
      </c>
      <c r="E174" s="1288" t="s">
        <v>59</v>
      </c>
      <c r="F174" s="1288" t="s">
        <v>18</v>
      </c>
      <c r="G174" s="1288" t="s">
        <v>34</v>
      </c>
      <c r="H174" s="1288" t="s">
        <v>1365</v>
      </c>
      <c r="I174" s="1314" t="s">
        <v>1366</v>
      </c>
      <c r="J174" s="1288" t="s">
        <v>1363</v>
      </c>
      <c r="K174" s="1291"/>
      <c r="L174" s="1291"/>
      <c r="M174" s="1291"/>
      <c r="N174" s="1291"/>
      <c r="O174" s="1291"/>
      <c r="P174" s="1291">
        <v>0.5</v>
      </c>
      <c r="Q174" s="1288" t="s">
        <v>1200</v>
      </c>
      <c r="R174" s="1292" t="s">
        <v>1367</v>
      </c>
      <c r="S174" s="1291">
        <v>0.25</v>
      </c>
      <c r="T174" s="1291">
        <v>0.5</v>
      </c>
      <c r="U174" s="1291">
        <f>1/4</f>
        <v>0.25</v>
      </c>
      <c r="V174" s="1388">
        <f>2/4</f>
        <v>0.5</v>
      </c>
    </row>
    <row r="175" spans="1:22">
      <c r="A175" s="1257">
        <v>174</v>
      </c>
      <c r="B175" s="1260" t="s">
        <v>952</v>
      </c>
      <c r="C175" s="1272" t="s">
        <v>951</v>
      </c>
      <c r="D175" s="1250" t="str">
        <f t="shared" si="15"/>
        <v>Nader Aly</v>
      </c>
      <c r="E175" s="1260" t="s">
        <v>231</v>
      </c>
      <c r="F175" s="1260" t="s">
        <v>18</v>
      </c>
      <c r="G175" s="1260" t="s">
        <v>34</v>
      </c>
      <c r="H175" s="1260" t="s">
        <v>1365</v>
      </c>
      <c r="I175" s="1261" t="s">
        <v>1366</v>
      </c>
      <c r="J175" s="1260" t="s">
        <v>1363</v>
      </c>
      <c r="K175" s="1263"/>
      <c r="L175" s="1263"/>
      <c r="M175" s="1263"/>
      <c r="N175" s="1263"/>
      <c r="O175" s="1263"/>
      <c r="P175" s="1263">
        <v>0</v>
      </c>
      <c r="Q175" s="1260" t="s">
        <v>1200</v>
      </c>
      <c r="R175" s="1267" t="s">
        <v>1367</v>
      </c>
      <c r="S175" s="1263">
        <v>0.25</v>
      </c>
      <c r="T175" s="1263">
        <v>0</v>
      </c>
      <c r="U175" s="1263">
        <f>1/4</f>
        <v>0.25</v>
      </c>
      <c r="V175" s="1387">
        <v>0</v>
      </c>
    </row>
    <row r="176" spans="1:22">
      <c r="A176" s="1249">
        <v>175</v>
      </c>
      <c r="B176" s="1252" t="s">
        <v>1368</v>
      </c>
      <c r="C176" s="1268" t="s">
        <v>135</v>
      </c>
      <c r="D176" s="1250" t="str">
        <f t="shared" si="15"/>
        <v>Mohamad Najib</v>
      </c>
      <c r="E176" s="1252" t="s">
        <v>231</v>
      </c>
      <c r="F176" s="1252" t="s">
        <v>18</v>
      </c>
      <c r="G176" s="1252" t="s">
        <v>34</v>
      </c>
      <c r="H176" s="1252" t="s">
        <v>1365</v>
      </c>
      <c r="I176" s="1253" t="s">
        <v>1366</v>
      </c>
      <c r="J176" s="1252" t="s">
        <v>1363</v>
      </c>
      <c r="K176" s="1255"/>
      <c r="L176" s="1255"/>
      <c r="M176" s="1255"/>
      <c r="N176" s="1255"/>
      <c r="O176" s="1255"/>
      <c r="P176" s="1255">
        <v>0</v>
      </c>
      <c r="Q176" s="1252" t="s">
        <v>1200</v>
      </c>
      <c r="R176" s="1266" t="s">
        <v>1367</v>
      </c>
      <c r="S176" s="1255">
        <v>0.25</v>
      </c>
      <c r="T176" s="1255">
        <v>0</v>
      </c>
      <c r="U176" s="1255">
        <f>1/4</f>
        <v>0.25</v>
      </c>
      <c r="V176" s="1386">
        <v>0</v>
      </c>
    </row>
    <row r="177" spans="1:22">
      <c r="A177" s="1273">
        <v>176</v>
      </c>
      <c r="B177" s="1274" t="s">
        <v>118</v>
      </c>
      <c r="C177" s="1275" t="s">
        <v>119</v>
      </c>
      <c r="D177" s="1250" t="str">
        <f t="shared" si="15"/>
        <v>Sameer Alawnah</v>
      </c>
      <c r="E177" s="1274" t="s">
        <v>157</v>
      </c>
      <c r="F177" s="1276" t="s">
        <v>18</v>
      </c>
      <c r="G177" s="1274" t="s">
        <v>1361</v>
      </c>
      <c r="H177" s="1274" t="s">
        <v>1365</v>
      </c>
      <c r="I177" s="1312" t="s">
        <v>1366</v>
      </c>
      <c r="J177" s="1274" t="s">
        <v>1363</v>
      </c>
      <c r="K177" s="1278"/>
      <c r="L177" s="1278"/>
      <c r="M177" s="1278"/>
      <c r="N177" s="1278"/>
      <c r="O177" s="1278"/>
      <c r="P177" s="1278">
        <v>0.5</v>
      </c>
      <c r="Q177" s="1274" t="s">
        <v>1200</v>
      </c>
      <c r="R177" s="1279" t="s">
        <v>1367</v>
      </c>
      <c r="S177" s="1278">
        <v>0.25</v>
      </c>
      <c r="T177" s="1278">
        <v>0.5</v>
      </c>
      <c r="U177" s="1278">
        <f>1/4</f>
        <v>0.25</v>
      </c>
      <c r="V177" s="1389">
        <f>2/4</f>
        <v>0.5</v>
      </c>
    </row>
    <row r="178" spans="1:22" ht="32">
      <c r="A178" s="1249">
        <v>177</v>
      </c>
      <c r="B178" s="1252" t="s">
        <v>595</v>
      </c>
      <c r="C178" s="1268" t="s">
        <v>295</v>
      </c>
      <c r="D178" s="1250" t="str">
        <f t="shared" si="15"/>
        <v>Youssef Belhamadia</v>
      </c>
      <c r="E178" s="1252" t="s">
        <v>59</v>
      </c>
      <c r="F178" s="1252" t="s">
        <v>17</v>
      </c>
      <c r="G178" s="1252" t="s">
        <v>29</v>
      </c>
      <c r="H178" s="1252" t="s">
        <v>1371</v>
      </c>
      <c r="I178" s="1253" t="s">
        <v>1369</v>
      </c>
      <c r="J178" s="1254" t="s">
        <v>1370</v>
      </c>
      <c r="K178" s="1255">
        <v>1</v>
      </c>
      <c r="L178" s="1255"/>
      <c r="M178" s="1255"/>
      <c r="N178" s="1255"/>
      <c r="O178" s="1255"/>
      <c r="P178" s="1255"/>
      <c r="Q178" s="1250" t="s">
        <v>1230</v>
      </c>
      <c r="R178" s="1266" t="s">
        <v>1372</v>
      </c>
      <c r="S178" s="1255">
        <v>1</v>
      </c>
      <c r="T178" s="1255">
        <v>1</v>
      </c>
      <c r="U178" s="1255">
        <f>1/2</f>
        <v>0.5</v>
      </c>
      <c r="V178" s="1386">
        <f>1/2</f>
        <v>0.5</v>
      </c>
    </row>
    <row r="179" spans="1:22">
      <c r="A179" s="1257">
        <v>178</v>
      </c>
      <c r="B179" s="1260" t="s">
        <v>1378</v>
      </c>
      <c r="C179" s="1272" t="s">
        <v>1379</v>
      </c>
      <c r="D179" s="1250" t="str">
        <f t="shared" si="15"/>
        <v>Yehya El Sayed</v>
      </c>
      <c r="E179" s="1260" t="s">
        <v>59</v>
      </c>
      <c r="F179" s="1260" t="s">
        <v>17</v>
      </c>
      <c r="G179" s="1260" t="s">
        <v>2098</v>
      </c>
      <c r="H179" s="1260" t="s">
        <v>1374</v>
      </c>
      <c r="I179" s="1261" t="s">
        <v>1375</v>
      </c>
      <c r="J179" s="1260" t="s">
        <v>1373</v>
      </c>
      <c r="K179" s="1263">
        <v>1</v>
      </c>
      <c r="L179" s="1263"/>
      <c r="M179" s="1263"/>
      <c r="N179" s="1263"/>
      <c r="O179" s="1263"/>
      <c r="P179" s="1263"/>
      <c r="Q179" s="1258" t="s">
        <v>1230</v>
      </c>
      <c r="R179" s="1267" t="s">
        <v>1380</v>
      </c>
      <c r="S179" s="1263">
        <v>1</v>
      </c>
      <c r="T179" s="1263">
        <v>1</v>
      </c>
      <c r="U179" s="1263">
        <f>1/7</f>
        <v>0.14285714285714285</v>
      </c>
      <c r="V179" s="1393">
        <f>1/7</f>
        <v>0.14285714285714285</v>
      </c>
    </row>
    <row r="180" spans="1:22">
      <c r="A180" s="1249">
        <v>179</v>
      </c>
      <c r="B180" s="1252" t="s">
        <v>1383</v>
      </c>
      <c r="C180" s="1268" t="s">
        <v>1384</v>
      </c>
      <c r="D180" s="1250" t="str">
        <f t="shared" si="15"/>
        <v>Edmo Campos</v>
      </c>
      <c r="E180" s="1252" t="s">
        <v>1387</v>
      </c>
      <c r="F180" s="1250" t="s">
        <v>1024</v>
      </c>
      <c r="G180" s="1250" t="s">
        <v>1388</v>
      </c>
      <c r="H180" s="1252" t="s">
        <v>1382</v>
      </c>
      <c r="I180" s="1253" t="s">
        <v>1376</v>
      </c>
      <c r="J180" s="1252" t="s">
        <v>1381</v>
      </c>
      <c r="K180" s="1255">
        <v>1</v>
      </c>
      <c r="L180" s="1255"/>
      <c r="M180" s="1255"/>
      <c r="N180" s="1255"/>
      <c r="O180" s="1255"/>
      <c r="P180" s="1255"/>
      <c r="Q180" s="1250" t="s">
        <v>1385</v>
      </c>
      <c r="R180" s="1266" t="s">
        <v>1386</v>
      </c>
      <c r="S180" s="1255">
        <v>1</v>
      </c>
      <c r="T180" s="1255">
        <v>1</v>
      </c>
      <c r="U180" s="1255">
        <f>1/19</f>
        <v>5.2631578947368418E-2</v>
      </c>
      <c r="V180" s="1392">
        <f>1/19</f>
        <v>5.2631578947368418E-2</v>
      </c>
    </row>
    <row r="181" spans="1:22" ht="15" customHeight="1">
      <c r="A181" s="1257">
        <v>180</v>
      </c>
      <c r="B181" s="1260" t="s">
        <v>287</v>
      </c>
      <c r="C181" s="1272" t="s">
        <v>288</v>
      </c>
      <c r="D181" s="1250" t="str">
        <f t="shared" si="15"/>
        <v>Amani Al-Othman</v>
      </c>
      <c r="E181" s="1258" t="s">
        <v>56</v>
      </c>
      <c r="F181" s="1258" t="s">
        <v>18</v>
      </c>
      <c r="G181" s="1260" t="s">
        <v>33</v>
      </c>
      <c r="H181" s="1260" t="s">
        <v>1390</v>
      </c>
      <c r="I181" s="1261" t="s">
        <v>1377</v>
      </c>
      <c r="J181" s="1260" t="s">
        <v>1389</v>
      </c>
      <c r="K181" s="1263">
        <v>1</v>
      </c>
      <c r="L181" s="1263"/>
      <c r="M181" s="1263"/>
      <c r="N181" s="1263"/>
      <c r="O181" s="1263"/>
      <c r="P181" s="1263"/>
      <c r="Q181" s="1258" t="s">
        <v>1391</v>
      </c>
      <c r="R181" s="1267" t="s">
        <v>1392</v>
      </c>
      <c r="S181" s="1263">
        <v>1</v>
      </c>
      <c r="T181" s="1263">
        <v>1</v>
      </c>
      <c r="U181" s="1263">
        <f>1/4</f>
        <v>0.25</v>
      </c>
      <c r="V181" s="1393">
        <f>1/4</f>
        <v>0.25</v>
      </c>
    </row>
    <row r="182" spans="1:22" ht="15" customHeight="1">
      <c r="A182" s="1249">
        <v>181</v>
      </c>
      <c r="B182" s="1252" t="s">
        <v>232</v>
      </c>
      <c r="C182" s="1268" t="s">
        <v>233</v>
      </c>
      <c r="D182" s="1250" t="str">
        <f t="shared" si="15"/>
        <v>Abed Al-Nasser Abdallah</v>
      </c>
      <c r="E182" s="1252" t="s">
        <v>59</v>
      </c>
      <c r="F182" s="1250" t="s">
        <v>19</v>
      </c>
      <c r="G182" s="1252" t="s">
        <v>1435</v>
      </c>
      <c r="H182" s="1252" t="s">
        <v>1470</v>
      </c>
      <c r="I182" s="1253" t="s">
        <v>1469</v>
      </c>
      <c r="J182" s="1252" t="s">
        <v>1468</v>
      </c>
      <c r="K182" s="1255"/>
      <c r="L182" s="1255"/>
      <c r="M182" s="1255"/>
      <c r="N182" s="1255"/>
      <c r="O182" s="1255"/>
      <c r="P182" s="1255">
        <v>1</v>
      </c>
      <c r="Q182" s="1250" t="s">
        <v>1093</v>
      </c>
      <c r="R182" s="1266" t="s">
        <v>1471</v>
      </c>
      <c r="S182" s="1255">
        <v>1</v>
      </c>
      <c r="T182" s="1255">
        <v>1</v>
      </c>
      <c r="U182" s="1255">
        <f>1/2</f>
        <v>0.5</v>
      </c>
      <c r="V182" s="1392">
        <f>1/2</f>
        <v>0.5</v>
      </c>
    </row>
    <row r="183" spans="1:22" ht="15" customHeight="1">
      <c r="A183" s="1257">
        <v>182</v>
      </c>
      <c r="B183" s="1260" t="s">
        <v>900</v>
      </c>
      <c r="C183" s="1272" t="s">
        <v>901</v>
      </c>
      <c r="D183" s="1250" t="str">
        <f t="shared" si="15"/>
        <v>Wei Zhao</v>
      </c>
      <c r="E183" s="1260" t="s">
        <v>1360</v>
      </c>
      <c r="F183" s="1258" t="s">
        <v>18</v>
      </c>
      <c r="G183" s="1260" t="s">
        <v>1361</v>
      </c>
      <c r="H183" s="1260" t="s">
        <v>1566</v>
      </c>
      <c r="I183" s="1261" t="s">
        <v>1563</v>
      </c>
      <c r="J183" s="1260" t="s">
        <v>1562</v>
      </c>
      <c r="K183" s="1263">
        <v>1</v>
      </c>
      <c r="L183" s="1263"/>
      <c r="M183" s="1263"/>
      <c r="N183" s="1263"/>
      <c r="O183" s="1263"/>
      <c r="P183" s="1263"/>
      <c r="Q183" s="1260" t="s">
        <v>1206</v>
      </c>
      <c r="R183" s="1267" t="s">
        <v>1567</v>
      </c>
      <c r="S183" s="1263">
        <v>1</v>
      </c>
      <c r="T183" s="1263">
        <v>1</v>
      </c>
      <c r="U183" s="1263">
        <f>1/6</f>
        <v>0.16666666666666666</v>
      </c>
      <c r="V183" s="1393">
        <f>1/6</f>
        <v>0.16666666666666666</v>
      </c>
    </row>
    <row r="184" spans="1:22">
      <c r="A184" s="1249">
        <v>183</v>
      </c>
      <c r="B184" s="1252" t="s">
        <v>314</v>
      </c>
      <c r="C184" s="1268" t="s">
        <v>315</v>
      </c>
      <c r="D184" s="1250" t="str">
        <f t="shared" si="15"/>
        <v>Narjess Boubakri</v>
      </c>
      <c r="E184" s="1252" t="s">
        <v>67</v>
      </c>
      <c r="F184" s="1250" t="s">
        <v>19</v>
      </c>
      <c r="G184" s="1252" t="s">
        <v>1438</v>
      </c>
      <c r="H184" s="1252" t="s">
        <v>1569</v>
      </c>
      <c r="I184" s="1253" t="s">
        <v>1564</v>
      </c>
      <c r="J184" s="1252" t="s">
        <v>1568</v>
      </c>
      <c r="K184" s="1255"/>
      <c r="L184" s="1255">
        <v>1</v>
      </c>
      <c r="M184" s="1255"/>
      <c r="N184" s="1255"/>
      <c r="O184" s="1255"/>
      <c r="P184" s="1255"/>
      <c r="Q184" s="1252" t="s">
        <v>1570</v>
      </c>
      <c r="R184" s="1266" t="s">
        <v>1571</v>
      </c>
      <c r="S184" s="1255">
        <v>1</v>
      </c>
      <c r="T184" s="1255">
        <v>1</v>
      </c>
      <c r="U184" s="1255">
        <f>1/2</f>
        <v>0.5</v>
      </c>
      <c r="V184" s="1392">
        <f>1/2</f>
        <v>0.5</v>
      </c>
    </row>
    <row r="185" spans="1:22">
      <c r="A185" s="1257">
        <v>184</v>
      </c>
      <c r="B185" s="1260" t="s">
        <v>180</v>
      </c>
      <c r="C185" s="1272" t="s">
        <v>181</v>
      </c>
      <c r="D185" s="1250" t="str">
        <f t="shared" si="15"/>
        <v>Muhammad Qasim</v>
      </c>
      <c r="E185" s="1260" t="s">
        <v>157</v>
      </c>
      <c r="F185" s="1260" t="s">
        <v>18</v>
      </c>
      <c r="G185" s="1260" t="s">
        <v>33</v>
      </c>
      <c r="H185" s="1260" t="s">
        <v>1573</v>
      </c>
      <c r="I185" s="1261" t="s">
        <v>1565</v>
      </c>
      <c r="J185" s="1260" t="s">
        <v>1572</v>
      </c>
      <c r="K185" s="1263">
        <v>0.33333333333333331</v>
      </c>
      <c r="L185" s="1263"/>
      <c r="M185" s="1263"/>
      <c r="N185" s="1263"/>
      <c r="O185" s="1263"/>
      <c r="P185" s="1263"/>
      <c r="Q185" s="1260" t="s">
        <v>1200</v>
      </c>
      <c r="R185" s="1267" t="s">
        <v>1574</v>
      </c>
      <c r="S185" s="1263">
        <v>0.33333333333333331</v>
      </c>
      <c r="T185" s="1263">
        <v>0.33333333333333331</v>
      </c>
      <c r="U185" s="1263">
        <f t="shared" ref="U185:V189" si="20">1/5</f>
        <v>0.2</v>
      </c>
      <c r="V185" s="1387">
        <f t="shared" si="20"/>
        <v>0.2</v>
      </c>
    </row>
    <row r="186" spans="1:22">
      <c r="A186" s="1249">
        <v>185</v>
      </c>
      <c r="B186" s="1252" t="s">
        <v>855</v>
      </c>
      <c r="C186" s="1268" t="s">
        <v>164</v>
      </c>
      <c r="D186" s="1250" t="str">
        <f t="shared" si="15"/>
        <v>Mohamed Badrelzaman</v>
      </c>
      <c r="E186" s="1252" t="s">
        <v>157</v>
      </c>
      <c r="F186" s="1252" t="s">
        <v>18</v>
      </c>
      <c r="G186" s="1252" t="s">
        <v>33</v>
      </c>
      <c r="H186" s="1252" t="s">
        <v>1573</v>
      </c>
      <c r="I186" s="1253" t="s">
        <v>1565</v>
      </c>
      <c r="J186" s="1252" t="s">
        <v>1572</v>
      </c>
      <c r="K186" s="1255">
        <v>0.33333333333333331</v>
      </c>
      <c r="L186" s="1255"/>
      <c r="M186" s="1255"/>
      <c r="N186" s="1255"/>
      <c r="O186" s="1255"/>
      <c r="P186" s="1255"/>
      <c r="Q186" s="1252" t="s">
        <v>1200</v>
      </c>
      <c r="R186" s="1266" t="s">
        <v>1574</v>
      </c>
      <c r="S186" s="1255">
        <v>0.33333333333333331</v>
      </c>
      <c r="T186" s="1255">
        <v>0.33333333333333331</v>
      </c>
      <c r="U186" s="1255">
        <f t="shared" si="20"/>
        <v>0.2</v>
      </c>
      <c r="V186" s="1386">
        <f t="shared" si="20"/>
        <v>0.2</v>
      </c>
    </row>
    <row r="187" spans="1:22">
      <c r="A187" s="1257">
        <v>186</v>
      </c>
      <c r="B187" s="1260" t="s">
        <v>184</v>
      </c>
      <c r="C187" s="1272" t="s">
        <v>1498</v>
      </c>
      <c r="D187" s="1250" t="str">
        <f t="shared" si="15"/>
        <v>Naif Darwish</v>
      </c>
      <c r="E187" s="1260" t="s">
        <v>67</v>
      </c>
      <c r="F187" s="1260" t="s">
        <v>18</v>
      </c>
      <c r="G187" s="1260" t="s">
        <v>33</v>
      </c>
      <c r="H187" s="1260" t="s">
        <v>1573</v>
      </c>
      <c r="I187" s="1261" t="s">
        <v>1565</v>
      </c>
      <c r="J187" s="1260" t="s">
        <v>1572</v>
      </c>
      <c r="K187" s="1263">
        <v>0.33333333333333331</v>
      </c>
      <c r="L187" s="1263"/>
      <c r="M187" s="1263"/>
      <c r="N187" s="1263"/>
      <c r="O187" s="1263"/>
      <c r="P187" s="1263"/>
      <c r="Q187" s="1260" t="s">
        <v>1200</v>
      </c>
      <c r="R187" s="1267" t="s">
        <v>1574</v>
      </c>
      <c r="S187" s="1263">
        <v>0.33333333333333331</v>
      </c>
      <c r="T187" s="1263">
        <v>0.33333333333333331</v>
      </c>
      <c r="U187" s="1263">
        <f t="shared" si="20"/>
        <v>0.2</v>
      </c>
      <c r="V187" s="1387">
        <f t="shared" si="20"/>
        <v>0.2</v>
      </c>
    </row>
    <row r="188" spans="1:22" ht="48">
      <c r="A188" s="1249">
        <v>187</v>
      </c>
      <c r="B188" s="1252" t="s">
        <v>150</v>
      </c>
      <c r="C188" s="1268" t="s">
        <v>151</v>
      </c>
      <c r="D188" s="1250" t="str">
        <f t="shared" si="15"/>
        <v>Xiaobo Xu</v>
      </c>
      <c r="E188" s="1252" t="s">
        <v>67</v>
      </c>
      <c r="F188" s="1250" t="s">
        <v>19</v>
      </c>
      <c r="G188" s="1252" t="s">
        <v>1488</v>
      </c>
      <c r="H188" s="1252" t="s">
        <v>1610</v>
      </c>
      <c r="I188" s="1253" t="s">
        <v>1605</v>
      </c>
      <c r="J188" s="1254" t="s">
        <v>1604</v>
      </c>
      <c r="K188" s="1255"/>
      <c r="L188" s="1255">
        <v>1</v>
      </c>
      <c r="M188" s="1255"/>
      <c r="N188" s="1255"/>
      <c r="O188" s="1255"/>
      <c r="P188" s="1255"/>
      <c r="Q188" s="1252" t="s">
        <v>1608</v>
      </c>
      <c r="R188" s="1266" t="s">
        <v>1609</v>
      </c>
      <c r="S188" s="1255">
        <v>1</v>
      </c>
      <c r="T188" s="1255">
        <v>1</v>
      </c>
      <c r="U188" s="1255">
        <f t="shared" si="20"/>
        <v>0.2</v>
      </c>
      <c r="V188" s="1392">
        <f t="shared" si="20"/>
        <v>0.2</v>
      </c>
    </row>
    <row r="189" spans="1:22" ht="48">
      <c r="A189" s="1257">
        <v>188</v>
      </c>
      <c r="B189" s="1260" t="s">
        <v>150</v>
      </c>
      <c r="C189" s="1272" t="s">
        <v>151</v>
      </c>
      <c r="D189" s="1250" t="str">
        <f t="shared" si="15"/>
        <v>Xiaobo Xu</v>
      </c>
      <c r="E189" s="1260" t="s">
        <v>67</v>
      </c>
      <c r="F189" s="1258" t="s">
        <v>19</v>
      </c>
      <c r="G189" s="1260" t="s">
        <v>1488</v>
      </c>
      <c r="H189" s="1260" t="s">
        <v>1612</v>
      </c>
      <c r="I189" s="1280" t="s">
        <v>1606</v>
      </c>
      <c r="J189" s="1298" t="s">
        <v>1611</v>
      </c>
      <c r="K189" s="1263"/>
      <c r="L189" s="1263">
        <v>1</v>
      </c>
      <c r="M189" s="1263"/>
      <c r="N189" s="1263"/>
      <c r="O189" s="1263"/>
      <c r="P189" s="1263"/>
      <c r="Q189" s="1260" t="s">
        <v>1608</v>
      </c>
      <c r="R189" s="1267" t="s">
        <v>1613</v>
      </c>
      <c r="S189" s="1263">
        <v>1</v>
      </c>
      <c r="T189" s="1263">
        <v>1</v>
      </c>
      <c r="U189" s="1263">
        <f t="shared" si="20"/>
        <v>0.2</v>
      </c>
      <c r="V189" s="1393">
        <f t="shared" si="20"/>
        <v>0.2</v>
      </c>
    </row>
    <row r="190" spans="1:22">
      <c r="A190" s="1249">
        <v>189</v>
      </c>
      <c r="B190" s="1252" t="s">
        <v>981</v>
      </c>
      <c r="C190" s="1268" t="s">
        <v>982</v>
      </c>
      <c r="D190" s="1250" t="str">
        <f t="shared" si="15"/>
        <v>Tammy Gregersen</v>
      </c>
      <c r="E190" s="1252" t="s">
        <v>67</v>
      </c>
      <c r="F190" s="1252" t="s">
        <v>17</v>
      </c>
      <c r="G190" s="1252" t="s">
        <v>26</v>
      </c>
      <c r="H190" s="1252" t="s">
        <v>1615</v>
      </c>
      <c r="I190" s="1253" t="s">
        <v>1607</v>
      </c>
      <c r="J190" s="1252" t="s">
        <v>1614</v>
      </c>
      <c r="K190" s="1255"/>
      <c r="L190" s="1255">
        <v>1</v>
      </c>
      <c r="M190" s="1255"/>
      <c r="N190" s="1255"/>
      <c r="O190" s="1255"/>
      <c r="P190" s="1255"/>
      <c r="Q190" s="1252" t="s">
        <v>1204</v>
      </c>
      <c r="R190" s="1266" t="s">
        <v>1616</v>
      </c>
      <c r="S190" s="1255">
        <v>1</v>
      </c>
      <c r="T190" s="1255">
        <v>1</v>
      </c>
      <c r="U190" s="1255">
        <f>1/6</f>
        <v>0.16666666666666666</v>
      </c>
      <c r="V190" s="1392">
        <f>1/6</f>
        <v>0.16666666666666666</v>
      </c>
    </row>
    <row r="191" spans="1:22">
      <c r="A191" s="1257">
        <v>190</v>
      </c>
      <c r="B191" s="1260" t="s">
        <v>109</v>
      </c>
      <c r="C191" s="1272" t="s">
        <v>282</v>
      </c>
      <c r="D191" s="1250" t="str">
        <f t="shared" si="15"/>
        <v>Ozgur Kaya</v>
      </c>
      <c r="E191" s="1260" t="s">
        <v>56</v>
      </c>
      <c r="F191" s="1258" t="s">
        <v>19</v>
      </c>
      <c r="G191" s="1260" t="s">
        <v>40</v>
      </c>
      <c r="H191" s="1260" t="s">
        <v>1640</v>
      </c>
      <c r="I191" s="1261" t="s">
        <v>1639</v>
      </c>
      <c r="J191" s="1260" t="s">
        <v>1638</v>
      </c>
      <c r="K191" s="1263">
        <v>1</v>
      </c>
      <c r="L191" s="1263"/>
      <c r="M191" s="1263"/>
      <c r="N191" s="1263"/>
      <c r="O191" s="1263"/>
      <c r="P191" s="1263"/>
      <c r="Q191" s="1260" t="s">
        <v>1203</v>
      </c>
      <c r="R191" s="1267" t="s">
        <v>1641</v>
      </c>
      <c r="S191" s="1263">
        <v>1</v>
      </c>
      <c r="T191" s="1263">
        <v>1</v>
      </c>
      <c r="U191" s="1263">
        <f>1/4</f>
        <v>0.25</v>
      </c>
      <c r="V191" s="1393">
        <f>1/4</f>
        <v>0.25</v>
      </c>
    </row>
    <row r="192" spans="1:22">
      <c r="A192" s="1249">
        <v>191</v>
      </c>
      <c r="B192" s="1252" t="s">
        <v>249</v>
      </c>
      <c r="C192" s="1268" t="s">
        <v>1680</v>
      </c>
      <c r="D192" s="1250" t="str">
        <f t="shared" si="15"/>
        <v>Samir  Emam</v>
      </c>
      <c r="E192" s="1252" t="s">
        <v>59</v>
      </c>
      <c r="F192" s="1252" t="s">
        <v>18</v>
      </c>
      <c r="G192" s="1252" t="s">
        <v>38</v>
      </c>
      <c r="H192" s="1252" t="s">
        <v>1681</v>
      </c>
      <c r="I192" s="1253" t="s">
        <v>1667</v>
      </c>
      <c r="J192" s="1252" t="s">
        <v>1666</v>
      </c>
      <c r="K192" s="1255">
        <v>1</v>
      </c>
      <c r="L192" s="1255"/>
      <c r="M192" s="1255"/>
      <c r="N192" s="1255"/>
      <c r="O192" s="1255"/>
      <c r="P192" s="1255"/>
      <c r="Q192" s="1252" t="s">
        <v>1195</v>
      </c>
      <c r="R192" s="1266" t="s">
        <v>1682</v>
      </c>
      <c r="S192" s="1255">
        <v>1</v>
      </c>
      <c r="T192" s="1255">
        <v>1</v>
      </c>
      <c r="U192" s="1255">
        <f>1/3</f>
        <v>0.33333333333333331</v>
      </c>
      <c r="V192" s="1392">
        <f>1/3</f>
        <v>0.33333333333333331</v>
      </c>
    </row>
    <row r="193" spans="1:22" ht="32">
      <c r="A193" s="1257">
        <v>192</v>
      </c>
      <c r="B193" s="1260" t="s">
        <v>1684</v>
      </c>
      <c r="C193" s="1272" t="s">
        <v>599</v>
      </c>
      <c r="D193" s="1250" t="str">
        <f t="shared" si="15"/>
        <v>Rim Gouioa</v>
      </c>
      <c r="E193" s="1260" t="s">
        <v>59</v>
      </c>
      <c r="F193" s="1260" t="s">
        <v>17</v>
      </c>
      <c r="G193" s="1260" t="s">
        <v>29</v>
      </c>
      <c r="H193" s="1260" t="s">
        <v>1685</v>
      </c>
      <c r="I193" s="1261" t="s">
        <v>1668</v>
      </c>
      <c r="J193" s="1298" t="s">
        <v>1683</v>
      </c>
      <c r="K193" s="1263"/>
      <c r="L193" s="1263"/>
      <c r="M193" s="1263"/>
      <c r="N193" s="1263"/>
      <c r="O193" s="1263"/>
      <c r="P193" s="1263">
        <v>1</v>
      </c>
      <c r="Q193" s="1260" t="s">
        <v>1686</v>
      </c>
      <c r="R193" s="1267" t="s">
        <v>1687</v>
      </c>
      <c r="S193" s="1263">
        <v>1</v>
      </c>
      <c r="T193" s="1263">
        <v>1</v>
      </c>
      <c r="U193" s="1263">
        <f>1/6</f>
        <v>0.16666666666666666</v>
      </c>
      <c r="V193" s="1393">
        <f>1/6</f>
        <v>0.16666666666666666</v>
      </c>
    </row>
    <row r="194" spans="1:22">
      <c r="A194" s="1249">
        <v>193</v>
      </c>
      <c r="B194" s="1252" t="s">
        <v>150</v>
      </c>
      <c r="C194" s="1268" t="s">
        <v>151</v>
      </c>
      <c r="D194" s="1250" t="str">
        <f t="shared" si="15"/>
        <v>Xiaobo Xu</v>
      </c>
      <c r="E194" s="1252" t="s">
        <v>67</v>
      </c>
      <c r="F194" s="1250" t="s">
        <v>19</v>
      </c>
      <c r="G194" s="1252" t="s">
        <v>1488</v>
      </c>
      <c r="H194" s="1252" t="s">
        <v>1689</v>
      </c>
      <c r="I194" s="1253" t="s">
        <v>1669</v>
      </c>
      <c r="J194" s="1252" t="s">
        <v>1688</v>
      </c>
      <c r="K194" s="1255">
        <v>1</v>
      </c>
      <c r="L194" s="1255"/>
      <c r="M194" s="1255"/>
      <c r="N194" s="1255"/>
      <c r="O194" s="1255"/>
      <c r="P194" s="1255"/>
      <c r="Q194" s="1252" t="s">
        <v>1195</v>
      </c>
      <c r="R194" s="1266" t="s">
        <v>1690</v>
      </c>
      <c r="S194" s="1255">
        <v>1</v>
      </c>
      <c r="T194" s="1255">
        <v>1</v>
      </c>
      <c r="U194" s="1255">
        <f>1/7</f>
        <v>0.14285714285714285</v>
      </c>
      <c r="V194" s="1392">
        <f>1/7</f>
        <v>0.14285714285714285</v>
      </c>
    </row>
    <row r="195" spans="1:22">
      <c r="A195" s="1257">
        <v>194</v>
      </c>
      <c r="B195" s="1260" t="s">
        <v>478</v>
      </c>
      <c r="C195" s="1272" t="s">
        <v>479</v>
      </c>
      <c r="D195" s="1250" t="str">
        <f t="shared" ref="D195:D258" si="21">C195&amp;" "&amp;B195</f>
        <v>Rounak Husni</v>
      </c>
      <c r="E195" s="1260" t="s">
        <v>67</v>
      </c>
      <c r="F195" s="1260" t="s">
        <v>17</v>
      </c>
      <c r="G195" s="1260" t="s">
        <v>1428</v>
      </c>
      <c r="H195" s="1260" t="s">
        <v>1692</v>
      </c>
      <c r="I195" s="1261" t="s">
        <v>1670</v>
      </c>
      <c r="J195" s="1260" t="s">
        <v>1691</v>
      </c>
      <c r="K195" s="1263"/>
      <c r="L195" s="1263"/>
      <c r="M195" s="1263"/>
      <c r="N195" s="1263"/>
      <c r="O195" s="1263"/>
      <c r="P195" s="1263">
        <v>1</v>
      </c>
      <c r="Q195" s="1260" t="s">
        <v>1693</v>
      </c>
      <c r="R195" s="1267" t="s">
        <v>1694</v>
      </c>
      <c r="S195" s="1263">
        <v>1</v>
      </c>
      <c r="T195" s="1263">
        <v>1</v>
      </c>
      <c r="U195" s="1263">
        <f>1/2</f>
        <v>0.5</v>
      </c>
      <c r="V195" s="1393">
        <f>1/2</f>
        <v>0.5</v>
      </c>
    </row>
    <row r="196" spans="1:22" ht="48">
      <c r="A196" s="1249">
        <v>195</v>
      </c>
      <c r="B196" s="1252" t="s">
        <v>580</v>
      </c>
      <c r="C196" s="1268" t="s">
        <v>581</v>
      </c>
      <c r="D196" s="1250" t="str">
        <f t="shared" si="21"/>
        <v>Sreya Mitra</v>
      </c>
      <c r="E196" s="1252" t="s">
        <v>56</v>
      </c>
      <c r="F196" s="1252" t="s">
        <v>17</v>
      </c>
      <c r="G196" s="1252" t="s">
        <v>28</v>
      </c>
      <c r="H196" s="1252" t="s">
        <v>1696</v>
      </c>
      <c r="I196" s="1253" t="s">
        <v>1671</v>
      </c>
      <c r="J196" s="1254" t="s">
        <v>1695</v>
      </c>
      <c r="K196" s="1255"/>
      <c r="L196" s="1255"/>
      <c r="M196" s="1255"/>
      <c r="N196" s="1255"/>
      <c r="O196" s="1255"/>
      <c r="P196" s="1255">
        <v>1</v>
      </c>
      <c r="Q196" s="1252" t="s">
        <v>1697</v>
      </c>
      <c r="R196" s="1266" t="s">
        <v>1698</v>
      </c>
      <c r="S196" s="1255">
        <v>1</v>
      </c>
      <c r="T196" s="1255">
        <v>1</v>
      </c>
      <c r="U196" s="1255">
        <v>1</v>
      </c>
      <c r="V196" s="1392">
        <v>1</v>
      </c>
    </row>
    <row r="197" spans="1:22">
      <c r="A197" s="1257">
        <v>196</v>
      </c>
      <c r="B197" s="1260" t="s">
        <v>82</v>
      </c>
      <c r="C197" s="1272" t="s">
        <v>83</v>
      </c>
      <c r="D197" s="1250" t="str">
        <f t="shared" si="21"/>
        <v>Stephen Chan</v>
      </c>
      <c r="E197" s="1260" t="s">
        <v>56</v>
      </c>
      <c r="F197" s="1260" t="s">
        <v>17</v>
      </c>
      <c r="G197" s="1260" t="s">
        <v>29</v>
      </c>
      <c r="H197" s="1260" t="s">
        <v>1700</v>
      </c>
      <c r="I197" s="1261" t="s">
        <v>1672</v>
      </c>
      <c r="J197" s="1260" t="s">
        <v>1699</v>
      </c>
      <c r="K197" s="1263"/>
      <c r="L197" s="1263"/>
      <c r="M197" s="1263"/>
      <c r="N197" s="1263"/>
      <c r="O197" s="1263"/>
      <c r="P197" s="1263">
        <v>1</v>
      </c>
      <c r="Q197" s="1260" t="s">
        <v>1199</v>
      </c>
      <c r="R197" s="1267" t="s">
        <v>1701</v>
      </c>
      <c r="S197" s="1263">
        <v>1</v>
      </c>
      <c r="T197" s="1263">
        <v>1</v>
      </c>
      <c r="U197" s="1263">
        <f t="shared" ref="U197:V199" si="22">1/3</f>
        <v>0.33333333333333331</v>
      </c>
      <c r="V197" s="1393">
        <f t="shared" si="22"/>
        <v>0.33333333333333331</v>
      </c>
    </row>
    <row r="198" spans="1:22">
      <c r="A198" s="1249">
        <v>197</v>
      </c>
      <c r="B198" s="1252" t="s">
        <v>361</v>
      </c>
      <c r="C198" s="1268" t="s">
        <v>362</v>
      </c>
      <c r="D198" s="1250" t="str">
        <f t="shared" si="21"/>
        <v>Rania Semaan</v>
      </c>
      <c r="E198" s="1252" t="s">
        <v>56</v>
      </c>
      <c r="F198" s="1250" t="s">
        <v>19</v>
      </c>
      <c r="G198" s="1252" t="s">
        <v>1488</v>
      </c>
      <c r="H198" s="1252" t="s">
        <v>1703</v>
      </c>
      <c r="I198" s="1253" t="s">
        <v>1673</v>
      </c>
      <c r="J198" s="1252" t="s">
        <v>1702</v>
      </c>
      <c r="K198" s="1255"/>
      <c r="L198" s="1255">
        <v>0.5</v>
      </c>
      <c r="M198" s="1255"/>
      <c r="N198" s="1255"/>
      <c r="O198" s="1255"/>
      <c r="P198" s="1255"/>
      <c r="Q198" s="1252" t="s">
        <v>1204</v>
      </c>
      <c r="R198" s="1266" t="s">
        <v>1705</v>
      </c>
      <c r="S198" s="1255">
        <v>0.5</v>
      </c>
      <c r="T198" s="1255">
        <v>0.5</v>
      </c>
      <c r="U198" s="1255">
        <f t="shared" si="22"/>
        <v>0.33333333333333331</v>
      </c>
      <c r="V198" s="1386">
        <f t="shared" si="22"/>
        <v>0.33333333333333331</v>
      </c>
    </row>
    <row r="199" spans="1:22">
      <c r="A199" s="1257">
        <v>198</v>
      </c>
      <c r="B199" s="1260" t="s">
        <v>143</v>
      </c>
      <c r="C199" s="1272" t="s">
        <v>1704</v>
      </c>
      <c r="D199" s="1250" t="str">
        <f t="shared" si="21"/>
        <v>Nicholas Ashill</v>
      </c>
      <c r="E199" s="1260" t="s">
        <v>67</v>
      </c>
      <c r="F199" s="1258" t="s">
        <v>19</v>
      </c>
      <c r="G199" s="1260" t="s">
        <v>1488</v>
      </c>
      <c r="H199" s="1260" t="s">
        <v>1703</v>
      </c>
      <c r="I199" s="1261" t="s">
        <v>1673</v>
      </c>
      <c r="J199" s="1260" t="s">
        <v>1702</v>
      </c>
      <c r="K199" s="1263"/>
      <c r="L199" s="1263">
        <v>0.5</v>
      </c>
      <c r="M199" s="1263"/>
      <c r="N199" s="1263"/>
      <c r="O199" s="1263"/>
      <c r="P199" s="1263"/>
      <c r="Q199" s="1260" t="s">
        <v>1204</v>
      </c>
      <c r="R199" s="1267" t="s">
        <v>1705</v>
      </c>
      <c r="S199" s="1263">
        <v>0.5</v>
      </c>
      <c r="T199" s="1263">
        <v>0.5</v>
      </c>
      <c r="U199" s="1263">
        <f t="shared" si="22"/>
        <v>0.33333333333333331</v>
      </c>
      <c r="V199" s="1387">
        <f t="shared" si="22"/>
        <v>0.33333333333333331</v>
      </c>
    </row>
    <row r="200" spans="1:22">
      <c r="A200" s="1249">
        <v>199</v>
      </c>
      <c r="B200" s="1252" t="s">
        <v>379</v>
      </c>
      <c r="C200" s="1268" t="s">
        <v>1708</v>
      </c>
      <c r="D200" s="1250" t="str">
        <f t="shared" si="21"/>
        <v> Henry  Chappell</v>
      </c>
      <c r="E200" s="1252" t="s">
        <v>67</v>
      </c>
      <c r="F200" s="1250" t="s">
        <v>19</v>
      </c>
      <c r="G200" s="1252" t="s">
        <v>40</v>
      </c>
      <c r="H200" s="1252" t="s">
        <v>1707</v>
      </c>
      <c r="I200" s="1253" t="s">
        <v>1674</v>
      </c>
      <c r="J200" s="1252" t="s">
        <v>1706</v>
      </c>
      <c r="K200" s="1255"/>
      <c r="L200" s="1255">
        <v>1</v>
      </c>
      <c r="M200" s="1255"/>
      <c r="N200" s="1255"/>
      <c r="O200" s="1255"/>
      <c r="P200" s="1255"/>
      <c r="Q200" s="1252" t="s">
        <v>1201</v>
      </c>
      <c r="R200" s="1266" t="s">
        <v>1709</v>
      </c>
      <c r="S200" s="1255">
        <v>1</v>
      </c>
      <c r="T200" s="1255">
        <v>1</v>
      </c>
      <c r="U200" s="1255">
        <f>1/4</f>
        <v>0.25</v>
      </c>
      <c r="V200" s="1392">
        <f>1/4</f>
        <v>0.25</v>
      </c>
    </row>
    <row r="201" spans="1:22">
      <c r="A201" s="1257">
        <v>200</v>
      </c>
      <c r="B201" s="1260" t="s">
        <v>1383</v>
      </c>
      <c r="C201" s="1272" t="s">
        <v>1384</v>
      </c>
      <c r="D201" s="1250" t="str">
        <f t="shared" si="21"/>
        <v>Edmo Campos</v>
      </c>
      <c r="E201" s="1260" t="s">
        <v>1387</v>
      </c>
      <c r="F201" s="1258" t="s">
        <v>1024</v>
      </c>
      <c r="G201" s="1258" t="s">
        <v>1388</v>
      </c>
      <c r="H201" s="1260" t="s">
        <v>1711</v>
      </c>
      <c r="I201" s="1261" t="s">
        <v>1675</v>
      </c>
      <c r="J201" s="1260" t="s">
        <v>1710</v>
      </c>
      <c r="K201" s="1263">
        <v>1</v>
      </c>
      <c r="L201" s="1263"/>
      <c r="M201" s="1263"/>
      <c r="N201" s="1263"/>
      <c r="O201" s="1263"/>
      <c r="P201" s="1263"/>
      <c r="Q201" s="1260" t="s">
        <v>1203</v>
      </c>
      <c r="R201" s="1267" t="s">
        <v>1712</v>
      </c>
      <c r="S201" s="1263">
        <v>1</v>
      </c>
      <c r="T201" s="1263">
        <v>1</v>
      </c>
      <c r="U201" s="1263">
        <f>1/5</f>
        <v>0.2</v>
      </c>
      <c r="V201" s="1393">
        <f>1/5</f>
        <v>0.2</v>
      </c>
    </row>
    <row r="202" spans="1:22">
      <c r="A202" s="1249">
        <v>201</v>
      </c>
      <c r="B202" s="1252" t="s">
        <v>1715</v>
      </c>
      <c r="C202" s="1268" t="s">
        <v>1716</v>
      </c>
      <c r="D202" s="1250" t="str">
        <f t="shared" si="21"/>
        <v>Samy Elmahdy</v>
      </c>
      <c r="E202" s="1252" t="s">
        <v>1718</v>
      </c>
      <c r="F202" s="1250" t="s">
        <v>1024</v>
      </c>
      <c r="G202" s="1250" t="s">
        <v>1719</v>
      </c>
      <c r="H202" s="1252" t="s">
        <v>1714</v>
      </c>
      <c r="I202" s="1253" t="s">
        <v>1676</v>
      </c>
      <c r="J202" s="1252" t="s">
        <v>1713</v>
      </c>
      <c r="K202" s="1255">
        <v>0.5</v>
      </c>
      <c r="L202" s="1255"/>
      <c r="M202" s="1255"/>
      <c r="N202" s="1255"/>
      <c r="O202" s="1255"/>
      <c r="P202" s="1255"/>
      <c r="Q202" s="1252" t="s">
        <v>1199</v>
      </c>
      <c r="R202" s="1266" t="s">
        <v>1717</v>
      </c>
      <c r="S202" s="1255">
        <v>0.5</v>
      </c>
      <c r="T202" s="1255">
        <v>0.5</v>
      </c>
      <c r="U202" s="1255">
        <f>1/3</f>
        <v>0.33333333333333331</v>
      </c>
      <c r="V202" s="1386">
        <f>1/3</f>
        <v>0.33333333333333331</v>
      </c>
    </row>
    <row r="203" spans="1:22">
      <c r="A203" s="1257">
        <v>202</v>
      </c>
      <c r="B203" s="1260" t="s">
        <v>131</v>
      </c>
      <c r="C203" s="1272" t="s">
        <v>689</v>
      </c>
      <c r="D203" s="1250" t="str">
        <f t="shared" si="21"/>
        <v>Tarig Ali</v>
      </c>
      <c r="E203" s="1260" t="s">
        <v>59</v>
      </c>
      <c r="F203" s="1260" t="s">
        <v>18</v>
      </c>
      <c r="G203" s="1260" t="s">
        <v>34</v>
      </c>
      <c r="H203" s="1260" t="s">
        <v>1714</v>
      </c>
      <c r="I203" s="1261" t="s">
        <v>1676</v>
      </c>
      <c r="J203" s="1260" t="s">
        <v>1713</v>
      </c>
      <c r="K203" s="1263">
        <v>0.5</v>
      </c>
      <c r="L203" s="1263"/>
      <c r="M203" s="1263"/>
      <c r="N203" s="1263"/>
      <c r="O203" s="1263"/>
      <c r="P203" s="1263"/>
      <c r="Q203" s="1260" t="s">
        <v>1199</v>
      </c>
      <c r="R203" s="1267" t="s">
        <v>1717</v>
      </c>
      <c r="S203" s="1263">
        <v>0.5</v>
      </c>
      <c r="T203" s="1263">
        <v>0.5</v>
      </c>
      <c r="U203" s="1263">
        <f>1/3</f>
        <v>0.33333333333333331</v>
      </c>
      <c r="V203" s="1387">
        <f>1/3</f>
        <v>0.33333333333333331</v>
      </c>
    </row>
    <row r="204" spans="1:22">
      <c r="A204" s="1249">
        <v>203</v>
      </c>
      <c r="B204" s="1252" t="s">
        <v>290</v>
      </c>
      <c r="C204" s="1268" t="s">
        <v>583</v>
      </c>
      <c r="D204" s="1250" t="str">
        <f t="shared" si="21"/>
        <v>Suheil Khoury</v>
      </c>
      <c r="E204" s="1252" t="s">
        <v>67</v>
      </c>
      <c r="F204" s="1252" t="s">
        <v>17</v>
      </c>
      <c r="G204" s="1252" t="s">
        <v>29</v>
      </c>
      <c r="H204" s="1252" t="s">
        <v>1721</v>
      </c>
      <c r="I204" s="1253" t="s">
        <v>1677</v>
      </c>
      <c r="J204" s="1252" t="s">
        <v>1720</v>
      </c>
      <c r="K204" s="1255">
        <v>0.5</v>
      </c>
      <c r="L204" s="1255"/>
      <c r="M204" s="1255"/>
      <c r="N204" s="1255"/>
      <c r="O204" s="1255"/>
      <c r="P204" s="1255"/>
      <c r="Q204" s="1252" t="s">
        <v>1199</v>
      </c>
      <c r="R204" s="1266" t="s">
        <v>1722</v>
      </c>
      <c r="S204" s="1255">
        <f t="shared" ref="S204:S209" si="23">1/2</f>
        <v>0.5</v>
      </c>
      <c r="T204" s="1255">
        <v>0.5</v>
      </c>
      <c r="U204" s="1255">
        <f>1/2</f>
        <v>0.5</v>
      </c>
      <c r="V204" s="1386">
        <f>1/2</f>
        <v>0.5</v>
      </c>
    </row>
    <row r="205" spans="1:22">
      <c r="A205" s="1257">
        <v>204</v>
      </c>
      <c r="B205" s="1260" t="s">
        <v>1723</v>
      </c>
      <c r="C205" s="1272" t="s">
        <v>131</v>
      </c>
      <c r="D205" s="1250" t="str">
        <f t="shared" si="21"/>
        <v>Ali Sayfy</v>
      </c>
      <c r="E205" s="1260" t="s">
        <v>67</v>
      </c>
      <c r="F205" s="1260" t="s">
        <v>17</v>
      </c>
      <c r="G205" s="1260" t="s">
        <v>29</v>
      </c>
      <c r="H205" s="1260" t="s">
        <v>1721</v>
      </c>
      <c r="I205" s="1261" t="s">
        <v>1677</v>
      </c>
      <c r="J205" s="1260" t="s">
        <v>1720</v>
      </c>
      <c r="K205" s="1263">
        <v>0.5</v>
      </c>
      <c r="L205" s="1263"/>
      <c r="M205" s="1263"/>
      <c r="N205" s="1263"/>
      <c r="O205" s="1263"/>
      <c r="P205" s="1263"/>
      <c r="Q205" s="1260" t="s">
        <v>1199</v>
      </c>
      <c r="R205" s="1267" t="s">
        <v>1722</v>
      </c>
      <c r="S205" s="1263">
        <f t="shared" si="23"/>
        <v>0.5</v>
      </c>
      <c r="T205" s="1263">
        <v>0.5</v>
      </c>
      <c r="U205" s="1263">
        <f>1/2</f>
        <v>0.5</v>
      </c>
      <c r="V205" s="1387">
        <f>1/2</f>
        <v>0.5</v>
      </c>
    </row>
    <row r="206" spans="1:22">
      <c r="A206" s="1285">
        <v>205</v>
      </c>
      <c r="B206" s="1288" t="s">
        <v>198</v>
      </c>
      <c r="C206" s="1299" t="s">
        <v>731</v>
      </c>
      <c r="D206" s="1250" t="str">
        <f t="shared" si="21"/>
        <v>Amin Majdalawieh</v>
      </c>
      <c r="E206" s="1288" t="s">
        <v>67</v>
      </c>
      <c r="F206" s="1288" t="s">
        <v>17</v>
      </c>
      <c r="G206" s="1288" t="s">
        <v>2098</v>
      </c>
      <c r="H206" s="1288" t="s">
        <v>1725</v>
      </c>
      <c r="I206" s="1314" t="s">
        <v>1678</v>
      </c>
      <c r="J206" s="1288" t="s">
        <v>1724</v>
      </c>
      <c r="K206" s="1291">
        <v>1</v>
      </c>
      <c r="L206" s="1291"/>
      <c r="M206" s="1291"/>
      <c r="N206" s="1291"/>
      <c r="O206" s="1291"/>
      <c r="P206" s="1291"/>
      <c r="Q206" s="1288" t="s">
        <v>1200</v>
      </c>
      <c r="R206" s="1292" t="s">
        <v>1727</v>
      </c>
      <c r="S206" s="1291">
        <f t="shared" si="23"/>
        <v>0.5</v>
      </c>
      <c r="T206" s="1291">
        <v>1</v>
      </c>
      <c r="U206" s="1291">
        <f>1/2</f>
        <v>0.5</v>
      </c>
      <c r="V206" s="1388">
        <v>1</v>
      </c>
    </row>
    <row r="207" spans="1:22">
      <c r="A207" s="1257">
        <v>206</v>
      </c>
      <c r="B207" s="1260" t="s">
        <v>884</v>
      </c>
      <c r="C207" s="1272" t="s">
        <v>1726</v>
      </c>
      <c r="D207" s="1250" t="str">
        <f t="shared" si="21"/>
        <v>Zeenah Mansour</v>
      </c>
      <c r="E207" s="1260" t="s">
        <v>231</v>
      </c>
      <c r="F207" s="1260" t="s">
        <v>17</v>
      </c>
      <c r="G207" s="1260" t="s">
        <v>2098</v>
      </c>
      <c r="H207" s="1260" t="s">
        <v>1725</v>
      </c>
      <c r="I207" s="1261" t="s">
        <v>1678</v>
      </c>
      <c r="J207" s="1260" t="s">
        <v>1724</v>
      </c>
      <c r="K207" s="1263">
        <v>0</v>
      </c>
      <c r="L207" s="1263"/>
      <c r="M207" s="1263"/>
      <c r="N207" s="1263"/>
      <c r="O207" s="1263"/>
      <c r="P207" s="1263"/>
      <c r="Q207" s="1260" t="s">
        <v>1200</v>
      </c>
      <c r="R207" s="1267" t="s">
        <v>1727</v>
      </c>
      <c r="S207" s="1263">
        <f t="shared" si="23"/>
        <v>0.5</v>
      </c>
      <c r="T207" s="1263">
        <v>0</v>
      </c>
      <c r="U207" s="1263">
        <f>1/2</f>
        <v>0.5</v>
      </c>
      <c r="V207" s="1387">
        <v>0</v>
      </c>
    </row>
    <row r="208" spans="1:22">
      <c r="A208" s="1249">
        <v>207</v>
      </c>
      <c r="B208" s="1252" t="s">
        <v>1730</v>
      </c>
      <c r="C208" s="1268" t="s">
        <v>871</v>
      </c>
      <c r="D208" s="1250" t="str">
        <f t="shared" si="21"/>
        <v>Nouran Elmessalami</v>
      </c>
      <c r="E208" s="1250" t="s">
        <v>231</v>
      </c>
      <c r="F208" s="1252" t="s">
        <v>18</v>
      </c>
      <c r="G208" s="1252" t="s">
        <v>34</v>
      </c>
      <c r="H208" s="1252" t="s">
        <v>1729</v>
      </c>
      <c r="I208" s="1253" t="s">
        <v>1679</v>
      </c>
      <c r="J208" s="1252" t="s">
        <v>1728</v>
      </c>
      <c r="K208" s="1255">
        <v>0</v>
      </c>
      <c r="L208" s="1255"/>
      <c r="M208" s="1255"/>
      <c r="N208" s="1255"/>
      <c r="O208" s="1255"/>
      <c r="P208" s="1255"/>
      <c r="Q208" s="1252" t="s">
        <v>1200</v>
      </c>
      <c r="R208" s="1266" t="s">
        <v>1731</v>
      </c>
      <c r="S208" s="1255">
        <f t="shared" si="23"/>
        <v>0.5</v>
      </c>
      <c r="T208" s="1255">
        <v>0</v>
      </c>
      <c r="U208" s="1255">
        <f>1/2</f>
        <v>0.5</v>
      </c>
      <c r="V208" s="1386">
        <v>0</v>
      </c>
    </row>
    <row r="209" spans="1:22">
      <c r="A209" s="1273">
        <v>208</v>
      </c>
      <c r="B209" s="1274" t="s">
        <v>312</v>
      </c>
      <c r="C209" s="1275" t="s">
        <v>313</v>
      </c>
      <c r="D209" s="1250" t="str">
        <f t="shared" si="21"/>
        <v>Farid Abed</v>
      </c>
      <c r="E209" s="1274" t="s">
        <v>67</v>
      </c>
      <c r="F209" s="1274" t="s">
        <v>18</v>
      </c>
      <c r="G209" s="1274" t="s">
        <v>34</v>
      </c>
      <c r="H209" s="1274" t="s">
        <v>1729</v>
      </c>
      <c r="I209" s="1312" t="s">
        <v>1679</v>
      </c>
      <c r="J209" s="1274" t="s">
        <v>1728</v>
      </c>
      <c r="K209" s="1278">
        <v>1</v>
      </c>
      <c r="L209" s="1278"/>
      <c r="M209" s="1278"/>
      <c r="N209" s="1278"/>
      <c r="O209" s="1278"/>
      <c r="P209" s="1278"/>
      <c r="Q209" s="1274" t="s">
        <v>1200</v>
      </c>
      <c r="R209" s="1279" t="s">
        <v>1731</v>
      </c>
      <c r="S209" s="1278">
        <f t="shared" si="23"/>
        <v>0.5</v>
      </c>
      <c r="T209" s="1278">
        <v>1</v>
      </c>
      <c r="U209" s="1278">
        <f>1/2</f>
        <v>0.5</v>
      </c>
      <c r="V209" s="1389">
        <v>1</v>
      </c>
    </row>
    <row r="210" spans="1:22">
      <c r="A210" s="1249">
        <v>209</v>
      </c>
      <c r="B210" s="1252" t="s">
        <v>1022</v>
      </c>
      <c r="C210" s="1268" t="s">
        <v>1023</v>
      </c>
      <c r="D210" s="1250" t="str">
        <f t="shared" si="21"/>
        <v>Stefania Mariano</v>
      </c>
      <c r="E210" s="1252" t="s">
        <v>59</v>
      </c>
      <c r="F210" s="1250" t="s">
        <v>19</v>
      </c>
      <c r="G210" s="1252" t="s">
        <v>1237</v>
      </c>
      <c r="H210" s="1252" t="s">
        <v>1735</v>
      </c>
      <c r="I210" s="1253" t="s">
        <v>1734</v>
      </c>
      <c r="J210" s="1252" t="s">
        <v>1733</v>
      </c>
      <c r="K210" s="1255">
        <v>1</v>
      </c>
      <c r="L210" s="1255"/>
      <c r="M210" s="1255"/>
      <c r="N210" s="1255"/>
      <c r="O210" s="1255"/>
      <c r="P210" s="1255"/>
      <c r="Q210" s="1252" t="s">
        <v>1200</v>
      </c>
      <c r="R210" s="1266" t="s">
        <v>1736</v>
      </c>
      <c r="S210" s="1255">
        <v>1</v>
      </c>
      <c r="T210" s="1255">
        <v>1</v>
      </c>
      <c r="U210" s="1255">
        <f>1/3</f>
        <v>0.33333333333333331</v>
      </c>
      <c r="V210" s="1392">
        <f>1/3</f>
        <v>0.33333333333333331</v>
      </c>
    </row>
    <row r="211" spans="1:22" ht="15" customHeight="1">
      <c r="A211" s="1273">
        <v>210</v>
      </c>
      <c r="B211" s="1274" t="s">
        <v>742</v>
      </c>
      <c r="C211" s="1275" t="s">
        <v>743</v>
      </c>
      <c r="D211" s="1250" t="str">
        <f t="shared" si="21"/>
        <v>Maen Alkhader</v>
      </c>
      <c r="E211" s="1274" t="s">
        <v>59</v>
      </c>
      <c r="F211" s="1274" t="s">
        <v>18</v>
      </c>
      <c r="G211" s="1274" t="s">
        <v>38</v>
      </c>
      <c r="H211" s="1274" t="s">
        <v>1742</v>
      </c>
      <c r="I211" s="1312" t="s">
        <v>1738</v>
      </c>
      <c r="J211" s="1274" t="s">
        <v>1743</v>
      </c>
      <c r="K211" s="1278">
        <v>0.5</v>
      </c>
      <c r="L211" s="1278"/>
      <c r="M211" s="1278"/>
      <c r="N211" s="1278"/>
      <c r="O211" s="1278"/>
      <c r="P211" s="1278"/>
      <c r="Q211" s="1274" t="s">
        <v>1213</v>
      </c>
      <c r="R211" s="1336" t="s">
        <v>1746</v>
      </c>
      <c r="S211" s="1278">
        <f>1/3</f>
        <v>0.33333333333333331</v>
      </c>
      <c r="T211" s="1278">
        <v>0.5</v>
      </c>
      <c r="U211" s="1278">
        <f>1/3</f>
        <v>0.33333333333333331</v>
      </c>
      <c r="V211" s="1401">
        <v>0.5</v>
      </c>
    </row>
    <row r="212" spans="1:22" ht="15" customHeight="1">
      <c r="A212" s="1285">
        <v>211</v>
      </c>
      <c r="B212" s="1288" t="s">
        <v>268</v>
      </c>
      <c r="C212" s="1299" t="s">
        <v>100</v>
      </c>
      <c r="D212" s="1250" t="str">
        <f t="shared" si="21"/>
        <v>Mohammad Nazzal</v>
      </c>
      <c r="E212" s="1288" t="s">
        <v>59</v>
      </c>
      <c r="F212" s="1288" t="s">
        <v>18</v>
      </c>
      <c r="G212" s="1288" t="s">
        <v>38</v>
      </c>
      <c r="H212" s="1288" t="s">
        <v>1742</v>
      </c>
      <c r="I212" s="1314" t="s">
        <v>1738</v>
      </c>
      <c r="J212" s="1288" t="s">
        <v>1743</v>
      </c>
      <c r="K212" s="1291">
        <v>0.5</v>
      </c>
      <c r="L212" s="1291"/>
      <c r="M212" s="1291"/>
      <c r="N212" s="1291"/>
      <c r="O212" s="1291"/>
      <c r="P212" s="1291"/>
      <c r="Q212" s="1288" t="s">
        <v>1213</v>
      </c>
      <c r="R212" s="1337" t="s">
        <v>1746</v>
      </c>
      <c r="S212" s="1291">
        <f>1/3</f>
        <v>0.33333333333333331</v>
      </c>
      <c r="T212" s="1291">
        <v>0.5</v>
      </c>
      <c r="U212" s="1291">
        <f>1/3</f>
        <v>0.33333333333333331</v>
      </c>
      <c r="V212" s="1401">
        <v>0.5</v>
      </c>
    </row>
    <row r="213" spans="1:22" ht="15" customHeight="1">
      <c r="A213" s="1257">
        <v>212</v>
      </c>
      <c r="B213" s="1260" t="s">
        <v>1744</v>
      </c>
      <c r="C213" s="1272" t="s">
        <v>1745</v>
      </c>
      <c r="D213" s="1250" t="str">
        <f t="shared" si="21"/>
        <v>Karim Louca</v>
      </c>
      <c r="E213" s="1260" t="s">
        <v>835</v>
      </c>
      <c r="F213" s="1260" t="s">
        <v>18</v>
      </c>
      <c r="G213" s="1260" t="s">
        <v>38</v>
      </c>
      <c r="H213" s="1260" t="s">
        <v>1742</v>
      </c>
      <c r="I213" s="1261" t="s">
        <v>1738</v>
      </c>
      <c r="J213" s="1260" t="s">
        <v>1743</v>
      </c>
      <c r="K213" s="1263">
        <v>0</v>
      </c>
      <c r="L213" s="1263"/>
      <c r="M213" s="1263"/>
      <c r="N213" s="1263"/>
      <c r="O213" s="1263"/>
      <c r="P213" s="1263"/>
      <c r="Q213" s="1260" t="s">
        <v>1213</v>
      </c>
      <c r="R213" s="1338" t="s">
        <v>1746</v>
      </c>
      <c r="S213" s="1263">
        <f>1/3</f>
        <v>0.33333333333333331</v>
      </c>
      <c r="T213" s="1263">
        <v>0</v>
      </c>
      <c r="U213" s="1263">
        <f>1/3</f>
        <v>0.33333333333333331</v>
      </c>
      <c r="V213" s="1395">
        <v>0</v>
      </c>
    </row>
    <row r="214" spans="1:22" ht="48" customHeight="1">
      <c r="A214" s="1249">
        <v>213</v>
      </c>
      <c r="B214" s="1252" t="s">
        <v>916</v>
      </c>
      <c r="C214" s="1268" t="s">
        <v>99</v>
      </c>
      <c r="D214" s="1250" t="str">
        <f t="shared" si="21"/>
        <v>Rana Raddawi</v>
      </c>
      <c r="E214" s="1252" t="s">
        <v>59</v>
      </c>
      <c r="F214" s="1252" t="s">
        <v>17</v>
      </c>
      <c r="G214" s="1252" t="s">
        <v>26</v>
      </c>
      <c r="H214" s="1252" t="s">
        <v>1748</v>
      </c>
      <c r="I214" s="1253" t="s">
        <v>1739</v>
      </c>
      <c r="J214" s="1254" t="s">
        <v>1747</v>
      </c>
      <c r="K214" s="1255"/>
      <c r="L214" s="1255"/>
      <c r="M214" s="1255"/>
      <c r="N214" s="1255"/>
      <c r="O214" s="1255"/>
      <c r="P214" s="1255">
        <v>1</v>
      </c>
      <c r="Q214" s="1252" t="s">
        <v>1697</v>
      </c>
      <c r="R214" s="1339" t="s">
        <v>1749</v>
      </c>
      <c r="S214" s="1255">
        <v>1</v>
      </c>
      <c r="T214" s="1255">
        <v>1</v>
      </c>
      <c r="U214" s="1255">
        <f t="shared" ref="U214:V219" si="24">1/4</f>
        <v>0.25</v>
      </c>
      <c r="V214" s="1392">
        <f t="shared" si="24"/>
        <v>0.25</v>
      </c>
    </row>
    <row r="215" spans="1:22" ht="48" customHeight="1">
      <c r="A215" s="1257">
        <v>214</v>
      </c>
      <c r="B215" s="1260" t="s">
        <v>1752</v>
      </c>
      <c r="C215" s="1272" t="s">
        <v>1754</v>
      </c>
      <c r="D215" s="1250" t="str">
        <f t="shared" si="21"/>
        <v>Rashid Ganeev</v>
      </c>
      <c r="E215" s="1260" t="s">
        <v>1387</v>
      </c>
      <c r="F215" s="1258" t="s">
        <v>1024</v>
      </c>
      <c r="G215" s="1258" t="s">
        <v>1755</v>
      </c>
      <c r="H215" s="1260" t="s">
        <v>1751</v>
      </c>
      <c r="I215" s="1261" t="s">
        <v>1740</v>
      </c>
      <c r="J215" s="1298" t="s">
        <v>1750</v>
      </c>
      <c r="K215" s="1263">
        <v>0.5</v>
      </c>
      <c r="L215" s="1263"/>
      <c r="M215" s="1263"/>
      <c r="N215" s="1263"/>
      <c r="O215" s="1263"/>
      <c r="P215" s="1263"/>
      <c r="Q215" s="1260" t="s">
        <v>1203</v>
      </c>
      <c r="R215" s="1338" t="s">
        <v>1753</v>
      </c>
      <c r="S215" s="1263">
        <f>1/2</f>
        <v>0.5</v>
      </c>
      <c r="T215" s="1263">
        <v>0.5</v>
      </c>
      <c r="U215" s="1263">
        <f t="shared" si="24"/>
        <v>0.25</v>
      </c>
      <c r="V215" s="1393">
        <f t="shared" si="24"/>
        <v>0.25</v>
      </c>
    </row>
    <row r="216" spans="1:22" ht="48" customHeight="1">
      <c r="A216" s="1249">
        <v>215</v>
      </c>
      <c r="B216" s="1252" t="s">
        <v>339</v>
      </c>
      <c r="C216" s="1268" t="s">
        <v>131</v>
      </c>
      <c r="D216" s="1250" t="str">
        <f t="shared" si="21"/>
        <v>Ali Alnaser</v>
      </c>
      <c r="E216" s="1252" t="s">
        <v>67</v>
      </c>
      <c r="F216" s="1252" t="s">
        <v>17</v>
      </c>
      <c r="G216" s="1252" t="s">
        <v>31</v>
      </c>
      <c r="H216" s="1252" t="s">
        <v>1751</v>
      </c>
      <c r="I216" s="1253" t="s">
        <v>1740</v>
      </c>
      <c r="J216" s="1254" t="s">
        <v>1750</v>
      </c>
      <c r="K216" s="1255">
        <v>0.5</v>
      </c>
      <c r="L216" s="1255"/>
      <c r="M216" s="1255"/>
      <c r="N216" s="1255"/>
      <c r="O216" s="1255"/>
      <c r="P216" s="1255"/>
      <c r="Q216" s="1252" t="s">
        <v>1203</v>
      </c>
      <c r="R216" s="1339" t="s">
        <v>1753</v>
      </c>
      <c r="S216" s="1255">
        <f>1/2</f>
        <v>0.5</v>
      </c>
      <c r="T216" s="1255">
        <v>0.5</v>
      </c>
      <c r="U216" s="1255">
        <f t="shared" si="24"/>
        <v>0.25</v>
      </c>
      <c r="V216" s="1386">
        <f t="shared" si="24"/>
        <v>0.25</v>
      </c>
    </row>
    <row r="217" spans="1:22" ht="48">
      <c r="A217" s="1257">
        <v>216</v>
      </c>
      <c r="B217" s="1260" t="s">
        <v>339</v>
      </c>
      <c r="C217" s="1272" t="s">
        <v>131</v>
      </c>
      <c r="D217" s="1250" t="str">
        <f t="shared" si="21"/>
        <v>Ali Alnaser</v>
      </c>
      <c r="E217" s="1260" t="s">
        <v>67</v>
      </c>
      <c r="F217" s="1260" t="s">
        <v>17</v>
      </c>
      <c r="G217" s="1260" t="s">
        <v>31</v>
      </c>
      <c r="H217" s="1260" t="s">
        <v>1756</v>
      </c>
      <c r="I217" s="1261" t="s">
        <v>1741</v>
      </c>
      <c r="J217" s="1298" t="s">
        <v>1757</v>
      </c>
      <c r="K217" s="1263">
        <v>0.33333333333333331</v>
      </c>
      <c r="L217" s="1263"/>
      <c r="M217" s="1263"/>
      <c r="N217" s="1263"/>
      <c r="O217" s="1263"/>
      <c r="P217" s="1263"/>
      <c r="Q217" s="1260" t="s">
        <v>1203</v>
      </c>
      <c r="R217" s="1264" t="s">
        <v>1758</v>
      </c>
      <c r="S217" s="1263">
        <f>1/3</f>
        <v>0.33333333333333331</v>
      </c>
      <c r="T217" s="1263">
        <v>0.33333333333333331</v>
      </c>
      <c r="U217" s="1263">
        <f t="shared" si="24"/>
        <v>0.25</v>
      </c>
      <c r="V217" s="1387">
        <f t="shared" si="24"/>
        <v>0.25</v>
      </c>
    </row>
    <row r="218" spans="1:22" ht="48">
      <c r="A218" s="1249">
        <v>217</v>
      </c>
      <c r="B218" s="1252" t="s">
        <v>167</v>
      </c>
      <c r="C218" s="1268" t="s">
        <v>637</v>
      </c>
      <c r="D218" s="1250" t="str">
        <f t="shared" si="21"/>
        <v>Sharjeel Ahmed Khan</v>
      </c>
      <c r="E218" s="1252" t="s">
        <v>157</v>
      </c>
      <c r="F218" s="1252" t="s">
        <v>17</v>
      </c>
      <c r="G218" s="1252" t="s">
        <v>31</v>
      </c>
      <c r="H218" s="1252" t="s">
        <v>1756</v>
      </c>
      <c r="I218" s="1253" t="s">
        <v>1741</v>
      </c>
      <c r="J218" s="1254" t="s">
        <v>1757</v>
      </c>
      <c r="K218" s="1255">
        <v>0.33333333333333331</v>
      </c>
      <c r="L218" s="1255"/>
      <c r="M218" s="1255"/>
      <c r="N218" s="1255"/>
      <c r="O218" s="1255"/>
      <c r="P218" s="1255"/>
      <c r="Q218" s="1252" t="s">
        <v>1203</v>
      </c>
      <c r="R218" s="1266" t="s">
        <v>1758</v>
      </c>
      <c r="S218" s="1255">
        <f>1/3</f>
        <v>0.33333333333333331</v>
      </c>
      <c r="T218" s="1255">
        <v>0.33333333333333331</v>
      </c>
      <c r="U218" s="1255">
        <f t="shared" si="24"/>
        <v>0.25</v>
      </c>
      <c r="V218" s="1386">
        <f t="shared" si="24"/>
        <v>0.25</v>
      </c>
    </row>
    <row r="219" spans="1:22" ht="48">
      <c r="A219" s="1257">
        <v>218</v>
      </c>
      <c r="B219" s="1260" t="s">
        <v>1752</v>
      </c>
      <c r="C219" s="1272" t="s">
        <v>1754</v>
      </c>
      <c r="D219" s="1250" t="str">
        <f t="shared" si="21"/>
        <v>Rashid Ganeev</v>
      </c>
      <c r="E219" s="1260" t="s">
        <v>1387</v>
      </c>
      <c r="F219" s="1258" t="s">
        <v>1024</v>
      </c>
      <c r="G219" s="1258" t="s">
        <v>1755</v>
      </c>
      <c r="H219" s="1260" t="s">
        <v>1756</v>
      </c>
      <c r="I219" s="1261" t="s">
        <v>1741</v>
      </c>
      <c r="J219" s="1298" t="s">
        <v>1757</v>
      </c>
      <c r="K219" s="1263">
        <v>0.33333333333333331</v>
      </c>
      <c r="L219" s="1263"/>
      <c r="M219" s="1263"/>
      <c r="N219" s="1263"/>
      <c r="O219" s="1263"/>
      <c r="P219" s="1263"/>
      <c r="Q219" s="1260" t="s">
        <v>1203</v>
      </c>
      <c r="R219" s="1267" t="s">
        <v>1758</v>
      </c>
      <c r="S219" s="1263">
        <f>1/3</f>
        <v>0.33333333333333331</v>
      </c>
      <c r="T219" s="1263">
        <v>0.33333333333333331</v>
      </c>
      <c r="U219" s="1263">
        <f t="shared" si="24"/>
        <v>0.25</v>
      </c>
      <c r="V219" s="1387">
        <f t="shared" si="24"/>
        <v>0.25</v>
      </c>
    </row>
    <row r="220" spans="1:22">
      <c r="A220" s="1249">
        <v>219</v>
      </c>
      <c r="B220" s="1252" t="s">
        <v>279</v>
      </c>
      <c r="C220" s="1268" t="s">
        <v>280</v>
      </c>
      <c r="D220" s="1250" t="str">
        <f t="shared" si="21"/>
        <v>Khusrav Gaibulloev</v>
      </c>
      <c r="E220" s="1252" t="s">
        <v>59</v>
      </c>
      <c r="F220" s="1250" t="s">
        <v>19</v>
      </c>
      <c r="G220" s="1250" t="s">
        <v>40</v>
      </c>
      <c r="H220" s="1252" t="s">
        <v>1764</v>
      </c>
      <c r="I220" s="1253" t="s">
        <v>1765</v>
      </c>
      <c r="J220" s="1252" t="s">
        <v>1763</v>
      </c>
      <c r="K220" s="1255"/>
      <c r="L220" s="1255">
        <v>1</v>
      </c>
      <c r="M220" s="1255"/>
      <c r="N220" s="1255"/>
      <c r="O220" s="1255"/>
      <c r="P220" s="1255"/>
      <c r="Q220" s="1252" t="s">
        <v>1769</v>
      </c>
      <c r="R220" s="1266" t="s">
        <v>1770</v>
      </c>
      <c r="S220" s="1255">
        <v>1</v>
      </c>
      <c r="T220" s="1255">
        <v>1</v>
      </c>
      <c r="U220" s="1255">
        <f>1/2</f>
        <v>0.5</v>
      </c>
      <c r="V220" s="1386">
        <f>1/2</f>
        <v>0.5</v>
      </c>
    </row>
    <row r="221" spans="1:22" ht="48">
      <c r="A221" s="1257">
        <v>220</v>
      </c>
      <c r="B221" s="1260" t="s">
        <v>103</v>
      </c>
      <c r="C221" s="1272" t="s">
        <v>104</v>
      </c>
      <c r="D221" s="1250" t="str">
        <f t="shared" si="21"/>
        <v>Hamid Baghestani</v>
      </c>
      <c r="E221" s="1260" t="s">
        <v>67</v>
      </c>
      <c r="F221" s="1258" t="s">
        <v>19</v>
      </c>
      <c r="G221" s="1258" t="s">
        <v>40</v>
      </c>
      <c r="H221" s="1260" t="s">
        <v>1772</v>
      </c>
      <c r="I221" s="1261" t="s">
        <v>1766</v>
      </c>
      <c r="J221" s="1298" t="s">
        <v>1771</v>
      </c>
      <c r="K221" s="1263"/>
      <c r="L221" s="1263">
        <v>1</v>
      </c>
      <c r="M221" s="1263"/>
      <c r="N221" s="1263"/>
      <c r="O221" s="1263"/>
      <c r="P221" s="1263"/>
      <c r="Q221" s="1260" t="s">
        <v>1697</v>
      </c>
      <c r="R221" s="1267" t="s">
        <v>1773</v>
      </c>
      <c r="S221" s="1263">
        <v>1</v>
      </c>
      <c r="T221" s="1263">
        <v>1</v>
      </c>
      <c r="U221" s="1263">
        <v>1</v>
      </c>
      <c r="V221" s="1393">
        <v>1</v>
      </c>
    </row>
    <row r="222" spans="1:22">
      <c r="A222" s="1285">
        <v>221</v>
      </c>
      <c r="B222" s="1288" t="s">
        <v>136</v>
      </c>
      <c r="C222" s="1299" t="s">
        <v>137</v>
      </c>
      <c r="D222" s="1250" t="str">
        <f t="shared" si="21"/>
        <v>Sameh El-Sayegh</v>
      </c>
      <c r="E222" s="1288" t="s">
        <v>67</v>
      </c>
      <c r="F222" s="1286" t="s">
        <v>18</v>
      </c>
      <c r="G222" s="1286" t="s">
        <v>34</v>
      </c>
      <c r="H222" s="1288" t="s">
        <v>1775</v>
      </c>
      <c r="I222" s="1314" t="s">
        <v>1767</v>
      </c>
      <c r="J222" s="1288" t="s">
        <v>1774</v>
      </c>
      <c r="K222" s="1291"/>
      <c r="L222" s="1291"/>
      <c r="M222" s="1291"/>
      <c r="N222" s="1291"/>
      <c r="O222" s="1291"/>
      <c r="P222" s="1291">
        <v>1</v>
      </c>
      <c r="Q222" s="1288" t="s">
        <v>1199</v>
      </c>
      <c r="R222" s="1292" t="s">
        <v>1781</v>
      </c>
      <c r="S222" s="1291">
        <f>1/4</f>
        <v>0.25</v>
      </c>
      <c r="T222" s="1291">
        <v>1</v>
      </c>
      <c r="U222" s="1291">
        <f>1/4</f>
        <v>0.25</v>
      </c>
      <c r="V222" s="1396">
        <v>1</v>
      </c>
    </row>
    <row r="223" spans="1:22">
      <c r="A223" s="1257">
        <v>222</v>
      </c>
      <c r="B223" s="1260" t="s">
        <v>1776</v>
      </c>
      <c r="C223" s="1272" t="s">
        <v>1777</v>
      </c>
      <c r="D223" s="1250" t="str">
        <f t="shared" si="21"/>
        <v>Munir Basamji</v>
      </c>
      <c r="E223" s="1260" t="s">
        <v>835</v>
      </c>
      <c r="F223" s="1258" t="s">
        <v>18</v>
      </c>
      <c r="G223" s="1258" t="s">
        <v>34</v>
      </c>
      <c r="H223" s="1260" t="s">
        <v>1775</v>
      </c>
      <c r="I223" s="1261" t="s">
        <v>1767</v>
      </c>
      <c r="J223" s="1260" t="s">
        <v>1774</v>
      </c>
      <c r="K223" s="1263"/>
      <c r="L223" s="1263"/>
      <c r="M223" s="1263"/>
      <c r="N223" s="1263"/>
      <c r="O223" s="1263"/>
      <c r="P223" s="1263">
        <v>0</v>
      </c>
      <c r="Q223" s="1260" t="s">
        <v>1199</v>
      </c>
      <c r="R223" s="1267" t="s">
        <v>1781</v>
      </c>
      <c r="S223" s="1263">
        <f>1/4</f>
        <v>0.25</v>
      </c>
      <c r="T223" s="1263">
        <v>0</v>
      </c>
      <c r="U223" s="1263">
        <f>1/4</f>
        <v>0.25</v>
      </c>
      <c r="V223" s="1395">
        <v>0</v>
      </c>
    </row>
    <row r="224" spans="1:22">
      <c r="A224" s="1249">
        <v>223</v>
      </c>
      <c r="B224" s="1252" t="s">
        <v>90</v>
      </c>
      <c r="C224" s="1268" t="s">
        <v>1778</v>
      </c>
      <c r="D224" s="1250" t="str">
        <f t="shared" si="21"/>
        <v>Ahmad Haj Ahmad</v>
      </c>
      <c r="E224" s="1252" t="s">
        <v>835</v>
      </c>
      <c r="F224" s="1250" t="s">
        <v>18</v>
      </c>
      <c r="G224" s="1250" t="s">
        <v>34</v>
      </c>
      <c r="H224" s="1252" t="s">
        <v>1775</v>
      </c>
      <c r="I224" s="1253" t="s">
        <v>1767</v>
      </c>
      <c r="J224" s="1252" t="s">
        <v>1774</v>
      </c>
      <c r="K224" s="1255"/>
      <c r="L224" s="1255"/>
      <c r="M224" s="1255"/>
      <c r="N224" s="1255"/>
      <c r="O224" s="1255"/>
      <c r="P224" s="1255">
        <v>0</v>
      </c>
      <c r="Q224" s="1252" t="s">
        <v>1199</v>
      </c>
      <c r="R224" s="1266" t="s">
        <v>1781</v>
      </c>
      <c r="S224" s="1255">
        <f>1/4</f>
        <v>0.25</v>
      </c>
      <c r="T224" s="1255">
        <v>0</v>
      </c>
      <c r="U224" s="1255">
        <f>1/4</f>
        <v>0.25</v>
      </c>
      <c r="V224" s="1394">
        <v>0</v>
      </c>
    </row>
    <row r="225" spans="1:22">
      <c r="A225" s="1257">
        <v>224</v>
      </c>
      <c r="B225" s="1260" t="s">
        <v>1779</v>
      </c>
      <c r="C225" s="1272" t="s">
        <v>1780</v>
      </c>
      <c r="D225" s="1250" t="str">
        <f t="shared" si="21"/>
        <v>Nizar Zarif</v>
      </c>
      <c r="E225" s="1260" t="s">
        <v>835</v>
      </c>
      <c r="F225" s="1258" t="s">
        <v>18</v>
      </c>
      <c r="G225" s="1258" t="s">
        <v>34</v>
      </c>
      <c r="H225" s="1260" t="s">
        <v>1775</v>
      </c>
      <c r="I225" s="1261" t="s">
        <v>1767</v>
      </c>
      <c r="J225" s="1260" t="s">
        <v>1774</v>
      </c>
      <c r="K225" s="1263" t="s">
        <v>2902</v>
      </c>
      <c r="L225" s="1263"/>
      <c r="M225" s="1263"/>
      <c r="N225" s="1263"/>
      <c r="O225" s="1263"/>
      <c r="P225" s="1263">
        <v>0</v>
      </c>
      <c r="Q225" s="1260" t="s">
        <v>1199</v>
      </c>
      <c r="R225" s="1267" t="s">
        <v>1781</v>
      </c>
      <c r="S225" s="1263">
        <f>1/4</f>
        <v>0.25</v>
      </c>
      <c r="T225" s="1263">
        <v>0</v>
      </c>
      <c r="U225" s="1263">
        <f>1/4</f>
        <v>0.25</v>
      </c>
      <c r="V225" s="1395">
        <v>0</v>
      </c>
    </row>
    <row r="226" spans="1:22" ht="64">
      <c r="A226" s="1249">
        <v>225</v>
      </c>
      <c r="B226" s="1252" t="s">
        <v>979</v>
      </c>
      <c r="C226" s="1268" t="s">
        <v>980</v>
      </c>
      <c r="D226" s="1250" t="str">
        <f t="shared" si="21"/>
        <v>Alessandro Benati</v>
      </c>
      <c r="E226" s="1252" t="s">
        <v>67</v>
      </c>
      <c r="F226" s="1252" t="s">
        <v>17</v>
      </c>
      <c r="G226" s="1250" t="s">
        <v>26</v>
      </c>
      <c r="H226" s="1252" t="s">
        <v>1783</v>
      </c>
      <c r="I226" s="1253" t="s">
        <v>1768</v>
      </c>
      <c r="J226" s="1254" t="s">
        <v>1782</v>
      </c>
      <c r="K226" s="1255"/>
      <c r="L226" s="1255">
        <v>1</v>
      </c>
      <c r="M226" s="1255"/>
      <c r="N226" s="1255"/>
      <c r="O226" s="1255"/>
      <c r="P226" s="1255"/>
      <c r="Q226" s="1252" t="s">
        <v>1697</v>
      </c>
      <c r="R226" s="1266" t="s">
        <v>1784</v>
      </c>
      <c r="S226" s="1255">
        <v>1</v>
      </c>
      <c r="T226" s="1255">
        <v>1</v>
      </c>
      <c r="U226" s="1255">
        <f>1/2</f>
        <v>0.5</v>
      </c>
      <c r="V226" s="1392">
        <f>1/2</f>
        <v>0.5</v>
      </c>
    </row>
    <row r="227" spans="1:22">
      <c r="A227" s="1257">
        <v>226</v>
      </c>
      <c r="B227" s="1260" t="s">
        <v>728</v>
      </c>
      <c r="C227" s="1272" t="s">
        <v>729</v>
      </c>
      <c r="D227" s="1250" t="str">
        <f t="shared" si="21"/>
        <v>Zied Bahroun</v>
      </c>
      <c r="E227" s="1260" t="s">
        <v>59</v>
      </c>
      <c r="F227" s="1258" t="s">
        <v>18</v>
      </c>
      <c r="G227" s="1258" t="s">
        <v>37</v>
      </c>
      <c r="H227" s="1260" t="s">
        <v>1787</v>
      </c>
      <c r="I227" s="1261" t="s">
        <v>1788</v>
      </c>
      <c r="J227" s="1260" t="s">
        <v>1786</v>
      </c>
      <c r="K227" s="1263"/>
      <c r="L227" s="1263">
        <v>1</v>
      </c>
      <c r="M227" s="1263"/>
      <c r="N227" s="1263"/>
      <c r="O227" s="1263"/>
      <c r="P227" s="1263"/>
      <c r="Q227" s="1260" t="s">
        <v>1195</v>
      </c>
      <c r="R227" s="1267" t="s">
        <v>1790</v>
      </c>
      <c r="S227" s="1263">
        <v>1</v>
      </c>
      <c r="T227" s="1263">
        <v>1</v>
      </c>
      <c r="U227" s="1263">
        <f>1/2</f>
        <v>0.5</v>
      </c>
      <c r="V227" s="1393">
        <f>1/2</f>
        <v>0.5</v>
      </c>
    </row>
    <row r="228" spans="1:22">
      <c r="A228" s="1249">
        <v>227</v>
      </c>
      <c r="B228" s="1252" t="s">
        <v>500</v>
      </c>
      <c r="C228" s="1268" t="s">
        <v>100</v>
      </c>
      <c r="D228" s="1250" t="str">
        <f t="shared" si="21"/>
        <v>Mohammad Al-Sayah</v>
      </c>
      <c r="E228" s="1252" t="s">
        <v>67</v>
      </c>
      <c r="F228" s="1252" t="s">
        <v>17</v>
      </c>
      <c r="G228" s="1252" t="s">
        <v>2098</v>
      </c>
      <c r="H228" s="1252" t="s">
        <v>1792</v>
      </c>
      <c r="I228" s="1253" t="s">
        <v>1789</v>
      </c>
      <c r="J228" s="1252" t="s">
        <v>1791</v>
      </c>
      <c r="K228" s="1255">
        <v>1</v>
      </c>
      <c r="L228" s="1255"/>
      <c r="M228" s="1255"/>
      <c r="N228" s="1255"/>
      <c r="O228" s="1255"/>
      <c r="P228" s="1255"/>
      <c r="Q228" s="1252" t="s">
        <v>1225</v>
      </c>
      <c r="R228" s="1266" t="s">
        <v>1793</v>
      </c>
      <c r="S228" s="1255">
        <v>1</v>
      </c>
      <c r="T228" s="1255">
        <v>1</v>
      </c>
      <c r="U228" s="1255">
        <f>1/7</f>
        <v>0.14285714285714285</v>
      </c>
      <c r="V228" s="1392">
        <f>1/7</f>
        <v>0.14285714285714285</v>
      </c>
    </row>
    <row r="229" spans="1:22">
      <c r="A229" s="1257">
        <v>228</v>
      </c>
      <c r="B229" s="1260" t="s">
        <v>314</v>
      </c>
      <c r="C229" s="1272" t="s">
        <v>315</v>
      </c>
      <c r="D229" s="1250" t="str">
        <f t="shared" si="21"/>
        <v>Narjess Boubakri</v>
      </c>
      <c r="E229" s="1260" t="s">
        <v>67</v>
      </c>
      <c r="F229" s="1258" t="s">
        <v>19</v>
      </c>
      <c r="G229" s="1260" t="s">
        <v>1438</v>
      </c>
      <c r="H229" s="1260" t="s">
        <v>1800</v>
      </c>
      <c r="I229" s="1261" t="s">
        <v>1799</v>
      </c>
      <c r="J229" s="1260" t="s">
        <v>1801</v>
      </c>
      <c r="K229" s="1263"/>
      <c r="L229" s="1263">
        <v>1</v>
      </c>
      <c r="M229" s="1263"/>
      <c r="N229" s="1263"/>
      <c r="O229" s="1263"/>
      <c r="P229" s="1263"/>
      <c r="Q229" s="1260" t="s">
        <v>1200</v>
      </c>
      <c r="R229" s="1340" t="s">
        <v>1802</v>
      </c>
      <c r="S229" s="1263">
        <v>1</v>
      </c>
      <c r="T229" s="1263">
        <v>1</v>
      </c>
      <c r="U229" s="1263">
        <f>1/4</f>
        <v>0.25</v>
      </c>
      <c r="V229" s="1393">
        <f>1/4</f>
        <v>0.25</v>
      </c>
    </row>
    <row r="230" spans="1:22">
      <c r="A230" s="1249">
        <v>229</v>
      </c>
      <c r="B230" s="1252" t="s">
        <v>278</v>
      </c>
      <c r="C230" s="1268" t="s">
        <v>164</v>
      </c>
      <c r="D230" s="1250" t="str">
        <f t="shared" si="21"/>
        <v>Mohamed Abouleish</v>
      </c>
      <c r="E230" s="1252" t="s">
        <v>59</v>
      </c>
      <c r="F230" s="1252" t="s">
        <v>17</v>
      </c>
      <c r="G230" s="1252" t="s">
        <v>2098</v>
      </c>
      <c r="H230" s="1252" t="s">
        <v>1806</v>
      </c>
      <c r="I230" s="1253" t="s">
        <v>1804</v>
      </c>
      <c r="J230" s="1252" t="s">
        <v>1803</v>
      </c>
      <c r="K230" s="1255">
        <v>1</v>
      </c>
      <c r="L230" s="1255"/>
      <c r="M230" s="1255"/>
      <c r="N230" s="1255"/>
      <c r="O230" s="1255"/>
      <c r="P230" s="1255"/>
      <c r="Q230" s="1252" t="s">
        <v>1203</v>
      </c>
      <c r="R230" s="1335" t="s">
        <v>1807</v>
      </c>
      <c r="S230" s="1255">
        <v>1</v>
      </c>
      <c r="T230" s="1255">
        <v>1</v>
      </c>
      <c r="U230" s="1255">
        <f>1/5</f>
        <v>0.2</v>
      </c>
      <c r="V230" s="1392">
        <f>1/5</f>
        <v>0.2</v>
      </c>
    </row>
    <row r="231" spans="1:22" ht="15" customHeight="1">
      <c r="A231" s="1257">
        <v>230</v>
      </c>
      <c r="B231" s="1260" t="s">
        <v>239</v>
      </c>
      <c r="C231" s="1272" t="s">
        <v>204</v>
      </c>
      <c r="D231" s="1250" t="str">
        <f t="shared" si="21"/>
        <v>Rami Hawileh</v>
      </c>
      <c r="E231" s="1260" t="s">
        <v>67</v>
      </c>
      <c r="F231" s="1258" t="s">
        <v>18</v>
      </c>
      <c r="G231" s="1260" t="s">
        <v>34</v>
      </c>
      <c r="H231" s="1260" t="s">
        <v>1811</v>
      </c>
      <c r="I231" s="1261" t="s">
        <v>1805</v>
      </c>
      <c r="J231" s="1260" t="s">
        <v>1808</v>
      </c>
      <c r="K231" s="1263">
        <v>1</v>
      </c>
      <c r="L231" s="1263"/>
      <c r="M231" s="1263"/>
      <c r="N231" s="1263"/>
      <c r="O231" s="1263"/>
      <c r="P231" s="1263"/>
      <c r="Q231" s="1260" t="s">
        <v>1810</v>
      </c>
      <c r="R231" s="1267" t="s">
        <v>1809</v>
      </c>
      <c r="S231" s="1263">
        <v>1</v>
      </c>
      <c r="T231" s="1263">
        <v>1</v>
      </c>
      <c r="U231" s="1263">
        <f>1/2</f>
        <v>0.5</v>
      </c>
      <c r="V231" s="1393">
        <f>1/2</f>
        <v>0.5</v>
      </c>
    </row>
    <row r="232" spans="1:22" ht="64">
      <c r="A232" s="1249">
        <v>231</v>
      </c>
      <c r="B232" s="1252" t="s">
        <v>758</v>
      </c>
      <c r="C232" s="1268" t="s">
        <v>759</v>
      </c>
      <c r="D232" s="1250" t="str">
        <f t="shared" si="21"/>
        <v>Mahmud Hossain</v>
      </c>
      <c r="E232" s="1252" t="s">
        <v>59</v>
      </c>
      <c r="F232" s="1250" t="s">
        <v>19</v>
      </c>
      <c r="G232" s="1252" t="s">
        <v>1435</v>
      </c>
      <c r="H232" s="1252" t="s">
        <v>1817</v>
      </c>
      <c r="I232" s="1253" t="s">
        <v>1813</v>
      </c>
      <c r="J232" s="1254" t="s">
        <v>1812</v>
      </c>
      <c r="K232" s="1255"/>
      <c r="L232" s="1255">
        <v>1</v>
      </c>
      <c r="M232" s="1255"/>
      <c r="N232" s="1255"/>
      <c r="O232" s="1255"/>
      <c r="P232" s="1255"/>
      <c r="Q232" s="1252" t="s">
        <v>1201</v>
      </c>
      <c r="R232" s="1266" t="s">
        <v>1818</v>
      </c>
      <c r="S232" s="1255">
        <v>1</v>
      </c>
      <c r="T232" s="1255">
        <v>1</v>
      </c>
      <c r="U232" s="1255">
        <f>1/3</f>
        <v>0.33333333333333331</v>
      </c>
      <c r="V232" s="1392">
        <f>1/3</f>
        <v>0.33333333333333331</v>
      </c>
    </row>
    <row r="233" spans="1:22">
      <c r="A233" s="1257">
        <v>232</v>
      </c>
      <c r="B233" s="1260" t="s">
        <v>501</v>
      </c>
      <c r="C233" s="1272" t="s">
        <v>393</v>
      </c>
      <c r="D233" s="1250" t="str">
        <f t="shared" si="21"/>
        <v>Sofian Kanan</v>
      </c>
      <c r="E233" s="1260" t="s">
        <v>67</v>
      </c>
      <c r="F233" s="1260" t="s">
        <v>17</v>
      </c>
      <c r="G233" s="1260" t="s">
        <v>2098</v>
      </c>
      <c r="H233" s="1260" t="s">
        <v>1821</v>
      </c>
      <c r="I233" s="1261" t="s">
        <v>1814</v>
      </c>
      <c r="J233" s="1260" t="s">
        <v>1819</v>
      </c>
      <c r="K233" s="1263">
        <v>1</v>
      </c>
      <c r="L233" s="1263"/>
      <c r="M233" s="1263"/>
      <c r="N233" s="1263"/>
      <c r="O233" s="1263"/>
      <c r="P233" s="1263"/>
      <c r="Q233" s="1260" t="s">
        <v>1197</v>
      </c>
      <c r="R233" s="1267" t="s">
        <v>1820</v>
      </c>
      <c r="S233" s="1263">
        <v>1</v>
      </c>
      <c r="T233" s="1263">
        <v>1</v>
      </c>
      <c r="U233" s="1263">
        <f>1/4</f>
        <v>0.25</v>
      </c>
      <c r="V233" s="1393">
        <f>1/4</f>
        <v>0.25</v>
      </c>
    </row>
    <row r="234" spans="1:22">
      <c r="A234" s="1249">
        <v>233</v>
      </c>
      <c r="B234" s="1252" t="s">
        <v>186</v>
      </c>
      <c r="C234" s="1268" t="s">
        <v>187</v>
      </c>
      <c r="D234" s="1250" t="str">
        <f t="shared" si="21"/>
        <v>Lotfi Romdhane</v>
      </c>
      <c r="E234" s="1250" t="s">
        <v>67</v>
      </c>
      <c r="F234" s="1252" t="s">
        <v>18</v>
      </c>
      <c r="G234" s="1252" t="s">
        <v>38</v>
      </c>
      <c r="H234" s="1252" t="s">
        <v>1823</v>
      </c>
      <c r="I234" s="1253" t="s">
        <v>1815</v>
      </c>
      <c r="J234" s="1252" t="s">
        <v>1822</v>
      </c>
      <c r="K234" s="1255">
        <v>1</v>
      </c>
      <c r="L234" s="1255"/>
      <c r="M234" s="1255"/>
      <c r="N234" s="1255"/>
      <c r="O234" s="1255"/>
      <c r="P234" s="1255"/>
      <c r="Q234" s="1252" t="s">
        <v>1570</v>
      </c>
      <c r="R234" s="1266" t="s">
        <v>1824</v>
      </c>
      <c r="S234" s="1255">
        <v>1</v>
      </c>
      <c r="T234" s="1255">
        <v>1</v>
      </c>
      <c r="U234" s="1255">
        <f>1/3</f>
        <v>0.33333333333333331</v>
      </c>
      <c r="V234" s="1392">
        <f>1/3</f>
        <v>0.33333333333333331</v>
      </c>
    </row>
    <row r="235" spans="1:22">
      <c r="A235" s="1257">
        <v>234</v>
      </c>
      <c r="B235" s="1260" t="s">
        <v>341</v>
      </c>
      <c r="C235" s="1272" t="s">
        <v>342</v>
      </c>
      <c r="D235" s="1250" t="str">
        <f t="shared" si="21"/>
        <v>Rachid Chebbi</v>
      </c>
      <c r="E235" s="1258" t="s">
        <v>67</v>
      </c>
      <c r="F235" s="1260" t="s">
        <v>18</v>
      </c>
      <c r="G235" s="1260" t="s">
        <v>33</v>
      </c>
      <c r="H235" s="1260" t="s">
        <v>1826</v>
      </c>
      <c r="I235" s="1261" t="s">
        <v>1816</v>
      </c>
      <c r="J235" s="1260" t="s">
        <v>1825</v>
      </c>
      <c r="K235" s="1263">
        <v>1</v>
      </c>
      <c r="L235" s="1263"/>
      <c r="M235" s="1263"/>
      <c r="N235" s="1263"/>
      <c r="O235" s="1263"/>
      <c r="P235" s="1263"/>
      <c r="Q235" s="1260" t="s">
        <v>1827</v>
      </c>
      <c r="R235" s="1267" t="s">
        <v>1828</v>
      </c>
      <c r="S235" s="1263">
        <v>1</v>
      </c>
      <c r="T235" s="1263">
        <v>1</v>
      </c>
      <c r="U235" s="1263">
        <v>1</v>
      </c>
      <c r="V235" s="1393">
        <v>1</v>
      </c>
    </row>
    <row r="236" spans="1:22">
      <c r="A236" s="1249">
        <v>235</v>
      </c>
      <c r="B236" s="1250" t="s">
        <v>171</v>
      </c>
      <c r="C236" s="1251" t="s">
        <v>1644</v>
      </c>
      <c r="D236" s="1250" t="str">
        <f t="shared" si="21"/>
        <v>Prakash Chathoth</v>
      </c>
      <c r="E236" s="1250" t="s">
        <v>67</v>
      </c>
      <c r="F236" s="1250" t="s">
        <v>19</v>
      </c>
      <c r="G236" s="1250" t="s">
        <v>1488</v>
      </c>
      <c r="H236" s="1250" t="s">
        <v>1843</v>
      </c>
      <c r="I236" s="1281" t="s">
        <v>1829</v>
      </c>
      <c r="J236" s="1250" t="s">
        <v>1842</v>
      </c>
      <c r="K236" s="1296"/>
      <c r="L236" s="1296"/>
      <c r="M236" s="1296"/>
      <c r="N236" s="1296"/>
      <c r="O236" s="1296"/>
      <c r="P236" s="1296">
        <v>1</v>
      </c>
      <c r="Q236" s="1250" t="s">
        <v>1697</v>
      </c>
      <c r="R236" s="1297" t="s">
        <v>1844</v>
      </c>
      <c r="S236" s="1296">
        <v>1</v>
      </c>
      <c r="T236" s="1296">
        <v>1</v>
      </c>
      <c r="U236" s="1296">
        <f>1/2</f>
        <v>0.5</v>
      </c>
      <c r="V236" s="1402">
        <f>1/2</f>
        <v>0.5</v>
      </c>
    </row>
    <row r="237" spans="1:22">
      <c r="A237" s="1257">
        <v>236</v>
      </c>
      <c r="B237" s="1260" t="s">
        <v>595</v>
      </c>
      <c r="C237" s="1272" t="s">
        <v>295</v>
      </c>
      <c r="D237" s="1250" t="str">
        <f t="shared" si="21"/>
        <v>Youssef Belhamadia</v>
      </c>
      <c r="E237" s="1260" t="s">
        <v>59</v>
      </c>
      <c r="F237" s="1260" t="s">
        <v>17</v>
      </c>
      <c r="G237" s="1260" t="s">
        <v>29</v>
      </c>
      <c r="H237" s="1260" t="s">
        <v>1846</v>
      </c>
      <c r="I237" s="1261" t="s">
        <v>1830</v>
      </c>
      <c r="J237" s="1260" t="s">
        <v>1845</v>
      </c>
      <c r="K237" s="1263">
        <v>1</v>
      </c>
      <c r="L237" s="1263"/>
      <c r="M237" s="1263"/>
      <c r="N237" s="1263"/>
      <c r="O237" s="1263"/>
      <c r="P237" s="1263"/>
      <c r="Q237" s="1260" t="s">
        <v>1197</v>
      </c>
      <c r="R237" s="1267" t="s">
        <v>1847</v>
      </c>
      <c r="S237" s="1263">
        <v>1</v>
      </c>
      <c r="T237" s="1263">
        <v>1</v>
      </c>
      <c r="U237" s="1263">
        <f>1/3</f>
        <v>0.33333333333333331</v>
      </c>
      <c r="V237" s="1393">
        <f>1/3</f>
        <v>0.33333333333333331</v>
      </c>
    </row>
    <row r="238" spans="1:22">
      <c r="A238" s="1249">
        <v>237</v>
      </c>
      <c r="B238" s="1252" t="s">
        <v>1009</v>
      </c>
      <c r="C238" s="1268" t="s">
        <v>1010</v>
      </c>
      <c r="D238" s="1250" t="str">
        <f t="shared" si="21"/>
        <v>Nicolas Kalogerakis</v>
      </c>
      <c r="E238" s="1250" t="s">
        <v>368</v>
      </c>
      <c r="F238" s="1252" t="s">
        <v>18</v>
      </c>
      <c r="G238" s="1252" t="s">
        <v>33</v>
      </c>
      <c r="H238" s="1252" t="s">
        <v>1849</v>
      </c>
      <c r="I238" s="1253" t="s">
        <v>1831</v>
      </c>
      <c r="J238" s="1252" t="s">
        <v>1848</v>
      </c>
      <c r="K238" s="1255">
        <v>1</v>
      </c>
      <c r="L238" s="1255"/>
      <c r="M238" s="1255"/>
      <c r="N238" s="1255"/>
      <c r="O238" s="1255"/>
      <c r="P238" s="1255"/>
      <c r="Q238" s="1252" t="s">
        <v>1201</v>
      </c>
      <c r="R238" s="1266" t="s">
        <v>1850</v>
      </c>
      <c r="S238" s="1255">
        <v>1</v>
      </c>
      <c r="T238" s="1255">
        <v>1</v>
      </c>
      <c r="U238" s="1255">
        <f>1/4</f>
        <v>0.25</v>
      </c>
      <c r="V238" s="1392">
        <f>1/4</f>
        <v>0.25</v>
      </c>
    </row>
    <row r="239" spans="1:22">
      <c r="A239" s="1257">
        <v>238</v>
      </c>
      <c r="B239" s="1260" t="s">
        <v>364</v>
      </c>
      <c r="C239" s="1272" t="s">
        <v>154</v>
      </c>
      <c r="D239" s="1250" t="str">
        <f t="shared" si="21"/>
        <v>Bassam Abu-Nabah</v>
      </c>
      <c r="E239" s="1258" t="s">
        <v>56</v>
      </c>
      <c r="F239" s="1260" t="s">
        <v>18</v>
      </c>
      <c r="G239" s="1260" t="s">
        <v>38</v>
      </c>
      <c r="H239" s="1260" t="s">
        <v>1852</v>
      </c>
      <c r="I239" s="1261" t="s">
        <v>1832</v>
      </c>
      <c r="J239" s="1260" t="s">
        <v>1851</v>
      </c>
      <c r="K239" s="1263">
        <v>1</v>
      </c>
      <c r="L239" s="1263"/>
      <c r="M239" s="1263"/>
      <c r="N239" s="1263"/>
      <c r="O239" s="1263"/>
      <c r="P239" s="1263"/>
      <c r="Q239" s="1260" t="s">
        <v>1854</v>
      </c>
      <c r="R239" s="1267" t="s">
        <v>1853</v>
      </c>
      <c r="S239" s="1263">
        <v>1</v>
      </c>
      <c r="T239" s="1263">
        <v>1</v>
      </c>
      <c r="U239" s="1263">
        <f>1/3</f>
        <v>0.33333333333333331</v>
      </c>
      <c r="V239" s="1393">
        <f>1/3</f>
        <v>0.33333333333333331</v>
      </c>
    </row>
    <row r="240" spans="1:22">
      <c r="A240" s="1249">
        <v>239</v>
      </c>
      <c r="B240" s="1252" t="s">
        <v>589</v>
      </c>
      <c r="C240" s="1268" t="s">
        <v>590</v>
      </c>
      <c r="D240" s="1250" t="str">
        <f t="shared" si="21"/>
        <v>Sadok Kallel</v>
      </c>
      <c r="E240" s="1250" t="s">
        <v>67</v>
      </c>
      <c r="F240" s="1252" t="s">
        <v>17</v>
      </c>
      <c r="G240" s="1252" t="s">
        <v>29</v>
      </c>
      <c r="H240" s="1252" t="s">
        <v>1856</v>
      </c>
      <c r="I240" s="1253" t="s">
        <v>1833</v>
      </c>
      <c r="J240" s="1252" t="s">
        <v>1855</v>
      </c>
      <c r="K240" s="1255">
        <v>1</v>
      </c>
      <c r="L240" s="1255"/>
      <c r="M240" s="1255"/>
      <c r="N240" s="1255"/>
      <c r="O240" s="1255"/>
      <c r="P240" s="1255"/>
      <c r="Q240" s="1252" t="s">
        <v>1857</v>
      </c>
      <c r="R240" s="1266" t="s">
        <v>1858</v>
      </c>
      <c r="S240" s="1255">
        <v>1</v>
      </c>
      <c r="T240" s="1255">
        <v>1</v>
      </c>
      <c r="U240" s="1255">
        <v>1</v>
      </c>
      <c r="V240" s="1392">
        <v>1</v>
      </c>
    </row>
    <row r="241" spans="1:22">
      <c r="A241" s="1257">
        <v>240</v>
      </c>
      <c r="B241" s="1260" t="s">
        <v>1009</v>
      </c>
      <c r="C241" s="1272" t="s">
        <v>1010</v>
      </c>
      <c r="D241" s="1250" t="str">
        <f t="shared" si="21"/>
        <v>Nicolas Kalogerakis</v>
      </c>
      <c r="E241" s="1258" t="s">
        <v>368</v>
      </c>
      <c r="F241" s="1260" t="s">
        <v>18</v>
      </c>
      <c r="G241" s="1260" t="s">
        <v>33</v>
      </c>
      <c r="H241" s="1260" t="s">
        <v>1860</v>
      </c>
      <c r="I241" s="1261" t="s">
        <v>1834</v>
      </c>
      <c r="J241" s="1260" t="s">
        <v>1859</v>
      </c>
      <c r="K241" s="1263">
        <v>1</v>
      </c>
      <c r="L241" s="1263"/>
      <c r="M241" s="1263"/>
      <c r="N241" s="1263"/>
      <c r="O241" s="1263"/>
      <c r="P241" s="1263"/>
      <c r="Q241" s="1260" t="s">
        <v>1200</v>
      </c>
      <c r="R241" s="1267" t="s">
        <v>1861</v>
      </c>
      <c r="S241" s="1263">
        <v>1</v>
      </c>
      <c r="T241" s="1263">
        <v>1</v>
      </c>
      <c r="U241" s="1263">
        <f>1/9</f>
        <v>0.1111111111111111</v>
      </c>
      <c r="V241" s="1393">
        <f>1/9</f>
        <v>0.1111111111111111</v>
      </c>
    </row>
    <row r="242" spans="1:22">
      <c r="A242" s="1249">
        <v>241</v>
      </c>
      <c r="B242" s="1252" t="s">
        <v>90</v>
      </c>
      <c r="C242" s="1268" t="s">
        <v>91</v>
      </c>
      <c r="D242" s="1250" t="str">
        <f t="shared" si="21"/>
        <v>Norita Ahmad</v>
      </c>
      <c r="E242" s="1252" t="s">
        <v>59</v>
      </c>
      <c r="F242" s="1252" t="s">
        <v>19</v>
      </c>
      <c r="G242" s="1252" t="s">
        <v>1488</v>
      </c>
      <c r="H242" s="1252" t="s">
        <v>1863</v>
      </c>
      <c r="I242" s="1253" t="s">
        <v>1835</v>
      </c>
      <c r="J242" s="1252" t="s">
        <v>1862</v>
      </c>
      <c r="K242" s="1255"/>
      <c r="L242" s="1255">
        <v>1</v>
      </c>
      <c r="M242" s="1255"/>
      <c r="N242" s="1255"/>
      <c r="O242" s="1255"/>
      <c r="P242" s="1255"/>
      <c r="Q242" s="1252" t="s">
        <v>1097</v>
      </c>
      <c r="R242" s="1266" t="s">
        <v>1864</v>
      </c>
      <c r="S242" s="1255">
        <v>1</v>
      </c>
      <c r="T242" s="1255">
        <v>1</v>
      </c>
      <c r="U242" s="1255">
        <f>1/3</f>
        <v>0.33333333333333331</v>
      </c>
      <c r="V242" s="1392">
        <f>1/3</f>
        <v>0.33333333333333331</v>
      </c>
    </row>
    <row r="243" spans="1:22">
      <c r="A243" s="1257">
        <v>242</v>
      </c>
      <c r="B243" s="1260" t="s">
        <v>161</v>
      </c>
      <c r="C243" s="1272" t="s">
        <v>1867</v>
      </c>
      <c r="D243" s="1250" t="str">
        <f t="shared" si="21"/>
        <v>Yousef  Salamin</v>
      </c>
      <c r="E243" s="1258" t="s">
        <v>67</v>
      </c>
      <c r="F243" s="1260" t="s">
        <v>17</v>
      </c>
      <c r="G243" s="1260" t="s">
        <v>31</v>
      </c>
      <c r="H243" s="1260" t="s">
        <v>1866</v>
      </c>
      <c r="I243" s="1261" t="s">
        <v>1836</v>
      </c>
      <c r="J243" s="1260" t="s">
        <v>1865</v>
      </c>
      <c r="K243" s="1263">
        <v>1</v>
      </c>
      <c r="L243" s="1263"/>
      <c r="M243" s="1263"/>
      <c r="N243" s="1263"/>
      <c r="O243" s="1263"/>
      <c r="P243" s="1263"/>
      <c r="Q243" s="1260" t="s">
        <v>1228</v>
      </c>
      <c r="R243" s="1267" t="s">
        <v>1868</v>
      </c>
      <c r="S243" s="1263">
        <v>1</v>
      </c>
      <c r="T243" s="1263">
        <v>1</v>
      </c>
      <c r="U243" s="1263">
        <f>1/3</f>
        <v>0.33333333333333331</v>
      </c>
      <c r="V243" s="1393">
        <f>1/3</f>
        <v>0.33333333333333331</v>
      </c>
    </row>
    <row r="244" spans="1:22">
      <c r="A244" s="1249">
        <v>243</v>
      </c>
      <c r="B244" s="1252" t="s">
        <v>271</v>
      </c>
      <c r="C244" s="1268" t="s">
        <v>272</v>
      </c>
      <c r="D244" s="1250" t="str">
        <f t="shared" si="21"/>
        <v>Wael Abuzaid</v>
      </c>
      <c r="E244" s="1250" t="s">
        <v>56</v>
      </c>
      <c r="F244" s="1252" t="s">
        <v>18</v>
      </c>
      <c r="G244" s="1252" t="s">
        <v>38</v>
      </c>
      <c r="H244" s="1252" t="s">
        <v>1870</v>
      </c>
      <c r="I244" s="1253" t="s">
        <v>1837</v>
      </c>
      <c r="J244" s="1252" t="s">
        <v>1869</v>
      </c>
      <c r="K244" s="1255">
        <v>1</v>
      </c>
      <c r="L244" s="1255"/>
      <c r="M244" s="1255"/>
      <c r="N244" s="1255"/>
      <c r="O244" s="1255"/>
      <c r="P244" s="1255"/>
      <c r="Q244" s="1252" t="s">
        <v>1202</v>
      </c>
      <c r="R244" s="1266" t="s">
        <v>1871</v>
      </c>
      <c r="S244" s="1255">
        <v>1</v>
      </c>
      <c r="T244" s="1255">
        <v>1</v>
      </c>
      <c r="U244" s="1255">
        <f>1/2</f>
        <v>0.5</v>
      </c>
      <c r="V244" s="1392">
        <f>1/2</f>
        <v>0.5</v>
      </c>
    </row>
    <row r="245" spans="1:22">
      <c r="A245" s="1257">
        <v>244</v>
      </c>
      <c r="B245" s="1260" t="s">
        <v>1874</v>
      </c>
      <c r="C245" s="1272" t="s">
        <v>1875</v>
      </c>
      <c r="D245" s="1250" t="str">
        <f t="shared" si="21"/>
        <v>Lamyaa Ghamri</v>
      </c>
      <c r="E245" s="1258" t="s">
        <v>835</v>
      </c>
      <c r="F245" s="1260" t="s">
        <v>18</v>
      </c>
      <c r="G245" s="1260" t="s">
        <v>36</v>
      </c>
      <c r="H245" s="1260" t="s">
        <v>1873</v>
      </c>
      <c r="I245" s="1261" t="s">
        <v>1838</v>
      </c>
      <c r="J245" s="1260" t="s">
        <v>1872</v>
      </c>
      <c r="K245" s="1263"/>
      <c r="L245" s="1263"/>
      <c r="M245" s="1263"/>
      <c r="N245" s="1263"/>
      <c r="O245" s="1263"/>
      <c r="P245" s="1263">
        <v>0</v>
      </c>
      <c r="Q245" s="1260" t="s">
        <v>1212</v>
      </c>
      <c r="R245" s="1267" t="s">
        <v>1881</v>
      </c>
      <c r="S245" s="1263">
        <f t="shared" ref="S245:S250" si="25">1/6</f>
        <v>0.16666666666666666</v>
      </c>
      <c r="T245" s="1263">
        <v>0</v>
      </c>
      <c r="U245" s="1263">
        <f t="shared" ref="U245:U250" si="26">1/6</f>
        <v>0.16666666666666666</v>
      </c>
      <c r="V245" s="1395">
        <v>0</v>
      </c>
    </row>
    <row r="246" spans="1:22">
      <c r="A246" s="1249">
        <v>245</v>
      </c>
      <c r="B246" s="1252" t="s">
        <v>1876</v>
      </c>
      <c r="C246" s="1268" t="s">
        <v>1877</v>
      </c>
      <c r="D246" s="1250" t="str">
        <f t="shared" si="21"/>
        <v>Hamda Awadh</v>
      </c>
      <c r="E246" s="1250" t="s">
        <v>835</v>
      </c>
      <c r="F246" s="1252" t="s">
        <v>18</v>
      </c>
      <c r="G246" s="1252" t="s">
        <v>36</v>
      </c>
      <c r="H246" s="1252" t="s">
        <v>1873</v>
      </c>
      <c r="I246" s="1253" t="s">
        <v>1838</v>
      </c>
      <c r="J246" s="1252" t="s">
        <v>1872</v>
      </c>
      <c r="K246" s="1255"/>
      <c r="L246" s="1255"/>
      <c r="M246" s="1255"/>
      <c r="N246" s="1255"/>
      <c r="O246" s="1255"/>
      <c r="P246" s="1255">
        <v>0</v>
      </c>
      <c r="Q246" s="1252" t="s">
        <v>1212</v>
      </c>
      <c r="R246" s="1266" t="s">
        <v>1881</v>
      </c>
      <c r="S246" s="1255">
        <f t="shared" si="25"/>
        <v>0.16666666666666666</v>
      </c>
      <c r="T246" s="1255">
        <v>0</v>
      </c>
      <c r="U246" s="1255">
        <f t="shared" si="26"/>
        <v>0.16666666666666666</v>
      </c>
      <c r="V246" s="1394">
        <v>0</v>
      </c>
    </row>
    <row r="247" spans="1:22">
      <c r="A247" s="1257">
        <v>246</v>
      </c>
      <c r="B247" s="1260" t="s">
        <v>1878</v>
      </c>
      <c r="C247" s="1272" t="s">
        <v>1041</v>
      </c>
      <c r="D247" s="1250" t="str">
        <f t="shared" si="21"/>
        <v>Najla Al Shamsi</v>
      </c>
      <c r="E247" s="1258" t="s">
        <v>835</v>
      </c>
      <c r="F247" s="1260" t="s">
        <v>18</v>
      </c>
      <c r="G247" s="1260" t="s">
        <v>36</v>
      </c>
      <c r="H247" s="1260" t="s">
        <v>1873</v>
      </c>
      <c r="I247" s="1261" t="s">
        <v>1838</v>
      </c>
      <c r="J247" s="1260" t="s">
        <v>1872</v>
      </c>
      <c r="K247" s="1263"/>
      <c r="L247" s="1263"/>
      <c r="M247" s="1263"/>
      <c r="N247" s="1263"/>
      <c r="O247" s="1263"/>
      <c r="P247" s="1263">
        <v>0</v>
      </c>
      <c r="Q247" s="1260" t="s">
        <v>1212</v>
      </c>
      <c r="R247" s="1267" t="s">
        <v>1881</v>
      </c>
      <c r="S247" s="1263">
        <f t="shared" si="25"/>
        <v>0.16666666666666666</v>
      </c>
      <c r="T247" s="1263">
        <v>0</v>
      </c>
      <c r="U247" s="1263">
        <f t="shared" si="26"/>
        <v>0.16666666666666666</v>
      </c>
      <c r="V247" s="1395">
        <v>0</v>
      </c>
    </row>
    <row r="248" spans="1:22">
      <c r="A248" s="1249">
        <v>247</v>
      </c>
      <c r="B248" s="1252" t="s">
        <v>1879</v>
      </c>
      <c r="C248" s="1268" t="s">
        <v>1880</v>
      </c>
      <c r="D248" s="1250" t="str">
        <f t="shared" si="21"/>
        <v>Saeed AlKhateri</v>
      </c>
      <c r="E248" s="1250" t="s">
        <v>835</v>
      </c>
      <c r="F248" s="1252" t="s">
        <v>18</v>
      </c>
      <c r="G248" s="1252" t="s">
        <v>36</v>
      </c>
      <c r="H248" s="1252" t="s">
        <v>1873</v>
      </c>
      <c r="I248" s="1253" t="s">
        <v>1838</v>
      </c>
      <c r="J248" s="1252" t="s">
        <v>1872</v>
      </c>
      <c r="K248" s="1255"/>
      <c r="L248" s="1255"/>
      <c r="M248" s="1255"/>
      <c r="N248" s="1255"/>
      <c r="O248" s="1255"/>
      <c r="P248" s="1255">
        <v>0</v>
      </c>
      <c r="Q248" s="1252" t="s">
        <v>1212</v>
      </c>
      <c r="R248" s="1266" t="s">
        <v>1881</v>
      </c>
      <c r="S248" s="1255">
        <f t="shared" si="25"/>
        <v>0.16666666666666666</v>
      </c>
      <c r="T248" s="1255">
        <v>0</v>
      </c>
      <c r="U248" s="1255">
        <f t="shared" si="26"/>
        <v>0.16666666666666666</v>
      </c>
      <c r="V248" s="1394">
        <v>0</v>
      </c>
    </row>
    <row r="249" spans="1:22">
      <c r="A249" s="1273">
        <v>248</v>
      </c>
      <c r="B249" s="1274" t="s">
        <v>880</v>
      </c>
      <c r="C249" s="1275" t="s">
        <v>881</v>
      </c>
      <c r="D249" s="1250" t="str">
        <f t="shared" si="21"/>
        <v>Adil Khurram</v>
      </c>
      <c r="E249" s="1341" t="s">
        <v>910</v>
      </c>
      <c r="F249" s="1274" t="s">
        <v>18</v>
      </c>
      <c r="G249" s="1274" t="s">
        <v>36</v>
      </c>
      <c r="H249" s="1274" t="s">
        <v>1873</v>
      </c>
      <c r="I249" s="1312" t="s">
        <v>1838</v>
      </c>
      <c r="J249" s="1274" t="s">
        <v>1872</v>
      </c>
      <c r="K249" s="1278"/>
      <c r="L249" s="1278"/>
      <c r="M249" s="1278"/>
      <c r="N249" s="1278"/>
      <c r="O249" s="1278"/>
      <c r="P249" s="1278">
        <v>0.5</v>
      </c>
      <c r="Q249" s="1274" t="s">
        <v>1212</v>
      </c>
      <c r="R249" s="1279" t="s">
        <v>1881</v>
      </c>
      <c r="S249" s="1278">
        <f t="shared" si="25"/>
        <v>0.16666666666666666</v>
      </c>
      <c r="T249" s="1278">
        <v>0.5</v>
      </c>
      <c r="U249" s="1278">
        <f t="shared" si="26"/>
        <v>0.16666666666666666</v>
      </c>
      <c r="V249" s="1398">
        <v>0.5</v>
      </c>
    </row>
    <row r="250" spans="1:22" ht="15" customHeight="1">
      <c r="A250" s="1285">
        <v>249</v>
      </c>
      <c r="B250" s="1288" t="s">
        <v>237</v>
      </c>
      <c r="C250" s="1299" t="s">
        <v>238</v>
      </c>
      <c r="D250" s="1250" t="str">
        <f t="shared" si="21"/>
        <v>Habibur Rehman</v>
      </c>
      <c r="E250" s="1342" t="s">
        <v>59</v>
      </c>
      <c r="F250" s="1288" t="s">
        <v>18</v>
      </c>
      <c r="G250" s="1288" t="s">
        <v>36</v>
      </c>
      <c r="H250" s="1288" t="s">
        <v>1873</v>
      </c>
      <c r="I250" s="1314" t="s">
        <v>1838</v>
      </c>
      <c r="J250" s="1288" t="s">
        <v>1872</v>
      </c>
      <c r="K250" s="1291"/>
      <c r="L250" s="1291"/>
      <c r="M250" s="1291"/>
      <c r="N250" s="1291"/>
      <c r="O250" s="1291"/>
      <c r="P250" s="1291">
        <v>0.5</v>
      </c>
      <c r="Q250" s="1288" t="s">
        <v>1212</v>
      </c>
      <c r="R250" s="1292" t="s">
        <v>1881</v>
      </c>
      <c r="S250" s="1291">
        <f t="shared" si="25"/>
        <v>0.16666666666666666</v>
      </c>
      <c r="T250" s="1291">
        <v>0.5</v>
      </c>
      <c r="U250" s="1291">
        <f t="shared" si="26"/>
        <v>0.16666666666666666</v>
      </c>
      <c r="V250" s="1396">
        <v>0.5</v>
      </c>
    </row>
    <row r="251" spans="1:22">
      <c r="A251" s="1257">
        <v>250</v>
      </c>
      <c r="B251" s="1260" t="s">
        <v>314</v>
      </c>
      <c r="C251" s="1272" t="s">
        <v>315</v>
      </c>
      <c r="D251" s="1250" t="str">
        <f t="shared" si="21"/>
        <v>Narjess Boubakri</v>
      </c>
      <c r="E251" s="1258" t="s">
        <v>67</v>
      </c>
      <c r="F251" s="1260" t="s">
        <v>19</v>
      </c>
      <c r="G251" s="1260" t="s">
        <v>1438</v>
      </c>
      <c r="H251" s="1260" t="s">
        <v>1883</v>
      </c>
      <c r="I251" s="1261" t="s">
        <v>1839</v>
      </c>
      <c r="J251" s="1260" t="s">
        <v>1882</v>
      </c>
      <c r="K251" s="1263"/>
      <c r="L251" s="1263">
        <v>1</v>
      </c>
      <c r="M251" s="1263"/>
      <c r="N251" s="1263"/>
      <c r="O251" s="1263"/>
      <c r="P251" s="1263"/>
      <c r="Q251" s="1260" t="s">
        <v>1200</v>
      </c>
      <c r="R251" s="1267" t="s">
        <v>1884</v>
      </c>
      <c r="S251" s="1263">
        <v>1</v>
      </c>
      <c r="T251" s="1263">
        <v>1</v>
      </c>
      <c r="U251" s="1263">
        <f>1/4</f>
        <v>0.25</v>
      </c>
      <c r="V251" s="1393">
        <f>1/4</f>
        <v>0.25</v>
      </c>
    </row>
    <row r="252" spans="1:22" ht="15" customHeight="1">
      <c r="A252" s="1249">
        <v>251</v>
      </c>
      <c r="B252" s="1252" t="s">
        <v>556</v>
      </c>
      <c r="C252" s="1268" t="s">
        <v>1887</v>
      </c>
      <c r="D252" s="1250" t="str">
        <f t="shared" si="21"/>
        <v>Line Khatib</v>
      </c>
      <c r="E252" s="1343" t="s">
        <v>59</v>
      </c>
      <c r="F252" s="1252" t="s">
        <v>17</v>
      </c>
      <c r="G252" s="1252" t="s">
        <v>1888</v>
      </c>
      <c r="H252" s="1252" t="s">
        <v>1886</v>
      </c>
      <c r="I252" s="1253" t="s">
        <v>1840</v>
      </c>
      <c r="J252" s="1252" t="s">
        <v>1885</v>
      </c>
      <c r="K252" s="1255"/>
      <c r="L252" s="1255">
        <v>1</v>
      </c>
      <c r="M252" s="1255"/>
      <c r="N252" s="1255"/>
      <c r="O252" s="1255"/>
      <c r="P252" s="1255"/>
      <c r="Q252" s="1252" t="s">
        <v>1697</v>
      </c>
      <c r="R252" s="1266" t="s">
        <v>1889</v>
      </c>
      <c r="S252" s="1255">
        <v>1</v>
      </c>
      <c r="T252" s="1255">
        <v>1</v>
      </c>
      <c r="U252" s="1255">
        <v>1</v>
      </c>
      <c r="V252" s="1392">
        <v>1</v>
      </c>
    </row>
    <row r="253" spans="1:22">
      <c r="A253" s="1273">
        <v>252</v>
      </c>
      <c r="B253" s="1274" t="s">
        <v>201</v>
      </c>
      <c r="C253" s="1275" t="s">
        <v>202</v>
      </c>
      <c r="D253" s="1250" t="str">
        <f t="shared" si="21"/>
        <v>Moncer Hariga</v>
      </c>
      <c r="E253" s="1274" t="s">
        <v>67</v>
      </c>
      <c r="F253" s="1274" t="s">
        <v>18</v>
      </c>
      <c r="G253" s="1274" t="s">
        <v>37</v>
      </c>
      <c r="H253" s="1274" t="s">
        <v>1891</v>
      </c>
      <c r="I253" s="1312" t="s">
        <v>1841</v>
      </c>
      <c r="J253" s="1274" t="s">
        <v>1890</v>
      </c>
      <c r="K253" s="1278">
        <v>0.5</v>
      </c>
      <c r="L253" s="1278"/>
      <c r="M253" s="1278"/>
      <c r="N253" s="1278"/>
      <c r="O253" s="1278"/>
      <c r="P253" s="1278"/>
      <c r="Q253" s="1274" t="s">
        <v>1199</v>
      </c>
      <c r="R253" s="1279" t="s">
        <v>1893</v>
      </c>
      <c r="S253" s="1278">
        <f>1/3</f>
        <v>0.33333333333333331</v>
      </c>
      <c r="T253" s="1278">
        <v>0.5</v>
      </c>
      <c r="U253" s="1278">
        <f t="shared" ref="U253:U261" si="27">1/3</f>
        <v>0.33333333333333331</v>
      </c>
      <c r="V253" s="1401">
        <v>0.5</v>
      </c>
    </row>
    <row r="254" spans="1:22">
      <c r="A254" s="1249">
        <v>253</v>
      </c>
      <c r="B254" s="1252" t="s">
        <v>1894</v>
      </c>
      <c r="C254" s="1268" t="s">
        <v>1892</v>
      </c>
      <c r="D254" s="1250" t="str">
        <f t="shared" si="21"/>
        <v>Salbi Babekian</v>
      </c>
      <c r="E254" s="1252" t="s">
        <v>231</v>
      </c>
      <c r="F254" s="1252" t="s">
        <v>18</v>
      </c>
      <c r="G254" s="1252" t="s">
        <v>37</v>
      </c>
      <c r="H254" s="1252" t="s">
        <v>1891</v>
      </c>
      <c r="I254" s="1253" t="s">
        <v>1841</v>
      </c>
      <c r="J254" s="1252" t="s">
        <v>1890</v>
      </c>
      <c r="K254" s="1255">
        <v>0</v>
      </c>
      <c r="L254" s="1255"/>
      <c r="M254" s="1255"/>
      <c r="N254" s="1255"/>
      <c r="O254" s="1255"/>
      <c r="P254" s="1255"/>
      <c r="Q254" s="1252" t="s">
        <v>1199</v>
      </c>
      <c r="R254" s="1266" t="s">
        <v>1893</v>
      </c>
      <c r="S254" s="1255">
        <f>1/3</f>
        <v>0.33333333333333331</v>
      </c>
      <c r="T254" s="1255">
        <v>0</v>
      </c>
      <c r="U254" s="1255">
        <f t="shared" si="27"/>
        <v>0.33333333333333331</v>
      </c>
      <c r="V254" s="1394">
        <v>0</v>
      </c>
    </row>
    <row r="255" spans="1:22">
      <c r="A255" s="1273">
        <v>254</v>
      </c>
      <c r="B255" s="1274" t="s">
        <v>728</v>
      </c>
      <c r="C255" s="1275" t="s">
        <v>729</v>
      </c>
      <c r="D255" s="1250" t="str">
        <f t="shared" si="21"/>
        <v>Zied Bahroun</v>
      </c>
      <c r="E255" s="1274" t="s">
        <v>59</v>
      </c>
      <c r="F255" s="1274" t="s">
        <v>18</v>
      </c>
      <c r="G255" s="1274" t="s">
        <v>37</v>
      </c>
      <c r="H255" s="1274" t="s">
        <v>1891</v>
      </c>
      <c r="I255" s="1312" t="s">
        <v>1841</v>
      </c>
      <c r="J255" s="1274" t="s">
        <v>1890</v>
      </c>
      <c r="K255" s="1278">
        <v>0.5</v>
      </c>
      <c r="L255" s="1278"/>
      <c r="M255" s="1278"/>
      <c r="N255" s="1278"/>
      <c r="O255" s="1278"/>
      <c r="P255" s="1278"/>
      <c r="Q255" s="1274" t="s">
        <v>1199</v>
      </c>
      <c r="R255" s="1279" t="s">
        <v>1893</v>
      </c>
      <c r="S255" s="1278">
        <f>1/3</f>
        <v>0.33333333333333331</v>
      </c>
      <c r="T255" s="1278">
        <v>0.5</v>
      </c>
      <c r="U255" s="1278">
        <f t="shared" si="27"/>
        <v>0.33333333333333331</v>
      </c>
      <c r="V255" s="1401">
        <v>0.5</v>
      </c>
    </row>
    <row r="256" spans="1:22">
      <c r="A256" s="1249">
        <v>255</v>
      </c>
      <c r="B256" s="1250" t="s">
        <v>241</v>
      </c>
      <c r="C256" s="1251" t="s">
        <v>1548</v>
      </c>
      <c r="D256" s="1250" t="str">
        <f t="shared" si="21"/>
        <v>Jamal El-Din Abdalla</v>
      </c>
      <c r="E256" s="1250" t="s">
        <v>67</v>
      </c>
      <c r="F256" s="1250" t="s">
        <v>18</v>
      </c>
      <c r="G256" s="1250" t="s">
        <v>34</v>
      </c>
      <c r="H256" s="1250" t="s">
        <v>1901</v>
      </c>
      <c r="I256" s="1281" t="s">
        <v>1895</v>
      </c>
      <c r="J256" s="1250" t="s">
        <v>1900</v>
      </c>
      <c r="K256" s="1296">
        <v>0.5</v>
      </c>
      <c r="L256" s="1296"/>
      <c r="M256" s="1296"/>
      <c r="N256" s="1296"/>
      <c r="O256" s="1296"/>
      <c r="P256" s="1296"/>
      <c r="Q256" s="1250" t="s">
        <v>1902</v>
      </c>
      <c r="R256" s="1297" t="s">
        <v>1903</v>
      </c>
      <c r="S256" s="1296">
        <f>1/2</f>
        <v>0.5</v>
      </c>
      <c r="T256" s="1296">
        <v>0.5</v>
      </c>
      <c r="U256" s="1296">
        <f t="shared" si="27"/>
        <v>0.33333333333333331</v>
      </c>
      <c r="V256" s="1402">
        <f>1/3</f>
        <v>0.33333333333333331</v>
      </c>
    </row>
    <row r="257" spans="1:22">
      <c r="A257" s="1257">
        <v>256</v>
      </c>
      <c r="B257" s="1260" t="s">
        <v>239</v>
      </c>
      <c r="C257" s="1272" t="s">
        <v>204</v>
      </c>
      <c r="D257" s="1250" t="str">
        <f t="shared" si="21"/>
        <v>Rami Hawileh</v>
      </c>
      <c r="E257" s="1260" t="s">
        <v>67</v>
      </c>
      <c r="F257" s="1258" t="s">
        <v>18</v>
      </c>
      <c r="G257" s="1260" t="s">
        <v>34</v>
      </c>
      <c r="H257" s="1260" t="s">
        <v>1901</v>
      </c>
      <c r="I257" s="1261" t="s">
        <v>1895</v>
      </c>
      <c r="J257" s="1260" t="s">
        <v>1900</v>
      </c>
      <c r="K257" s="1263">
        <v>0.5</v>
      </c>
      <c r="L257" s="1263"/>
      <c r="M257" s="1263"/>
      <c r="N257" s="1263"/>
      <c r="O257" s="1263"/>
      <c r="P257" s="1263"/>
      <c r="Q257" s="1260" t="s">
        <v>1902</v>
      </c>
      <c r="R257" s="1267" t="s">
        <v>1903</v>
      </c>
      <c r="S257" s="1263">
        <f>1/2</f>
        <v>0.5</v>
      </c>
      <c r="T257" s="1263">
        <v>0.5</v>
      </c>
      <c r="U257" s="1263">
        <f t="shared" si="27"/>
        <v>0.33333333333333331</v>
      </c>
      <c r="V257" s="1393">
        <f>1/3</f>
        <v>0.33333333333333331</v>
      </c>
    </row>
    <row r="258" spans="1:22">
      <c r="A258" s="1249">
        <v>257</v>
      </c>
      <c r="B258" s="1252" t="s">
        <v>1795</v>
      </c>
      <c r="C258" s="1268" t="s">
        <v>1794</v>
      </c>
      <c r="D258" s="1250" t="str">
        <f t="shared" si="21"/>
        <v>Yousuf  Abo Rahama</v>
      </c>
      <c r="E258" s="1252" t="s">
        <v>231</v>
      </c>
      <c r="F258" s="1252" t="s">
        <v>18</v>
      </c>
      <c r="G258" s="1252" t="s">
        <v>36</v>
      </c>
      <c r="H258" s="1252" t="s">
        <v>1905</v>
      </c>
      <c r="I258" s="1253" t="s">
        <v>1896</v>
      </c>
      <c r="J258" s="1252" t="s">
        <v>1904</v>
      </c>
      <c r="K258" s="1255">
        <v>0</v>
      </c>
      <c r="L258" s="1255"/>
      <c r="M258" s="1255"/>
      <c r="N258" s="1255"/>
      <c r="O258" s="1255"/>
      <c r="P258" s="1255"/>
      <c r="Q258" s="1252" t="s">
        <v>1195</v>
      </c>
      <c r="R258" s="1266" t="s">
        <v>1907</v>
      </c>
      <c r="S258" s="1255">
        <f>1/3</f>
        <v>0.33333333333333331</v>
      </c>
      <c r="T258" s="1255">
        <v>0</v>
      </c>
      <c r="U258" s="1255">
        <f t="shared" si="27"/>
        <v>0.33333333333333331</v>
      </c>
      <c r="V258" s="1394">
        <v>0</v>
      </c>
    </row>
    <row r="259" spans="1:22">
      <c r="A259" s="1273">
        <v>258</v>
      </c>
      <c r="B259" s="1274" t="s">
        <v>190</v>
      </c>
      <c r="C259" s="1275" t="s">
        <v>164</v>
      </c>
      <c r="D259" s="1250" t="str">
        <f t="shared" ref="D259:D322" si="28">C259&amp;" "&amp;B259</f>
        <v>Mohamed Hassan</v>
      </c>
      <c r="E259" s="1274" t="s">
        <v>67</v>
      </c>
      <c r="F259" s="1276" t="s">
        <v>18</v>
      </c>
      <c r="G259" s="1274" t="s">
        <v>36</v>
      </c>
      <c r="H259" s="1274" t="s">
        <v>1905</v>
      </c>
      <c r="I259" s="1312" t="s">
        <v>1896</v>
      </c>
      <c r="J259" s="1274" t="s">
        <v>1904</v>
      </c>
      <c r="K259" s="1278">
        <v>0.5</v>
      </c>
      <c r="L259" s="1278"/>
      <c r="M259" s="1278"/>
      <c r="N259" s="1278"/>
      <c r="O259" s="1278"/>
      <c r="P259" s="1278"/>
      <c r="Q259" s="1274" t="s">
        <v>1195</v>
      </c>
      <c r="R259" s="1279" t="s">
        <v>1907</v>
      </c>
      <c r="S259" s="1278">
        <f>1/3</f>
        <v>0.33333333333333331</v>
      </c>
      <c r="T259" s="1278">
        <v>0.5</v>
      </c>
      <c r="U259" s="1278">
        <f t="shared" si="27"/>
        <v>0.33333333333333331</v>
      </c>
      <c r="V259" s="1401">
        <v>0.5</v>
      </c>
    </row>
    <row r="260" spans="1:22">
      <c r="A260" s="1285">
        <v>259</v>
      </c>
      <c r="B260" s="1288" t="s">
        <v>273</v>
      </c>
      <c r="C260" s="1299" t="s">
        <v>153</v>
      </c>
      <c r="D260" s="1250" t="str">
        <f t="shared" si="28"/>
        <v>Mahmoud Ismail</v>
      </c>
      <c r="E260" s="1288" t="s">
        <v>59</v>
      </c>
      <c r="F260" s="1288" t="s">
        <v>18</v>
      </c>
      <c r="G260" s="1288" t="s">
        <v>36</v>
      </c>
      <c r="H260" s="1288" t="s">
        <v>1905</v>
      </c>
      <c r="I260" s="1314" t="s">
        <v>1896</v>
      </c>
      <c r="J260" s="1288" t="s">
        <v>1904</v>
      </c>
      <c r="K260" s="1291">
        <v>0.5</v>
      </c>
      <c r="L260" s="1291"/>
      <c r="M260" s="1291"/>
      <c r="N260" s="1291"/>
      <c r="O260" s="1291"/>
      <c r="P260" s="1291"/>
      <c r="Q260" s="1288" t="s">
        <v>1195</v>
      </c>
      <c r="R260" s="1292" t="s">
        <v>1907</v>
      </c>
      <c r="S260" s="1291">
        <f>1/3</f>
        <v>0.33333333333333331</v>
      </c>
      <c r="T260" s="1291">
        <v>0.5</v>
      </c>
      <c r="U260" s="1291">
        <f t="shared" si="27"/>
        <v>0.33333333333333331</v>
      </c>
      <c r="V260" s="1401">
        <v>0.5</v>
      </c>
    </row>
    <row r="261" spans="1:22">
      <c r="A261" s="1257">
        <v>260</v>
      </c>
      <c r="B261" s="1260" t="s">
        <v>82</v>
      </c>
      <c r="C261" s="1272" t="s">
        <v>83</v>
      </c>
      <c r="D261" s="1250" t="str">
        <f t="shared" si="28"/>
        <v>Stephen Chan</v>
      </c>
      <c r="E261" s="1260" t="s">
        <v>56</v>
      </c>
      <c r="F261" s="1260" t="s">
        <v>17</v>
      </c>
      <c r="G261" s="1260" t="s">
        <v>29</v>
      </c>
      <c r="H261" s="1260" t="s">
        <v>1909</v>
      </c>
      <c r="I261" s="1261" t="s">
        <v>1897</v>
      </c>
      <c r="J261" s="1260" t="s">
        <v>1908</v>
      </c>
      <c r="K261" s="1263">
        <v>1</v>
      </c>
      <c r="L261" s="1263"/>
      <c r="M261" s="1263"/>
      <c r="N261" s="1263"/>
      <c r="O261" s="1263"/>
      <c r="P261" s="1263"/>
      <c r="Q261" s="1260" t="s">
        <v>1197</v>
      </c>
      <c r="R261" s="1267" t="s">
        <v>1910</v>
      </c>
      <c r="S261" s="1263">
        <v>1</v>
      </c>
      <c r="T261" s="1263">
        <v>1</v>
      </c>
      <c r="U261" s="1263">
        <f t="shared" si="27"/>
        <v>0.33333333333333331</v>
      </c>
      <c r="V261" s="1395">
        <f>1/3</f>
        <v>0.33333333333333331</v>
      </c>
    </row>
    <row r="262" spans="1:22">
      <c r="A262" s="1249">
        <v>261</v>
      </c>
      <c r="B262" s="1252" t="s">
        <v>1913</v>
      </c>
      <c r="C262" s="1268" t="s">
        <v>1914</v>
      </c>
      <c r="D262" s="1250" t="str">
        <f t="shared" si="28"/>
        <v>Hussam Ahmad Alshraideh</v>
      </c>
      <c r="E262" s="1252" t="s">
        <v>59</v>
      </c>
      <c r="F262" s="1252" t="s">
        <v>18</v>
      </c>
      <c r="G262" s="1252" t="s">
        <v>37</v>
      </c>
      <c r="H262" s="1252" t="s">
        <v>1912</v>
      </c>
      <c r="I262" s="1253" t="s">
        <v>1898</v>
      </c>
      <c r="J262" s="1252" t="s">
        <v>1911</v>
      </c>
      <c r="K262" s="1255">
        <v>1</v>
      </c>
      <c r="L262" s="1255"/>
      <c r="M262" s="1255"/>
      <c r="N262" s="1255"/>
      <c r="O262" s="1255"/>
      <c r="P262" s="1255"/>
      <c r="Q262" s="1252" t="s">
        <v>1916</v>
      </c>
      <c r="R262" s="1266" t="s">
        <v>1915</v>
      </c>
      <c r="S262" s="1255">
        <v>1</v>
      </c>
      <c r="T262" s="1255">
        <v>1</v>
      </c>
      <c r="U262" s="1255">
        <f>1/7</f>
        <v>0.14285714285714285</v>
      </c>
      <c r="V262" s="1392">
        <f>1/7</f>
        <v>0.14285714285714285</v>
      </c>
    </row>
    <row r="263" spans="1:22">
      <c r="A263" s="1257">
        <v>262</v>
      </c>
      <c r="B263" s="1260" t="s">
        <v>1009</v>
      </c>
      <c r="C263" s="1272" t="s">
        <v>1010</v>
      </c>
      <c r="D263" s="1250" t="str">
        <f t="shared" si="28"/>
        <v>Nicolas Kalogerakis</v>
      </c>
      <c r="E263" s="1260" t="s">
        <v>368</v>
      </c>
      <c r="F263" s="1260" t="s">
        <v>18</v>
      </c>
      <c r="G263" s="1260" t="s">
        <v>33</v>
      </c>
      <c r="H263" s="1260" t="s">
        <v>1918</v>
      </c>
      <c r="I263" s="1261" t="s">
        <v>1899</v>
      </c>
      <c r="J263" s="1260" t="s">
        <v>1917</v>
      </c>
      <c r="K263" s="1263">
        <v>1</v>
      </c>
      <c r="L263" s="1263"/>
      <c r="M263" s="1263"/>
      <c r="N263" s="1263"/>
      <c r="O263" s="1263"/>
      <c r="P263" s="1263"/>
      <c r="Q263" s="1260" t="s">
        <v>1200</v>
      </c>
      <c r="R263" s="1267" t="s">
        <v>1919</v>
      </c>
      <c r="S263" s="1263">
        <v>1</v>
      </c>
      <c r="T263" s="1263">
        <v>1</v>
      </c>
      <c r="U263" s="1263">
        <f>1/6</f>
        <v>0.16666666666666666</v>
      </c>
      <c r="V263" s="1393">
        <f>1/6</f>
        <v>0.16666666666666666</v>
      </c>
    </row>
    <row r="264" spans="1:22">
      <c r="A264" s="1344">
        <v>263</v>
      </c>
      <c r="B264" s="1250" t="s">
        <v>188</v>
      </c>
      <c r="C264" s="1251" t="s">
        <v>1937</v>
      </c>
      <c r="D264" s="1250" t="str">
        <f t="shared" si="28"/>
        <v>Mojahid  Osman</v>
      </c>
      <c r="E264" s="1250" t="s">
        <v>56</v>
      </c>
      <c r="F264" s="1250" t="s">
        <v>18</v>
      </c>
      <c r="G264" s="1250" t="s">
        <v>37</v>
      </c>
      <c r="H264" s="1250" t="s">
        <v>1935</v>
      </c>
      <c r="I264" s="1281" t="s">
        <v>1923</v>
      </c>
      <c r="J264" s="1250" t="s">
        <v>1934</v>
      </c>
      <c r="K264" s="1296">
        <v>1</v>
      </c>
      <c r="L264" s="1296"/>
      <c r="M264" s="1296"/>
      <c r="N264" s="1296"/>
      <c r="O264" s="1296"/>
      <c r="P264" s="1296"/>
      <c r="Q264" s="1250" t="s">
        <v>1199</v>
      </c>
      <c r="R264" s="1297" t="s">
        <v>1936</v>
      </c>
      <c r="S264" s="1296">
        <v>1</v>
      </c>
      <c r="T264" s="1296">
        <v>1</v>
      </c>
      <c r="U264" s="1296">
        <v>1</v>
      </c>
      <c r="V264" s="1402">
        <v>1</v>
      </c>
    </row>
    <row r="265" spans="1:22">
      <c r="A265" s="1257">
        <v>264</v>
      </c>
      <c r="B265" s="1258" t="s">
        <v>1940</v>
      </c>
      <c r="C265" s="1259" t="s">
        <v>1941</v>
      </c>
      <c r="D265" s="1250" t="str">
        <f t="shared" si="28"/>
        <v>Sammy Badran</v>
      </c>
      <c r="E265" s="1258" t="s">
        <v>56</v>
      </c>
      <c r="F265" s="1258" t="s">
        <v>17</v>
      </c>
      <c r="G265" s="1258" t="s">
        <v>1888</v>
      </c>
      <c r="H265" s="1258" t="s">
        <v>1939</v>
      </c>
      <c r="I265" s="1280" t="s">
        <v>1924</v>
      </c>
      <c r="J265" s="1258" t="s">
        <v>1938</v>
      </c>
      <c r="K265" s="1294"/>
      <c r="L265" s="1294">
        <v>1</v>
      </c>
      <c r="M265" s="1294"/>
      <c r="N265" s="1294"/>
      <c r="O265" s="1294"/>
      <c r="P265" s="1294"/>
      <c r="Q265" s="1258" t="s">
        <v>1697</v>
      </c>
      <c r="R265" s="1267" t="s">
        <v>1942</v>
      </c>
      <c r="S265" s="1294">
        <v>1</v>
      </c>
      <c r="T265" s="1294">
        <v>1</v>
      </c>
      <c r="U265" s="1294">
        <v>1</v>
      </c>
      <c r="V265" s="1403">
        <v>1</v>
      </c>
    </row>
    <row r="266" spans="1:22">
      <c r="A266" s="1249">
        <v>265</v>
      </c>
      <c r="B266" s="1252" t="s">
        <v>806</v>
      </c>
      <c r="C266" s="1268" t="s">
        <v>807</v>
      </c>
      <c r="D266" s="1250" t="str">
        <f t="shared" si="28"/>
        <v>Savita Kumra</v>
      </c>
      <c r="E266" s="1252" t="s">
        <v>59</v>
      </c>
      <c r="F266" s="1252" t="s">
        <v>19</v>
      </c>
      <c r="G266" s="1252" t="s">
        <v>1237</v>
      </c>
      <c r="H266" s="1252" t="s">
        <v>1944</v>
      </c>
      <c r="I266" s="1253" t="s">
        <v>1925</v>
      </c>
      <c r="J266" s="1252" t="s">
        <v>1943</v>
      </c>
      <c r="K266" s="1255"/>
      <c r="L266" s="1255">
        <v>1</v>
      </c>
      <c r="M266" s="1255"/>
      <c r="N266" s="1255"/>
      <c r="O266" s="1255"/>
      <c r="P266" s="1255"/>
      <c r="Q266" s="1252" t="s">
        <v>1201</v>
      </c>
      <c r="R266" s="1266" t="s">
        <v>1945</v>
      </c>
      <c r="S266" s="1255">
        <v>1</v>
      </c>
      <c r="T266" s="1255">
        <v>1</v>
      </c>
      <c r="U266" s="1255">
        <f>1/4</f>
        <v>0.25</v>
      </c>
      <c r="V266" s="1392">
        <f>1/4</f>
        <v>0.25</v>
      </c>
    </row>
    <row r="267" spans="1:22">
      <c r="A267" s="1257">
        <v>266</v>
      </c>
      <c r="B267" s="1260" t="s">
        <v>138</v>
      </c>
      <c r="C267" s="1272" t="s">
        <v>515</v>
      </c>
      <c r="D267" s="1250" t="str">
        <f t="shared" si="28"/>
        <v>Khawlah Ahmed</v>
      </c>
      <c r="E267" s="1260" t="s">
        <v>59</v>
      </c>
      <c r="F267" s="1258" t="s">
        <v>17</v>
      </c>
      <c r="G267" s="1260" t="s">
        <v>26</v>
      </c>
      <c r="H267" s="1260" t="s">
        <v>1947</v>
      </c>
      <c r="I267" s="1261" t="s">
        <v>1926</v>
      </c>
      <c r="J267" s="1260" t="s">
        <v>1946</v>
      </c>
      <c r="K267" s="1263">
        <v>1</v>
      </c>
      <c r="L267" s="1263"/>
      <c r="M267" s="1263"/>
      <c r="N267" s="1263"/>
      <c r="O267" s="1263"/>
      <c r="P267" s="1263"/>
      <c r="Q267" s="1260" t="s">
        <v>1197</v>
      </c>
      <c r="R267" s="1267" t="s">
        <v>1948</v>
      </c>
      <c r="S267" s="1263">
        <v>1</v>
      </c>
      <c r="T267" s="1263">
        <v>1</v>
      </c>
      <c r="U267" s="1263">
        <v>1</v>
      </c>
      <c r="V267" s="1387">
        <v>1</v>
      </c>
    </row>
    <row r="268" spans="1:22">
      <c r="A268" s="1249">
        <v>267</v>
      </c>
      <c r="B268" s="1252" t="s">
        <v>354</v>
      </c>
      <c r="C268" s="1268" t="s">
        <v>92</v>
      </c>
      <c r="D268" s="1250" t="str">
        <f t="shared" si="28"/>
        <v>Abdelaziz Chazi</v>
      </c>
      <c r="E268" s="1252" t="s">
        <v>59</v>
      </c>
      <c r="F268" s="1252" t="s">
        <v>19</v>
      </c>
      <c r="G268" s="1252" t="s">
        <v>1438</v>
      </c>
      <c r="H268" s="1252" t="s">
        <v>1950</v>
      </c>
      <c r="I268" s="1253" t="s">
        <v>1927</v>
      </c>
      <c r="J268" s="1252" t="s">
        <v>1949</v>
      </c>
      <c r="K268" s="1255"/>
      <c r="L268" s="1255">
        <v>0.33333333333333331</v>
      </c>
      <c r="M268" s="1255"/>
      <c r="N268" s="1255"/>
      <c r="O268" s="1255"/>
      <c r="P268" s="1255"/>
      <c r="Q268" s="1252" t="s">
        <v>1697</v>
      </c>
      <c r="R268" s="1266" t="s">
        <v>1951</v>
      </c>
      <c r="S268" s="1255">
        <f>1/3</f>
        <v>0.33333333333333331</v>
      </c>
      <c r="T268" s="1255">
        <v>0.33333333333333331</v>
      </c>
      <c r="U268" s="1255">
        <f t="shared" ref="U268:V270" si="29">1/4</f>
        <v>0.25</v>
      </c>
      <c r="V268" s="1386">
        <f t="shared" si="29"/>
        <v>0.25</v>
      </c>
    </row>
    <row r="269" spans="1:22">
      <c r="A269" s="1257">
        <v>268</v>
      </c>
      <c r="B269" s="1260" t="s">
        <v>221</v>
      </c>
      <c r="C269" s="1272" t="s">
        <v>131</v>
      </c>
      <c r="D269" s="1250" t="str">
        <f t="shared" si="28"/>
        <v>Ali Mirzaei</v>
      </c>
      <c r="E269" s="1258" t="s">
        <v>56</v>
      </c>
      <c r="F269" s="1260" t="s">
        <v>19</v>
      </c>
      <c r="G269" s="1260" t="s">
        <v>1438</v>
      </c>
      <c r="H269" s="1260" t="s">
        <v>1950</v>
      </c>
      <c r="I269" s="1261" t="s">
        <v>1927</v>
      </c>
      <c r="J269" s="1260" t="s">
        <v>1949</v>
      </c>
      <c r="K269" s="1263"/>
      <c r="L269" s="1263">
        <v>0.33333333333333331</v>
      </c>
      <c r="M269" s="1263"/>
      <c r="N269" s="1263"/>
      <c r="O269" s="1263"/>
      <c r="P269" s="1263"/>
      <c r="Q269" s="1260" t="s">
        <v>1697</v>
      </c>
      <c r="R269" s="1267" t="s">
        <v>1951</v>
      </c>
      <c r="S269" s="1263">
        <f>1/3</f>
        <v>0.33333333333333331</v>
      </c>
      <c r="T269" s="1263">
        <v>0.33333333333333331</v>
      </c>
      <c r="U269" s="1263">
        <f t="shared" si="29"/>
        <v>0.25</v>
      </c>
      <c r="V269" s="1387">
        <f t="shared" si="29"/>
        <v>0.25</v>
      </c>
    </row>
    <row r="270" spans="1:22">
      <c r="A270" s="1249">
        <v>269</v>
      </c>
      <c r="B270" s="1252" t="s">
        <v>789</v>
      </c>
      <c r="C270" s="1268" t="s">
        <v>790</v>
      </c>
      <c r="D270" s="1250" t="str">
        <f t="shared" si="28"/>
        <v>Zaher Zantout</v>
      </c>
      <c r="E270" s="1252" t="s">
        <v>67</v>
      </c>
      <c r="F270" s="1252" t="s">
        <v>19</v>
      </c>
      <c r="G270" s="1252" t="s">
        <v>1438</v>
      </c>
      <c r="H270" s="1252" t="s">
        <v>1950</v>
      </c>
      <c r="I270" s="1253" t="s">
        <v>1927</v>
      </c>
      <c r="J270" s="1252" t="s">
        <v>1949</v>
      </c>
      <c r="K270" s="1255"/>
      <c r="L270" s="1255">
        <v>0.33333333333333331</v>
      </c>
      <c r="M270" s="1255"/>
      <c r="N270" s="1255"/>
      <c r="O270" s="1255"/>
      <c r="P270" s="1255"/>
      <c r="Q270" s="1252" t="s">
        <v>1697</v>
      </c>
      <c r="R270" s="1266" t="s">
        <v>1951</v>
      </c>
      <c r="S270" s="1255">
        <f>1/3</f>
        <v>0.33333333333333331</v>
      </c>
      <c r="T270" s="1255">
        <v>0.33333333333333331</v>
      </c>
      <c r="U270" s="1255">
        <f t="shared" si="29"/>
        <v>0.25</v>
      </c>
      <c r="V270" s="1386">
        <f t="shared" si="29"/>
        <v>0.25</v>
      </c>
    </row>
    <row r="271" spans="1:22">
      <c r="A271" s="1257">
        <v>270</v>
      </c>
      <c r="B271" s="1260" t="s">
        <v>319</v>
      </c>
      <c r="C271" s="1272" t="s">
        <v>320</v>
      </c>
      <c r="D271" s="1250" t="str">
        <f t="shared" si="28"/>
        <v>Cristian Enache</v>
      </c>
      <c r="E271" s="1258" t="s">
        <v>56</v>
      </c>
      <c r="F271" s="1258" t="s">
        <v>17</v>
      </c>
      <c r="G271" s="1260" t="s">
        <v>29</v>
      </c>
      <c r="H271" s="1260" t="s">
        <v>1953</v>
      </c>
      <c r="I271" s="1261" t="s">
        <v>1928</v>
      </c>
      <c r="J271" s="1260" t="s">
        <v>1952</v>
      </c>
      <c r="K271" s="1263">
        <v>1</v>
      </c>
      <c r="L271" s="1263"/>
      <c r="M271" s="1263"/>
      <c r="N271" s="1263"/>
      <c r="O271" s="1263"/>
      <c r="P271" s="1263"/>
      <c r="Q271" s="1260" t="s">
        <v>1093</v>
      </c>
      <c r="R271" s="1267" t="s">
        <v>1954</v>
      </c>
      <c r="S271" s="1263">
        <v>1</v>
      </c>
      <c r="T271" s="1263">
        <v>1</v>
      </c>
      <c r="U271" s="1263">
        <f>1/2</f>
        <v>0.5</v>
      </c>
      <c r="V271" s="1387">
        <f>1/2</f>
        <v>0.5</v>
      </c>
    </row>
    <row r="272" spans="1:22">
      <c r="A272" s="1249">
        <v>271</v>
      </c>
      <c r="B272" s="1252" t="s">
        <v>727</v>
      </c>
      <c r="C272" s="1268" t="s">
        <v>164</v>
      </c>
      <c r="D272" s="1250" t="str">
        <f t="shared" si="28"/>
        <v>Mohamed Ben-Daya</v>
      </c>
      <c r="E272" s="1252" t="s">
        <v>67</v>
      </c>
      <c r="F272" s="1252" t="s">
        <v>18</v>
      </c>
      <c r="G272" s="1252" t="s">
        <v>37</v>
      </c>
      <c r="H272" s="1252" t="s">
        <v>1956</v>
      </c>
      <c r="I272" s="1253" t="s">
        <v>1929</v>
      </c>
      <c r="J272" s="1252" t="s">
        <v>1955</v>
      </c>
      <c r="K272" s="1255">
        <v>0.5</v>
      </c>
      <c r="L272" s="1255"/>
      <c r="M272" s="1255"/>
      <c r="N272" s="1255"/>
      <c r="O272" s="1255"/>
      <c r="P272" s="1255"/>
      <c r="Q272" s="1252" t="s">
        <v>1199</v>
      </c>
      <c r="R272" s="1266" t="s">
        <v>1957</v>
      </c>
      <c r="S272" s="1255">
        <f>1/2</f>
        <v>0.5</v>
      </c>
      <c r="T272" s="1255">
        <v>0.5</v>
      </c>
      <c r="U272" s="1255">
        <f t="shared" ref="U272:V275" si="30">1/3</f>
        <v>0.33333333333333331</v>
      </c>
      <c r="V272" s="1386">
        <f t="shared" si="30"/>
        <v>0.33333333333333331</v>
      </c>
    </row>
    <row r="273" spans="1:22">
      <c r="A273" s="1257">
        <v>272</v>
      </c>
      <c r="B273" s="1260" t="s">
        <v>728</v>
      </c>
      <c r="C273" s="1272" t="s">
        <v>729</v>
      </c>
      <c r="D273" s="1250" t="str">
        <f t="shared" si="28"/>
        <v>Zied Bahroun</v>
      </c>
      <c r="E273" s="1260" t="s">
        <v>59</v>
      </c>
      <c r="F273" s="1260" t="s">
        <v>18</v>
      </c>
      <c r="G273" s="1260" t="s">
        <v>37</v>
      </c>
      <c r="H273" s="1260" t="s">
        <v>1956</v>
      </c>
      <c r="I273" s="1261" t="s">
        <v>1929</v>
      </c>
      <c r="J273" s="1260" t="s">
        <v>1955</v>
      </c>
      <c r="K273" s="1263">
        <v>0.5</v>
      </c>
      <c r="L273" s="1263"/>
      <c r="M273" s="1263"/>
      <c r="N273" s="1263"/>
      <c r="O273" s="1263"/>
      <c r="P273" s="1263"/>
      <c r="Q273" s="1260" t="s">
        <v>1199</v>
      </c>
      <c r="R273" s="1267" t="s">
        <v>1957</v>
      </c>
      <c r="S273" s="1263">
        <f>1/2</f>
        <v>0.5</v>
      </c>
      <c r="T273" s="1263">
        <v>0.5</v>
      </c>
      <c r="U273" s="1263">
        <f t="shared" si="30"/>
        <v>0.33333333333333331</v>
      </c>
      <c r="V273" s="1387">
        <f t="shared" si="30"/>
        <v>0.33333333333333331</v>
      </c>
    </row>
    <row r="274" spans="1:22">
      <c r="A274" s="1249">
        <v>273</v>
      </c>
      <c r="B274" s="1252" t="s">
        <v>243</v>
      </c>
      <c r="C274" s="1268" t="s">
        <v>244</v>
      </c>
      <c r="D274" s="1250" t="str">
        <f t="shared" si="28"/>
        <v>Marwan Abukhaled</v>
      </c>
      <c r="E274" s="1252" t="s">
        <v>67</v>
      </c>
      <c r="F274" s="1250" t="s">
        <v>17</v>
      </c>
      <c r="G274" s="1252" t="s">
        <v>29</v>
      </c>
      <c r="H274" s="1252" t="s">
        <v>1959</v>
      </c>
      <c r="I274" s="1253" t="s">
        <v>1930</v>
      </c>
      <c r="J274" s="1252" t="s">
        <v>1958</v>
      </c>
      <c r="K274" s="1255">
        <v>0.5</v>
      </c>
      <c r="L274" s="1255"/>
      <c r="M274" s="1255"/>
      <c r="N274" s="1255"/>
      <c r="O274" s="1255"/>
      <c r="P274" s="1255"/>
      <c r="Q274" s="1252" t="s">
        <v>1195</v>
      </c>
      <c r="R274" s="1266" t="s">
        <v>1960</v>
      </c>
      <c r="S274" s="1255">
        <f>1/2</f>
        <v>0.5</v>
      </c>
      <c r="T274" s="1255">
        <v>0.5</v>
      </c>
      <c r="U274" s="1255">
        <f t="shared" si="30"/>
        <v>0.33333333333333331</v>
      </c>
      <c r="V274" s="1386">
        <f t="shared" si="30"/>
        <v>0.33333333333333331</v>
      </c>
    </row>
    <row r="275" spans="1:22">
      <c r="A275" s="1257">
        <v>274</v>
      </c>
      <c r="B275" s="1260" t="s">
        <v>622</v>
      </c>
      <c r="C275" s="1272" t="s">
        <v>623</v>
      </c>
      <c r="D275" s="1250" t="str">
        <f t="shared" si="28"/>
        <v>Nidhal Guessoum</v>
      </c>
      <c r="E275" s="1260" t="s">
        <v>67</v>
      </c>
      <c r="F275" s="1258" t="s">
        <v>17</v>
      </c>
      <c r="G275" s="1260" t="s">
        <v>31</v>
      </c>
      <c r="H275" s="1260" t="s">
        <v>1959</v>
      </c>
      <c r="I275" s="1261" t="s">
        <v>1930</v>
      </c>
      <c r="J275" s="1260" t="s">
        <v>1958</v>
      </c>
      <c r="K275" s="1263">
        <v>0.5</v>
      </c>
      <c r="L275" s="1263"/>
      <c r="M275" s="1263"/>
      <c r="N275" s="1263"/>
      <c r="O275" s="1263"/>
      <c r="P275" s="1263"/>
      <c r="Q275" s="1260" t="s">
        <v>1195</v>
      </c>
      <c r="R275" s="1267" t="s">
        <v>1960</v>
      </c>
      <c r="S275" s="1263">
        <f>1/2</f>
        <v>0.5</v>
      </c>
      <c r="T275" s="1263">
        <v>0.5</v>
      </c>
      <c r="U275" s="1263">
        <f t="shared" si="30"/>
        <v>0.33333333333333331</v>
      </c>
      <c r="V275" s="1387">
        <f t="shared" si="30"/>
        <v>0.33333333333333331</v>
      </c>
    </row>
    <row r="276" spans="1:22">
      <c r="A276" s="1249">
        <v>275</v>
      </c>
      <c r="B276" s="1252" t="s">
        <v>271</v>
      </c>
      <c r="C276" s="1268" t="s">
        <v>272</v>
      </c>
      <c r="D276" s="1250" t="str">
        <f t="shared" si="28"/>
        <v>Wael Abuzaid</v>
      </c>
      <c r="E276" s="1252" t="s">
        <v>56</v>
      </c>
      <c r="F276" s="1252" t="s">
        <v>18</v>
      </c>
      <c r="G276" s="1252" t="s">
        <v>38</v>
      </c>
      <c r="H276" s="1252" t="s">
        <v>1962</v>
      </c>
      <c r="I276" s="1253" t="s">
        <v>1931</v>
      </c>
      <c r="J276" s="1252" t="s">
        <v>1961</v>
      </c>
      <c r="K276" s="1255">
        <v>1</v>
      </c>
      <c r="L276" s="1255"/>
      <c r="M276" s="1255"/>
      <c r="N276" s="1255"/>
      <c r="O276" s="1255"/>
      <c r="P276" s="1255"/>
      <c r="Q276" s="1252" t="s">
        <v>1202</v>
      </c>
      <c r="R276" s="1266" t="s">
        <v>1963</v>
      </c>
      <c r="S276" s="1255">
        <v>1</v>
      </c>
      <c r="T276" s="1255">
        <v>1</v>
      </c>
      <c r="U276" s="1255">
        <f>1/5</f>
        <v>0.2</v>
      </c>
      <c r="V276" s="1392">
        <f>1/5</f>
        <v>0.2</v>
      </c>
    </row>
    <row r="277" spans="1:22">
      <c r="A277" s="1257">
        <v>276</v>
      </c>
      <c r="B277" s="1260" t="s">
        <v>1383</v>
      </c>
      <c r="C277" s="1272" t="s">
        <v>1384</v>
      </c>
      <c r="D277" s="1250" t="str">
        <f t="shared" si="28"/>
        <v>Edmo Campos</v>
      </c>
      <c r="E277" s="1260" t="s">
        <v>1387</v>
      </c>
      <c r="F277" s="1258" t="s">
        <v>1024</v>
      </c>
      <c r="G277" s="1258" t="s">
        <v>1388</v>
      </c>
      <c r="H277" s="1260" t="s">
        <v>1965</v>
      </c>
      <c r="I277" s="1261" t="s">
        <v>1932</v>
      </c>
      <c r="J277" s="1260" t="s">
        <v>1964</v>
      </c>
      <c r="K277" s="1263">
        <v>1</v>
      </c>
      <c r="L277" s="1263"/>
      <c r="M277" s="1263"/>
      <c r="N277" s="1263"/>
      <c r="O277" s="1263"/>
      <c r="P277" s="1263"/>
      <c r="Q277" s="1260" t="s">
        <v>1226</v>
      </c>
      <c r="R277" s="1267" t="s">
        <v>1966</v>
      </c>
      <c r="S277" s="1263">
        <v>1</v>
      </c>
      <c r="T277" s="1263">
        <v>1</v>
      </c>
      <c r="U277" s="1263">
        <f>1/27</f>
        <v>3.7037037037037035E-2</v>
      </c>
      <c r="V277" s="1393">
        <f>1/27</f>
        <v>3.7037037037037035E-2</v>
      </c>
    </row>
    <row r="278" spans="1:22">
      <c r="A278" s="1249">
        <v>277</v>
      </c>
      <c r="B278" s="1252" t="s">
        <v>1487</v>
      </c>
      <c r="C278" s="1268" t="s">
        <v>399</v>
      </c>
      <c r="D278" s="1250" t="str">
        <f t="shared" si="28"/>
        <v>George Christodoulides</v>
      </c>
      <c r="E278" s="1252" t="s">
        <v>67</v>
      </c>
      <c r="F278" s="1252" t="s">
        <v>19</v>
      </c>
      <c r="G278" s="1252" t="s">
        <v>1488</v>
      </c>
      <c r="H278" s="1252" t="s">
        <v>1969</v>
      </c>
      <c r="I278" s="1253" t="s">
        <v>1933</v>
      </c>
      <c r="J278" s="1252" t="s">
        <v>1967</v>
      </c>
      <c r="K278" s="1255"/>
      <c r="L278" s="1255">
        <v>1</v>
      </c>
      <c r="M278" s="1255"/>
      <c r="N278" s="1255"/>
      <c r="O278" s="1255"/>
      <c r="P278" s="1255"/>
      <c r="Q278" s="1252" t="s">
        <v>1204</v>
      </c>
      <c r="R278" s="1266" t="s">
        <v>1968</v>
      </c>
      <c r="S278" s="1255">
        <v>1</v>
      </c>
      <c r="T278" s="1255">
        <v>1</v>
      </c>
      <c r="U278" s="1255">
        <f t="shared" ref="U278:V280" si="31">1/3</f>
        <v>0.33333333333333331</v>
      </c>
      <c r="V278" s="1392">
        <f t="shared" si="31"/>
        <v>0.33333333333333331</v>
      </c>
    </row>
    <row r="279" spans="1:22">
      <c r="A279" s="1257">
        <v>278</v>
      </c>
      <c r="B279" s="1260" t="s">
        <v>312</v>
      </c>
      <c r="C279" s="1272" t="s">
        <v>313</v>
      </c>
      <c r="D279" s="1250" t="str">
        <f t="shared" si="28"/>
        <v>Farid Abed</v>
      </c>
      <c r="E279" s="1260" t="s">
        <v>67</v>
      </c>
      <c r="F279" s="1260" t="s">
        <v>18</v>
      </c>
      <c r="G279" s="1260" t="s">
        <v>34</v>
      </c>
      <c r="H279" s="1260" t="s">
        <v>1972</v>
      </c>
      <c r="I279" s="1261" t="s">
        <v>1970</v>
      </c>
      <c r="J279" s="1260" t="s">
        <v>1971</v>
      </c>
      <c r="K279" s="1263">
        <v>0.5</v>
      </c>
      <c r="L279" s="1263"/>
      <c r="M279" s="1263"/>
      <c r="N279" s="1263"/>
      <c r="O279" s="1263"/>
      <c r="P279" s="1263"/>
      <c r="Q279" s="1260" t="s">
        <v>1093</v>
      </c>
      <c r="R279" s="1267" t="s">
        <v>1974</v>
      </c>
      <c r="S279" s="1263">
        <f>1/2</f>
        <v>0.5</v>
      </c>
      <c r="T279" s="1263">
        <v>0.5</v>
      </c>
      <c r="U279" s="1263">
        <f t="shared" si="31"/>
        <v>0.33333333333333331</v>
      </c>
      <c r="V279" s="1393">
        <f t="shared" si="31"/>
        <v>0.33333333333333331</v>
      </c>
    </row>
    <row r="280" spans="1:22">
      <c r="A280" s="1249">
        <v>279</v>
      </c>
      <c r="B280" s="1250" t="s">
        <v>1973</v>
      </c>
      <c r="C280" s="1251" t="s">
        <v>241</v>
      </c>
      <c r="D280" s="1250" t="str">
        <f t="shared" si="28"/>
        <v>Abdalla Suliman</v>
      </c>
      <c r="E280" s="1250" t="s">
        <v>910</v>
      </c>
      <c r="F280" s="1252" t="s">
        <v>18</v>
      </c>
      <c r="G280" s="1252" t="s">
        <v>34</v>
      </c>
      <c r="H280" s="1250" t="s">
        <v>1972</v>
      </c>
      <c r="I280" s="1281" t="s">
        <v>1970</v>
      </c>
      <c r="J280" s="1250" t="s">
        <v>1971</v>
      </c>
      <c r="K280" s="1296">
        <v>0.5</v>
      </c>
      <c r="L280" s="1296"/>
      <c r="M280" s="1296"/>
      <c r="N280" s="1296"/>
      <c r="O280" s="1296"/>
      <c r="P280" s="1296"/>
      <c r="Q280" s="1250" t="s">
        <v>1093</v>
      </c>
      <c r="R280" s="1297" t="s">
        <v>1974</v>
      </c>
      <c r="S280" s="1296">
        <f>1/2</f>
        <v>0.5</v>
      </c>
      <c r="T280" s="1296">
        <v>0.5</v>
      </c>
      <c r="U280" s="1296">
        <f t="shared" si="31"/>
        <v>0.33333333333333331</v>
      </c>
      <c r="V280" s="1402">
        <f t="shared" si="31"/>
        <v>0.33333333333333331</v>
      </c>
    </row>
    <row r="281" spans="1:22" ht="15" customHeight="1">
      <c r="A281" s="1257">
        <v>280</v>
      </c>
      <c r="B281" s="1260" t="s">
        <v>237</v>
      </c>
      <c r="C281" s="1272" t="s">
        <v>238</v>
      </c>
      <c r="D281" s="1250" t="str">
        <f t="shared" si="28"/>
        <v>Habibur Rehman</v>
      </c>
      <c r="E281" s="1345" t="s">
        <v>59</v>
      </c>
      <c r="F281" s="1260" t="s">
        <v>18</v>
      </c>
      <c r="G281" s="1260" t="s">
        <v>36</v>
      </c>
      <c r="H281" s="1260" t="s">
        <v>1977</v>
      </c>
      <c r="I281" s="1280" t="s">
        <v>1976</v>
      </c>
      <c r="J281" s="1260" t="s">
        <v>1975</v>
      </c>
      <c r="K281" s="1263">
        <v>1</v>
      </c>
      <c r="L281" s="1263"/>
      <c r="M281" s="1263"/>
      <c r="N281" s="1263"/>
      <c r="O281" s="1263"/>
      <c r="P281" s="1263"/>
      <c r="Q281" s="1260" t="s">
        <v>1978</v>
      </c>
      <c r="R281" s="1267" t="s">
        <v>1979</v>
      </c>
      <c r="S281" s="1263">
        <v>1</v>
      </c>
      <c r="T281" s="1263">
        <v>1</v>
      </c>
      <c r="U281" s="1263">
        <f>1/4</f>
        <v>0.25</v>
      </c>
      <c r="V281" s="1393">
        <f>1/4</f>
        <v>0.25</v>
      </c>
    </row>
    <row r="282" spans="1:22" ht="15" customHeight="1">
      <c r="A282" s="1249">
        <v>281</v>
      </c>
      <c r="B282" s="1252" t="s">
        <v>1983</v>
      </c>
      <c r="C282" s="1268" t="s">
        <v>1985</v>
      </c>
      <c r="D282" s="1250" t="str">
        <f t="shared" si="28"/>
        <v>Vyacheslav Kim</v>
      </c>
      <c r="E282" s="1252" t="s">
        <v>1986</v>
      </c>
      <c r="F282" s="1252" t="s">
        <v>1024</v>
      </c>
      <c r="G282" s="1252" t="s">
        <v>1755</v>
      </c>
      <c r="H282" s="1252" t="s">
        <v>1982</v>
      </c>
      <c r="I282" s="1281" t="s">
        <v>1981</v>
      </c>
      <c r="J282" s="1252" t="s">
        <v>1980</v>
      </c>
      <c r="K282" s="1255">
        <v>0.2</v>
      </c>
      <c r="L282" s="1255"/>
      <c r="M282" s="1255"/>
      <c r="N282" s="1255"/>
      <c r="O282" s="1255"/>
      <c r="P282" s="1255"/>
      <c r="Q282" s="1252" t="s">
        <v>1228</v>
      </c>
      <c r="R282" s="1266" t="s">
        <v>1987</v>
      </c>
      <c r="S282" s="1255">
        <f>1/5</f>
        <v>0.2</v>
      </c>
      <c r="T282" s="1255">
        <v>0.2</v>
      </c>
      <c r="U282" s="1255">
        <f t="shared" ref="U282:V286" si="32">1/5</f>
        <v>0.2</v>
      </c>
      <c r="V282" s="1394">
        <f t="shared" si="32"/>
        <v>0.2</v>
      </c>
    </row>
    <row r="283" spans="1:22">
      <c r="A283" s="1257">
        <v>282</v>
      </c>
      <c r="B283" s="1260" t="s">
        <v>1752</v>
      </c>
      <c r="C283" s="1272" t="s">
        <v>1754</v>
      </c>
      <c r="D283" s="1250" t="str">
        <f t="shared" si="28"/>
        <v>Rashid Ganeev</v>
      </c>
      <c r="E283" s="1260" t="s">
        <v>1387</v>
      </c>
      <c r="F283" s="1260" t="s">
        <v>1024</v>
      </c>
      <c r="G283" s="1260" t="s">
        <v>1755</v>
      </c>
      <c r="H283" s="1260" t="s">
        <v>1982</v>
      </c>
      <c r="I283" s="1280" t="s">
        <v>1981</v>
      </c>
      <c r="J283" s="1260" t="s">
        <v>1980</v>
      </c>
      <c r="K283" s="1263">
        <v>0.2</v>
      </c>
      <c r="L283" s="1263"/>
      <c r="M283" s="1263"/>
      <c r="N283" s="1263"/>
      <c r="O283" s="1263"/>
      <c r="P283" s="1263"/>
      <c r="Q283" s="1260" t="s">
        <v>1228</v>
      </c>
      <c r="R283" s="1267" t="s">
        <v>1987</v>
      </c>
      <c r="S283" s="1263">
        <f>1/5</f>
        <v>0.2</v>
      </c>
      <c r="T283" s="1263">
        <v>0.2</v>
      </c>
      <c r="U283" s="1263">
        <f t="shared" si="32"/>
        <v>0.2</v>
      </c>
      <c r="V283" s="1395">
        <f t="shared" si="32"/>
        <v>0.2</v>
      </c>
    </row>
    <row r="284" spans="1:22">
      <c r="A284" s="1249">
        <v>283</v>
      </c>
      <c r="B284" s="1252" t="s">
        <v>1984</v>
      </c>
      <c r="C284" s="1268" t="s">
        <v>1988</v>
      </c>
      <c r="D284" s="1250" t="str">
        <f t="shared" si="28"/>
        <v>Ganjaboy Boltaev</v>
      </c>
      <c r="E284" s="1252" t="s">
        <v>1989</v>
      </c>
      <c r="F284" s="1252" t="s">
        <v>1024</v>
      </c>
      <c r="G284" s="1252" t="s">
        <v>1755</v>
      </c>
      <c r="H284" s="1252" t="s">
        <v>1982</v>
      </c>
      <c r="I284" s="1281" t="s">
        <v>1981</v>
      </c>
      <c r="J284" s="1252" t="s">
        <v>1980</v>
      </c>
      <c r="K284" s="1255">
        <v>0.2</v>
      </c>
      <c r="L284" s="1255"/>
      <c r="M284" s="1255"/>
      <c r="N284" s="1255"/>
      <c r="O284" s="1255"/>
      <c r="P284" s="1255"/>
      <c r="Q284" s="1252" t="s">
        <v>1228</v>
      </c>
      <c r="R284" s="1266" t="s">
        <v>1987</v>
      </c>
      <c r="S284" s="1255">
        <f>1/5</f>
        <v>0.2</v>
      </c>
      <c r="T284" s="1255">
        <v>0.2</v>
      </c>
      <c r="U284" s="1255">
        <f t="shared" si="32"/>
        <v>0.2</v>
      </c>
      <c r="V284" s="1394">
        <f t="shared" si="32"/>
        <v>0.2</v>
      </c>
    </row>
    <row r="285" spans="1:22">
      <c r="A285" s="1257">
        <v>284</v>
      </c>
      <c r="B285" s="1260" t="s">
        <v>633</v>
      </c>
      <c r="C285" s="1272" t="s">
        <v>634</v>
      </c>
      <c r="D285" s="1250" t="str">
        <f t="shared" si="28"/>
        <v>Mazhar Iqbal</v>
      </c>
      <c r="E285" s="1260" t="s">
        <v>183</v>
      </c>
      <c r="F285" s="1260" t="s">
        <v>17</v>
      </c>
      <c r="G285" s="1260" t="s">
        <v>31</v>
      </c>
      <c r="H285" s="1260" t="s">
        <v>1982</v>
      </c>
      <c r="I285" s="1280" t="s">
        <v>1981</v>
      </c>
      <c r="J285" s="1260" t="s">
        <v>1980</v>
      </c>
      <c r="K285" s="1263">
        <v>0.2</v>
      </c>
      <c r="L285" s="1263"/>
      <c r="M285" s="1263"/>
      <c r="N285" s="1263"/>
      <c r="O285" s="1263"/>
      <c r="P285" s="1263"/>
      <c r="Q285" s="1260" t="s">
        <v>1228</v>
      </c>
      <c r="R285" s="1267" t="s">
        <v>1987</v>
      </c>
      <c r="S285" s="1263">
        <f>1/5</f>
        <v>0.2</v>
      </c>
      <c r="T285" s="1263">
        <v>0.2</v>
      </c>
      <c r="U285" s="1263">
        <f t="shared" si="32"/>
        <v>0.2</v>
      </c>
      <c r="V285" s="1395">
        <f t="shared" si="32"/>
        <v>0.2</v>
      </c>
    </row>
    <row r="286" spans="1:22">
      <c r="A286" s="1249">
        <v>285</v>
      </c>
      <c r="B286" s="1252" t="s">
        <v>339</v>
      </c>
      <c r="C286" s="1268" t="s">
        <v>131</v>
      </c>
      <c r="D286" s="1250" t="str">
        <f t="shared" si="28"/>
        <v>Ali Alnaser</v>
      </c>
      <c r="E286" s="1252" t="s">
        <v>67</v>
      </c>
      <c r="F286" s="1252" t="s">
        <v>17</v>
      </c>
      <c r="G286" s="1252" t="s">
        <v>31</v>
      </c>
      <c r="H286" s="1252" t="s">
        <v>1982</v>
      </c>
      <c r="I286" s="1281" t="s">
        <v>1981</v>
      </c>
      <c r="J286" s="1252" t="s">
        <v>1980</v>
      </c>
      <c r="K286" s="1255">
        <v>0.2</v>
      </c>
      <c r="L286" s="1255"/>
      <c r="M286" s="1255"/>
      <c r="N286" s="1255"/>
      <c r="O286" s="1255"/>
      <c r="P286" s="1255"/>
      <c r="Q286" s="1252" t="s">
        <v>1228</v>
      </c>
      <c r="R286" s="1266" t="s">
        <v>1987</v>
      </c>
      <c r="S286" s="1255">
        <f>1/5</f>
        <v>0.2</v>
      </c>
      <c r="T286" s="1255">
        <v>0.2</v>
      </c>
      <c r="U286" s="1255">
        <f t="shared" si="32"/>
        <v>0.2</v>
      </c>
      <c r="V286" s="1394">
        <f t="shared" si="32"/>
        <v>0.2</v>
      </c>
    </row>
    <row r="287" spans="1:22">
      <c r="A287" s="1257">
        <v>286</v>
      </c>
      <c r="B287" s="1260" t="s">
        <v>1383</v>
      </c>
      <c r="C287" s="1272" t="s">
        <v>1384</v>
      </c>
      <c r="D287" s="1250" t="str">
        <f t="shared" si="28"/>
        <v>Edmo Campos</v>
      </c>
      <c r="E287" s="1260" t="s">
        <v>1387</v>
      </c>
      <c r="F287" s="1258" t="s">
        <v>1024</v>
      </c>
      <c r="G287" s="1258" t="s">
        <v>1388</v>
      </c>
      <c r="H287" s="1260" t="s">
        <v>1992</v>
      </c>
      <c r="I287" s="1280" t="s">
        <v>1991</v>
      </c>
      <c r="J287" s="1260" t="s">
        <v>1990</v>
      </c>
      <c r="K287" s="1263">
        <v>1</v>
      </c>
      <c r="L287" s="1263"/>
      <c r="M287" s="1263"/>
      <c r="N287" s="1263"/>
      <c r="O287" s="1263"/>
      <c r="P287" s="1263"/>
      <c r="Q287" s="1260" t="s">
        <v>1385</v>
      </c>
      <c r="R287" s="1267" t="s">
        <v>1993</v>
      </c>
      <c r="S287" s="1263">
        <v>1</v>
      </c>
      <c r="T287" s="1263">
        <v>1</v>
      </c>
      <c r="U287" s="1263">
        <f>1/4</f>
        <v>0.25</v>
      </c>
      <c r="V287" s="1393">
        <f>1/4</f>
        <v>0.25</v>
      </c>
    </row>
    <row r="288" spans="1:22" ht="15" customHeight="1">
      <c r="A288" s="1249">
        <v>287</v>
      </c>
      <c r="B288" s="1252" t="s">
        <v>319</v>
      </c>
      <c r="C288" s="1268" t="s">
        <v>320</v>
      </c>
      <c r="D288" s="1250" t="str">
        <f t="shared" si="28"/>
        <v>Cristian Enache</v>
      </c>
      <c r="E288" s="1250" t="s">
        <v>56</v>
      </c>
      <c r="F288" s="1250" t="s">
        <v>17</v>
      </c>
      <c r="G288" s="1252" t="s">
        <v>29</v>
      </c>
      <c r="H288" s="1252" t="s">
        <v>1996</v>
      </c>
      <c r="I288" s="1281" t="s">
        <v>1995</v>
      </c>
      <c r="J288" s="1252" t="s">
        <v>1994</v>
      </c>
      <c r="K288" s="1255">
        <v>1</v>
      </c>
      <c r="L288" s="1255"/>
      <c r="M288" s="1255"/>
      <c r="N288" s="1255"/>
      <c r="O288" s="1255"/>
      <c r="P288" s="1255"/>
      <c r="Q288" s="1252" t="s">
        <v>1202</v>
      </c>
      <c r="R288" s="1266" t="s">
        <v>1997</v>
      </c>
      <c r="S288" s="1255">
        <v>1</v>
      </c>
      <c r="T288" s="1255">
        <v>1</v>
      </c>
      <c r="U288" s="1255">
        <f>1/2</f>
        <v>0.5</v>
      </c>
      <c r="V288" s="1392">
        <f>1/2</f>
        <v>0.5</v>
      </c>
    </row>
    <row r="289" spans="1:22">
      <c r="A289" s="1273">
        <v>288</v>
      </c>
      <c r="B289" s="1274" t="s">
        <v>90</v>
      </c>
      <c r="C289" s="1275" t="s">
        <v>91</v>
      </c>
      <c r="D289" s="1250" t="str">
        <f t="shared" si="28"/>
        <v>Norita Ahmad</v>
      </c>
      <c r="E289" s="1274" t="s">
        <v>59</v>
      </c>
      <c r="F289" s="1274" t="s">
        <v>19</v>
      </c>
      <c r="G289" s="1274" t="s">
        <v>1488</v>
      </c>
      <c r="H289" s="1274" t="s">
        <v>2000</v>
      </c>
      <c r="I289" s="1277" t="s">
        <v>1999</v>
      </c>
      <c r="J289" s="1274" t="s">
        <v>1998</v>
      </c>
      <c r="K289" s="1278">
        <v>1</v>
      </c>
      <c r="L289" s="1278"/>
      <c r="M289" s="1278"/>
      <c r="N289" s="1278"/>
      <c r="O289" s="1278"/>
      <c r="P289" s="1278"/>
      <c r="Q289" s="1274" t="s">
        <v>1197</v>
      </c>
      <c r="R289" s="1279" t="s">
        <v>2002</v>
      </c>
      <c r="S289" s="1278">
        <f>1/2</f>
        <v>0.5</v>
      </c>
      <c r="T289" s="1278">
        <v>1</v>
      </c>
      <c r="U289" s="1278">
        <f>1/2</f>
        <v>0.5</v>
      </c>
      <c r="V289" s="1389">
        <v>1</v>
      </c>
    </row>
    <row r="290" spans="1:22">
      <c r="A290" s="1249">
        <v>289</v>
      </c>
      <c r="B290" s="1250" t="s">
        <v>2001</v>
      </c>
      <c r="C290" s="1251" t="s">
        <v>1877</v>
      </c>
      <c r="D290" s="1250" t="str">
        <f t="shared" si="28"/>
        <v>Hamda Abdulkarim</v>
      </c>
      <c r="E290" s="1250" t="s">
        <v>231</v>
      </c>
      <c r="F290" s="1252" t="s">
        <v>19</v>
      </c>
      <c r="G290" s="1252" t="s">
        <v>1488</v>
      </c>
      <c r="H290" s="1250" t="s">
        <v>2000</v>
      </c>
      <c r="I290" s="1281" t="s">
        <v>1999</v>
      </c>
      <c r="J290" s="1250" t="s">
        <v>1998</v>
      </c>
      <c r="K290" s="1296">
        <v>0</v>
      </c>
      <c r="L290" s="1296"/>
      <c r="M290" s="1296"/>
      <c r="N290" s="1296"/>
      <c r="O290" s="1296"/>
      <c r="P290" s="1296"/>
      <c r="Q290" s="1250" t="s">
        <v>1197</v>
      </c>
      <c r="R290" s="1297" t="s">
        <v>2002</v>
      </c>
      <c r="S290" s="1296">
        <f>1/2</f>
        <v>0.5</v>
      </c>
      <c r="T290" s="1296">
        <v>0</v>
      </c>
      <c r="U290" s="1296">
        <f>1/2</f>
        <v>0.5</v>
      </c>
      <c r="V290" s="1391">
        <v>0</v>
      </c>
    </row>
    <row r="291" spans="1:22">
      <c r="A291" s="1257">
        <v>290</v>
      </c>
      <c r="B291" s="1260" t="s">
        <v>131</v>
      </c>
      <c r="C291" s="1272" t="s">
        <v>689</v>
      </c>
      <c r="D291" s="1250" t="str">
        <f t="shared" si="28"/>
        <v>Tarig Ali</v>
      </c>
      <c r="E291" s="1260" t="s">
        <v>59</v>
      </c>
      <c r="F291" s="1260" t="s">
        <v>18</v>
      </c>
      <c r="G291" s="1260" t="s">
        <v>34</v>
      </c>
      <c r="H291" s="1260" t="s">
        <v>2004</v>
      </c>
      <c r="I291" s="1280" t="s">
        <v>2005</v>
      </c>
      <c r="J291" s="1260" t="s">
        <v>2003</v>
      </c>
      <c r="K291" s="1263">
        <v>1</v>
      </c>
      <c r="L291" s="1263"/>
      <c r="M291" s="1263"/>
      <c r="N291" s="1263"/>
      <c r="O291" s="1263"/>
      <c r="P291" s="1263"/>
      <c r="Q291" s="1260" t="s">
        <v>1197</v>
      </c>
      <c r="R291" s="1267" t="s">
        <v>2006</v>
      </c>
      <c r="S291" s="1263">
        <v>1</v>
      </c>
      <c r="T291" s="1263">
        <v>1</v>
      </c>
      <c r="U291" s="1263">
        <f>1/10</f>
        <v>0.1</v>
      </c>
      <c r="V291" s="1393">
        <f>1/10</f>
        <v>0.1</v>
      </c>
    </row>
    <row r="292" spans="1:22" ht="15" customHeight="1">
      <c r="A292" s="1249">
        <v>291</v>
      </c>
      <c r="B292" s="1252" t="s">
        <v>1795</v>
      </c>
      <c r="C292" s="1268" t="s">
        <v>1794</v>
      </c>
      <c r="D292" s="1250" t="str">
        <f t="shared" si="28"/>
        <v>Yousuf  Abo Rahama</v>
      </c>
      <c r="E292" s="1252" t="s">
        <v>231</v>
      </c>
      <c r="F292" s="1252" t="s">
        <v>18</v>
      </c>
      <c r="G292" s="1252" t="s">
        <v>36</v>
      </c>
      <c r="H292" s="1252" t="s">
        <v>2008</v>
      </c>
      <c r="I292" s="1281" t="s">
        <v>2009</v>
      </c>
      <c r="J292" s="1252" t="s">
        <v>2007</v>
      </c>
      <c r="K292" s="1255">
        <v>0</v>
      </c>
      <c r="L292" s="1255"/>
      <c r="M292" s="1255"/>
      <c r="N292" s="1255"/>
      <c r="O292" s="1255"/>
      <c r="P292" s="1255"/>
      <c r="Q292" s="1252" t="s">
        <v>1206</v>
      </c>
      <c r="R292" s="1266" t="s">
        <v>2010</v>
      </c>
      <c r="S292" s="1255">
        <f>1/3</f>
        <v>0.33333333333333331</v>
      </c>
      <c r="T292" s="1255">
        <v>0</v>
      </c>
      <c r="U292" s="1255">
        <f>1/3</f>
        <v>0.33333333333333331</v>
      </c>
      <c r="V292" s="1394">
        <v>0</v>
      </c>
    </row>
    <row r="293" spans="1:22">
      <c r="A293" s="1273">
        <v>292</v>
      </c>
      <c r="B293" s="1274" t="s">
        <v>273</v>
      </c>
      <c r="C293" s="1275" t="s">
        <v>153</v>
      </c>
      <c r="D293" s="1250" t="str">
        <f t="shared" si="28"/>
        <v>Mahmoud Ismail</v>
      </c>
      <c r="E293" s="1274" t="s">
        <v>59</v>
      </c>
      <c r="F293" s="1274" t="s">
        <v>18</v>
      </c>
      <c r="G293" s="1274" t="s">
        <v>36</v>
      </c>
      <c r="H293" s="1274" t="s">
        <v>2008</v>
      </c>
      <c r="I293" s="1277" t="s">
        <v>2009</v>
      </c>
      <c r="J293" s="1274" t="s">
        <v>2007</v>
      </c>
      <c r="K293" s="1278">
        <v>0.5</v>
      </c>
      <c r="L293" s="1278"/>
      <c r="M293" s="1278"/>
      <c r="N293" s="1278"/>
      <c r="O293" s="1278"/>
      <c r="P293" s="1278"/>
      <c r="Q293" s="1274" t="s">
        <v>1206</v>
      </c>
      <c r="R293" s="1279" t="s">
        <v>2010</v>
      </c>
      <c r="S293" s="1278">
        <f>1/3</f>
        <v>0.33333333333333331</v>
      </c>
      <c r="T293" s="1278">
        <v>0.5</v>
      </c>
      <c r="U293" s="1278">
        <f>1/3</f>
        <v>0.33333333333333331</v>
      </c>
      <c r="V293" s="1401">
        <v>0.5</v>
      </c>
    </row>
    <row r="294" spans="1:22">
      <c r="A294" s="1285">
        <v>293</v>
      </c>
      <c r="B294" s="1288" t="s">
        <v>190</v>
      </c>
      <c r="C294" s="1299" t="s">
        <v>164</v>
      </c>
      <c r="D294" s="1250" t="str">
        <f t="shared" si="28"/>
        <v>Mohamed Hassan</v>
      </c>
      <c r="E294" s="1288" t="s">
        <v>67</v>
      </c>
      <c r="F294" s="1288" t="s">
        <v>18</v>
      </c>
      <c r="G294" s="1288" t="s">
        <v>36</v>
      </c>
      <c r="H294" s="1288" t="s">
        <v>2008</v>
      </c>
      <c r="I294" s="1289" t="s">
        <v>2009</v>
      </c>
      <c r="J294" s="1288" t="s">
        <v>2007</v>
      </c>
      <c r="K294" s="1291">
        <v>0.5</v>
      </c>
      <c r="L294" s="1291"/>
      <c r="M294" s="1291"/>
      <c r="N294" s="1291"/>
      <c r="O294" s="1291"/>
      <c r="P294" s="1291"/>
      <c r="Q294" s="1288" t="s">
        <v>1206</v>
      </c>
      <c r="R294" s="1292" t="s">
        <v>2010</v>
      </c>
      <c r="S294" s="1291">
        <f>1/3</f>
        <v>0.33333333333333331</v>
      </c>
      <c r="T294" s="1291">
        <v>0.5</v>
      </c>
      <c r="U294" s="1291">
        <f>1/3</f>
        <v>0.33333333333333331</v>
      </c>
      <c r="V294" s="1401">
        <v>0.5</v>
      </c>
    </row>
    <row r="295" spans="1:22">
      <c r="A295" s="1257">
        <v>294</v>
      </c>
      <c r="B295" s="1260" t="s">
        <v>192</v>
      </c>
      <c r="C295" s="1272" t="s">
        <v>164</v>
      </c>
      <c r="D295" s="1250" t="str">
        <f t="shared" si="28"/>
        <v>Mohamed El-Tarhuni</v>
      </c>
      <c r="E295" s="1260" t="s">
        <v>2014</v>
      </c>
      <c r="F295" s="1260" t="s">
        <v>18</v>
      </c>
      <c r="G295" s="1260" t="s">
        <v>36</v>
      </c>
      <c r="H295" s="1260" t="s">
        <v>2015</v>
      </c>
      <c r="I295" s="1280" t="s">
        <v>2013</v>
      </c>
      <c r="J295" s="1260" t="s">
        <v>2012</v>
      </c>
      <c r="K295" s="1263">
        <v>1</v>
      </c>
      <c r="L295" s="1263"/>
      <c r="M295" s="1263"/>
      <c r="N295" s="1263"/>
      <c r="O295" s="1263"/>
      <c r="P295" s="1263"/>
      <c r="Q295" s="1260" t="s">
        <v>2016</v>
      </c>
      <c r="R295" s="1267" t="s">
        <v>2011</v>
      </c>
      <c r="S295" s="1263">
        <v>1</v>
      </c>
      <c r="T295" s="1263">
        <v>1</v>
      </c>
      <c r="U295" s="1263">
        <v>0.5</v>
      </c>
      <c r="V295" s="1393">
        <v>0.5</v>
      </c>
    </row>
    <row r="296" spans="1:22">
      <c r="A296" s="1249">
        <v>295</v>
      </c>
      <c r="B296" s="1250" t="s">
        <v>2020</v>
      </c>
      <c r="C296" s="1251" t="s">
        <v>2021</v>
      </c>
      <c r="D296" s="1250" t="str">
        <f t="shared" si="28"/>
        <v>Ala Eldin Omer</v>
      </c>
      <c r="E296" s="1250" t="s">
        <v>231</v>
      </c>
      <c r="F296" s="1250" t="s">
        <v>18</v>
      </c>
      <c r="G296" s="1250" t="s">
        <v>36</v>
      </c>
      <c r="H296" s="1250" t="s">
        <v>2019</v>
      </c>
      <c r="I296" s="1281" t="s">
        <v>2018</v>
      </c>
      <c r="J296" s="1250" t="s">
        <v>2017</v>
      </c>
      <c r="K296" s="1296">
        <v>0</v>
      </c>
      <c r="L296" s="1296"/>
      <c r="M296" s="1296"/>
      <c r="N296" s="1296"/>
      <c r="O296" s="1296"/>
      <c r="P296" s="1296"/>
      <c r="Q296" s="1250" t="s">
        <v>2016</v>
      </c>
      <c r="R296" s="1266" t="s">
        <v>2022</v>
      </c>
      <c r="S296" s="1296">
        <f>1/3</f>
        <v>0.33333333333333331</v>
      </c>
      <c r="T296" s="1296">
        <v>0</v>
      </c>
      <c r="U296" s="1296">
        <f>1/3</f>
        <v>0.33333333333333331</v>
      </c>
      <c r="V296" s="1404">
        <v>0</v>
      </c>
    </row>
    <row r="297" spans="1:22">
      <c r="A297" s="1273">
        <v>296</v>
      </c>
      <c r="B297" s="1274" t="s">
        <v>190</v>
      </c>
      <c r="C297" s="1275" t="s">
        <v>164</v>
      </c>
      <c r="D297" s="1250" t="str">
        <f t="shared" si="28"/>
        <v>Mohamed Hassan</v>
      </c>
      <c r="E297" s="1274" t="s">
        <v>67</v>
      </c>
      <c r="F297" s="1274" t="s">
        <v>18</v>
      </c>
      <c r="G297" s="1274" t="s">
        <v>36</v>
      </c>
      <c r="H297" s="1276" t="s">
        <v>2019</v>
      </c>
      <c r="I297" s="1277" t="s">
        <v>2018</v>
      </c>
      <c r="J297" s="1276" t="s">
        <v>2017</v>
      </c>
      <c r="K297" s="1346">
        <v>0.5</v>
      </c>
      <c r="L297" s="1278"/>
      <c r="M297" s="1278"/>
      <c r="N297" s="1278"/>
      <c r="O297" s="1278"/>
      <c r="P297" s="1278"/>
      <c r="Q297" s="1274" t="s">
        <v>2016</v>
      </c>
      <c r="R297" s="1279" t="s">
        <v>2022</v>
      </c>
      <c r="S297" s="1346">
        <f>1/3</f>
        <v>0.33333333333333331</v>
      </c>
      <c r="T297" s="1346">
        <v>0.5</v>
      </c>
      <c r="U297" s="1346">
        <f>1/3</f>
        <v>0.33333333333333331</v>
      </c>
      <c r="V297" s="1401">
        <v>0.5</v>
      </c>
    </row>
    <row r="298" spans="1:22">
      <c r="A298" s="1285">
        <v>297</v>
      </c>
      <c r="B298" s="1288" t="s">
        <v>192</v>
      </c>
      <c r="C298" s="1299" t="s">
        <v>164</v>
      </c>
      <c r="D298" s="1250" t="str">
        <f t="shared" si="28"/>
        <v>Mohamed El-Tarhuni</v>
      </c>
      <c r="E298" s="1288" t="s">
        <v>2014</v>
      </c>
      <c r="F298" s="1288" t="s">
        <v>18</v>
      </c>
      <c r="G298" s="1288" t="s">
        <v>36</v>
      </c>
      <c r="H298" s="1286" t="s">
        <v>2019</v>
      </c>
      <c r="I298" s="1289" t="s">
        <v>2018</v>
      </c>
      <c r="J298" s="1286" t="s">
        <v>2017</v>
      </c>
      <c r="K298" s="1347">
        <v>0.5</v>
      </c>
      <c r="L298" s="1291"/>
      <c r="M298" s="1291"/>
      <c r="N298" s="1291"/>
      <c r="O298" s="1291"/>
      <c r="P298" s="1291"/>
      <c r="Q298" s="1288" t="s">
        <v>2016</v>
      </c>
      <c r="R298" s="1292" t="s">
        <v>2022</v>
      </c>
      <c r="S298" s="1347">
        <f>1/3</f>
        <v>0.33333333333333331</v>
      </c>
      <c r="T298" s="1347">
        <v>0.5</v>
      </c>
      <c r="U298" s="1347">
        <f>1/3</f>
        <v>0.33333333333333331</v>
      </c>
      <c r="V298" s="1401">
        <v>0.5</v>
      </c>
    </row>
    <row r="299" spans="1:22">
      <c r="A299" s="1257">
        <v>298</v>
      </c>
      <c r="B299" s="1260" t="s">
        <v>361</v>
      </c>
      <c r="C299" s="1272" t="s">
        <v>362</v>
      </c>
      <c r="D299" s="1250" t="str">
        <f t="shared" si="28"/>
        <v>Rania Semaan</v>
      </c>
      <c r="E299" s="1260" t="s">
        <v>56</v>
      </c>
      <c r="F299" s="1258" t="s">
        <v>19</v>
      </c>
      <c r="G299" s="1260" t="s">
        <v>1488</v>
      </c>
      <c r="H299" s="1260" t="s">
        <v>2025</v>
      </c>
      <c r="I299" s="1280" t="s">
        <v>2024</v>
      </c>
      <c r="J299" s="1260" t="s">
        <v>2023</v>
      </c>
      <c r="K299" s="1263"/>
      <c r="L299" s="1263">
        <v>1</v>
      </c>
      <c r="M299" s="1263"/>
      <c r="N299" s="1263"/>
      <c r="O299" s="1263"/>
      <c r="P299" s="1263"/>
      <c r="Q299" s="1260" t="s">
        <v>1097</v>
      </c>
      <c r="R299" s="1267" t="s">
        <v>2026</v>
      </c>
      <c r="S299" s="1263">
        <v>1</v>
      </c>
      <c r="T299" s="1263">
        <v>1</v>
      </c>
      <c r="U299" s="1263">
        <f>1/4</f>
        <v>0.25</v>
      </c>
      <c r="V299" s="1393">
        <f>1/4</f>
        <v>0.25</v>
      </c>
    </row>
    <row r="300" spans="1:22">
      <c r="A300" s="1249">
        <v>299</v>
      </c>
      <c r="B300" s="1252" t="s">
        <v>161</v>
      </c>
      <c r="C300" s="1268" t="s">
        <v>1533</v>
      </c>
      <c r="D300" s="1250" t="str">
        <f t="shared" si="28"/>
        <v>Yousef Salamin</v>
      </c>
      <c r="E300" s="1252" t="s">
        <v>67</v>
      </c>
      <c r="F300" s="1250" t="s">
        <v>17</v>
      </c>
      <c r="G300" s="1252" t="s">
        <v>31</v>
      </c>
      <c r="H300" s="1252" t="s">
        <v>2029</v>
      </c>
      <c r="I300" s="1281" t="s">
        <v>2028</v>
      </c>
      <c r="J300" s="1252" t="s">
        <v>2027</v>
      </c>
      <c r="K300" s="1255"/>
      <c r="L300" s="1255"/>
      <c r="M300" s="1255"/>
      <c r="N300" s="1255"/>
      <c r="O300" s="1255"/>
      <c r="P300" s="1255">
        <v>1</v>
      </c>
      <c r="Q300" s="1252" t="s">
        <v>1228</v>
      </c>
      <c r="R300" s="1266" t="s">
        <v>2030</v>
      </c>
      <c r="S300" s="1255">
        <v>1</v>
      </c>
      <c r="T300" s="1255">
        <v>1</v>
      </c>
      <c r="U300" s="1255">
        <v>1</v>
      </c>
      <c r="V300" s="1392">
        <v>1</v>
      </c>
    </row>
    <row r="301" spans="1:22">
      <c r="A301" s="1273">
        <v>300</v>
      </c>
      <c r="B301" s="1274" t="s">
        <v>304</v>
      </c>
      <c r="C301" s="1275" t="s">
        <v>305</v>
      </c>
      <c r="D301" s="1250" t="str">
        <f t="shared" si="28"/>
        <v>Yassir Makkawi</v>
      </c>
      <c r="E301" s="1274" t="s">
        <v>59</v>
      </c>
      <c r="F301" s="1274" t="s">
        <v>18</v>
      </c>
      <c r="G301" s="1274" t="s">
        <v>33</v>
      </c>
      <c r="H301" s="1274" t="s">
        <v>2033</v>
      </c>
      <c r="I301" s="1277" t="s">
        <v>2031</v>
      </c>
      <c r="J301" s="1274" t="s">
        <v>2032</v>
      </c>
      <c r="K301" s="1278">
        <v>0.33333333333333331</v>
      </c>
      <c r="L301" s="1278"/>
      <c r="M301" s="1278"/>
      <c r="N301" s="1278"/>
      <c r="O301" s="1278"/>
      <c r="P301" s="1278"/>
      <c r="Q301" s="1274" t="s">
        <v>1202</v>
      </c>
      <c r="R301" s="1279" t="s">
        <v>2034</v>
      </c>
      <c r="S301" s="1278">
        <f>1/4</f>
        <v>0.25</v>
      </c>
      <c r="T301" s="1278">
        <v>0.33333333333333331</v>
      </c>
      <c r="U301" s="1278">
        <f t="shared" ref="U301:U310" si="33">1/6</f>
        <v>0.16666666666666666</v>
      </c>
      <c r="V301" s="1405">
        <f>(1+(1/3))/6</f>
        <v>0.22222222222222221</v>
      </c>
    </row>
    <row r="302" spans="1:22">
      <c r="A302" s="1285">
        <v>301</v>
      </c>
      <c r="B302" s="1288" t="s">
        <v>1378</v>
      </c>
      <c r="C302" s="1299" t="s">
        <v>1379</v>
      </c>
      <c r="D302" s="1250" t="str">
        <f t="shared" si="28"/>
        <v>Yehya El Sayed</v>
      </c>
      <c r="E302" s="1288" t="s">
        <v>59</v>
      </c>
      <c r="F302" s="1286" t="s">
        <v>17</v>
      </c>
      <c r="G302" s="1288" t="s">
        <v>2098</v>
      </c>
      <c r="H302" s="1288" t="s">
        <v>2033</v>
      </c>
      <c r="I302" s="1289" t="s">
        <v>2031</v>
      </c>
      <c r="J302" s="1288" t="s">
        <v>2032</v>
      </c>
      <c r="K302" s="1291">
        <v>0.33333333333333331</v>
      </c>
      <c r="L302" s="1291"/>
      <c r="M302" s="1291"/>
      <c r="N302" s="1291"/>
      <c r="O302" s="1291"/>
      <c r="P302" s="1291"/>
      <c r="Q302" s="1288" t="s">
        <v>1202</v>
      </c>
      <c r="R302" s="1292" t="s">
        <v>2034</v>
      </c>
      <c r="S302" s="1291">
        <f>1/4</f>
        <v>0.25</v>
      </c>
      <c r="T302" s="1291">
        <v>0.33333333333333331</v>
      </c>
      <c r="U302" s="1291">
        <f t="shared" si="33"/>
        <v>0.16666666666666666</v>
      </c>
      <c r="V302" s="1405">
        <f>(1+(1/3))/6</f>
        <v>0.22222222222222221</v>
      </c>
    </row>
    <row r="303" spans="1:22">
      <c r="A303" s="1257">
        <v>302</v>
      </c>
      <c r="B303" s="1260" t="s">
        <v>2035</v>
      </c>
      <c r="C303" s="1272" t="s">
        <v>2036</v>
      </c>
      <c r="D303" s="1250" t="str">
        <f t="shared" si="28"/>
        <v>Mubarak Salih</v>
      </c>
      <c r="E303" s="1260" t="s">
        <v>231</v>
      </c>
      <c r="F303" s="1260" t="s">
        <v>18</v>
      </c>
      <c r="G303" s="1260" t="s">
        <v>33</v>
      </c>
      <c r="H303" s="1260" t="s">
        <v>2033</v>
      </c>
      <c r="I303" s="1280" t="s">
        <v>2031</v>
      </c>
      <c r="J303" s="1260" t="s">
        <v>2032</v>
      </c>
      <c r="K303" s="1263">
        <v>0</v>
      </c>
      <c r="L303" s="1263"/>
      <c r="M303" s="1263"/>
      <c r="N303" s="1263"/>
      <c r="O303" s="1263"/>
      <c r="P303" s="1263"/>
      <c r="Q303" s="1260" t="s">
        <v>1202</v>
      </c>
      <c r="R303" s="1267" t="s">
        <v>2034</v>
      </c>
      <c r="S303" s="1263">
        <f>1/4</f>
        <v>0.25</v>
      </c>
      <c r="T303" s="1263">
        <v>0</v>
      </c>
      <c r="U303" s="1263">
        <f t="shared" si="33"/>
        <v>0.16666666666666666</v>
      </c>
      <c r="V303" s="1393">
        <v>0</v>
      </c>
    </row>
    <row r="304" spans="1:22">
      <c r="A304" s="1285">
        <v>303</v>
      </c>
      <c r="B304" s="1288" t="s">
        <v>110</v>
      </c>
      <c r="C304" s="1299" t="s">
        <v>74</v>
      </c>
      <c r="D304" s="1250" t="str">
        <f t="shared" si="28"/>
        <v>Paul Nancarrow</v>
      </c>
      <c r="E304" s="1288" t="s">
        <v>59</v>
      </c>
      <c r="F304" s="1288" t="s">
        <v>18</v>
      </c>
      <c r="G304" s="1288" t="s">
        <v>33</v>
      </c>
      <c r="H304" s="1288" t="s">
        <v>2033</v>
      </c>
      <c r="I304" s="1289" t="s">
        <v>2031</v>
      </c>
      <c r="J304" s="1288" t="s">
        <v>2032</v>
      </c>
      <c r="K304" s="1291">
        <v>0.33333333333333331</v>
      </c>
      <c r="L304" s="1291"/>
      <c r="M304" s="1291"/>
      <c r="N304" s="1291"/>
      <c r="O304" s="1291"/>
      <c r="P304" s="1291"/>
      <c r="Q304" s="1288" t="s">
        <v>1202</v>
      </c>
      <c r="R304" s="1292" t="s">
        <v>2034</v>
      </c>
      <c r="S304" s="1291">
        <f>1/4</f>
        <v>0.25</v>
      </c>
      <c r="T304" s="1291">
        <v>0.33333333333333331</v>
      </c>
      <c r="U304" s="1291">
        <f t="shared" si="33"/>
        <v>0.16666666666666666</v>
      </c>
      <c r="V304" s="1405">
        <f>(1+(1/3))/6</f>
        <v>0.22222222222222221</v>
      </c>
    </row>
    <row r="305" spans="1:22">
      <c r="A305" s="1257">
        <v>304</v>
      </c>
      <c r="B305" s="1258" t="s">
        <v>2040</v>
      </c>
      <c r="C305" s="1259" t="s">
        <v>2041</v>
      </c>
      <c r="D305" s="1250" t="str">
        <f t="shared" si="28"/>
        <v>Sherin Helal</v>
      </c>
      <c r="E305" s="1258" t="s">
        <v>835</v>
      </c>
      <c r="F305" s="1260" t="s">
        <v>18</v>
      </c>
      <c r="G305" s="1260" t="s">
        <v>36</v>
      </c>
      <c r="H305" s="1258" t="s">
        <v>2039</v>
      </c>
      <c r="I305" s="1280" t="s">
        <v>2038</v>
      </c>
      <c r="J305" s="1258" t="s">
        <v>2037</v>
      </c>
      <c r="K305" s="1294">
        <v>0</v>
      </c>
      <c r="L305" s="1294"/>
      <c r="M305" s="1294"/>
      <c r="N305" s="1294"/>
      <c r="O305" s="1294"/>
      <c r="P305" s="1294"/>
      <c r="Q305" s="1258" t="s">
        <v>1197</v>
      </c>
      <c r="R305" s="1295" t="s">
        <v>2046</v>
      </c>
      <c r="S305" s="1294">
        <f t="shared" ref="S305:S310" si="34">1/6</f>
        <v>0.16666666666666666</v>
      </c>
      <c r="T305" s="1294">
        <v>0</v>
      </c>
      <c r="U305" s="1294">
        <f t="shared" si="33"/>
        <v>0.16666666666666666</v>
      </c>
      <c r="V305" s="1390">
        <v>0</v>
      </c>
    </row>
    <row r="306" spans="1:22">
      <c r="A306" s="1249">
        <v>305</v>
      </c>
      <c r="B306" s="1250" t="s">
        <v>2042</v>
      </c>
      <c r="C306" s="1251" t="s">
        <v>2043</v>
      </c>
      <c r="D306" s="1250" t="str">
        <f t="shared" si="28"/>
        <v>Maria Ossama Hanna</v>
      </c>
      <c r="E306" s="1250" t="s">
        <v>835</v>
      </c>
      <c r="F306" s="1252" t="s">
        <v>18</v>
      </c>
      <c r="G306" s="1252" t="s">
        <v>36</v>
      </c>
      <c r="H306" s="1250" t="s">
        <v>2039</v>
      </c>
      <c r="I306" s="1281" t="s">
        <v>2038</v>
      </c>
      <c r="J306" s="1250" t="s">
        <v>2037</v>
      </c>
      <c r="K306" s="1296">
        <v>0</v>
      </c>
      <c r="L306" s="1296"/>
      <c r="M306" s="1296"/>
      <c r="N306" s="1296"/>
      <c r="O306" s="1296"/>
      <c r="P306" s="1296"/>
      <c r="Q306" s="1250" t="s">
        <v>1197</v>
      </c>
      <c r="R306" s="1297" t="s">
        <v>2046</v>
      </c>
      <c r="S306" s="1296">
        <f t="shared" si="34"/>
        <v>0.16666666666666666</v>
      </c>
      <c r="T306" s="1296">
        <v>0</v>
      </c>
      <c r="U306" s="1296">
        <f t="shared" si="33"/>
        <v>0.16666666666666666</v>
      </c>
      <c r="V306" s="1391">
        <v>0</v>
      </c>
    </row>
    <row r="307" spans="1:22">
      <c r="A307" s="1257">
        <v>306</v>
      </c>
      <c r="B307" s="1258" t="s">
        <v>2044</v>
      </c>
      <c r="C307" s="1259" t="s">
        <v>2045</v>
      </c>
      <c r="D307" s="1250" t="str">
        <f t="shared" si="28"/>
        <v>Rawan Jamil Najee</v>
      </c>
      <c r="E307" s="1258" t="s">
        <v>835</v>
      </c>
      <c r="F307" s="1260" t="s">
        <v>18</v>
      </c>
      <c r="G307" s="1260" t="s">
        <v>36</v>
      </c>
      <c r="H307" s="1258" t="s">
        <v>2039</v>
      </c>
      <c r="I307" s="1280" t="s">
        <v>2038</v>
      </c>
      <c r="J307" s="1258" t="s">
        <v>2037</v>
      </c>
      <c r="K307" s="1294">
        <v>0</v>
      </c>
      <c r="L307" s="1294"/>
      <c r="M307" s="1294"/>
      <c r="N307" s="1294"/>
      <c r="O307" s="1294"/>
      <c r="P307" s="1294"/>
      <c r="Q307" s="1258" t="s">
        <v>1197</v>
      </c>
      <c r="R307" s="1295" t="s">
        <v>2046</v>
      </c>
      <c r="S307" s="1294">
        <f t="shared" si="34"/>
        <v>0.16666666666666666</v>
      </c>
      <c r="T307" s="1294">
        <v>0</v>
      </c>
      <c r="U307" s="1294">
        <f t="shared" si="33"/>
        <v>0.16666666666666666</v>
      </c>
      <c r="V307" s="1390">
        <v>0</v>
      </c>
    </row>
    <row r="308" spans="1:22">
      <c r="A308" s="1285">
        <v>307</v>
      </c>
      <c r="B308" s="1288" t="s">
        <v>266</v>
      </c>
      <c r="C308" s="1299" t="s">
        <v>1421</v>
      </c>
      <c r="D308" s="1250" t="str">
        <f t="shared" si="28"/>
        <v>Mostafa Shaaban</v>
      </c>
      <c r="E308" s="1288" t="s">
        <v>56</v>
      </c>
      <c r="F308" s="1288" t="s">
        <v>18</v>
      </c>
      <c r="G308" s="1288" t="s">
        <v>36</v>
      </c>
      <c r="H308" s="1288" t="s">
        <v>2039</v>
      </c>
      <c r="I308" s="1289" t="s">
        <v>2038</v>
      </c>
      <c r="J308" s="1288" t="s">
        <v>2037</v>
      </c>
      <c r="K308" s="1291">
        <v>0.33333333333333331</v>
      </c>
      <c r="L308" s="1291"/>
      <c r="M308" s="1291"/>
      <c r="N308" s="1291"/>
      <c r="O308" s="1291"/>
      <c r="P308" s="1291"/>
      <c r="Q308" s="1288" t="s">
        <v>1197</v>
      </c>
      <c r="R308" s="1292" t="s">
        <v>2046</v>
      </c>
      <c r="S308" s="1291">
        <f t="shared" si="34"/>
        <v>0.16666666666666666</v>
      </c>
      <c r="T308" s="1291">
        <v>0.33333333333333331</v>
      </c>
      <c r="U308" s="1291">
        <f t="shared" si="33"/>
        <v>0.16666666666666666</v>
      </c>
      <c r="V308" s="1388">
        <f>1/3</f>
        <v>0.33333333333333331</v>
      </c>
    </row>
    <row r="309" spans="1:22">
      <c r="A309" s="1273">
        <v>308</v>
      </c>
      <c r="B309" s="1274" t="s">
        <v>188</v>
      </c>
      <c r="C309" s="1275" t="s">
        <v>138</v>
      </c>
      <c r="D309" s="1250" t="str">
        <f t="shared" si="28"/>
        <v>Ahmed Osman</v>
      </c>
      <c r="E309" s="1274" t="s">
        <v>59</v>
      </c>
      <c r="F309" s="1274" t="s">
        <v>18</v>
      </c>
      <c r="G309" s="1274" t="s">
        <v>36</v>
      </c>
      <c r="H309" s="1274" t="s">
        <v>2039</v>
      </c>
      <c r="I309" s="1277" t="s">
        <v>2038</v>
      </c>
      <c r="J309" s="1274" t="s">
        <v>2037</v>
      </c>
      <c r="K309" s="1278">
        <v>0.33333333333333331</v>
      </c>
      <c r="L309" s="1278"/>
      <c r="M309" s="1278"/>
      <c r="N309" s="1278"/>
      <c r="O309" s="1278"/>
      <c r="P309" s="1278"/>
      <c r="Q309" s="1274" t="s">
        <v>1197</v>
      </c>
      <c r="R309" s="1279" t="s">
        <v>2046</v>
      </c>
      <c r="S309" s="1278">
        <f t="shared" si="34"/>
        <v>0.16666666666666666</v>
      </c>
      <c r="T309" s="1278">
        <v>0.33333333333333331</v>
      </c>
      <c r="U309" s="1278">
        <f t="shared" si="33"/>
        <v>0.16666666666666666</v>
      </c>
      <c r="V309" s="1388">
        <f>1/3</f>
        <v>0.33333333333333331</v>
      </c>
    </row>
    <row r="310" spans="1:22">
      <c r="A310" s="1285">
        <v>309</v>
      </c>
      <c r="B310" s="1288" t="s">
        <v>190</v>
      </c>
      <c r="C310" s="1299" t="s">
        <v>164</v>
      </c>
      <c r="D310" s="1250" t="str">
        <f t="shared" si="28"/>
        <v>Mohamed Hassan</v>
      </c>
      <c r="E310" s="1288" t="s">
        <v>67</v>
      </c>
      <c r="F310" s="1288" t="s">
        <v>18</v>
      </c>
      <c r="G310" s="1288" t="s">
        <v>36</v>
      </c>
      <c r="H310" s="1288" t="s">
        <v>2039</v>
      </c>
      <c r="I310" s="1289" t="s">
        <v>2038</v>
      </c>
      <c r="J310" s="1288" t="s">
        <v>2037</v>
      </c>
      <c r="K310" s="1291">
        <v>0.33333333333333331</v>
      </c>
      <c r="L310" s="1291"/>
      <c r="M310" s="1291"/>
      <c r="N310" s="1291"/>
      <c r="O310" s="1291"/>
      <c r="P310" s="1291"/>
      <c r="Q310" s="1288" t="s">
        <v>1197</v>
      </c>
      <c r="R310" s="1292" t="s">
        <v>2046</v>
      </c>
      <c r="S310" s="1291">
        <f t="shared" si="34"/>
        <v>0.16666666666666666</v>
      </c>
      <c r="T310" s="1291">
        <v>0.33333333333333331</v>
      </c>
      <c r="U310" s="1291">
        <f t="shared" si="33"/>
        <v>0.16666666666666666</v>
      </c>
      <c r="V310" s="1388">
        <f>1/3</f>
        <v>0.33333333333333331</v>
      </c>
    </row>
    <row r="311" spans="1:22">
      <c r="A311" s="1257">
        <v>310</v>
      </c>
      <c r="B311" s="1260" t="s">
        <v>595</v>
      </c>
      <c r="C311" s="1272" t="s">
        <v>295</v>
      </c>
      <c r="D311" s="1250" t="str">
        <f t="shared" si="28"/>
        <v>Youssef Belhamadia</v>
      </c>
      <c r="E311" s="1260" t="s">
        <v>59</v>
      </c>
      <c r="F311" s="1258" t="s">
        <v>17</v>
      </c>
      <c r="G311" s="1260" t="s">
        <v>29</v>
      </c>
      <c r="H311" s="1260" t="s">
        <v>2049</v>
      </c>
      <c r="I311" s="1280" t="s">
        <v>2048</v>
      </c>
      <c r="J311" s="1260" t="s">
        <v>2047</v>
      </c>
      <c r="K311" s="1263">
        <v>1</v>
      </c>
      <c r="L311" s="1263"/>
      <c r="M311" s="1263"/>
      <c r="N311" s="1263"/>
      <c r="O311" s="1263"/>
      <c r="P311" s="1263"/>
      <c r="Q311" s="1260" t="s">
        <v>2050</v>
      </c>
      <c r="R311" s="1267" t="s">
        <v>2051</v>
      </c>
      <c r="S311" s="1263">
        <v>1</v>
      </c>
      <c r="T311" s="1263">
        <v>1</v>
      </c>
      <c r="U311" s="1263">
        <f>1/3</f>
        <v>0.33333333333333331</v>
      </c>
      <c r="V311" s="1393">
        <f>1/3</f>
        <v>0.33333333333333331</v>
      </c>
    </row>
    <row r="312" spans="1:22">
      <c r="A312" s="1249">
        <v>311</v>
      </c>
      <c r="B312" s="1250" t="s">
        <v>138</v>
      </c>
      <c r="C312" s="1251" t="s">
        <v>2055</v>
      </c>
      <c r="D312" s="1250" t="str">
        <f t="shared" si="28"/>
        <v> Salma  Ahmed</v>
      </c>
      <c r="E312" s="1250" t="s">
        <v>231</v>
      </c>
      <c r="F312" s="1250" t="s">
        <v>18</v>
      </c>
      <c r="G312" s="1250" t="s">
        <v>33</v>
      </c>
      <c r="H312" s="1250" t="s">
        <v>2054</v>
      </c>
      <c r="I312" s="1281" t="s">
        <v>2053</v>
      </c>
      <c r="J312" s="1250" t="s">
        <v>2052</v>
      </c>
      <c r="K312" s="1296">
        <v>0</v>
      </c>
      <c r="L312" s="1296"/>
      <c r="M312" s="1296"/>
      <c r="N312" s="1296"/>
      <c r="O312" s="1296"/>
      <c r="P312" s="1296"/>
      <c r="Q312" s="1250" t="s">
        <v>1233</v>
      </c>
      <c r="R312" s="1297" t="s">
        <v>2061</v>
      </c>
      <c r="S312" s="1296">
        <f t="shared" ref="S312:S317" si="35">1/6</f>
        <v>0.16666666666666666</v>
      </c>
      <c r="T312" s="1296">
        <v>0</v>
      </c>
      <c r="U312" s="1296">
        <f t="shared" ref="U312:U317" si="36">1/6</f>
        <v>0.16666666666666666</v>
      </c>
      <c r="V312" s="1391">
        <v>0</v>
      </c>
    </row>
    <row r="313" spans="1:22">
      <c r="A313" s="1257">
        <v>312</v>
      </c>
      <c r="B313" s="1258" t="s">
        <v>2056</v>
      </c>
      <c r="C313" s="1259" t="s">
        <v>961</v>
      </c>
      <c r="D313" s="1250" t="str">
        <f t="shared" si="28"/>
        <v>Hesham Moussa</v>
      </c>
      <c r="E313" s="1258" t="s">
        <v>231</v>
      </c>
      <c r="F313" s="1258" t="s">
        <v>18</v>
      </c>
      <c r="G313" s="1258" t="s">
        <v>33</v>
      </c>
      <c r="H313" s="1258" t="s">
        <v>2054</v>
      </c>
      <c r="I313" s="1280" t="s">
        <v>2053</v>
      </c>
      <c r="J313" s="1258" t="s">
        <v>2052</v>
      </c>
      <c r="K313" s="1294">
        <v>0</v>
      </c>
      <c r="L313" s="1294"/>
      <c r="M313" s="1294"/>
      <c r="N313" s="1294"/>
      <c r="O313" s="1294"/>
      <c r="P313" s="1294"/>
      <c r="Q313" s="1258" t="s">
        <v>1233</v>
      </c>
      <c r="R313" s="1295" t="s">
        <v>2061</v>
      </c>
      <c r="S313" s="1294">
        <f t="shared" si="35"/>
        <v>0.16666666666666666</v>
      </c>
      <c r="T313" s="1294">
        <v>0</v>
      </c>
      <c r="U313" s="1294">
        <f t="shared" si="36"/>
        <v>0.16666666666666666</v>
      </c>
      <c r="V313" s="1390">
        <v>0</v>
      </c>
    </row>
    <row r="314" spans="1:22">
      <c r="A314" s="1285">
        <v>313</v>
      </c>
      <c r="B314" s="1286" t="s">
        <v>2057</v>
      </c>
      <c r="C314" s="1287" t="s">
        <v>2058</v>
      </c>
      <c r="D314" s="1250" t="str">
        <f t="shared" si="28"/>
        <v>Ana Martins</v>
      </c>
      <c r="E314" s="1286" t="s">
        <v>912</v>
      </c>
      <c r="F314" s="1286" t="s">
        <v>18</v>
      </c>
      <c r="G314" s="1286" t="s">
        <v>33</v>
      </c>
      <c r="H314" s="1286" t="s">
        <v>2054</v>
      </c>
      <c r="I314" s="1289" t="s">
        <v>2053</v>
      </c>
      <c r="J314" s="1286" t="s">
        <v>2052</v>
      </c>
      <c r="K314" s="1347">
        <v>0.25</v>
      </c>
      <c r="L314" s="1347"/>
      <c r="M314" s="1347"/>
      <c r="N314" s="1347"/>
      <c r="O314" s="1347"/>
      <c r="P314" s="1347"/>
      <c r="Q314" s="1286" t="s">
        <v>1233</v>
      </c>
      <c r="R314" s="1348" t="s">
        <v>2061</v>
      </c>
      <c r="S314" s="1347">
        <f t="shared" si="35"/>
        <v>0.16666666666666666</v>
      </c>
      <c r="T314" s="1347">
        <v>0.25</v>
      </c>
      <c r="U314" s="1347">
        <f t="shared" si="36"/>
        <v>0.16666666666666666</v>
      </c>
      <c r="V314" s="1406">
        <v>0.25</v>
      </c>
    </row>
    <row r="315" spans="1:22">
      <c r="A315" s="1273">
        <v>314</v>
      </c>
      <c r="B315" s="1276" t="s">
        <v>2059</v>
      </c>
      <c r="C315" s="1311" t="s">
        <v>2060</v>
      </c>
      <c r="D315" s="1250" t="str">
        <f t="shared" si="28"/>
        <v>Yassmine Abbas</v>
      </c>
      <c r="E315" s="1276" t="s">
        <v>910</v>
      </c>
      <c r="F315" s="1276" t="s">
        <v>18</v>
      </c>
      <c r="G315" s="1276" t="s">
        <v>33</v>
      </c>
      <c r="H315" s="1276" t="s">
        <v>2054</v>
      </c>
      <c r="I315" s="1277" t="s">
        <v>2053</v>
      </c>
      <c r="J315" s="1276" t="s">
        <v>2052</v>
      </c>
      <c r="K315" s="1346">
        <v>0.25</v>
      </c>
      <c r="L315" s="1346"/>
      <c r="M315" s="1346"/>
      <c r="N315" s="1346"/>
      <c r="O315" s="1346"/>
      <c r="P315" s="1346"/>
      <c r="Q315" s="1276" t="s">
        <v>1233</v>
      </c>
      <c r="R315" s="1349" t="s">
        <v>2061</v>
      </c>
      <c r="S315" s="1346">
        <f t="shared" si="35"/>
        <v>0.16666666666666666</v>
      </c>
      <c r="T315" s="1347">
        <v>0.25</v>
      </c>
      <c r="U315" s="1346">
        <f t="shared" si="36"/>
        <v>0.16666666666666666</v>
      </c>
      <c r="V315" s="1406">
        <v>0.25</v>
      </c>
    </row>
    <row r="316" spans="1:22">
      <c r="A316" s="1285">
        <v>315</v>
      </c>
      <c r="B316" s="1288" t="s">
        <v>500</v>
      </c>
      <c r="C316" s="1299" t="s">
        <v>100</v>
      </c>
      <c r="D316" s="1250" t="str">
        <f t="shared" si="28"/>
        <v>Mohammad Al-Sayah</v>
      </c>
      <c r="E316" s="1288" t="s">
        <v>67</v>
      </c>
      <c r="F316" s="1286" t="s">
        <v>17</v>
      </c>
      <c r="G316" s="1288" t="s">
        <v>2098</v>
      </c>
      <c r="H316" s="1288" t="s">
        <v>2054</v>
      </c>
      <c r="I316" s="1289" t="s">
        <v>2053</v>
      </c>
      <c r="J316" s="1288" t="s">
        <v>2052</v>
      </c>
      <c r="K316" s="1347">
        <v>0.25</v>
      </c>
      <c r="L316" s="1291"/>
      <c r="M316" s="1291"/>
      <c r="N316" s="1291"/>
      <c r="O316" s="1291"/>
      <c r="P316" s="1291"/>
      <c r="Q316" s="1286" t="s">
        <v>1233</v>
      </c>
      <c r="R316" s="1292" t="s">
        <v>2061</v>
      </c>
      <c r="S316" s="1347">
        <f t="shared" si="35"/>
        <v>0.16666666666666666</v>
      </c>
      <c r="T316" s="1347">
        <v>0.25</v>
      </c>
      <c r="U316" s="1347">
        <f t="shared" si="36"/>
        <v>0.16666666666666666</v>
      </c>
      <c r="V316" s="1406">
        <v>0.25</v>
      </c>
    </row>
    <row r="317" spans="1:22">
      <c r="A317" s="1273">
        <v>316</v>
      </c>
      <c r="B317" s="1274" t="s">
        <v>226</v>
      </c>
      <c r="C317" s="1275" t="s">
        <v>1459</v>
      </c>
      <c r="D317" s="1250" t="str">
        <f t="shared" si="28"/>
        <v>Ghaleb Husseini</v>
      </c>
      <c r="E317" s="1274" t="s">
        <v>67</v>
      </c>
      <c r="F317" s="1274" t="s">
        <v>18</v>
      </c>
      <c r="G317" s="1274" t="s">
        <v>33</v>
      </c>
      <c r="H317" s="1274" t="s">
        <v>2054</v>
      </c>
      <c r="I317" s="1277" t="s">
        <v>2053</v>
      </c>
      <c r="J317" s="1274" t="s">
        <v>2052</v>
      </c>
      <c r="K317" s="1346">
        <v>0.25</v>
      </c>
      <c r="L317" s="1278"/>
      <c r="M317" s="1278"/>
      <c r="N317" s="1278"/>
      <c r="O317" s="1278"/>
      <c r="P317" s="1278"/>
      <c r="Q317" s="1276" t="s">
        <v>1233</v>
      </c>
      <c r="R317" s="1279" t="s">
        <v>2061</v>
      </c>
      <c r="S317" s="1346">
        <f t="shared" si="35"/>
        <v>0.16666666666666666</v>
      </c>
      <c r="T317" s="1347">
        <v>0.25</v>
      </c>
      <c r="U317" s="1346">
        <f t="shared" si="36"/>
        <v>0.16666666666666666</v>
      </c>
      <c r="V317" s="1406">
        <v>0.25</v>
      </c>
    </row>
    <row r="318" spans="1:22">
      <c r="A318" s="1249">
        <v>317</v>
      </c>
      <c r="B318" s="1252" t="s">
        <v>239</v>
      </c>
      <c r="C318" s="1268" t="s">
        <v>204</v>
      </c>
      <c r="D318" s="1250" t="str">
        <f t="shared" si="28"/>
        <v>Rami Hawileh</v>
      </c>
      <c r="E318" s="1252" t="s">
        <v>67</v>
      </c>
      <c r="F318" s="1252" t="s">
        <v>18</v>
      </c>
      <c r="G318" s="1252" t="s">
        <v>34</v>
      </c>
      <c r="H318" s="1271" t="s">
        <v>2065</v>
      </c>
      <c r="I318" s="1281" t="s">
        <v>2063</v>
      </c>
      <c r="J318" s="1252" t="s">
        <v>2062</v>
      </c>
      <c r="K318" s="1255">
        <v>0.5</v>
      </c>
      <c r="L318" s="1255"/>
      <c r="M318" s="1255"/>
      <c r="N318" s="1255"/>
      <c r="O318" s="1255"/>
      <c r="P318" s="1255"/>
      <c r="Q318" s="1252" t="s">
        <v>1197</v>
      </c>
      <c r="R318" s="1266" t="s">
        <v>2066</v>
      </c>
      <c r="S318" s="1255">
        <f>1/2</f>
        <v>0.5</v>
      </c>
      <c r="T318" s="1255">
        <v>0.5</v>
      </c>
      <c r="U318" s="1255">
        <f>1/2</f>
        <v>0.5</v>
      </c>
      <c r="V318" s="1386">
        <f>1/2</f>
        <v>0.5</v>
      </c>
    </row>
    <row r="319" spans="1:22">
      <c r="A319" s="1257">
        <v>318</v>
      </c>
      <c r="B319" s="1260" t="s">
        <v>241</v>
      </c>
      <c r="C319" s="1259" t="s">
        <v>1548</v>
      </c>
      <c r="D319" s="1250" t="str">
        <f t="shared" si="28"/>
        <v>Jamal El-Din Abdalla</v>
      </c>
      <c r="E319" s="1258" t="s">
        <v>67</v>
      </c>
      <c r="F319" s="1258" t="s">
        <v>18</v>
      </c>
      <c r="G319" s="1258" t="s">
        <v>34</v>
      </c>
      <c r="H319" s="1269" t="s">
        <v>2065</v>
      </c>
      <c r="I319" s="1280" t="s">
        <v>2063</v>
      </c>
      <c r="J319" s="1260" t="s">
        <v>2062</v>
      </c>
      <c r="K319" s="1263">
        <v>0.5</v>
      </c>
      <c r="L319" s="1263"/>
      <c r="M319" s="1263"/>
      <c r="N319" s="1263"/>
      <c r="O319" s="1263"/>
      <c r="P319" s="1263"/>
      <c r="Q319" s="1260" t="s">
        <v>1197</v>
      </c>
      <c r="R319" s="1267" t="s">
        <v>2066</v>
      </c>
      <c r="S319" s="1263">
        <f>1/2</f>
        <v>0.5</v>
      </c>
      <c r="T319" s="1263">
        <v>0.5</v>
      </c>
      <c r="U319" s="1263">
        <f>1/2</f>
        <v>0.5</v>
      </c>
      <c r="V319" s="1387">
        <f>1/2</f>
        <v>0.5</v>
      </c>
    </row>
    <row r="320" spans="1:22">
      <c r="A320" s="1249">
        <v>319</v>
      </c>
      <c r="B320" s="1250" t="s">
        <v>2067</v>
      </c>
      <c r="C320" s="1251" t="s">
        <v>2068</v>
      </c>
      <c r="D320" s="1250" t="str">
        <f t="shared" si="28"/>
        <v>Fouad Ben Abdelaziz</v>
      </c>
      <c r="E320" s="1250"/>
      <c r="F320" s="1250" t="s">
        <v>1024</v>
      </c>
      <c r="G320" s="1250" t="s">
        <v>2138</v>
      </c>
      <c r="H320" s="1250" t="s">
        <v>2070</v>
      </c>
      <c r="I320" s="1281" t="s">
        <v>2064</v>
      </c>
      <c r="J320" s="1250" t="s">
        <v>2069</v>
      </c>
      <c r="K320" s="1296">
        <v>1</v>
      </c>
      <c r="L320" s="1296"/>
      <c r="M320" s="1296"/>
      <c r="N320" s="1296"/>
      <c r="O320" s="1296"/>
      <c r="P320" s="1296"/>
      <c r="Q320" s="1250" t="s">
        <v>1197</v>
      </c>
      <c r="R320" s="1297" t="s">
        <v>2071</v>
      </c>
      <c r="S320" s="1296">
        <v>1</v>
      </c>
      <c r="T320" s="1296">
        <v>1</v>
      </c>
      <c r="U320" s="1296">
        <f>1/3</f>
        <v>0.33333333333333331</v>
      </c>
      <c r="V320" s="1402">
        <f>1/3</f>
        <v>0.33333333333333331</v>
      </c>
    </row>
    <row r="321" spans="1:22">
      <c r="A321" s="1257">
        <v>320</v>
      </c>
      <c r="B321" s="1260" t="s">
        <v>2075</v>
      </c>
      <c r="C321" s="1272" t="s">
        <v>1796</v>
      </c>
      <c r="D321" s="1250" t="str">
        <f t="shared" si="28"/>
        <v>Sara Al Basha</v>
      </c>
      <c r="E321" s="1260" t="s">
        <v>835</v>
      </c>
      <c r="F321" s="1258" t="s">
        <v>17</v>
      </c>
      <c r="G321" s="1260" t="s">
        <v>2098</v>
      </c>
      <c r="H321" s="1260" t="s">
        <v>2074</v>
      </c>
      <c r="I321" s="1280" t="s">
        <v>2073</v>
      </c>
      <c r="J321" s="1260" t="s">
        <v>2072</v>
      </c>
      <c r="K321" s="1263">
        <v>0</v>
      </c>
      <c r="L321" s="1263"/>
      <c r="M321" s="1263"/>
      <c r="N321" s="1263"/>
      <c r="O321" s="1263"/>
      <c r="P321" s="1263"/>
      <c r="Q321" s="1260" t="s">
        <v>2076</v>
      </c>
      <c r="R321" s="1267" t="s">
        <v>2077</v>
      </c>
      <c r="S321" s="1263">
        <f>1/4</f>
        <v>0.25</v>
      </c>
      <c r="T321" s="1263">
        <v>0</v>
      </c>
      <c r="U321" s="1263">
        <f>1/4</f>
        <v>0.25</v>
      </c>
      <c r="V321" s="1387">
        <v>0</v>
      </c>
    </row>
    <row r="322" spans="1:22">
      <c r="A322" s="1285">
        <v>321</v>
      </c>
      <c r="B322" s="1288" t="s">
        <v>1040</v>
      </c>
      <c r="C322" s="1299" t="s">
        <v>1041</v>
      </c>
      <c r="D322" s="1250" t="str">
        <f t="shared" si="28"/>
        <v>Najla Salkho</v>
      </c>
      <c r="E322" s="1288" t="s">
        <v>157</v>
      </c>
      <c r="F322" s="1288" t="s">
        <v>18</v>
      </c>
      <c r="G322" s="1288" t="s">
        <v>33</v>
      </c>
      <c r="H322" s="1288" t="s">
        <v>2074</v>
      </c>
      <c r="I322" s="1289" t="s">
        <v>2073</v>
      </c>
      <c r="J322" s="1288" t="s">
        <v>2072</v>
      </c>
      <c r="K322" s="1291">
        <v>0.33333333333333331</v>
      </c>
      <c r="L322" s="1291"/>
      <c r="M322" s="1291"/>
      <c r="N322" s="1291"/>
      <c r="O322" s="1291"/>
      <c r="P322" s="1291"/>
      <c r="Q322" s="1288" t="s">
        <v>2076</v>
      </c>
      <c r="R322" s="1292" t="s">
        <v>2077</v>
      </c>
      <c r="S322" s="1291">
        <f>1/4</f>
        <v>0.25</v>
      </c>
      <c r="T322" s="1291">
        <v>0.33333333333333331</v>
      </c>
      <c r="U322" s="1291">
        <f>1/4</f>
        <v>0.25</v>
      </c>
      <c r="V322" s="1388">
        <v>0.33333333333333331</v>
      </c>
    </row>
    <row r="323" spans="1:22">
      <c r="A323" s="1273">
        <v>322</v>
      </c>
      <c r="B323" s="1274" t="s">
        <v>502</v>
      </c>
      <c r="C323" s="1275" t="s">
        <v>503</v>
      </c>
      <c r="D323" s="1250" t="str">
        <f t="shared" ref="D323:D386" si="37">C323&amp;" "&amp;B323</f>
        <v>Sarah Dalibalta</v>
      </c>
      <c r="E323" s="1274" t="s">
        <v>59</v>
      </c>
      <c r="F323" s="1276" t="s">
        <v>17</v>
      </c>
      <c r="G323" s="1274" t="s">
        <v>2098</v>
      </c>
      <c r="H323" s="1274" t="s">
        <v>2074</v>
      </c>
      <c r="I323" s="1277" t="s">
        <v>2073</v>
      </c>
      <c r="J323" s="1274" t="s">
        <v>2072</v>
      </c>
      <c r="K323" s="1278">
        <v>0.33333333333333331</v>
      </c>
      <c r="L323" s="1278"/>
      <c r="M323" s="1278"/>
      <c r="N323" s="1278"/>
      <c r="O323" s="1278"/>
      <c r="P323" s="1278"/>
      <c r="Q323" s="1274" t="s">
        <v>2076</v>
      </c>
      <c r="R323" s="1279" t="s">
        <v>2077</v>
      </c>
      <c r="S323" s="1278">
        <f>1/4</f>
        <v>0.25</v>
      </c>
      <c r="T323" s="1291">
        <v>0.33333333333333331</v>
      </c>
      <c r="U323" s="1278">
        <f>1/4</f>
        <v>0.25</v>
      </c>
      <c r="V323" s="1388">
        <v>0.33333333333333331</v>
      </c>
    </row>
    <row r="324" spans="1:22">
      <c r="A324" s="1285">
        <v>323</v>
      </c>
      <c r="B324" s="1288" t="s">
        <v>226</v>
      </c>
      <c r="C324" s="1299" t="s">
        <v>1459</v>
      </c>
      <c r="D324" s="1250" t="str">
        <f t="shared" si="37"/>
        <v>Ghaleb Husseini</v>
      </c>
      <c r="E324" s="1288" t="s">
        <v>67</v>
      </c>
      <c r="F324" s="1288" t="s">
        <v>18</v>
      </c>
      <c r="G324" s="1288" t="s">
        <v>33</v>
      </c>
      <c r="H324" s="1288" t="s">
        <v>2074</v>
      </c>
      <c r="I324" s="1289" t="s">
        <v>2073</v>
      </c>
      <c r="J324" s="1288" t="s">
        <v>2072</v>
      </c>
      <c r="K324" s="1291">
        <v>0.33333333333333331</v>
      </c>
      <c r="L324" s="1291"/>
      <c r="M324" s="1291"/>
      <c r="N324" s="1291"/>
      <c r="O324" s="1291"/>
      <c r="P324" s="1291"/>
      <c r="Q324" s="1288" t="s">
        <v>2076</v>
      </c>
      <c r="R324" s="1292" t="s">
        <v>2077</v>
      </c>
      <c r="S324" s="1291">
        <f>1/4</f>
        <v>0.25</v>
      </c>
      <c r="T324" s="1291">
        <v>0.33333333333333331</v>
      </c>
      <c r="U324" s="1291">
        <f>1/4</f>
        <v>0.25</v>
      </c>
      <c r="V324" s="1388">
        <v>0.33333333333333331</v>
      </c>
    </row>
    <row r="325" spans="1:22">
      <c r="A325" s="1257">
        <v>324</v>
      </c>
      <c r="B325" s="1260" t="s">
        <v>133</v>
      </c>
      <c r="C325" s="1272" t="s">
        <v>132</v>
      </c>
      <c r="D325" s="1250" t="str">
        <f t="shared" si="37"/>
        <v>Ashraf Khallaf</v>
      </c>
      <c r="E325" s="1260" t="s">
        <v>59</v>
      </c>
      <c r="F325" s="1260" t="s">
        <v>19</v>
      </c>
      <c r="G325" s="1260" t="s">
        <v>1435</v>
      </c>
      <c r="H325" s="1260" t="s">
        <v>2080</v>
      </c>
      <c r="I325" s="1280" t="s">
        <v>2079</v>
      </c>
      <c r="J325" s="1260" t="s">
        <v>2078</v>
      </c>
      <c r="K325" s="1263"/>
      <c r="L325" s="1263">
        <v>0.5</v>
      </c>
      <c r="M325" s="1263"/>
      <c r="N325" s="1263"/>
      <c r="O325" s="1263"/>
      <c r="P325" s="1263"/>
      <c r="Q325" s="1260" t="s">
        <v>1697</v>
      </c>
      <c r="R325" s="1267" t="s">
        <v>2083</v>
      </c>
      <c r="S325" s="1263">
        <f>1/2</f>
        <v>0.5</v>
      </c>
      <c r="T325" s="1263">
        <v>0.5</v>
      </c>
      <c r="U325" s="1263">
        <f>1/2</f>
        <v>0.5</v>
      </c>
      <c r="V325" s="1393">
        <f>1/2</f>
        <v>0.5</v>
      </c>
    </row>
    <row r="326" spans="1:22">
      <c r="A326" s="1249">
        <v>325</v>
      </c>
      <c r="B326" s="1252" t="s">
        <v>792</v>
      </c>
      <c r="C326" s="1268" t="s">
        <v>2081</v>
      </c>
      <c r="D326" s="1250" t="str">
        <f t="shared" si="37"/>
        <v>Kimberly Gleason</v>
      </c>
      <c r="E326" s="1252" t="s">
        <v>59</v>
      </c>
      <c r="F326" s="1252" t="s">
        <v>19</v>
      </c>
      <c r="G326" s="1252" t="s">
        <v>1438</v>
      </c>
      <c r="H326" s="1252" t="s">
        <v>2080</v>
      </c>
      <c r="I326" s="1281" t="s">
        <v>2079</v>
      </c>
      <c r="J326" s="1252" t="s">
        <v>2078</v>
      </c>
      <c r="K326" s="1255"/>
      <c r="L326" s="1255">
        <v>0.5</v>
      </c>
      <c r="M326" s="1255"/>
      <c r="N326" s="1255"/>
      <c r="O326" s="1255"/>
      <c r="P326" s="1255"/>
      <c r="Q326" s="1252" t="s">
        <v>1697</v>
      </c>
      <c r="R326" s="1266" t="s">
        <v>2083</v>
      </c>
      <c r="S326" s="1255">
        <f>1/2</f>
        <v>0.5</v>
      </c>
      <c r="T326" s="1255">
        <v>0.5</v>
      </c>
      <c r="U326" s="1255">
        <f>1/2</f>
        <v>0.5</v>
      </c>
      <c r="V326" s="1392">
        <f>1/2</f>
        <v>0.5</v>
      </c>
    </row>
    <row r="327" spans="1:22">
      <c r="A327" s="1257">
        <v>326</v>
      </c>
      <c r="B327" s="1260" t="s">
        <v>88</v>
      </c>
      <c r="C327" s="1272" t="s">
        <v>89</v>
      </c>
      <c r="D327" s="1250" t="str">
        <f t="shared" si="37"/>
        <v>Daniel Simonet</v>
      </c>
      <c r="E327" s="1260" t="s">
        <v>67</v>
      </c>
      <c r="F327" s="1260" t="s">
        <v>19</v>
      </c>
      <c r="G327" s="1260" t="s">
        <v>1237</v>
      </c>
      <c r="H327" s="1260" t="s">
        <v>2085</v>
      </c>
      <c r="I327" s="1280" t="s">
        <v>2082</v>
      </c>
      <c r="J327" s="1260" t="s">
        <v>2084</v>
      </c>
      <c r="K327" s="1263"/>
      <c r="L327" s="1263">
        <v>1</v>
      </c>
      <c r="M327" s="1263"/>
      <c r="N327" s="1263"/>
      <c r="O327" s="1263"/>
      <c r="P327" s="1263"/>
      <c r="Q327" s="1260" t="s">
        <v>1201</v>
      </c>
      <c r="R327" s="1267" t="s">
        <v>2086</v>
      </c>
      <c r="S327" s="1263">
        <v>1</v>
      </c>
      <c r="T327" s="1263">
        <v>1</v>
      </c>
      <c r="U327" s="1263">
        <v>1</v>
      </c>
      <c r="V327" s="1393">
        <v>1</v>
      </c>
    </row>
    <row r="328" spans="1:22">
      <c r="A328" s="1249">
        <v>327</v>
      </c>
      <c r="B328" s="1252" t="s">
        <v>594</v>
      </c>
      <c r="C328" s="1268" t="s">
        <v>499</v>
      </c>
      <c r="D328" s="1250" t="str">
        <f t="shared" si="37"/>
        <v>James Griffin</v>
      </c>
      <c r="E328" s="1252" t="s">
        <v>59</v>
      </c>
      <c r="F328" s="1250" t="s">
        <v>17</v>
      </c>
      <c r="G328" s="1252" t="s">
        <v>29</v>
      </c>
      <c r="H328" s="1252" t="s">
        <v>2089</v>
      </c>
      <c r="I328" s="1281" t="s">
        <v>2088</v>
      </c>
      <c r="J328" s="1252" t="s">
        <v>2087</v>
      </c>
      <c r="K328" s="1255">
        <v>1</v>
      </c>
      <c r="L328" s="1255"/>
      <c r="M328" s="1255"/>
      <c r="N328" s="1255"/>
      <c r="O328" s="1255"/>
      <c r="P328" s="1255"/>
      <c r="Q328" s="1252" t="s">
        <v>1200</v>
      </c>
      <c r="R328" s="1266" t="s">
        <v>2090</v>
      </c>
      <c r="S328" s="1255">
        <v>1</v>
      </c>
      <c r="T328" s="1255">
        <v>1</v>
      </c>
      <c r="U328" s="1255">
        <v>1</v>
      </c>
      <c r="V328" s="1392">
        <v>1</v>
      </c>
    </row>
    <row r="329" spans="1:22">
      <c r="A329" s="1257">
        <v>328</v>
      </c>
      <c r="B329" s="1260" t="s">
        <v>1025</v>
      </c>
      <c r="C329" s="1272" t="s">
        <v>164</v>
      </c>
      <c r="D329" s="1250" t="str">
        <f t="shared" si="37"/>
        <v>Mohamed Abdelgawad</v>
      </c>
      <c r="E329" s="1260" t="s">
        <v>59</v>
      </c>
      <c r="F329" s="1260" t="s">
        <v>18</v>
      </c>
      <c r="G329" s="1260" t="s">
        <v>38</v>
      </c>
      <c r="H329" s="1260" t="s">
        <v>2093</v>
      </c>
      <c r="I329" s="1280" t="s">
        <v>2092</v>
      </c>
      <c r="J329" s="1260" t="s">
        <v>2091</v>
      </c>
      <c r="K329" s="1263">
        <v>1</v>
      </c>
      <c r="L329" s="1263"/>
      <c r="M329" s="1263"/>
      <c r="N329" s="1263"/>
      <c r="O329" s="1263"/>
      <c r="P329" s="1263"/>
      <c r="Q329" s="1260" t="s">
        <v>1195</v>
      </c>
      <c r="R329" s="1267" t="s">
        <v>2094</v>
      </c>
      <c r="S329" s="1263">
        <v>1</v>
      </c>
      <c r="T329" s="1263">
        <v>1</v>
      </c>
      <c r="U329" s="1263">
        <f>1/3</f>
        <v>0.33333333333333331</v>
      </c>
      <c r="V329" s="1393">
        <f>1/3</f>
        <v>0.33333333333333331</v>
      </c>
    </row>
    <row r="330" spans="1:22">
      <c r="A330" s="1249">
        <v>329</v>
      </c>
      <c r="B330" s="1252" t="s">
        <v>82</v>
      </c>
      <c r="C330" s="1268" t="s">
        <v>83</v>
      </c>
      <c r="D330" s="1250" t="str">
        <f t="shared" si="37"/>
        <v>Stephen Chan</v>
      </c>
      <c r="E330" s="1252" t="s">
        <v>56</v>
      </c>
      <c r="F330" s="1252" t="s">
        <v>17</v>
      </c>
      <c r="G330" s="1252" t="s">
        <v>29</v>
      </c>
      <c r="H330" s="1252" t="s">
        <v>2097</v>
      </c>
      <c r="I330" s="1281" t="s">
        <v>2096</v>
      </c>
      <c r="J330" s="1252" t="s">
        <v>2095</v>
      </c>
      <c r="K330" s="1255">
        <v>1</v>
      </c>
      <c r="L330" s="1255"/>
      <c r="M330" s="1255"/>
      <c r="N330" s="1255"/>
      <c r="O330" s="1255"/>
      <c r="P330" s="1255"/>
      <c r="Q330" s="1252" t="s">
        <v>1200</v>
      </c>
      <c r="R330" s="1266" t="s">
        <v>2099</v>
      </c>
      <c r="S330" s="1255">
        <v>1</v>
      </c>
      <c r="T330" s="1255">
        <v>1</v>
      </c>
      <c r="U330" s="1255">
        <f>1/4</f>
        <v>0.25</v>
      </c>
      <c r="V330" s="1392">
        <f>1/4</f>
        <v>0.25</v>
      </c>
    </row>
    <row r="331" spans="1:22">
      <c r="A331" s="1257">
        <v>330</v>
      </c>
      <c r="B331" s="1260" t="s">
        <v>82</v>
      </c>
      <c r="C331" s="1272" t="s">
        <v>83</v>
      </c>
      <c r="D331" s="1250" t="str">
        <f t="shared" si="37"/>
        <v>Stephen Chan</v>
      </c>
      <c r="E331" s="1260" t="s">
        <v>56</v>
      </c>
      <c r="F331" s="1260" t="s">
        <v>17</v>
      </c>
      <c r="G331" s="1260" t="s">
        <v>29</v>
      </c>
      <c r="H331" s="1260" t="s">
        <v>2102</v>
      </c>
      <c r="I331" s="1280" t="s">
        <v>2101</v>
      </c>
      <c r="J331" s="1260" t="s">
        <v>2100</v>
      </c>
      <c r="K331" s="1263"/>
      <c r="L331" s="1263">
        <v>1</v>
      </c>
      <c r="M331" s="1263"/>
      <c r="N331" s="1263"/>
      <c r="O331" s="1263"/>
      <c r="P331" s="1263"/>
      <c r="Q331" s="1260" t="s">
        <v>1200</v>
      </c>
      <c r="R331" s="1267" t="s">
        <v>2103</v>
      </c>
      <c r="S331" s="1263">
        <v>1</v>
      </c>
      <c r="T331" s="1263">
        <v>1</v>
      </c>
      <c r="U331" s="1263">
        <f>1/3</f>
        <v>0.33333333333333331</v>
      </c>
      <c r="V331" s="1393">
        <f>1/3</f>
        <v>0.33333333333333331</v>
      </c>
    </row>
    <row r="332" spans="1:22">
      <c r="A332" s="1249">
        <v>331</v>
      </c>
      <c r="B332" s="1252" t="s">
        <v>2106</v>
      </c>
      <c r="C332" s="1268" t="s">
        <v>1379</v>
      </c>
      <c r="D332" s="1250" t="str">
        <f t="shared" si="37"/>
        <v>Yehya Elsayed</v>
      </c>
      <c r="E332" s="1252" t="s">
        <v>59</v>
      </c>
      <c r="F332" s="1252" t="s">
        <v>17</v>
      </c>
      <c r="G332" s="1252" t="s">
        <v>2098</v>
      </c>
      <c r="H332" s="1252" t="s">
        <v>2107</v>
      </c>
      <c r="I332" s="1281" t="s">
        <v>2105</v>
      </c>
      <c r="J332" s="1252" t="s">
        <v>2104</v>
      </c>
      <c r="K332" s="1255"/>
      <c r="L332" s="1255"/>
      <c r="M332" s="1255"/>
      <c r="N332" s="1255"/>
      <c r="O332" s="1255"/>
      <c r="P332" s="1255">
        <v>0.5</v>
      </c>
      <c r="Q332" s="1252" t="s">
        <v>1093</v>
      </c>
      <c r="R332" s="1266" t="s">
        <v>2108</v>
      </c>
      <c r="S332" s="1255">
        <f>1/2</f>
        <v>0.5</v>
      </c>
      <c r="T332" s="1255">
        <v>0.5</v>
      </c>
      <c r="U332" s="1255">
        <f>1/5</f>
        <v>0.2</v>
      </c>
      <c r="V332" s="1392">
        <f>1/5</f>
        <v>0.2</v>
      </c>
    </row>
    <row r="333" spans="1:22">
      <c r="A333" s="1257">
        <v>332</v>
      </c>
      <c r="B333" s="1260" t="s">
        <v>501</v>
      </c>
      <c r="C333" s="1272" t="s">
        <v>393</v>
      </c>
      <c r="D333" s="1250" t="str">
        <f t="shared" si="37"/>
        <v>Sofian Kanan</v>
      </c>
      <c r="E333" s="1260" t="s">
        <v>67</v>
      </c>
      <c r="F333" s="1260" t="s">
        <v>17</v>
      </c>
      <c r="G333" s="1260" t="s">
        <v>2098</v>
      </c>
      <c r="H333" s="1260" t="s">
        <v>2107</v>
      </c>
      <c r="I333" s="1280" t="s">
        <v>2105</v>
      </c>
      <c r="J333" s="1260" t="s">
        <v>2104</v>
      </c>
      <c r="K333" s="1263"/>
      <c r="L333" s="1263"/>
      <c r="M333" s="1263"/>
      <c r="N333" s="1263"/>
      <c r="O333" s="1263"/>
      <c r="P333" s="1263">
        <v>0.5</v>
      </c>
      <c r="Q333" s="1260" t="s">
        <v>1093</v>
      </c>
      <c r="R333" s="1267" t="s">
        <v>2108</v>
      </c>
      <c r="S333" s="1263">
        <f>1/2</f>
        <v>0.5</v>
      </c>
      <c r="T333" s="1263">
        <v>0.5</v>
      </c>
      <c r="U333" s="1263">
        <f>1/5</f>
        <v>0.2</v>
      </c>
      <c r="V333" s="1393">
        <f>1/5</f>
        <v>0.2</v>
      </c>
    </row>
    <row r="334" spans="1:22" ht="15" customHeight="1">
      <c r="A334" s="1249">
        <v>333</v>
      </c>
      <c r="B334" s="1252" t="s">
        <v>1048</v>
      </c>
      <c r="C334" s="1268" t="s">
        <v>497</v>
      </c>
      <c r="D334" s="1250" t="str">
        <f t="shared" si="37"/>
        <v>Aaron Bartholomew</v>
      </c>
      <c r="E334" s="1252" t="s">
        <v>67</v>
      </c>
      <c r="F334" s="1252" t="s">
        <v>17</v>
      </c>
      <c r="G334" s="1252" t="s">
        <v>2098</v>
      </c>
      <c r="H334" s="1252" t="s">
        <v>2111</v>
      </c>
      <c r="I334" s="1281" t="s">
        <v>2110</v>
      </c>
      <c r="J334" s="1252" t="s">
        <v>2109</v>
      </c>
      <c r="K334" s="1255">
        <v>1</v>
      </c>
      <c r="L334" s="1255"/>
      <c r="M334" s="1255"/>
      <c r="N334" s="1255"/>
      <c r="O334" s="1255"/>
      <c r="P334" s="1255"/>
      <c r="Q334" s="1252" t="s">
        <v>1202</v>
      </c>
      <c r="R334" s="1266" t="s">
        <v>2112</v>
      </c>
      <c r="S334" s="1255">
        <v>1</v>
      </c>
      <c r="T334" s="1255">
        <v>1</v>
      </c>
      <c r="U334" s="1255">
        <f>1/2</f>
        <v>0.5</v>
      </c>
      <c r="V334" s="1392">
        <f>1/2</f>
        <v>0.5</v>
      </c>
    </row>
    <row r="335" spans="1:22">
      <c r="A335" s="1257">
        <v>334</v>
      </c>
      <c r="B335" s="1260" t="s">
        <v>2116</v>
      </c>
      <c r="C335" s="1272" t="s">
        <v>2117</v>
      </c>
      <c r="D335" s="1250" t="str">
        <f t="shared" si="37"/>
        <v>Mobeen Mahmood</v>
      </c>
      <c r="E335" s="1260" t="s">
        <v>231</v>
      </c>
      <c r="F335" s="1260" t="s">
        <v>18</v>
      </c>
      <c r="G335" s="1260" t="s">
        <v>36</v>
      </c>
      <c r="H335" s="1260" t="s">
        <v>2115</v>
      </c>
      <c r="I335" s="1280" t="s">
        <v>2114</v>
      </c>
      <c r="J335" s="1260" t="s">
        <v>2113</v>
      </c>
      <c r="K335" s="1263">
        <v>0</v>
      </c>
      <c r="L335" s="1263"/>
      <c r="M335" s="1263"/>
      <c r="N335" s="1263"/>
      <c r="O335" s="1263"/>
      <c r="P335" s="1263"/>
      <c r="Q335" s="1260" t="s">
        <v>1212</v>
      </c>
      <c r="R335" s="1267" t="s">
        <v>2118</v>
      </c>
      <c r="S335" s="1263">
        <f>1/2</f>
        <v>0.5</v>
      </c>
      <c r="T335" s="1263">
        <v>0</v>
      </c>
      <c r="U335" s="1263">
        <f>1/2</f>
        <v>0.5</v>
      </c>
      <c r="V335" s="1387">
        <v>0</v>
      </c>
    </row>
    <row r="336" spans="1:22">
      <c r="A336" s="1285">
        <v>335</v>
      </c>
      <c r="B336" s="1288" t="s">
        <v>349</v>
      </c>
      <c r="C336" s="1299" t="s">
        <v>214</v>
      </c>
      <c r="D336" s="1250" t="str">
        <f t="shared" si="37"/>
        <v>Hasan Mir</v>
      </c>
      <c r="E336" s="1288" t="s">
        <v>67</v>
      </c>
      <c r="F336" s="1288" t="s">
        <v>18</v>
      </c>
      <c r="G336" s="1288" t="s">
        <v>36</v>
      </c>
      <c r="H336" s="1288" t="s">
        <v>2115</v>
      </c>
      <c r="I336" s="1289" t="s">
        <v>2114</v>
      </c>
      <c r="J336" s="1288" t="s">
        <v>2113</v>
      </c>
      <c r="K336" s="1291">
        <v>1</v>
      </c>
      <c r="L336" s="1291"/>
      <c r="M336" s="1291"/>
      <c r="N336" s="1291"/>
      <c r="O336" s="1291"/>
      <c r="P336" s="1291"/>
      <c r="Q336" s="1288" t="s">
        <v>1212</v>
      </c>
      <c r="R336" s="1292" t="s">
        <v>2118</v>
      </c>
      <c r="S336" s="1291">
        <f>1/2</f>
        <v>0.5</v>
      </c>
      <c r="T336" s="1291">
        <v>1</v>
      </c>
      <c r="U336" s="1291">
        <f>1/2</f>
        <v>0.5</v>
      </c>
      <c r="V336" s="1388">
        <v>1</v>
      </c>
    </row>
    <row r="337" spans="1:22">
      <c r="A337" s="1257">
        <v>336</v>
      </c>
      <c r="B337" s="1260" t="s">
        <v>377</v>
      </c>
      <c r="C337" s="1272" t="s">
        <v>378</v>
      </c>
      <c r="D337" s="1250" t="str">
        <f t="shared" si="37"/>
        <v>Ayman Badawi</v>
      </c>
      <c r="E337" s="1260" t="s">
        <v>67</v>
      </c>
      <c r="F337" s="1260" t="s">
        <v>17</v>
      </c>
      <c r="G337" s="1260" t="s">
        <v>29</v>
      </c>
      <c r="H337" s="1260" t="s">
        <v>2121</v>
      </c>
      <c r="I337" s="1280" t="s">
        <v>2120</v>
      </c>
      <c r="J337" s="1260" t="s">
        <v>2119</v>
      </c>
      <c r="K337" s="1263">
        <v>1</v>
      </c>
      <c r="L337" s="1263"/>
      <c r="M337" s="1263"/>
      <c r="N337" s="1263"/>
      <c r="O337" s="1263"/>
      <c r="P337" s="1263"/>
      <c r="Q337" s="1260" t="s">
        <v>1205</v>
      </c>
      <c r="R337" s="1267" t="s">
        <v>2122</v>
      </c>
      <c r="S337" s="1263">
        <v>1</v>
      </c>
      <c r="T337" s="1263">
        <v>1</v>
      </c>
      <c r="U337" s="1263">
        <f>1/3</f>
        <v>0.33333333333333331</v>
      </c>
      <c r="V337" s="1393">
        <f>1/3</f>
        <v>0.33333333333333331</v>
      </c>
    </row>
    <row r="338" spans="1:22">
      <c r="A338" s="1249">
        <v>337</v>
      </c>
      <c r="B338" s="1252" t="s">
        <v>103</v>
      </c>
      <c r="C338" s="1268" t="s">
        <v>104</v>
      </c>
      <c r="D338" s="1250" t="str">
        <f t="shared" si="37"/>
        <v>Hamid Baghestani</v>
      </c>
      <c r="E338" s="1252" t="s">
        <v>67</v>
      </c>
      <c r="F338" s="1250" t="s">
        <v>19</v>
      </c>
      <c r="G338" s="1250" t="s">
        <v>40</v>
      </c>
      <c r="H338" s="1252" t="s">
        <v>2125</v>
      </c>
      <c r="I338" s="1281" t="s">
        <v>2124</v>
      </c>
      <c r="J338" s="1252" t="s">
        <v>2123</v>
      </c>
      <c r="K338" s="1255"/>
      <c r="L338" s="1255">
        <v>1</v>
      </c>
      <c r="M338" s="1255"/>
      <c r="N338" s="1255"/>
      <c r="O338" s="1255"/>
      <c r="P338" s="1255"/>
      <c r="Q338" s="1252" t="s">
        <v>1204</v>
      </c>
      <c r="R338" s="1266" t="s">
        <v>2126</v>
      </c>
      <c r="S338" s="1255">
        <v>1</v>
      </c>
      <c r="T338" s="1255">
        <v>1</v>
      </c>
      <c r="U338" s="1255">
        <v>1</v>
      </c>
      <c r="V338" s="1392">
        <v>1</v>
      </c>
    </row>
    <row r="339" spans="1:22">
      <c r="A339" s="1257">
        <v>338</v>
      </c>
      <c r="B339" s="1260" t="s">
        <v>186</v>
      </c>
      <c r="C339" s="1272" t="s">
        <v>187</v>
      </c>
      <c r="D339" s="1250" t="str">
        <f t="shared" si="37"/>
        <v>Lotfi Romdhane</v>
      </c>
      <c r="E339" s="1260" t="s">
        <v>67</v>
      </c>
      <c r="F339" s="1260" t="s">
        <v>18</v>
      </c>
      <c r="G339" s="1260" t="s">
        <v>38</v>
      </c>
      <c r="H339" s="1260" t="s">
        <v>2129</v>
      </c>
      <c r="I339" s="1280" t="s">
        <v>2128</v>
      </c>
      <c r="J339" s="1260" t="s">
        <v>2127</v>
      </c>
      <c r="K339" s="1263">
        <v>1</v>
      </c>
      <c r="L339" s="1263"/>
      <c r="M339" s="1263"/>
      <c r="N339" s="1263"/>
      <c r="O339" s="1263"/>
      <c r="P339" s="1263"/>
      <c r="Q339" s="1260" t="s">
        <v>1195</v>
      </c>
      <c r="R339" s="1267" t="s">
        <v>2130</v>
      </c>
      <c r="S339" s="1263">
        <v>1</v>
      </c>
      <c r="T339" s="1263">
        <v>1</v>
      </c>
      <c r="U339" s="1263">
        <f>1/4</f>
        <v>0.25</v>
      </c>
      <c r="V339" s="1393">
        <f>1/4</f>
        <v>0.25</v>
      </c>
    </row>
    <row r="340" spans="1:22">
      <c r="A340" s="1249">
        <v>339</v>
      </c>
      <c r="B340" s="1252" t="s">
        <v>2134</v>
      </c>
      <c r="C340" s="1268" t="s">
        <v>2135</v>
      </c>
      <c r="D340" s="1250" t="str">
        <f t="shared" si="37"/>
        <v>Mohammed  Kabbani</v>
      </c>
      <c r="E340" s="1252" t="s">
        <v>835</v>
      </c>
      <c r="F340" s="1252" t="s">
        <v>18</v>
      </c>
      <c r="G340" s="1252" t="s">
        <v>38</v>
      </c>
      <c r="H340" s="1252" t="s">
        <v>2133</v>
      </c>
      <c r="I340" s="1281" t="s">
        <v>2132</v>
      </c>
      <c r="J340" s="1252" t="s">
        <v>2131</v>
      </c>
      <c r="K340" s="1255">
        <v>0</v>
      </c>
      <c r="L340" s="1255"/>
      <c r="M340" s="1255"/>
      <c r="N340" s="1255"/>
      <c r="O340" s="1255"/>
      <c r="P340" s="1255"/>
      <c r="Q340" s="1252" t="s">
        <v>1213</v>
      </c>
      <c r="R340" s="1266" t="s">
        <v>2137</v>
      </c>
      <c r="S340" s="1255">
        <f>1/2</f>
        <v>0.5</v>
      </c>
      <c r="T340" s="1255">
        <v>0</v>
      </c>
      <c r="U340" s="1255">
        <f>1/2</f>
        <v>0.5</v>
      </c>
      <c r="V340" s="1394">
        <v>0</v>
      </c>
    </row>
    <row r="341" spans="1:22">
      <c r="A341" s="1273">
        <v>340</v>
      </c>
      <c r="B341" s="1274" t="s">
        <v>2136</v>
      </c>
      <c r="C341" s="1275" t="s">
        <v>740</v>
      </c>
      <c r="D341" s="1250" t="str">
        <f t="shared" si="37"/>
        <v>Hany El Kadi</v>
      </c>
      <c r="E341" s="1274" t="s">
        <v>67</v>
      </c>
      <c r="F341" s="1274" t="s">
        <v>18</v>
      </c>
      <c r="G341" s="1274" t="s">
        <v>38</v>
      </c>
      <c r="H341" s="1274" t="s">
        <v>2133</v>
      </c>
      <c r="I341" s="1277" t="s">
        <v>2132</v>
      </c>
      <c r="J341" s="1274" t="s">
        <v>2131</v>
      </c>
      <c r="K341" s="1278">
        <v>1</v>
      </c>
      <c r="L341" s="1278"/>
      <c r="M341" s="1278"/>
      <c r="N341" s="1278"/>
      <c r="O341" s="1278"/>
      <c r="P341" s="1278"/>
      <c r="Q341" s="1274" t="s">
        <v>1213</v>
      </c>
      <c r="R341" s="1279" t="s">
        <v>2137</v>
      </c>
      <c r="S341" s="1278">
        <f>1/2</f>
        <v>0.5</v>
      </c>
      <c r="T341" s="1278">
        <v>1</v>
      </c>
      <c r="U341" s="1278">
        <f>1/2</f>
        <v>0.5</v>
      </c>
      <c r="V341" s="1398">
        <v>1</v>
      </c>
    </row>
    <row r="342" spans="1:22">
      <c r="A342" s="1249">
        <v>341</v>
      </c>
      <c r="B342" s="1252" t="s">
        <v>578</v>
      </c>
      <c r="C342" s="1268" t="s">
        <v>579</v>
      </c>
      <c r="D342" s="1250" t="str">
        <f t="shared" si="37"/>
        <v>Roshan Noorzai</v>
      </c>
      <c r="E342" s="1252" t="s">
        <v>56</v>
      </c>
      <c r="F342" s="1252" t="s">
        <v>17</v>
      </c>
      <c r="G342" s="1252" t="s">
        <v>28</v>
      </c>
      <c r="H342" s="1252" t="s">
        <v>2148</v>
      </c>
      <c r="I342" s="1281" t="s">
        <v>2140</v>
      </c>
      <c r="J342" s="1252" t="s">
        <v>2139</v>
      </c>
      <c r="K342" s="1255"/>
      <c r="L342" s="1255"/>
      <c r="M342" s="1255">
        <v>1</v>
      </c>
      <c r="N342" s="1255"/>
      <c r="O342" s="1255"/>
      <c r="P342" s="1255"/>
      <c r="Q342" s="1252" t="s">
        <v>2141</v>
      </c>
      <c r="R342" s="1266" t="s">
        <v>2142</v>
      </c>
      <c r="S342" s="1255">
        <v>1</v>
      </c>
      <c r="T342" s="1255">
        <v>1</v>
      </c>
      <c r="U342" s="1255">
        <v>1</v>
      </c>
      <c r="V342" s="1392">
        <v>1</v>
      </c>
    </row>
    <row r="343" spans="1:22" ht="15" customHeight="1">
      <c r="A343" s="1257">
        <v>342</v>
      </c>
      <c r="B343" s="1260" t="s">
        <v>792</v>
      </c>
      <c r="C343" s="1272" t="s">
        <v>2145</v>
      </c>
      <c r="D343" s="1250" t="str">
        <f t="shared" si="37"/>
        <v>Kimberley Catherine Gleason</v>
      </c>
      <c r="E343" s="1260" t="s">
        <v>59</v>
      </c>
      <c r="F343" s="1260" t="s">
        <v>19</v>
      </c>
      <c r="G343" s="1260" t="s">
        <v>1438</v>
      </c>
      <c r="H343" s="1260" t="s">
        <v>2144</v>
      </c>
      <c r="I343" s="1280" t="s">
        <v>2146</v>
      </c>
      <c r="J343" s="1260" t="s">
        <v>2143</v>
      </c>
      <c r="K343" s="1263"/>
      <c r="L343" s="1263"/>
      <c r="M343" s="1263"/>
      <c r="N343" s="1263"/>
      <c r="O343" s="1263"/>
      <c r="P343" s="1263">
        <v>1</v>
      </c>
      <c r="Q343" s="1260" t="s">
        <v>1097</v>
      </c>
      <c r="R343" s="1267" t="s">
        <v>2147</v>
      </c>
      <c r="S343" s="1263">
        <v>1</v>
      </c>
      <c r="T343" s="1263">
        <v>1</v>
      </c>
      <c r="U343" s="1263">
        <f t="shared" ref="U343:V348" si="38">1/6</f>
        <v>0.16666666666666666</v>
      </c>
      <c r="V343" s="1393">
        <f t="shared" si="38"/>
        <v>0.16666666666666666</v>
      </c>
    </row>
    <row r="344" spans="1:22">
      <c r="A344" s="1249">
        <v>343</v>
      </c>
      <c r="B344" s="1252" t="s">
        <v>271</v>
      </c>
      <c r="C344" s="1268" t="s">
        <v>272</v>
      </c>
      <c r="D344" s="1250" t="str">
        <f t="shared" si="37"/>
        <v>Wael Abuzaid</v>
      </c>
      <c r="E344" s="1252" t="s">
        <v>56</v>
      </c>
      <c r="F344" s="1252" t="s">
        <v>18</v>
      </c>
      <c r="G344" s="1252" t="s">
        <v>38</v>
      </c>
      <c r="H344" s="1252" t="s">
        <v>2151</v>
      </c>
      <c r="I344" s="1281" t="s">
        <v>2150</v>
      </c>
      <c r="J344" s="1252" t="s">
        <v>2149</v>
      </c>
      <c r="K344" s="1255">
        <v>1</v>
      </c>
      <c r="L344" s="1255"/>
      <c r="M344" s="1255"/>
      <c r="N344" s="1255"/>
      <c r="O344" s="1255"/>
      <c r="P344" s="1255"/>
      <c r="Q344" s="1252" t="s">
        <v>1202</v>
      </c>
      <c r="R344" s="1266" t="s">
        <v>2152</v>
      </c>
      <c r="S344" s="1255">
        <v>1</v>
      </c>
      <c r="T344" s="1255">
        <v>1</v>
      </c>
      <c r="U344" s="1255">
        <f t="shared" si="38"/>
        <v>0.16666666666666666</v>
      </c>
      <c r="V344" s="1392">
        <f t="shared" si="38"/>
        <v>0.16666666666666666</v>
      </c>
    </row>
    <row r="345" spans="1:22">
      <c r="A345" s="1257">
        <v>344</v>
      </c>
      <c r="B345" s="1260" t="s">
        <v>2155</v>
      </c>
      <c r="C345" s="1272" t="s">
        <v>2156</v>
      </c>
      <c r="D345" s="1250" t="str">
        <f t="shared" si="37"/>
        <v>Fares Al-Shargie</v>
      </c>
      <c r="E345" s="1260" t="s">
        <v>2167</v>
      </c>
      <c r="F345" s="1260" t="s">
        <v>18</v>
      </c>
      <c r="G345" s="1260" t="s">
        <v>36</v>
      </c>
      <c r="H345" s="1260" t="s">
        <v>2157</v>
      </c>
      <c r="I345" s="1280" t="s">
        <v>2154</v>
      </c>
      <c r="J345" s="1260" t="s">
        <v>2153</v>
      </c>
      <c r="K345" s="1263">
        <v>0.25</v>
      </c>
      <c r="L345" s="1263"/>
      <c r="M345" s="1263"/>
      <c r="N345" s="1263"/>
      <c r="O345" s="1263"/>
      <c r="P345" s="1263"/>
      <c r="Q345" s="1260" t="s">
        <v>1203</v>
      </c>
      <c r="R345" s="1267" t="s">
        <v>2158</v>
      </c>
      <c r="S345" s="1263">
        <f>1/4</f>
        <v>0.25</v>
      </c>
      <c r="T345" s="1263">
        <v>0.25</v>
      </c>
      <c r="U345" s="1263">
        <f t="shared" si="38"/>
        <v>0.16666666666666666</v>
      </c>
      <c r="V345" s="1387">
        <f t="shared" si="38"/>
        <v>0.16666666666666666</v>
      </c>
    </row>
    <row r="346" spans="1:22">
      <c r="A346" s="1249">
        <v>345</v>
      </c>
      <c r="B346" s="1252" t="s">
        <v>628</v>
      </c>
      <c r="C346" s="1268" t="s">
        <v>494</v>
      </c>
      <c r="D346" s="1250" t="str">
        <f t="shared" si="37"/>
        <v>Usman Tariq</v>
      </c>
      <c r="E346" s="1252" t="s">
        <v>56</v>
      </c>
      <c r="F346" s="1252" t="s">
        <v>18</v>
      </c>
      <c r="G346" s="1252" t="s">
        <v>36</v>
      </c>
      <c r="H346" s="1252" t="s">
        <v>2157</v>
      </c>
      <c r="I346" s="1281" t="s">
        <v>2154</v>
      </c>
      <c r="J346" s="1252" t="s">
        <v>2153</v>
      </c>
      <c r="K346" s="1255">
        <v>0.25</v>
      </c>
      <c r="L346" s="1255"/>
      <c r="M346" s="1255"/>
      <c r="N346" s="1255"/>
      <c r="O346" s="1255"/>
      <c r="P346" s="1255"/>
      <c r="Q346" s="1252" t="s">
        <v>1203</v>
      </c>
      <c r="R346" s="1266" t="s">
        <v>2158</v>
      </c>
      <c r="S346" s="1255">
        <f>1/4</f>
        <v>0.25</v>
      </c>
      <c r="T346" s="1255">
        <v>0.25</v>
      </c>
      <c r="U346" s="1255">
        <f t="shared" si="38"/>
        <v>0.16666666666666666</v>
      </c>
      <c r="V346" s="1386">
        <f t="shared" si="38"/>
        <v>0.16666666666666666</v>
      </c>
    </row>
    <row r="347" spans="1:22">
      <c r="A347" s="1257">
        <v>346</v>
      </c>
      <c r="B347" s="1260" t="s">
        <v>349</v>
      </c>
      <c r="C347" s="1272" t="s">
        <v>214</v>
      </c>
      <c r="D347" s="1250" t="str">
        <f t="shared" si="37"/>
        <v>Hasan Mir</v>
      </c>
      <c r="E347" s="1260" t="s">
        <v>67</v>
      </c>
      <c r="F347" s="1260" t="s">
        <v>18</v>
      </c>
      <c r="G347" s="1260" t="s">
        <v>36</v>
      </c>
      <c r="H347" s="1260" t="s">
        <v>2157</v>
      </c>
      <c r="I347" s="1280" t="s">
        <v>2154</v>
      </c>
      <c r="J347" s="1260" t="s">
        <v>2153</v>
      </c>
      <c r="K347" s="1263">
        <v>0.25</v>
      </c>
      <c r="L347" s="1263"/>
      <c r="M347" s="1263"/>
      <c r="N347" s="1263"/>
      <c r="O347" s="1263"/>
      <c r="P347" s="1263"/>
      <c r="Q347" s="1260" t="s">
        <v>1203</v>
      </c>
      <c r="R347" s="1267" t="s">
        <v>2158</v>
      </c>
      <c r="S347" s="1263">
        <f>1/4</f>
        <v>0.25</v>
      </c>
      <c r="T347" s="1263">
        <v>0.25</v>
      </c>
      <c r="U347" s="1263">
        <f t="shared" si="38"/>
        <v>0.16666666666666666</v>
      </c>
      <c r="V347" s="1387">
        <f t="shared" si="38"/>
        <v>0.16666666666666666</v>
      </c>
    </row>
    <row r="348" spans="1:22">
      <c r="A348" s="1249">
        <v>347</v>
      </c>
      <c r="B348" s="1252" t="s">
        <v>213</v>
      </c>
      <c r="C348" s="1268" t="s">
        <v>214</v>
      </c>
      <c r="D348" s="1250" t="str">
        <f t="shared" si="37"/>
        <v>Hasan Al-Nashash</v>
      </c>
      <c r="E348" s="1252" t="s">
        <v>67</v>
      </c>
      <c r="F348" s="1252" t="s">
        <v>18</v>
      </c>
      <c r="G348" s="1252" t="s">
        <v>36</v>
      </c>
      <c r="H348" s="1252" t="s">
        <v>2157</v>
      </c>
      <c r="I348" s="1281" t="s">
        <v>2154</v>
      </c>
      <c r="J348" s="1252" t="s">
        <v>2153</v>
      </c>
      <c r="K348" s="1255">
        <v>0.25</v>
      </c>
      <c r="L348" s="1255"/>
      <c r="M348" s="1255"/>
      <c r="N348" s="1255"/>
      <c r="O348" s="1255"/>
      <c r="P348" s="1255"/>
      <c r="Q348" s="1252" t="s">
        <v>1203</v>
      </c>
      <c r="R348" s="1266" t="s">
        <v>2158</v>
      </c>
      <c r="S348" s="1255">
        <f>1/4</f>
        <v>0.25</v>
      </c>
      <c r="T348" s="1255">
        <v>0.25</v>
      </c>
      <c r="U348" s="1255">
        <f t="shared" si="38"/>
        <v>0.16666666666666666</v>
      </c>
      <c r="V348" s="1386">
        <f t="shared" si="38"/>
        <v>0.16666666666666666</v>
      </c>
    </row>
    <row r="349" spans="1:22">
      <c r="A349" s="1257">
        <v>348</v>
      </c>
      <c r="B349" s="1260" t="s">
        <v>138</v>
      </c>
      <c r="C349" s="1272" t="s">
        <v>1018</v>
      </c>
      <c r="D349" s="1250" t="str">
        <f t="shared" si="37"/>
        <v>Vian Ahmed</v>
      </c>
      <c r="E349" s="1260" t="s">
        <v>67</v>
      </c>
      <c r="F349" s="1260" t="s">
        <v>18</v>
      </c>
      <c r="G349" s="1260" t="s">
        <v>37</v>
      </c>
      <c r="H349" s="1260" t="s">
        <v>2161</v>
      </c>
      <c r="I349" s="1280" t="s">
        <v>2160</v>
      </c>
      <c r="J349" s="1260" t="s">
        <v>2159</v>
      </c>
      <c r="K349" s="1263"/>
      <c r="L349" s="1263"/>
      <c r="M349" s="1263"/>
      <c r="N349" s="1263"/>
      <c r="O349" s="1263"/>
      <c r="P349" s="1263">
        <v>1</v>
      </c>
      <c r="Q349" s="1260" t="s">
        <v>1097</v>
      </c>
      <c r="R349" s="1267" t="s">
        <v>2162</v>
      </c>
      <c r="S349" s="1263">
        <v>1</v>
      </c>
      <c r="T349" s="1263">
        <v>1</v>
      </c>
      <c r="U349" s="1263">
        <f>1/3</f>
        <v>0.33333333333333331</v>
      </c>
      <c r="V349" s="1393">
        <f>1/3</f>
        <v>0.33333333333333331</v>
      </c>
    </row>
    <row r="350" spans="1:22">
      <c r="A350" s="1249">
        <v>349</v>
      </c>
      <c r="B350" s="1252" t="s">
        <v>266</v>
      </c>
      <c r="C350" s="1268" t="s">
        <v>1421</v>
      </c>
      <c r="D350" s="1250" t="str">
        <f t="shared" si="37"/>
        <v>Mostafa Shaaban</v>
      </c>
      <c r="E350" s="1252" t="s">
        <v>56</v>
      </c>
      <c r="F350" s="1252" t="s">
        <v>18</v>
      </c>
      <c r="G350" s="1252" t="s">
        <v>36</v>
      </c>
      <c r="H350" s="1252" t="s">
        <v>2165</v>
      </c>
      <c r="I350" s="1281" t="s">
        <v>2164</v>
      </c>
      <c r="J350" s="1252" t="s">
        <v>2163</v>
      </c>
      <c r="K350" s="1255">
        <v>1</v>
      </c>
      <c r="L350" s="1255"/>
      <c r="M350" s="1255"/>
      <c r="N350" s="1255"/>
      <c r="O350" s="1255"/>
      <c r="P350" s="1255"/>
      <c r="Q350" s="1252" t="s">
        <v>1206</v>
      </c>
      <c r="R350" s="1266" t="s">
        <v>2166</v>
      </c>
      <c r="S350" s="1255">
        <v>1</v>
      </c>
      <c r="T350" s="1255">
        <v>1</v>
      </c>
      <c r="U350" s="1255">
        <f>1/5</f>
        <v>0.2</v>
      </c>
      <c r="V350" s="1392">
        <f>1/5</f>
        <v>0.2</v>
      </c>
    </row>
    <row r="351" spans="1:22">
      <c r="A351" s="1257">
        <v>350</v>
      </c>
      <c r="B351" s="1258" t="s">
        <v>243</v>
      </c>
      <c r="C351" s="1259" t="s">
        <v>244</v>
      </c>
      <c r="D351" s="1250" t="str">
        <f t="shared" si="37"/>
        <v>Marwan Abukhaled</v>
      </c>
      <c r="E351" s="1258" t="s">
        <v>67</v>
      </c>
      <c r="F351" s="1258" t="s">
        <v>17</v>
      </c>
      <c r="G351" s="1258" t="s">
        <v>29</v>
      </c>
      <c r="H351" s="1258" t="s">
        <v>2174</v>
      </c>
      <c r="I351" s="1280" t="s">
        <v>2169</v>
      </c>
      <c r="J351" s="1258" t="s">
        <v>2168</v>
      </c>
      <c r="K351" s="1294"/>
      <c r="L351" s="1294"/>
      <c r="M351" s="1294"/>
      <c r="N351" s="1294"/>
      <c r="O351" s="1294"/>
      <c r="P351" s="1294">
        <v>0.5</v>
      </c>
      <c r="Q351" s="1258" t="s">
        <v>1203</v>
      </c>
      <c r="R351" s="1350" t="s">
        <v>2175</v>
      </c>
      <c r="S351" s="1294">
        <v>0.5</v>
      </c>
      <c r="T351" s="1294">
        <v>0.5</v>
      </c>
      <c r="U351" s="1294">
        <v>0.5</v>
      </c>
      <c r="V351" s="1390">
        <v>0.5</v>
      </c>
    </row>
    <row r="352" spans="1:22">
      <c r="A352" s="1249">
        <v>351</v>
      </c>
      <c r="B352" s="1252" t="s">
        <v>290</v>
      </c>
      <c r="C352" s="1268" t="s">
        <v>583</v>
      </c>
      <c r="D352" s="1250" t="str">
        <f t="shared" si="37"/>
        <v>Suheil Khoury</v>
      </c>
      <c r="E352" s="1252" t="s">
        <v>67</v>
      </c>
      <c r="F352" s="1252" t="s">
        <v>17</v>
      </c>
      <c r="G352" s="1252" t="s">
        <v>29</v>
      </c>
      <c r="H352" s="1252" t="s">
        <v>2174</v>
      </c>
      <c r="I352" s="1281" t="s">
        <v>2169</v>
      </c>
      <c r="J352" s="1252" t="s">
        <v>2168</v>
      </c>
      <c r="K352" s="1255"/>
      <c r="L352" s="1255"/>
      <c r="M352" s="1255"/>
      <c r="N352" s="1255"/>
      <c r="O352" s="1255"/>
      <c r="P352" s="1255">
        <v>0.5</v>
      </c>
      <c r="Q352" s="1252" t="s">
        <v>1203</v>
      </c>
      <c r="R352" s="1351" t="s">
        <v>2175</v>
      </c>
      <c r="S352" s="1255">
        <f>1/2</f>
        <v>0.5</v>
      </c>
      <c r="T352" s="1255">
        <v>0.5</v>
      </c>
      <c r="U352" s="1255">
        <f>1/2</f>
        <v>0.5</v>
      </c>
      <c r="V352" s="1386">
        <f>1/2</f>
        <v>0.5</v>
      </c>
    </row>
    <row r="353" spans="1:22">
      <c r="A353" s="1257">
        <v>352</v>
      </c>
      <c r="B353" s="1260" t="s">
        <v>705</v>
      </c>
      <c r="C353" s="1272" t="s">
        <v>706</v>
      </c>
      <c r="D353" s="1250" t="str">
        <f t="shared" si="37"/>
        <v>Salam Dhou</v>
      </c>
      <c r="E353" s="1260" t="s">
        <v>56</v>
      </c>
      <c r="F353" s="1260" t="s">
        <v>18</v>
      </c>
      <c r="G353" s="1260" t="s">
        <v>1361</v>
      </c>
      <c r="H353" s="1260" t="s">
        <v>2177</v>
      </c>
      <c r="I353" s="1280" t="s">
        <v>2170</v>
      </c>
      <c r="J353" s="1260" t="s">
        <v>2176</v>
      </c>
      <c r="K353" s="1263">
        <v>1</v>
      </c>
      <c r="L353" s="1263"/>
      <c r="M353" s="1263"/>
      <c r="N353" s="1263"/>
      <c r="O353" s="1263"/>
      <c r="P353" s="1263"/>
      <c r="Q353" s="1260" t="s">
        <v>1201</v>
      </c>
      <c r="R353" s="1350" t="s">
        <v>2178</v>
      </c>
      <c r="S353" s="1263">
        <v>1</v>
      </c>
      <c r="T353" s="1263">
        <v>1</v>
      </c>
      <c r="U353" s="1263">
        <f>1/12</f>
        <v>8.3333333333333329E-2</v>
      </c>
      <c r="V353" s="1393">
        <f>1/12</f>
        <v>8.3333333333333329E-2</v>
      </c>
    </row>
    <row r="354" spans="1:22">
      <c r="A354" s="1285">
        <v>353</v>
      </c>
      <c r="B354" s="1288" t="s">
        <v>352</v>
      </c>
      <c r="C354" s="1299" t="s">
        <v>353</v>
      </c>
      <c r="D354" s="1250" t="str">
        <f t="shared" si="37"/>
        <v>Taleb Hassan Ibrahim</v>
      </c>
      <c r="E354" s="1288" t="s">
        <v>67</v>
      </c>
      <c r="F354" s="1288" t="s">
        <v>18</v>
      </c>
      <c r="G354" s="1288" t="s">
        <v>33</v>
      </c>
      <c r="H354" s="1288" t="s">
        <v>2180</v>
      </c>
      <c r="I354" s="1289" t="s">
        <v>2171</v>
      </c>
      <c r="J354" s="1288" t="s">
        <v>2179</v>
      </c>
      <c r="K354" s="1291">
        <v>0.33333333333333331</v>
      </c>
      <c r="L354" s="1291"/>
      <c r="M354" s="1291"/>
      <c r="N354" s="1291"/>
      <c r="O354" s="1291"/>
      <c r="P354" s="1291"/>
      <c r="Q354" s="1288" t="s">
        <v>2183</v>
      </c>
      <c r="R354" s="1352" t="s">
        <v>2184</v>
      </c>
      <c r="S354" s="1291">
        <f>1/5</f>
        <v>0.2</v>
      </c>
      <c r="T354" s="1291">
        <v>0.33333333333333331</v>
      </c>
      <c r="U354" s="1291">
        <f>1/6</f>
        <v>0.16666666666666666</v>
      </c>
      <c r="V354" s="1388">
        <f>(1+(2/3))/6</f>
        <v>0.27777777777777773</v>
      </c>
    </row>
    <row r="355" spans="1:22">
      <c r="A355" s="1257">
        <v>354</v>
      </c>
      <c r="B355" s="1260" t="s">
        <v>2181</v>
      </c>
      <c r="C355" s="1272" t="s">
        <v>204</v>
      </c>
      <c r="D355" s="1250" t="str">
        <f t="shared" si="37"/>
        <v>Rami Alhasan</v>
      </c>
      <c r="E355" s="1260" t="s">
        <v>231</v>
      </c>
      <c r="F355" s="1260" t="s">
        <v>18</v>
      </c>
      <c r="G355" s="1260" t="s">
        <v>33</v>
      </c>
      <c r="H355" s="1260" t="s">
        <v>2180</v>
      </c>
      <c r="I355" s="1280" t="s">
        <v>2171</v>
      </c>
      <c r="J355" s="1260" t="s">
        <v>2179</v>
      </c>
      <c r="K355" s="1263">
        <v>0</v>
      </c>
      <c r="L355" s="1263"/>
      <c r="M355" s="1263"/>
      <c r="N355" s="1263"/>
      <c r="O355" s="1263"/>
      <c r="P355" s="1263"/>
      <c r="Q355" s="1260" t="s">
        <v>2183</v>
      </c>
      <c r="R355" s="1350" t="s">
        <v>2184</v>
      </c>
      <c r="S355" s="1263">
        <f>1/5</f>
        <v>0.2</v>
      </c>
      <c r="T355" s="1263">
        <v>0</v>
      </c>
      <c r="U355" s="1263">
        <f>1/6</f>
        <v>0.16666666666666666</v>
      </c>
      <c r="V355" s="1387">
        <v>0</v>
      </c>
    </row>
    <row r="356" spans="1:22">
      <c r="A356" s="1285">
        <v>355</v>
      </c>
      <c r="B356" s="1288" t="s">
        <v>855</v>
      </c>
      <c r="C356" s="1299" t="s">
        <v>164</v>
      </c>
      <c r="D356" s="1250" t="str">
        <f t="shared" si="37"/>
        <v>Mohamed Badrelzaman</v>
      </c>
      <c r="E356" s="1288" t="s">
        <v>157</v>
      </c>
      <c r="F356" s="1288" t="s">
        <v>18</v>
      </c>
      <c r="G356" s="1288" t="s">
        <v>33</v>
      </c>
      <c r="H356" s="1288" t="s">
        <v>2180</v>
      </c>
      <c r="I356" s="1289" t="s">
        <v>2171</v>
      </c>
      <c r="J356" s="1288" t="s">
        <v>2179</v>
      </c>
      <c r="K356" s="1291">
        <v>0.33333333333333331</v>
      </c>
      <c r="L356" s="1291"/>
      <c r="M356" s="1291"/>
      <c r="N356" s="1291"/>
      <c r="O356" s="1291"/>
      <c r="P356" s="1291"/>
      <c r="Q356" s="1288" t="s">
        <v>2183</v>
      </c>
      <c r="R356" s="1352" t="s">
        <v>2184</v>
      </c>
      <c r="S356" s="1291">
        <f>1/5</f>
        <v>0.2</v>
      </c>
      <c r="T356" s="1291">
        <v>0.33333333333333331</v>
      </c>
      <c r="U356" s="1291">
        <f>1/6</f>
        <v>0.16666666666666666</v>
      </c>
      <c r="V356" s="1388">
        <f>(1+(2/3))/6</f>
        <v>0.27777777777777773</v>
      </c>
    </row>
    <row r="357" spans="1:22">
      <c r="A357" s="1257">
        <v>356</v>
      </c>
      <c r="B357" s="1260" t="s">
        <v>946</v>
      </c>
      <c r="C357" s="1272" t="s">
        <v>2182</v>
      </c>
      <c r="D357" s="1250" t="str">
        <f t="shared" si="37"/>
        <v>Muhammad Ashraf Sabri</v>
      </c>
      <c r="E357" s="1353" t="s">
        <v>231</v>
      </c>
      <c r="F357" s="1353" t="s">
        <v>2192</v>
      </c>
      <c r="G357" s="1260" t="s">
        <v>2098</v>
      </c>
      <c r="H357" s="1260" t="s">
        <v>2180</v>
      </c>
      <c r="I357" s="1280" t="s">
        <v>2171</v>
      </c>
      <c r="J357" s="1260" t="s">
        <v>2179</v>
      </c>
      <c r="K357" s="1263">
        <v>0</v>
      </c>
      <c r="L357" s="1263"/>
      <c r="M357" s="1263"/>
      <c r="N357" s="1263"/>
      <c r="O357" s="1263"/>
      <c r="P357" s="1263"/>
      <c r="Q357" s="1260" t="s">
        <v>2183</v>
      </c>
      <c r="R357" s="1350" t="s">
        <v>2184</v>
      </c>
      <c r="S357" s="1263">
        <f>1/5</f>
        <v>0.2</v>
      </c>
      <c r="T357" s="1263">
        <v>0</v>
      </c>
      <c r="U357" s="1263">
        <f>1/6</f>
        <v>0.16666666666666666</v>
      </c>
      <c r="V357" s="1387">
        <v>0</v>
      </c>
    </row>
    <row r="358" spans="1:22">
      <c r="A358" s="1285">
        <v>357</v>
      </c>
      <c r="B358" s="1288" t="s">
        <v>1080</v>
      </c>
      <c r="C358" s="1299" t="s">
        <v>2191</v>
      </c>
      <c r="D358" s="1250" t="str">
        <f t="shared" si="37"/>
        <v>Nabil  Abdel Jabbar</v>
      </c>
      <c r="E358" s="1288" t="s">
        <v>67</v>
      </c>
      <c r="F358" s="1288" t="s">
        <v>18</v>
      </c>
      <c r="G358" s="1288" t="s">
        <v>33</v>
      </c>
      <c r="H358" s="1288" t="s">
        <v>2180</v>
      </c>
      <c r="I358" s="1289" t="s">
        <v>2171</v>
      </c>
      <c r="J358" s="1288" t="s">
        <v>2179</v>
      </c>
      <c r="K358" s="1291">
        <v>0.33333333333333331</v>
      </c>
      <c r="L358" s="1291"/>
      <c r="M358" s="1291"/>
      <c r="N358" s="1291"/>
      <c r="O358" s="1291"/>
      <c r="P358" s="1291"/>
      <c r="Q358" s="1288" t="s">
        <v>2183</v>
      </c>
      <c r="R358" s="1352" t="s">
        <v>2184</v>
      </c>
      <c r="S358" s="1291">
        <f>1/5</f>
        <v>0.2</v>
      </c>
      <c r="T358" s="1291">
        <v>0.33333333333333331</v>
      </c>
      <c r="U358" s="1291">
        <f>1/6</f>
        <v>0.16666666666666666</v>
      </c>
      <c r="V358" s="1388">
        <f>(1+(2/3))/6</f>
        <v>0.27777777777777773</v>
      </c>
    </row>
    <row r="359" spans="1:22">
      <c r="A359" s="1257">
        <v>358</v>
      </c>
      <c r="B359" s="1260" t="s">
        <v>251</v>
      </c>
      <c r="C359" s="1272" t="s">
        <v>252</v>
      </c>
      <c r="D359" s="1250" t="str">
        <f t="shared" si="37"/>
        <v>Jay Squalli</v>
      </c>
      <c r="E359" s="1260" t="s">
        <v>67</v>
      </c>
      <c r="F359" s="1260" t="s">
        <v>19</v>
      </c>
      <c r="G359" s="1260" t="s">
        <v>40</v>
      </c>
      <c r="H359" s="1260" t="s">
        <v>2186</v>
      </c>
      <c r="I359" s="1280" t="s">
        <v>2172</v>
      </c>
      <c r="J359" s="1260" t="s">
        <v>2185</v>
      </c>
      <c r="K359" s="1263"/>
      <c r="L359" s="1263">
        <v>1</v>
      </c>
      <c r="M359" s="1263"/>
      <c r="N359" s="1263"/>
      <c r="O359" s="1263"/>
      <c r="P359" s="1263"/>
      <c r="Q359" s="1260" t="s">
        <v>2016</v>
      </c>
      <c r="R359" s="1350" t="s">
        <v>2187</v>
      </c>
      <c r="S359" s="1263">
        <v>1</v>
      </c>
      <c r="T359" s="1263">
        <v>1</v>
      </c>
      <c r="U359" s="1263">
        <v>1</v>
      </c>
      <c r="V359" s="1393">
        <v>1</v>
      </c>
    </row>
    <row r="360" spans="1:22">
      <c r="A360" s="1249">
        <v>359</v>
      </c>
      <c r="B360" s="1252" t="s">
        <v>304</v>
      </c>
      <c r="C360" s="1268" t="s">
        <v>305</v>
      </c>
      <c r="D360" s="1250" t="str">
        <f t="shared" si="37"/>
        <v>Yassir Makkawi</v>
      </c>
      <c r="E360" s="1252" t="s">
        <v>67</v>
      </c>
      <c r="F360" s="1252" t="s">
        <v>18</v>
      </c>
      <c r="G360" s="1252" t="s">
        <v>33</v>
      </c>
      <c r="H360" s="1252" t="s">
        <v>2189</v>
      </c>
      <c r="I360" s="1281" t="s">
        <v>2173</v>
      </c>
      <c r="J360" s="1252" t="s">
        <v>2188</v>
      </c>
      <c r="K360" s="1255">
        <v>1</v>
      </c>
      <c r="L360" s="1255"/>
      <c r="M360" s="1255"/>
      <c r="N360" s="1255"/>
      <c r="O360" s="1255"/>
      <c r="P360" s="1255"/>
      <c r="Q360" s="1252" t="s">
        <v>1202</v>
      </c>
      <c r="R360" s="1351" t="s">
        <v>2190</v>
      </c>
      <c r="S360" s="1255">
        <v>1</v>
      </c>
      <c r="T360" s="1255">
        <v>1</v>
      </c>
      <c r="U360" s="1255">
        <f>1/3</f>
        <v>0.33333333333333331</v>
      </c>
      <c r="V360" s="1392">
        <f>1/3</f>
        <v>0.33333333333333331</v>
      </c>
    </row>
    <row r="361" spans="1:22">
      <c r="A361" s="1354">
        <v>360</v>
      </c>
      <c r="B361" s="1258" t="s">
        <v>81</v>
      </c>
      <c r="C361" s="1259" t="s">
        <v>378</v>
      </c>
      <c r="D361" s="1250" t="str">
        <f t="shared" si="37"/>
        <v>Ayman Alzaatreh</v>
      </c>
      <c r="E361" s="1258" t="s">
        <v>59</v>
      </c>
      <c r="F361" s="1355" t="s">
        <v>2192</v>
      </c>
      <c r="G361" s="1258" t="s">
        <v>29</v>
      </c>
      <c r="H361" s="1258" t="s">
        <v>2201</v>
      </c>
      <c r="I361" s="1280" t="s">
        <v>2194</v>
      </c>
      <c r="J361" s="1258" t="s">
        <v>2198</v>
      </c>
      <c r="K361" s="1294">
        <v>1</v>
      </c>
      <c r="L361" s="1294"/>
      <c r="M361" s="1294"/>
      <c r="N361" s="1294"/>
      <c r="O361" s="1294"/>
      <c r="P361" s="1294"/>
      <c r="Q361" s="1258" t="s">
        <v>2199</v>
      </c>
      <c r="R361" s="1356" t="s">
        <v>2200</v>
      </c>
      <c r="S361" s="1294">
        <v>1</v>
      </c>
      <c r="T361" s="1294">
        <v>1</v>
      </c>
      <c r="U361" s="1294">
        <f>1/3</f>
        <v>0.33333333333333331</v>
      </c>
      <c r="V361" s="1403">
        <f>1/3</f>
        <v>0.33333333333333331</v>
      </c>
    </row>
    <row r="362" spans="1:22">
      <c r="A362" s="1302">
        <v>361</v>
      </c>
      <c r="B362" s="1303" t="s">
        <v>494</v>
      </c>
      <c r="C362" s="1304" t="s">
        <v>1037</v>
      </c>
      <c r="D362" s="1250" t="str">
        <f t="shared" si="37"/>
        <v>Hafiz Usman</v>
      </c>
      <c r="E362" s="1357" t="s">
        <v>868</v>
      </c>
      <c r="F362" s="1303" t="s">
        <v>18</v>
      </c>
      <c r="G362" s="1357" t="s">
        <v>36</v>
      </c>
      <c r="H362" s="1303" t="s">
        <v>2204</v>
      </c>
      <c r="I362" s="1306" t="s">
        <v>2195</v>
      </c>
      <c r="J362" s="1303" t="s">
        <v>2203</v>
      </c>
      <c r="K362" s="1176">
        <v>0</v>
      </c>
      <c r="L362" s="1176"/>
      <c r="M362" s="1176"/>
      <c r="N362" s="1176"/>
      <c r="O362" s="1176"/>
      <c r="P362" s="1176"/>
      <c r="Q362" s="1303" t="s">
        <v>1202</v>
      </c>
      <c r="R362" s="1308" t="s">
        <v>2205</v>
      </c>
      <c r="S362" s="1378">
        <f>1/3</f>
        <v>0.33333333333333331</v>
      </c>
      <c r="T362" s="1176">
        <v>0</v>
      </c>
      <c r="U362" s="1378">
        <f>1/3</f>
        <v>0.33333333333333331</v>
      </c>
      <c r="V362" s="1397">
        <v>0</v>
      </c>
    </row>
    <row r="363" spans="1:22">
      <c r="A363" s="1273">
        <v>362</v>
      </c>
      <c r="B363" s="1274" t="s">
        <v>247</v>
      </c>
      <c r="C363" s="1275" t="s">
        <v>248</v>
      </c>
      <c r="D363" s="1250" t="str">
        <f t="shared" si="37"/>
        <v>Shayok Mukhopadhyay</v>
      </c>
      <c r="E363" s="1274" t="s">
        <v>56</v>
      </c>
      <c r="F363" s="1274" t="s">
        <v>18</v>
      </c>
      <c r="G363" s="1358" t="s">
        <v>36</v>
      </c>
      <c r="H363" s="1274" t="s">
        <v>2204</v>
      </c>
      <c r="I363" s="1277" t="s">
        <v>2195</v>
      </c>
      <c r="J363" s="1274" t="s">
        <v>2203</v>
      </c>
      <c r="K363" s="1278">
        <v>0.5</v>
      </c>
      <c r="L363" s="1278"/>
      <c r="M363" s="1278"/>
      <c r="N363" s="1278"/>
      <c r="O363" s="1278"/>
      <c r="P363" s="1278"/>
      <c r="Q363" s="1274" t="s">
        <v>1202</v>
      </c>
      <c r="R363" s="1279" t="s">
        <v>2205</v>
      </c>
      <c r="S363" s="1278">
        <f>1/3</f>
        <v>0.33333333333333331</v>
      </c>
      <c r="T363" s="1278">
        <v>0.5</v>
      </c>
      <c r="U363" s="1278">
        <f>1/3</f>
        <v>0.33333333333333331</v>
      </c>
      <c r="V363" s="1389">
        <v>0.5</v>
      </c>
    </row>
    <row r="364" spans="1:22">
      <c r="A364" s="1285">
        <v>363</v>
      </c>
      <c r="B364" s="1288" t="s">
        <v>237</v>
      </c>
      <c r="C364" s="1299" t="s">
        <v>238</v>
      </c>
      <c r="D364" s="1250" t="str">
        <f t="shared" si="37"/>
        <v>Habibur Rehman</v>
      </c>
      <c r="E364" s="1288" t="s">
        <v>59</v>
      </c>
      <c r="F364" s="1288" t="s">
        <v>18</v>
      </c>
      <c r="G364" s="1359" t="s">
        <v>36</v>
      </c>
      <c r="H364" s="1288" t="s">
        <v>2204</v>
      </c>
      <c r="I364" s="1289" t="s">
        <v>2195</v>
      </c>
      <c r="J364" s="1288" t="s">
        <v>2203</v>
      </c>
      <c r="K364" s="1291">
        <v>0.5</v>
      </c>
      <c r="L364" s="1291"/>
      <c r="M364" s="1291"/>
      <c r="N364" s="1291"/>
      <c r="O364" s="1291"/>
      <c r="P364" s="1291"/>
      <c r="Q364" s="1288" t="s">
        <v>1202</v>
      </c>
      <c r="R364" s="1292" t="s">
        <v>2205</v>
      </c>
      <c r="S364" s="1291">
        <f>1/3</f>
        <v>0.33333333333333331</v>
      </c>
      <c r="T364" s="1291">
        <v>0.5</v>
      </c>
      <c r="U364" s="1291">
        <f>1/3</f>
        <v>0.33333333333333331</v>
      </c>
      <c r="V364" s="1389">
        <v>0.5</v>
      </c>
    </row>
    <row r="365" spans="1:22">
      <c r="A365" s="1273">
        <v>364</v>
      </c>
      <c r="B365" s="1274" t="s">
        <v>79</v>
      </c>
      <c r="C365" s="1275" t="s">
        <v>381</v>
      </c>
      <c r="D365" s="1250" t="str">
        <f t="shared" si="37"/>
        <v>Khaled El-Fakih</v>
      </c>
      <c r="E365" s="1274" t="s">
        <v>67</v>
      </c>
      <c r="F365" s="1274" t="s">
        <v>18</v>
      </c>
      <c r="G365" s="1274" t="s">
        <v>1361</v>
      </c>
      <c r="H365" s="1274" t="s">
        <v>2207</v>
      </c>
      <c r="I365" s="1277" t="s">
        <v>2196</v>
      </c>
      <c r="J365" s="1274" t="s">
        <v>2206</v>
      </c>
      <c r="K365" s="1278">
        <v>1</v>
      </c>
      <c r="L365" s="1278"/>
      <c r="M365" s="1278"/>
      <c r="N365" s="1278"/>
      <c r="O365" s="1278"/>
      <c r="P365" s="1278"/>
      <c r="Q365" s="1274" t="s">
        <v>2210</v>
      </c>
      <c r="R365" s="1279" t="s">
        <v>2211</v>
      </c>
      <c r="S365" s="1278">
        <f>1/2</f>
        <v>0.5</v>
      </c>
      <c r="T365" s="1278">
        <v>1</v>
      </c>
      <c r="U365" s="1278">
        <f>1/3</f>
        <v>0.33333333333333331</v>
      </c>
      <c r="V365" s="1389">
        <f>2/3</f>
        <v>0.66666666666666663</v>
      </c>
    </row>
    <row r="366" spans="1:22">
      <c r="A366" s="1249">
        <v>365</v>
      </c>
      <c r="B366" s="1252" t="s">
        <v>2208</v>
      </c>
      <c r="C366" s="1268" t="s">
        <v>2209</v>
      </c>
      <c r="D366" s="1250" t="str">
        <f t="shared" si="37"/>
        <v>Ayat Saleh</v>
      </c>
      <c r="E366" s="1252" t="s">
        <v>231</v>
      </c>
      <c r="F366" s="1252" t="s">
        <v>18</v>
      </c>
      <c r="G366" s="1252" t="s">
        <v>1361</v>
      </c>
      <c r="H366" s="1252" t="s">
        <v>2207</v>
      </c>
      <c r="I366" s="1281" t="s">
        <v>2196</v>
      </c>
      <c r="J366" s="1252" t="s">
        <v>2206</v>
      </c>
      <c r="K366" s="1255">
        <v>0</v>
      </c>
      <c r="L366" s="1255"/>
      <c r="M366" s="1255"/>
      <c r="N366" s="1255"/>
      <c r="O366" s="1255"/>
      <c r="P366" s="1255"/>
      <c r="Q366" s="1252" t="s">
        <v>2210</v>
      </c>
      <c r="R366" s="1266" t="s">
        <v>2211</v>
      </c>
      <c r="S366" s="1255">
        <f>1/2</f>
        <v>0.5</v>
      </c>
      <c r="T366" s="1255">
        <v>0</v>
      </c>
      <c r="U366" s="1255">
        <f>1/3</f>
        <v>0.33333333333333331</v>
      </c>
      <c r="V366" s="1386">
        <v>0</v>
      </c>
    </row>
    <row r="367" spans="1:22">
      <c r="A367" s="1257">
        <v>366</v>
      </c>
      <c r="B367" s="1260" t="s">
        <v>96</v>
      </c>
      <c r="C367" s="1272" t="s">
        <v>97</v>
      </c>
      <c r="D367" s="1250" t="str">
        <f t="shared" si="37"/>
        <v>Mark Aveyard</v>
      </c>
      <c r="E367" s="1260" t="s">
        <v>59</v>
      </c>
      <c r="F367" s="1353" t="s">
        <v>2192</v>
      </c>
      <c r="G367" s="1260" t="s">
        <v>1888</v>
      </c>
      <c r="H367" s="1260" t="s">
        <v>2213</v>
      </c>
      <c r="I367" s="1280" t="s">
        <v>2197</v>
      </c>
      <c r="J367" s="1260" t="s">
        <v>2212</v>
      </c>
      <c r="K367" s="1263"/>
      <c r="L367" s="1263">
        <v>1</v>
      </c>
      <c r="M367" s="1263"/>
      <c r="N367" s="1263"/>
      <c r="O367" s="1263"/>
      <c r="P367" s="1263"/>
      <c r="Q367" s="1260" t="s">
        <v>1213</v>
      </c>
      <c r="R367" s="1267" t="s">
        <v>2214</v>
      </c>
      <c r="S367" s="1263">
        <v>1</v>
      </c>
      <c r="T367" s="1263">
        <v>1</v>
      </c>
      <c r="U367" s="1263">
        <f>1/2</f>
        <v>0.5</v>
      </c>
      <c r="V367" s="1393">
        <f>1/2</f>
        <v>0.5</v>
      </c>
    </row>
    <row r="368" spans="1:22">
      <c r="A368" s="1249">
        <v>367</v>
      </c>
      <c r="B368" s="1252" t="s">
        <v>1005</v>
      </c>
      <c r="C368" s="1268" t="s">
        <v>1006</v>
      </c>
      <c r="D368" s="1250" t="str">
        <f t="shared" si="37"/>
        <v>Belal Al-Khamaiseh</v>
      </c>
      <c r="E368" s="1252" t="s">
        <v>311</v>
      </c>
      <c r="F368" s="1360" t="s">
        <v>2192</v>
      </c>
      <c r="G368" s="1252" t="s">
        <v>29</v>
      </c>
      <c r="H368" s="1252" t="s">
        <v>2216</v>
      </c>
      <c r="I368" s="1281" t="s">
        <v>2202</v>
      </c>
      <c r="J368" s="1252" t="s">
        <v>2215</v>
      </c>
      <c r="K368" s="1255">
        <v>1</v>
      </c>
      <c r="L368" s="1255"/>
      <c r="M368" s="1255"/>
      <c r="N368" s="1255"/>
      <c r="O368" s="1255"/>
      <c r="P368" s="1255"/>
      <c r="Q368" s="1252" t="s">
        <v>1206</v>
      </c>
      <c r="R368" s="1266" t="s">
        <v>2217</v>
      </c>
      <c r="S368" s="1255">
        <v>1</v>
      </c>
      <c r="T368" s="1255">
        <v>1</v>
      </c>
      <c r="U368" s="1255">
        <f>1/3</f>
        <v>0.33333333333333331</v>
      </c>
      <c r="V368" s="1392">
        <f>1/3</f>
        <v>0.33333333333333331</v>
      </c>
    </row>
    <row r="369" spans="1:22">
      <c r="A369" s="1257">
        <v>368</v>
      </c>
      <c r="B369" s="1260" t="s">
        <v>70</v>
      </c>
      <c r="C369" s="1272" t="s">
        <v>69</v>
      </c>
      <c r="D369" s="1250" t="str">
        <f t="shared" si="37"/>
        <v>Rodrigo Basco</v>
      </c>
      <c r="E369" s="1260" t="s">
        <v>59</v>
      </c>
      <c r="F369" s="1260" t="s">
        <v>19</v>
      </c>
      <c r="G369" s="1260" t="s">
        <v>1237</v>
      </c>
      <c r="H369" s="1260" t="s">
        <v>2220</v>
      </c>
      <c r="I369" s="1280" t="s">
        <v>2219</v>
      </c>
      <c r="J369" s="1260" t="s">
        <v>2218</v>
      </c>
      <c r="K369" s="1263"/>
      <c r="L369" s="1263">
        <v>1</v>
      </c>
      <c r="M369" s="1263"/>
      <c r="N369" s="1263"/>
      <c r="O369" s="1263"/>
      <c r="P369" s="1263"/>
      <c r="Q369" s="1260" t="s">
        <v>1093</v>
      </c>
      <c r="R369" s="1267" t="s">
        <v>2221</v>
      </c>
      <c r="S369" s="1263">
        <v>1</v>
      </c>
      <c r="T369" s="1263">
        <v>1</v>
      </c>
      <c r="U369" s="1263">
        <f>1/3</f>
        <v>0.33333333333333331</v>
      </c>
      <c r="V369" s="1393">
        <f>1/3</f>
        <v>0.33333333333333331</v>
      </c>
    </row>
    <row r="370" spans="1:22">
      <c r="A370" s="1285">
        <v>369</v>
      </c>
      <c r="B370" s="1288" t="s">
        <v>239</v>
      </c>
      <c r="C370" s="1299" t="s">
        <v>204</v>
      </c>
      <c r="D370" s="1250" t="str">
        <f t="shared" si="37"/>
        <v>Rami Hawileh</v>
      </c>
      <c r="E370" s="1288" t="s">
        <v>67</v>
      </c>
      <c r="F370" s="1288" t="s">
        <v>18</v>
      </c>
      <c r="G370" s="1288" t="s">
        <v>34</v>
      </c>
      <c r="H370" s="1288" t="s">
        <v>2223</v>
      </c>
      <c r="I370" s="1289" t="s">
        <v>2224</v>
      </c>
      <c r="J370" s="1288" t="s">
        <v>2222</v>
      </c>
      <c r="K370" s="1291">
        <v>0.5</v>
      </c>
      <c r="L370" s="1291"/>
      <c r="M370" s="1291"/>
      <c r="N370" s="1291"/>
      <c r="O370" s="1291"/>
      <c r="P370" s="1291"/>
      <c r="Q370" s="1288" t="s">
        <v>1204</v>
      </c>
      <c r="R370" s="1292" t="s">
        <v>2227</v>
      </c>
      <c r="S370" s="1291">
        <f>1/3</f>
        <v>0.33333333333333331</v>
      </c>
      <c r="T370" s="1291">
        <v>0.5</v>
      </c>
      <c r="U370" s="1291">
        <f>1/4</f>
        <v>0.25</v>
      </c>
      <c r="V370" s="1388">
        <f>(1+(1/2))/4</f>
        <v>0.375</v>
      </c>
    </row>
    <row r="371" spans="1:22">
      <c r="A371" s="1257">
        <v>370</v>
      </c>
      <c r="B371" s="1260" t="s">
        <v>2225</v>
      </c>
      <c r="C371" s="1272" t="s">
        <v>2226</v>
      </c>
      <c r="D371" s="1250" t="str">
        <f t="shared" si="37"/>
        <v>Hazem Musto</v>
      </c>
      <c r="E371" s="1260" t="s">
        <v>231</v>
      </c>
      <c r="F371" s="1260" t="s">
        <v>18</v>
      </c>
      <c r="G371" s="1260" t="s">
        <v>34</v>
      </c>
      <c r="H371" s="1260" t="s">
        <v>2223</v>
      </c>
      <c r="I371" s="1280" t="s">
        <v>2224</v>
      </c>
      <c r="J371" s="1260" t="s">
        <v>2222</v>
      </c>
      <c r="K371" s="1263">
        <v>0</v>
      </c>
      <c r="L371" s="1263"/>
      <c r="M371" s="1263"/>
      <c r="N371" s="1263"/>
      <c r="O371" s="1263"/>
      <c r="P371" s="1263"/>
      <c r="Q371" s="1260" t="s">
        <v>1204</v>
      </c>
      <c r="R371" s="1267" t="s">
        <v>2227</v>
      </c>
      <c r="S371" s="1263">
        <f>1/3</f>
        <v>0.33333333333333331</v>
      </c>
      <c r="T371" s="1263">
        <v>0</v>
      </c>
      <c r="U371" s="1263">
        <f>1/4</f>
        <v>0.25</v>
      </c>
      <c r="V371" s="1387">
        <v>0</v>
      </c>
    </row>
    <row r="372" spans="1:22">
      <c r="A372" s="1285">
        <v>371</v>
      </c>
      <c r="B372" s="1288" t="s">
        <v>241</v>
      </c>
      <c r="C372" s="1287" t="s">
        <v>1548</v>
      </c>
      <c r="D372" s="1250" t="str">
        <f t="shared" si="37"/>
        <v>Jamal El-Din Abdalla</v>
      </c>
      <c r="E372" s="1286" t="s">
        <v>67</v>
      </c>
      <c r="F372" s="1286" t="s">
        <v>18</v>
      </c>
      <c r="G372" s="1286" t="s">
        <v>34</v>
      </c>
      <c r="H372" s="1288" t="s">
        <v>2223</v>
      </c>
      <c r="I372" s="1289" t="s">
        <v>2224</v>
      </c>
      <c r="J372" s="1288" t="s">
        <v>2222</v>
      </c>
      <c r="K372" s="1291">
        <v>0.5</v>
      </c>
      <c r="L372" s="1291"/>
      <c r="M372" s="1291"/>
      <c r="N372" s="1291"/>
      <c r="O372" s="1291"/>
      <c r="P372" s="1291"/>
      <c r="Q372" s="1288" t="s">
        <v>1204</v>
      </c>
      <c r="R372" s="1292" t="s">
        <v>2227</v>
      </c>
      <c r="S372" s="1291">
        <f>1/3</f>
        <v>0.33333333333333331</v>
      </c>
      <c r="T372" s="1291">
        <v>0.5</v>
      </c>
      <c r="U372" s="1291">
        <f>1/4</f>
        <v>0.25</v>
      </c>
      <c r="V372" s="1388">
        <f>(1+(1/2))/4</f>
        <v>0.375</v>
      </c>
    </row>
    <row r="373" spans="1:22">
      <c r="A373" s="1354">
        <v>372</v>
      </c>
      <c r="B373" s="1258" t="s">
        <v>1025</v>
      </c>
      <c r="C373" s="1259" t="s">
        <v>164</v>
      </c>
      <c r="D373" s="1250" t="str">
        <f t="shared" si="37"/>
        <v>Mohamed Abdelgawad</v>
      </c>
      <c r="E373" s="1258" t="s">
        <v>59</v>
      </c>
      <c r="F373" s="1258" t="s">
        <v>18</v>
      </c>
      <c r="G373" s="1258" t="s">
        <v>38</v>
      </c>
      <c r="H373" s="1258" t="s">
        <v>2230</v>
      </c>
      <c r="I373" s="1280" t="s">
        <v>2228</v>
      </c>
      <c r="J373" s="1258" t="s">
        <v>2229</v>
      </c>
      <c r="K373" s="1294">
        <v>1</v>
      </c>
      <c r="L373" s="1294"/>
      <c r="M373" s="1294"/>
      <c r="N373" s="1294"/>
      <c r="O373" s="1294"/>
      <c r="P373" s="1294"/>
      <c r="Q373" s="1258" t="s">
        <v>1212</v>
      </c>
      <c r="R373" s="1295" t="s">
        <v>2236</v>
      </c>
      <c r="S373" s="1294">
        <v>1</v>
      </c>
      <c r="T373" s="1294">
        <v>1</v>
      </c>
      <c r="U373" s="1294">
        <f>1/3</f>
        <v>0.33333333333333331</v>
      </c>
      <c r="V373" s="1403">
        <f>1/3</f>
        <v>0.33333333333333331</v>
      </c>
    </row>
    <row r="374" spans="1:22">
      <c r="A374" s="1285">
        <v>373</v>
      </c>
      <c r="B374" s="1288" t="s">
        <v>268</v>
      </c>
      <c r="C374" s="1287" t="s">
        <v>100</v>
      </c>
      <c r="D374" s="1250" t="str">
        <f t="shared" si="37"/>
        <v>Mohammad Nazzal</v>
      </c>
      <c r="E374" s="1286" t="s">
        <v>59</v>
      </c>
      <c r="F374" s="1286" t="s">
        <v>18</v>
      </c>
      <c r="G374" s="1286" t="s">
        <v>38</v>
      </c>
      <c r="H374" s="1288" t="s">
        <v>2238</v>
      </c>
      <c r="I374" s="1289" t="s">
        <v>2231</v>
      </c>
      <c r="J374" s="1288" t="s">
        <v>2237</v>
      </c>
      <c r="K374" s="1291">
        <v>1</v>
      </c>
      <c r="L374" s="1291"/>
      <c r="M374" s="1291"/>
      <c r="N374" s="1291"/>
      <c r="O374" s="1291"/>
      <c r="P374" s="1291"/>
      <c r="Q374" s="1288" t="s">
        <v>2243</v>
      </c>
      <c r="R374" s="1292" t="s">
        <v>2244</v>
      </c>
      <c r="S374" s="1291">
        <f>1/2</f>
        <v>0.5</v>
      </c>
      <c r="T374" s="1291">
        <v>1</v>
      </c>
      <c r="U374" s="1291">
        <f>1/2</f>
        <v>0.5</v>
      </c>
      <c r="V374" s="1396">
        <v>1</v>
      </c>
    </row>
    <row r="375" spans="1:22">
      <c r="A375" s="1257">
        <v>374</v>
      </c>
      <c r="B375" s="1260" t="s">
        <v>2239</v>
      </c>
      <c r="C375" s="1259" t="s">
        <v>2240</v>
      </c>
      <c r="D375" s="1250" t="str">
        <f t="shared" si="37"/>
        <v>Abdul Ghani Al Sabouni</v>
      </c>
      <c r="E375" s="1258" t="s">
        <v>835</v>
      </c>
      <c r="F375" s="1258" t="s">
        <v>18</v>
      </c>
      <c r="G375" s="1258" t="s">
        <v>38</v>
      </c>
      <c r="H375" s="1260" t="s">
        <v>2238</v>
      </c>
      <c r="I375" s="1280" t="s">
        <v>2231</v>
      </c>
      <c r="J375" s="1260" t="s">
        <v>2237</v>
      </c>
      <c r="K375" s="1263">
        <v>0</v>
      </c>
      <c r="L375" s="1263"/>
      <c r="M375" s="1263"/>
      <c r="N375" s="1263"/>
      <c r="O375" s="1263"/>
      <c r="P375" s="1263"/>
      <c r="Q375" s="1260" t="s">
        <v>2243</v>
      </c>
      <c r="R375" s="1267" t="s">
        <v>2244</v>
      </c>
      <c r="S375" s="1263">
        <f>1/2</f>
        <v>0.5</v>
      </c>
      <c r="T375" s="1263">
        <v>0</v>
      </c>
      <c r="U375" s="1263">
        <f>1/2</f>
        <v>0.5</v>
      </c>
      <c r="V375" s="1395">
        <v>0</v>
      </c>
    </row>
    <row r="376" spans="1:22">
      <c r="A376" s="1249">
        <v>375</v>
      </c>
      <c r="B376" s="1252" t="s">
        <v>1048</v>
      </c>
      <c r="C376" s="1251" t="s">
        <v>497</v>
      </c>
      <c r="D376" s="1250" t="str">
        <f t="shared" si="37"/>
        <v>Aaron Bartholomew</v>
      </c>
      <c r="E376" s="1250" t="s">
        <v>67</v>
      </c>
      <c r="F376" s="1360" t="s">
        <v>2192</v>
      </c>
      <c r="G376" s="1252" t="s">
        <v>2098</v>
      </c>
      <c r="H376" s="1252" t="s">
        <v>2246</v>
      </c>
      <c r="I376" s="1281" t="s">
        <v>2232</v>
      </c>
      <c r="J376" s="1252" t="s">
        <v>2245</v>
      </c>
      <c r="K376" s="1255">
        <v>1</v>
      </c>
      <c r="L376" s="1255"/>
      <c r="M376" s="1255"/>
      <c r="N376" s="1255"/>
      <c r="O376" s="1255"/>
      <c r="P376" s="1255"/>
      <c r="Q376" s="1252" t="s">
        <v>2248</v>
      </c>
      <c r="R376" s="1266" t="s">
        <v>2247</v>
      </c>
      <c r="S376" s="1255">
        <v>1</v>
      </c>
      <c r="T376" s="1255">
        <v>1</v>
      </c>
      <c r="U376" s="1255">
        <f>1/14</f>
        <v>7.1428571428571425E-2</v>
      </c>
      <c r="V376" s="1392">
        <f>1/14</f>
        <v>7.1428571428571425E-2</v>
      </c>
    </row>
    <row r="377" spans="1:22">
      <c r="A377" s="1354">
        <v>376</v>
      </c>
      <c r="B377" s="1260" t="s">
        <v>2252</v>
      </c>
      <c r="C377" s="1259" t="s">
        <v>111</v>
      </c>
      <c r="D377" s="1250" t="str">
        <f t="shared" si="37"/>
        <v>Mohammed Elnawawy</v>
      </c>
      <c r="E377" s="1258" t="s">
        <v>231</v>
      </c>
      <c r="F377" s="1258" t="s">
        <v>18</v>
      </c>
      <c r="G377" s="1258" t="s">
        <v>1361</v>
      </c>
      <c r="H377" s="1260" t="s">
        <v>2250</v>
      </c>
      <c r="I377" s="1280" t="s">
        <v>2233</v>
      </c>
      <c r="J377" s="1260" t="s">
        <v>2249</v>
      </c>
      <c r="K377" s="1263">
        <v>0</v>
      </c>
      <c r="L377" s="1263"/>
      <c r="M377" s="1263"/>
      <c r="N377" s="1263"/>
      <c r="O377" s="1263"/>
      <c r="P377" s="1263"/>
      <c r="Q377" s="1260" t="s">
        <v>2253</v>
      </c>
      <c r="R377" s="1267" t="s">
        <v>2251</v>
      </c>
      <c r="S377" s="1263">
        <f>1/4</f>
        <v>0.25</v>
      </c>
      <c r="T377" s="1263">
        <v>0</v>
      </c>
      <c r="U377" s="1263">
        <f>1/9</f>
        <v>0.1111111111111111</v>
      </c>
      <c r="V377" s="1387">
        <v>0</v>
      </c>
    </row>
    <row r="378" spans="1:22">
      <c r="A378" s="1285">
        <v>377</v>
      </c>
      <c r="B378" s="1288" t="s">
        <v>713</v>
      </c>
      <c r="C378" s="1287" t="s">
        <v>714</v>
      </c>
      <c r="D378" s="1250" t="str">
        <f t="shared" si="37"/>
        <v>Hammam Orabi</v>
      </c>
      <c r="E378" s="1286" t="s">
        <v>157</v>
      </c>
      <c r="F378" s="1286" t="s">
        <v>18</v>
      </c>
      <c r="G378" s="1286" t="s">
        <v>1361</v>
      </c>
      <c r="H378" s="1288" t="s">
        <v>2250</v>
      </c>
      <c r="I378" s="1289" t="s">
        <v>2233</v>
      </c>
      <c r="J378" s="1288" t="s">
        <v>2249</v>
      </c>
      <c r="K378" s="1291">
        <v>0.33333333333333331</v>
      </c>
      <c r="L378" s="1291"/>
      <c r="M378" s="1291"/>
      <c r="N378" s="1291"/>
      <c r="O378" s="1291"/>
      <c r="P378" s="1291"/>
      <c r="Q378" s="1288" t="s">
        <v>2253</v>
      </c>
      <c r="R378" s="1292" t="s">
        <v>2251</v>
      </c>
      <c r="S378" s="1291">
        <f>1/4</f>
        <v>0.25</v>
      </c>
      <c r="T378" s="1291">
        <v>0.33333333333333331</v>
      </c>
      <c r="U378" s="1291">
        <f>1/9</f>
        <v>0.1111111111111111</v>
      </c>
      <c r="V378" s="1388">
        <f>(1+(1/3))/9</f>
        <v>0.14814814814814814</v>
      </c>
    </row>
    <row r="379" spans="1:22">
      <c r="A379" s="1361">
        <v>378</v>
      </c>
      <c r="B379" s="1274" t="s">
        <v>120</v>
      </c>
      <c r="C379" s="1311" t="s">
        <v>121</v>
      </c>
      <c r="D379" s="1250" t="str">
        <f t="shared" si="37"/>
        <v>Assim Sagahyroon</v>
      </c>
      <c r="E379" s="1276" t="s">
        <v>67</v>
      </c>
      <c r="F379" s="1276" t="s">
        <v>18</v>
      </c>
      <c r="G379" s="1276" t="s">
        <v>1361</v>
      </c>
      <c r="H379" s="1274" t="s">
        <v>2250</v>
      </c>
      <c r="I379" s="1277" t="s">
        <v>2233</v>
      </c>
      <c r="J379" s="1274" t="s">
        <v>2249</v>
      </c>
      <c r="K379" s="1278">
        <v>0.33333333333333331</v>
      </c>
      <c r="L379" s="1278"/>
      <c r="M379" s="1278"/>
      <c r="N379" s="1278"/>
      <c r="O379" s="1278"/>
      <c r="P379" s="1278"/>
      <c r="Q379" s="1274" t="s">
        <v>2253</v>
      </c>
      <c r="R379" s="1279" t="s">
        <v>2251</v>
      </c>
      <c r="S379" s="1278">
        <f>1/4</f>
        <v>0.25</v>
      </c>
      <c r="T379" s="1291">
        <v>0.33333333333333331</v>
      </c>
      <c r="U379" s="1278">
        <f>1/9</f>
        <v>0.1111111111111111</v>
      </c>
      <c r="V379" s="1388">
        <f>(1+(1/3))/9</f>
        <v>0.14814814814814814</v>
      </c>
    </row>
    <row r="380" spans="1:22">
      <c r="A380" s="1285">
        <v>379</v>
      </c>
      <c r="B380" s="1288" t="s">
        <v>293</v>
      </c>
      <c r="C380" s="1287" t="s">
        <v>294</v>
      </c>
      <c r="D380" s="1250" t="str">
        <f t="shared" si="37"/>
        <v>Fadi Aloul</v>
      </c>
      <c r="E380" s="1286" t="s">
        <v>67</v>
      </c>
      <c r="F380" s="1286" t="s">
        <v>18</v>
      </c>
      <c r="G380" s="1286" t="s">
        <v>1361</v>
      </c>
      <c r="H380" s="1288" t="s">
        <v>2250</v>
      </c>
      <c r="I380" s="1289" t="s">
        <v>2233</v>
      </c>
      <c r="J380" s="1288" t="s">
        <v>2249</v>
      </c>
      <c r="K380" s="1291">
        <v>0.33333333333333331</v>
      </c>
      <c r="L380" s="1291"/>
      <c r="M380" s="1291"/>
      <c r="N380" s="1291"/>
      <c r="O380" s="1291"/>
      <c r="P380" s="1291"/>
      <c r="Q380" s="1288" t="s">
        <v>2253</v>
      </c>
      <c r="R380" s="1292" t="s">
        <v>2251</v>
      </c>
      <c r="S380" s="1291">
        <f>1/4</f>
        <v>0.25</v>
      </c>
      <c r="T380" s="1291">
        <v>0.33333333333333331</v>
      </c>
      <c r="U380" s="1291">
        <f>1/9</f>
        <v>0.1111111111111111</v>
      </c>
      <c r="V380" s="1388">
        <f>(1+(1/3))/9</f>
        <v>0.14814814814814814</v>
      </c>
    </row>
    <row r="381" spans="1:22">
      <c r="A381" s="1354">
        <v>380</v>
      </c>
      <c r="B381" s="1260" t="s">
        <v>109</v>
      </c>
      <c r="C381" s="1259" t="s">
        <v>282</v>
      </c>
      <c r="D381" s="1250" t="str">
        <f t="shared" si="37"/>
        <v>Ozgur Kaya</v>
      </c>
      <c r="E381" s="1260" t="s">
        <v>56</v>
      </c>
      <c r="F381" s="1258" t="s">
        <v>19</v>
      </c>
      <c r="G381" s="1260" t="s">
        <v>40</v>
      </c>
      <c r="H381" s="1260" t="s">
        <v>2255</v>
      </c>
      <c r="I381" s="1280" t="s">
        <v>2234</v>
      </c>
      <c r="J381" s="1260" t="s">
        <v>2254</v>
      </c>
      <c r="K381" s="1263">
        <v>1</v>
      </c>
      <c r="L381" s="1263"/>
      <c r="M381" s="1263"/>
      <c r="N381" s="1263"/>
      <c r="O381" s="1263"/>
      <c r="P381" s="1263"/>
      <c r="Q381" s="1260" t="s">
        <v>2257</v>
      </c>
      <c r="R381" s="1267" t="s">
        <v>2256</v>
      </c>
      <c r="S381" s="1263">
        <v>1</v>
      </c>
      <c r="T381" s="1263">
        <v>1</v>
      </c>
      <c r="U381" s="1263">
        <f>1/3</f>
        <v>0.33333333333333331</v>
      </c>
      <c r="V381" s="1393">
        <f>1/3</f>
        <v>0.33333333333333331</v>
      </c>
    </row>
    <row r="382" spans="1:22">
      <c r="A382" s="1249">
        <v>381</v>
      </c>
      <c r="B382" s="1252" t="s">
        <v>226</v>
      </c>
      <c r="C382" s="1251" t="s">
        <v>1459</v>
      </c>
      <c r="D382" s="1250" t="str">
        <f t="shared" si="37"/>
        <v>Ghaleb Husseini</v>
      </c>
      <c r="E382" s="1252" t="s">
        <v>67</v>
      </c>
      <c r="F382" s="1252" t="s">
        <v>18</v>
      </c>
      <c r="G382" s="1252" t="s">
        <v>33</v>
      </c>
      <c r="H382" s="1252" t="s">
        <v>2259</v>
      </c>
      <c r="I382" s="1281" t="s">
        <v>2235</v>
      </c>
      <c r="J382" s="1252" t="s">
        <v>2258</v>
      </c>
      <c r="K382" s="1255">
        <v>1</v>
      </c>
      <c r="L382" s="1255"/>
      <c r="M382" s="1255"/>
      <c r="N382" s="1255"/>
      <c r="O382" s="1255"/>
      <c r="P382" s="1255"/>
      <c r="Q382" s="1252" t="s">
        <v>1201</v>
      </c>
      <c r="R382" s="1266" t="s">
        <v>2260</v>
      </c>
      <c r="S382" s="1255">
        <v>1</v>
      </c>
      <c r="T382" s="1255">
        <v>1</v>
      </c>
      <c r="U382" s="1255">
        <f>1/18</f>
        <v>5.5555555555555552E-2</v>
      </c>
      <c r="V382" s="1392">
        <f>1/18</f>
        <v>5.5555555555555552E-2</v>
      </c>
    </row>
    <row r="383" spans="1:22">
      <c r="A383" s="1354">
        <v>382</v>
      </c>
      <c r="B383" s="1260" t="s">
        <v>277</v>
      </c>
      <c r="C383" s="1259" t="s">
        <v>2263</v>
      </c>
      <c r="D383" s="1250" t="str">
        <f t="shared" si="37"/>
        <v>Md Maruf Mortula</v>
      </c>
      <c r="E383" s="1258" t="s">
        <v>67</v>
      </c>
      <c r="F383" s="1258" t="s">
        <v>18</v>
      </c>
      <c r="G383" s="1258" t="s">
        <v>34</v>
      </c>
      <c r="H383" s="1260" t="s">
        <v>2262</v>
      </c>
      <c r="I383" s="1280" t="s">
        <v>2241</v>
      </c>
      <c r="J383" s="1260" t="s">
        <v>2261</v>
      </c>
      <c r="K383" s="1263">
        <v>0.5</v>
      </c>
      <c r="L383" s="1263"/>
      <c r="M383" s="1263"/>
      <c r="N383" s="1263"/>
      <c r="O383" s="1263"/>
      <c r="P383" s="1263"/>
      <c r="Q383" s="1260" t="s">
        <v>1201</v>
      </c>
      <c r="R383" s="1267" t="s">
        <v>2265</v>
      </c>
      <c r="S383" s="1263">
        <f>1/2</f>
        <v>0.5</v>
      </c>
      <c r="T383" s="1263">
        <v>0.5</v>
      </c>
      <c r="U383" s="1263">
        <f>1/5</f>
        <v>0.2</v>
      </c>
      <c r="V383" s="1387">
        <f>1/5</f>
        <v>0.2</v>
      </c>
    </row>
    <row r="384" spans="1:22">
      <c r="A384" s="1249">
        <v>383</v>
      </c>
      <c r="B384" s="1252" t="s">
        <v>131</v>
      </c>
      <c r="C384" s="1251" t="s">
        <v>2264</v>
      </c>
      <c r="D384" s="1250" t="str">
        <f t="shared" si="37"/>
        <v>Tarig  Ali</v>
      </c>
      <c r="E384" s="1252" t="s">
        <v>59</v>
      </c>
      <c r="F384" s="1252" t="s">
        <v>18</v>
      </c>
      <c r="G384" s="1252" t="s">
        <v>34</v>
      </c>
      <c r="H384" s="1252" t="s">
        <v>2262</v>
      </c>
      <c r="I384" s="1281" t="s">
        <v>2241</v>
      </c>
      <c r="J384" s="1252" t="s">
        <v>2261</v>
      </c>
      <c r="K384" s="1255">
        <v>0.5</v>
      </c>
      <c r="L384" s="1255"/>
      <c r="M384" s="1255"/>
      <c r="N384" s="1255"/>
      <c r="O384" s="1255"/>
      <c r="P384" s="1255"/>
      <c r="Q384" s="1252" t="s">
        <v>1201</v>
      </c>
      <c r="R384" s="1266" t="s">
        <v>2265</v>
      </c>
      <c r="S384" s="1255">
        <f>1/2</f>
        <v>0.5</v>
      </c>
      <c r="T384" s="1255">
        <v>0.5</v>
      </c>
      <c r="U384" s="1255">
        <f>1/5</f>
        <v>0.2</v>
      </c>
      <c r="V384" s="1386">
        <f>1/5</f>
        <v>0.2</v>
      </c>
    </row>
    <row r="385" spans="1:22">
      <c r="A385" s="1354">
        <v>384</v>
      </c>
      <c r="B385" s="1260" t="s">
        <v>163</v>
      </c>
      <c r="C385" s="1259" t="s">
        <v>164</v>
      </c>
      <c r="D385" s="1250" t="str">
        <f t="shared" si="37"/>
        <v>Mohamed Gadalla</v>
      </c>
      <c r="E385" s="1258" t="s">
        <v>67</v>
      </c>
      <c r="F385" s="1258" t="s">
        <v>18</v>
      </c>
      <c r="G385" s="1258" t="s">
        <v>38</v>
      </c>
      <c r="H385" s="1260" t="s">
        <v>2267</v>
      </c>
      <c r="I385" s="1280" t="s">
        <v>2242</v>
      </c>
      <c r="J385" s="1260" t="s">
        <v>2266</v>
      </c>
      <c r="K385" s="1263">
        <v>1</v>
      </c>
      <c r="L385" s="1263"/>
      <c r="M385" s="1263"/>
      <c r="N385" s="1263"/>
      <c r="O385" s="1263"/>
      <c r="P385" s="1263"/>
      <c r="Q385" s="1260" t="s">
        <v>1227</v>
      </c>
      <c r="R385" s="1267" t="s">
        <v>2268</v>
      </c>
      <c r="S385" s="1263">
        <v>1</v>
      </c>
      <c r="T385" s="1263">
        <v>1</v>
      </c>
      <c r="U385" s="1263">
        <f>1/3</f>
        <v>0.33333333333333331</v>
      </c>
      <c r="V385" s="1393">
        <f>1/3</f>
        <v>0.33333333333333331</v>
      </c>
    </row>
    <row r="386" spans="1:22">
      <c r="A386" s="1249">
        <v>385</v>
      </c>
      <c r="B386" s="1252" t="s">
        <v>1022</v>
      </c>
      <c r="C386" s="1251" t="s">
        <v>1023</v>
      </c>
      <c r="D386" s="1250" t="str">
        <f t="shared" si="37"/>
        <v>Stefania Mariano</v>
      </c>
      <c r="E386" s="1252" t="s">
        <v>59</v>
      </c>
      <c r="F386" s="1250" t="s">
        <v>19</v>
      </c>
      <c r="G386" s="1250" t="s">
        <v>1237</v>
      </c>
      <c r="H386" s="1252" t="s">
        <v>2270</v>
      </c>
      <c r="I386" s="1281" t="s">
        <v>2271</v>
      </c>
      <c r="J386" s="1252" t="s">
        <v>2269</v>
      </c>
      <c r="K386" s="1255"/>
      <c r="L386" s="1255"/>
      <c r="M386" s="1255"/>
      <c r="N386" s="1255"/>
      <c r="O386" s="1255"/>
      <c r="P386" s="1255">
        <v>1</v>
      </c>
      <c r="Q386" s="1252" t="s">
        <v>1097</v>
      </c>
      <c r="R386" s="1266" t="s">
        <v>2272</v>
      </c>
      <c r="S386" s="1255">
        <v>1</v>
      </c>
      <c r="T386" s="1255">
        <v>1</v>
      </c>
      <c r="U386" s="1255">
        <f>1/3</f>
        <v>0.33333333333333331</v>
      </c>
      <c r="V386" s="1392">
        <f>1/3</f>
        <v>0.33333333333333331</v>
      </c>
    </row>
    <row r="387" spans="1:22">
      <c r="A387" s="1354">
        <v>386</v>
      </c>
      <c r="B387" s="1260" t="s">
        <v>1752</v>
      </c>
      <c r="C387" s="1272" t="s">
        <v>1754</v>
      </c>
      <c r="D387" s="1250" t="str">
        <f t="shared" ref="D387:D450" si="39">C387&amp;" "&amp;B387</f>
        <v>Rashid Ganeev</v>
      </c>
      <c r="E387" s="1260" t="s">
        <v>1387</v>
      </c>
      <c r="F387" s="1260" t="s">
        <v>1024</v>
      </c>
      <c r="G387" s="1260" t="s">
        <v>1755</v>
      </c>
      <c r="H387" s="1260" t="s">
        <v>2275</v>
      </c>
      <c r="I387" s="1280" t="s">
        <v>2274</v>
      </c>
      <c r="J387" s="1260" t="s">
        <v>2273</v>
      </c>
      <c r="K387" s="1263">
        <v>0.5</v>
      </c>
      <c r="L387" s="1263"/>
      <c r="M387" s="1263"/>
      <c r="N387" s="1263"/>
      <c r="O387" s="1263"/>
      <c r="P387" s="1263"/>
      <c r="Q387" s="1260" t="s">
        <v>1218</v>
      </c>
      <c r="R387" s="1267" t="s">
        <v>2276</v>
      </c>
      <c r="S387" s="1263">
        <f>1/2</f>
        <v>0.5</v>
      </c>
      <c r="T387" s="1263">
        <v>0.5</v>
      </c>
      <c r="U387" s="1263">
        <f>1/4</f>
        <v>0.25</v>
      </c>
      <c r="V387" s="1387">
        <f>1/4</f>
        <v>0.25</v>
      </c>
    </row>
    <row r="388" spans="1:22">
      <c r="A388" s="1249">
        <v>387</v>
      </c>
      <c r="B388" s="1252" t="s">
        <v>1984</v>
      </c>
      <c r="C388" s="1268" t="s">
        <v>1988</v>
      </c>
      <c r="D388" s="1250" t="str">
        <f t="shared" si="39"/>
        <v>Ganjaboy Boltaev</v>
      </c>
      <c r="E388" s="1252" t="s">
        <v>1989</v>
      </c>
      <c r="F388" s="1252" t="s">
        <v>1024</v>
      </c>
      <c r="G388" s="1252" t="s">
        <v>1755</v>
      </c>
      <c r="H388" s="1252" t="s">
        <v>2275</v>
      </c>
      <c r="I388" s="1281" t="s">
        <v>2274</v>
      </c>
      <c r="J388" s="1252" t="s">
        <v>2273</v>
      </c>
      <c r="K388" s="1255">
        <v>0.5</v>
      </c>
      <c r="L388" s="1255"/>
      <c r="M388" s="1255"/>
      <c r="N388" s="1255"/>
      <c r="O388" s="1255"/>
      <c r="P388" s="1255"/>
      <c r="Q388" s="1252" t="s">
        <v>1218</v>
      </c>
      <c r="R388" s="1266" t="s">
        <v>2276</v>
      </c>
      <c r="S388" s="1255">
        <f>1/2</f>
        <v>0.5</v>
      </c>
      <c r="T388" s="1255">
        <v>0.5</v>
      </c>
      <c r="U388" s="1255">
        <f>1/4</f>
        <v>0.25</v>
      </c>
      <c r="V388" s="1386">
        <f>1/4</f>
        <v>0.25</v>
      </c>
    </row>
    <row r="389" spans="1:22">
      <c r="A389" s="1354">
        <v>388</v>
      </c>
      <c r="B389" s="1258" t="s">
        <v>1487</v>
      </c>
      <c r="C389" s="1259" t="s">
        <v>399</v>
      </c>
      <c r="D389" s="1250" t="str">
        <f t="shared" si="39"/>
        <v>George Christodoulides</v>
      </c>
      <c r="E389" s="1258" t="s">
        <v>67</v>
      </c>
      <c r="F389" s="1258" t="s">
        <v>19</v>
      </c>
      <c r="G389" s="1258" t="s">
        <v>1488</v>
      </c>
      <c r="H389" s="1258" t="s">
        <v>2281</v>
      </c>
      <c r="I389" s="1280" t="s">
        <v>2280</v>
      </c>
      <c r="J389" s="1258" t="s">
        <v>2279</v>
      </c>
      <c r="K389" s="1294"/>
      <c r="L389" s="1294">
        <v>1</v>
      </c>
      <c r="M389" s="1294"/>
      <c r="N389" s="1294"/>
      <c r="O389" s="1294"/>
      <c r="P389" s="1294"/>
      <c r="Q389" s="1258" t="s">
        <v>1093</v>
      </c>
      <c r="R389" s="1295" t="s">
        <v>2282</v>
      </c>
      <c r="S389" s="1294">
        <v>1</v>
      </c>
      <c r="T389" s="1294">
        <v>1</v>
      </c>
      <c r="U389" s="1294">
        <f>1/3</f>
        <v>0.33333333333333331</v>
      </c>
      <c r="V389" s="1403">
        <f>1/3</f>
        <v>0.33333333333333331</v>
      </c>
    </row>
    <row r="390" spans="1:22">
      <c r="A390" s="1249">
        <v>389</v>
      </c>
      <c r="B390" s="1252" t="s">
        <v>122</v>
      </c>
      <c r="C390" s="1268" t="s">
        <v>123</v>
      </c>
      <c r="D390" s="1250" t="str">
        <f t="shared" si="39"/>
        <v>Taher Abualrub</v>
      </c>
      <c r="E390" s="1252" t="s">
        <v>67</v>
      </c>
      <c r="F390" s="1360" t="s">
        <v>2192</v>
      </c>
      <c r="G390" s="1252" t="s">
        <v>29</v>
      </c>
      <c r="H390" s="1252" t="s">
        <v>2284</v>
      </c>
      <c r="I390" s="1281" t="s">
        <v>2286</v>
      </c>
      <c r="J390" s="1252" t="s">
        <v>2283</v>
      </c>
      <c r="K390" s="1255"/>
      <c r="L390" s="1255"/>
      <c r="M390" s="1255"/>
      <c r="N390" s="1255"/>
      <c r="O390" s="1255"/>
      <c r="P390" s="1255">
        <v>1</v>
      </c>
      <c r="Q390" s="1252" t="s">
        <v>1205</v>
      </c>
      <c r="R390" s="1266" t="s">
        <v>2285</v>
      </c>
      <c r="S390" s="1255">
        <v>1</v>
      </c>
      <c r="T390" s="1255">
        <v>1</v>
      </c>
      <c r="U390" s="1255">
        <f>1/2</f>
        <v>0.5</v>
      </c>
      <c r="V390" s="1392">
        <f>1/2</f>
        <v>0.5</v>
      </c>
    </row>
    <row r="391" spans="1:22">
      <c r="A391" s="1354">
        <v>390</v>
      </c>
      <c r="B391" s="1260" t="s">
        <v>138</v>
      </c>
      <c r="C391" s="1272" t="s">
        <v>420</v>
      </c>
      <c r="D391" s="1250" t="str">
        <f t="shared" si="39"/>
        <v>Ammar Ahmed</v>
      </c>
      <c r="E391" s="1260" t="s">
        <v>231</v>
      </c>
      <c r="F391" s="1258" t="s">
        <v>18</v>
      </c>
      <c r="G391" s="1258" t="s">
        <v>38</v>
      </c>
      <c r="H391" s="1260" t="s">
        <v>2289</v>
      </c>
      <c r="I391" s="1280" t="s">
        <v>2288</v>
      </c>
      <c r="J391" s="1260" t="s">
        <v>2287</v>
      </c>
      <c r="K391" s="1263">
        <v>0</v>
      </c>
      <c r="L391" s="1263"/>
      <c r="M391" s="1263"/>
      <c r="N391" s="1263"/>
      <c r="O391" s="1263"/>
      <c r="P391" s="1263"/>
      <c r="Q391" s="1260" t="s">
        <v>1213</v>
      </c>
      <c r="R391" s="1267" t="s">
        <v>2290</v>
      </c>
      <c r="S391" s="1263">
        <v>0.33333333333333331</v>
      </c>
      <c r="T391" s="1263">
        <v>0</v>
      </c>
      <c r="U391" s="1263">
        <v>0.33333333333333331</v>
      </c>
      <c r="V391" s="1387">
        <v>0</v>
      </c>
    </row>
    <row r="392" spans="1:22">
      <c r="A392" s="1285">
        <v>391</v>
      </c>
      <c r="B392" s="1288" t="s">
        <v>742</v>
      </c>
      <c r="C392" s="1299" t="s">
        <v>743</v>
      </c>
      <c r="D392" s="1250" t="str">
        <f t="shared" si="39"/>
        <v>Maen Alkhader</v>
      </c>
      <c r="E392" s="1288" t="s">
        <v>59</v>
      </c>
      <c r="F392" s="1286" t="s">
        <v>18</v>
      </c>
      <c r="G392" s="1286" t="s">
        <v>38</v>
      </c>
      <c r="H392" s="1288" t="s">
        <v>2289</v>
      </c>
      <c r="I392" s="1289" t="s">
        <v>2288</v>
      </c>
      <c r="J392" s="1288" t="s">
        <v>2287</v>
      </c>
      <c r="K392" s="1291">
        <v>0.5</v>
      </c>
      <c r="L392" s="1291"/>
      <c r="M392" s="1291"/>
      <c r="N392" s="1291"/>
      <c r="O392" s="1291"/>
      <c r="P392" s="1291"/>
      <c r="Q392" s="1288" t="s">
        <v>1213</v>
      </c>
      <c r="R392" s="1292" t="s">
        <v>2290</v>
      </c>
      <c r="S392" s="1291">
        <v>0.33333333333333331</v>
      </c>
      <c r="T392" s="1291">
        <v>0.5</v>
      </c>
      <c r="U392" s="1291">
        <v>0.33333333333333331</v>
      </c>
      <c r="V392" s="1388">
        <v>0.5</v>
      </c>
    </row>
    <row r="393" spans="1:22">
      <c r="A393" s="1361">
        <v>392</v>
      </c>
      <c r="B393" s="1274" t="s">
        <v>364</v>
      </c>
      <c r="C393" s="1275" t="s">
        <v>154</v>
      </c>
      <c r="D393" s="1250" t="str">
        <f t="shared" si="39"/>
        <v>Bassam Abu-Nabah</v>
      </c>
      <c r="E393" s="1274" t="s">
        <v>59</v>
      </c>
      <c r="F393" s="1276" t="s">
        <v>18</v>
      </c>
      <c r="G393" s="1276" t="s">
        <v>38</v>
      </c>
      <c r="H393" s="1274" t="s">
        <v>2289</v>
      </c>
      <c r="I393" s="1277" t="s">
        <v>2288</v>
      </c>
      <c r="J393" s="1274" t="s">
        <v>2287</v>
      </c>
      <c r="K393" s="1278">
        <v>0.5</v>
      </c>
      <c r="L393" s="1278"/>
      <c r="M393" s="1278"/>
      <c r="N393" s="1278"/>
      <c r="O393" s="1278"/>
      <c r="P393" s="1278"/>
      <c r="Q393" s="1274" t="s">
        <v>1213</v>
      </c>
      <c r="R393" s="1279" t="s">
        <v>2290</v>
      </c>
      <c r="S393" s="1278">
        <v>0.33333333333333331</v>
      </c>
      <c r="T393" s="1278">
        <v>0.5</v>
      </c>
      <c r="U393" s="1278">
        <v>0.33333333333333331</v>
      </c>
      <c r="V393" s="1389">
        <v>0.5</v>
      </c>
    </row>
    <row r="394" spans="1:22" ht="15" customHeight="1">
      <c r="A394" s="1249">
        <v>393</v>
      </c>
      <c r="B394" s="1252" t="s">
        <v>103</v>
      </c>
      <c r="C394" s="1268" t="s">
        <v>104</v>
      </c>
      <c r="D394" s="1250" t="str">
        <f t="shared" si="39"/>
        <v>Hamid Baghestani</v>
      </c>
      <c r="E394" s="1252" t="s">
        <v>67</v>
      </c>
      <c r="F394" s="1252" t="s">
        <v>19</v>
      </c>
      <c r="G394" s="1252" t="s">
        <v>40</v>
      </c>
      <c r="H394" s="1252" t="s">
        <v>2293</v>
      </c>
      <c r="I394" s="1281" t="s">
        <v>2292</v>
      </c>
      <c r="J394" s="1252" t="s">
        <v>2291</v>
      </c>
      <c r="K394" s="1255"/>
      <c r="L394" s="1255"/>
      <c r="M394" s="1255"/>
      <c r="N394" s="1255"/>
      <c r="O394" s="1255"/>
      <c r="P394" s="1255">
        <v>0.5</v>
      </c>
      <c r="Q394" s="1252" t="s">
        <v>1097</v>
      </c>
      <c r="R394" s="1266" t="s">
        <v>2294</v>
      </c>
      <c r="S394" s="1255">
        <f>1/2</f>
        <v>0.5</v>
      </c>
      <c r="T394" s="1255">
        <v>0.5</v>
      </c>
      <c r="U394" s="1255">
        <f>1/2</f>
        <v>0.5</v>
      </c>
      <c r="V394" s="1386">
        <f>1/2</f>
        <v>0.5</v>
      </c>
    </row>
    <row r="395" spans="1:22">
      <c r="A395" s="1354">
        <v>394</v>
      </c>
      <c r="B395" s="1260" t="s">
        <v>784</v>
      </c>
      <c r="C395" s="1272" t="s">
        <v>775</v>
      </c>
      <c r="D395" s="1250" t="str">
        <f t="shared" si="39"/>
        <v>Ajalavat Viriyavipart</v>
      </c>
      <c r="E395" s="1260" t="s">
        <v>56</v>
      </c>
      <c r="F395" s="1260" t="s">
        <v>19</v>
      </c>
      <c r="G395" s="1260" t="s">
        <v>40</v>
      </c>
      <c r="H395" s="1260" t="s">
        <v>2293</v>
      </c>
      <c r="I395" s="1280" t="s">
        <v>2292</v>
      </c>
      <c r="J395" s="1260" t="s">
        <v>2291</v>
      </c>
      <c r="K395" s="1263"/>
      <c r="L395" s="1263"/>
      <c r="M395" s="1263"/>
      <c r="N395" s="1263"/>
      <c r="O395" s="1263"/>
      <c r="P395" s="1263">
        <v>0.5</v>
      </c>
      <c r="Q395" s="1260" t="s">
        <v>1097</v>
      </c>
      <c r="R395" s="1267" t="s">
        <v>2294</v>
      </c>
      <c r="S395" s="1263">
        <f>1/2</f>
        <v>0.5</v>
      </c>
      <c r="T395" s="1263">
        <v>0.5</v>
      </c>
      <c r="U395" s="1263">
        <f>1/2</f>
        <v>0.5</v>
      </c>
      <c r="V395" s="1387">
        <f>1/2</f>
        <v>0.5</v>
      </c>
    </row>
    <row r="396" spans="1:22">
      <c r="A396" s="1249">
        <v>395</v>
      </c>
      <c r="B396" s="1252" t="s">
        <v>271</v>
      </c>
      <c r="C396" s="1268" t="s">
        <v>272</v>
      </c>
      <c r="D396" s="1250" t="str">
        <f t="shared" si="39"/>
        <v>Wael Abuzaid</v>
      </c>
      <c r="E396" s="1252" t="s">
        <v>56</v>
      </c>
      <c r="F396" s="1252" t="s">
        <v>18</v>
      </c>
      <c r="G396" s="1252" t="s">
        <v>38</v>
      </c>
      <c r="H396" s="1252" t="s">
        <v>2297</v>
      </c>
      <c r="I396" s="1281" t="s">
        <v>2296</v>
      </c>
      <c r="J396" s="1252" t="s">
        <v>2295</v>
      </c>
      <c r="K396" s="1255"/>
      <c r="L396" s="1255"/>
      <c r="M396" s="1255"/>
      <c r="N396" s="1255"/>
      <c r="O396" s="1255"/>
      <c r="P396" s="1255">
        <v>1</v>
      </c>
      <c r="Q396" s="1252" t="s">
        <v>2299</v>
      </c>
      <c r="R396" s="1266" t="s">
        <v>2298</v>
      </c>
      <c r="S396" s="1255">
        <v>1</v>
      </c>
      <c r="T396" s="1255">
        <v>1</v>
      </c>
      <c r="U396" s="1255">
        <f>1/9</f>
        <v>0.1111111111111111</v>
      </c>
      <c r="V396" s="1392">
        <f>1/9</f>
        <v>0.1111111111111111</v>
      </c>
    </row>
    <row r="397" spans="1:22">
      <c r="A397" s="1354">
        <v>396</v>
      </c>
      <c r="B397" s="1260" t="s">
        <v>801</v>
      </c>
      <c r="C397" s="1272" t="s">
        <v>802</v>
      </c>
      <c r="D397" s="1250" t="str">
        <f t="shared" si="39"/>
        <v>Linzi Kemp</v>
      </c>
      <c r="E397" s="1260" t="s">
        <v>59</v>
      </c>
      <c r="F397" s="1260" t="s">
        <v>19</v>
      </c>
      <c r="G397" s="1260" t="s">
        <v>1237</v>
      </c>
      <c r="H397" s="1260" t="s">
        <v>2305</v>
      </c>
      <c r="I397" s="1280" t="s">
        <v>2300</v>
      </c>
      <c r="J397" s="1260" t="s">
        <v>2304</v>
      </c>
      <c r="K397" s="1263"/>
      <c r="L397" s="1263"/>
      <c r="M397" s="1263"/>
      <c r="N397" s="1263"/>
      <c r="O397" s="1263"/>
      <c r="P397" s="1263">
        <v>0.5</v>
      </c>
      <c r="Q397" s="1260" t="s">
        <v>1097</v>
      </c>
      <c r="R397" s="1267" t="s">
        <v>2306</v>
      </c>
      <c r="S397" s="1263">
        <f>1/2</f>
        <v>0.5</v>
      </c>
      <c r="T397" s="1263">
        <v>0.5</v>
      </c>
      <c r="U397" s="1263">
        <f>1/2</f>
        <v>0.5</v>
      </c>
      <c r="V397" s="1393">
        <f>1/2</f>
        <v>0.5</v>
      </c>
    </row>
    <row r="398" spans="1:22">
      <c r="A398" s="1249">
        <v>397</v>
      </c>
      <c r="B398" s="1252" t="s">
        <v>806</v>
      </c>
      <c r="C398" s="1268" t="s">
        <v>807</v>
      </c>
      <c r="D398" s="1250" t="str">
        <f t="shared" si="39"/>
        <v>Savita Kumra</v>
      </c>
      <c r="E398" s="1252" t="s">
        <v>59</v>
      </c>
      <c r="F398" s="1252" t="s">
        <v>19</v>
      </c>
      <c r="G398" s="1252" t="s">
        <v>1237</v>
      </c>
      <c r="H398" s="1252" t="s">
        <v>2305</v>
      </c>
      <c r="I398" s="1281" t="s">
        <v>2300</v>
      </c>
      <c r="J398" s="1252" t="s">
        <v>2304</v>
      </c>
      <c r="K398" s="1255"/>
      <c r="L398" s="1255"/>
      <c r="M398" s="1255"/>
      <c r="N398" s="1255"/>
      <c r="O398" s="1255"/>
      <c r="P398" s="1255">
        <v>0.5</v>
      </c>
      <c r="Q398" s="1252" t="s">
        <v>1097</v>
      </c>
      <c r="R398" s="1266" t="s">
        <v>2306</v>
      </c>
      <c r="S398" s="1255">
        <f>1/2</f>
        <v>0.5</v>
      </c>
      <c r="T398" s="1255">
        <v>0.5</v>
      </c>
      <c r="U398" s="1255">
        <f>1/2</f>
        <v>0.5</v>
      </c>
      <c r="V398" s="1392">
        <f>1/2</f>
        <v>0.5</v>
      </c>
    </row>
    <row r="399" spans="1:22">
      <c r="A399" s="1354">
        <v>398</v>
      </c>
      <c r="B399" s="1260" t="s">
        <v>138</v>
      </c>
      <c r="C399" s="1272" t="s">
        <v>2309</v>
      </c>
      <c r="D399" s="1250" t="str">
        <f t="shared" si="39"/>
        <v>Ibtihal Ahmed</v>
      </c>
      <c r="E399" s="1260" t="s">
        <v>231</v>
      </c>
      <c r="F399" s="1260" t="s">
        <v>18</v>
      </c>
      <c r="G399" s="1260" t="s">
        <v>36</v>
      </c>
      <c r="H399" s="1260" t="s">
        <v>2308</v>
      </c>
      <c r="I399" s="1280" t="s">
        <v>2301</v>
      </c>
      <c r="J399" s="1260" t="s">
        <v>2307</v>
      </c>
      <c r="K399" s="1263">
        <v>0</v>
      </c>
      <c r="L399" s="1263"/>
      <c r="M399" s="1263"/>
      <c r="N399" s="1263"/>
      <c r="O399" s="1263"/>
      <c r="P399" s="1263"/>
      <c r="Q399" s="1260" t="s">
        <v>1206</v>
      </c>
      <c r="R399" s="1267" t="s">
        <v>2310</v>
      </c>
      <c r="S399" s="1263">
        <f>1/3</f>
        <v>0.33333333333333331</v>
      </c>
      <c r="T399" s="1263">
        <v>0</v>
      </c>
      <c r="U399" s="1263">
        <f>1/3</f>
        <v>0.33333333333333331</v>
      </c>
      <c r="V399" s="1395">
        <v>0</v>
      </c>
    </row>
    <row r="400" spans="1:22">
      <c r="A400" s="1285">
        <v>399</v>
      </c>
      <c r="B400" s="1288" t="s">
        <v>273</v>
      </c>
      <c r="C400" s="1299" t="s">
        <v>153</v>
      </c>
      <c r="D400" s="1250" t="str">
        <f t="shared" si="39"/>
        <v>Mahmoud Ismail</v>
      </c>
      <c r="E400" s="1288" t="s">
        <v>59</v>
      </c>
      <c r="F400" s="1288" t="s">
        <v>18</v>
      </c>
      <c r="G400" s="1288" t="s">
        <v>36</v>
      </c>
      <c r="H400" s="1288" t="s">
        <v>2308</v>
      </c>
      <c r="I400" s="1289" t="s">
        <v>2301</v>
      </c>
      <c r="J400" s="1288" t="s">
        <v>2307</v>
      </c>
      <c r="K400" s="1291">
        <v>0.5</v>
      </c>
      <c r="L400" s="1291"/>
      <c r="M400" s="1291"/>
      <c r="N400" s="1291"/>
      <c r="O400" s="1291"/>
      <c r="P400" s="1291"/>
      <c r="Q400" s="1288" t="s">
        <v>1206</v>
      </c>
      <c r="R400" s="1292" t="s">
        <v>2310</v>
      </c>
      <c r="S400" s="1291">
        <f>1/3</f>
        <v>0.33333333333333331</v>
      </c>
      <c r="T400" s="1291">
        <v>0.5</v>
      </c>
      <c r="U400" s="1291">
        <f>1/3</f>
        <v>0.33333333333333331</v>
      </c>
      <c r="V400" s="1396">
        <v>0.5</v>
      </c>
    </row>
    <row r="401" spans="1:22">
      <c r="A401" s="1361">
        <v>400</v>
      </c>
      <c r="B401" s="1274" t="s">
        <v>190</v>
      </c>
      <c r="C401" s="1275" t="s">
        <v>164</v>
      </c>
      <c r="D401" s="1250" t="str">
        <f t="shared" si="39"/>
        <v>Mohamed Hassan</v>
      </c>
      <c r="E401" s="1274" t="s">
        <v>67</v>
      </c>
      <c r="F401" s="1274" t="s">
        <v>18</v>
      </c>
      <c r="G401" s="1274" t="s">
        <v>36</v>
      </c>
      <c r="H401" s="1274" t="s">
        <v>2308</v>
      </c>
      <c r="I401" s="1277" t="s">
        <v>2301</v>
      </c>
      <c r="J401" s="1274" t="s">
        <v>2307</v>
      </c>
      <c r="K401" s="1278">
        <v>0.5</v>
      </c>
      <c r="L401" s="1278"/>
      <c r="M401" s="1278"/>
      <c r="N401" s="1278"/>
      <c r="O401" s="1278"/>
      <c r="P401" s="1278"/>
      <c r="Q401" s="1274" t="s">
        <v>1206</v>
      </c>
      <c r="R401" s="1279" t="s">
        <v>2310</v>
      </c>
      <c r="S401" s="1278">
        <f>1/3</f>
        <v>0.33333333333333331</v>
      </c>
      <c r="T401" s="1278">
        <v>0.5</v>
      </c>
      <c r="U401" s="1278">
        <f>1/3</f>
        <v>0.33333333333333331</v>
      </c>
      <c r="V401" s="1398">
        <v>0.5</v>
      </c>
    </row>
    <row r="402" spans="1:22">
      <c r="A402" s="1249">
        <v>401</v>
      </c>
      <c r="B402" s="1252" t="s">
        <v>985</v>
      </c>
      <c r="C402" s="1268" t="s">
        <v>986</v>
      </c>
      <c r="D402" s="1250" t="str">
        <f t="shared" si="39"/>
        <v>Marija Reiff</v>
      </c>
      <c r="E402" s="1252" t="s">
        <v>56</v>
      </c>
      <c r="F402" s="1360" t="s">
        <v>2192</v>
      </c>
      <c r="G402" s="1252" t="s">
        <v>26</v>
      </c>
      <c r="H402" s="1252" t="s">
        <v>2312</v>
      </c>
      <c r="I402" s="1281" t="s">
        <v>2302</v>
      </c>
      <c r="J402" s="1252" t="s">
        <v>2311</v>
      </c>
      <c r="K402" s="1255"/>
      <c r="L402" s="1255"/>
      <c r="M402" s="1255"/>
      <c r="N402" s="1255"/>
      <c r="O402" s="1255"/>
      <c r="P402" s="1255">
        <v>1</v>
      </c>
      <c r="Q402" s="1252" t="s">
        <v>2313</v>
      </c>
      <c r="R402" s="1266" t="s">
        <v>2314</v>
      </c>
      <c r="S402" s="1255">
        <v>1</v>
      </c>
      <c r="T402" s="1255">
        <v>1</v>
      </c>
      <c r="U402" s="1255">
        <v>1</v>
      </c>
      <c r="V402" s="1392">
        <v>1</v>
      </c>
    </row>
    <row r="403" spans="1:22">
      <c r="A403" s="1354">
        <v>402</v>
      </c>
      <c r="B403" s="1260" t="s">
        <v>257</v>
      </c>
      <c r="C403" s="1272" t="s">
        <v>258</v>
      </c>
      <c r="D403" s="1250" t="str">
        <f t="shared" si="39"/>
        <v>Guillaume Leduc</v>
      </c>
      <c r="E403" s="1260" t="s">
        <v>59</v>
      </c>
      <c r="F403" s="1353" t="s">
        <v>2192</v>
      </c>
      <c r="G403" s="1260" t="s">
        <v>29</v>
      </c>
      <c r="H403" s="1260" t="s">
        <v>2316</v>
      </c>
      <c r="I403" s="1280" t="s">
        <v>2303</v>
      </c>
      <c r="J403" s="1260" t="s">
        <v>2315</v>
      </c>
      <c r="K403" s="1263"/>
      <c r="L403" s="1263">
        <v>1</v>
      </c>
      <c r="M403" s="1263"/>
      <c r="N403" s="1263"/>
      <c r="O403" s="1263"/>
      <c r="P403" s="1263"/>
      <c r="Q403" s="1260" t="s">
        <v>2317</v>
      </c>
      <c r="R403" s="1267" t="s">
        <v>2318</v>
      </c>
      <c r="S403" s="1263">
        <v>1</v>
      </c>
      <c r="T403" s="1263">
        <v>1</v>
      </c>
      <c r="U403" s="1263">
        <f>1/2</f>
        <v>0.5</v>
      </c>
      <c r="V403" s="1393">
        <f>1/2</f>
        <v>0.5</v>
      </c>
    </row>
    <row r="404" spans="1:22">
      <c r="A404" s="1249">
        <v>403</v>
      </c>
      <c r="B404" s="1252" t="s">
        <v>1658</v>
      </c>
      <c r="C404" s="1268" t="s">
        <v>131</v>
      </c>
      <c r="D404" s="1250" t="str">
        <f t="shared" si="39"/>
        <v>Ali Wadi</v>
      </c>
      <c r="E404" s="1252" t="s">
        <v>157</v>
      </c>
      <c r="F404" s="1252" t="s">
        <v>18</v>
      </c>
      <c r="G404" s="1252" t="s">
        <v>38</v>
      </c>
      <c r="H404" s="1252" t="s">
        <v>2321</v>
      </c>
      <c r="I404" s="1281" t="s">
        <v>2320</v>
      </c>
      <c r="J404" s="1252" t="s">
        <v>2319</v>
      </c>
      <c r="K404" s="1255">
        <v>0.5</v>
      </c>
      <c r="L404" s="1255"/>
      <c r="M404" s="1255"/>
      <c r="N404" s="1255"/>
      <c r="O404" s="1255"/>
      <c r="P404" s="1255"/>
      <c r="Q404" s="1252" t="s">
        <v>1206</v>
      </c>
      <c r="R404" s="1266" t="s">
        <v>2323</v>
      </c>
      <c r="S404" s="1255">
        <f>1/2</f>
        <v>0.5</v>
      </c>
      <c r="T404" s="1255">
        <v>0.5</v>
      </c>
      <c r="U404" s="1255">
        <f t="shared" ref="U404:V406" si="40">1/3</f>
        <v>0.33333333333333331</v>
      </c>
      <c r="V404" s="1386">
        <f t="shared" si="40"/>
        <v>0.33333333333333331</v>
      </c>
    </row>
    <row r="405" spans="1:22">
      <c r="A405" s="1354">
        <v>404</v>
      </c>
      <c r="B405" s="1260" t="s">
        <v>224</v>
      </c>
      <c r="C405" s="1272" t="s">
        <v>2322</v>
      </c>
      <c r="D405" s="1250" t="str">
        <f t="shared" si="39"/>
        <v>Mamoun  Abdel-Hafez</v>
      </c>
      <c r="E405" s="1260" t="s">
        <v>67</v>
      </c>
      <c r="F405" s="1260" t="s">
        <v>18</v>
      </c>
      <c r="G405" s="1260" t="s">
        <v>38</v>
      </c>
      <c r="H405" s="1260" t="s">
        <v>2321</v>
      </c>
      <c r="I405" s="1280" t="s">
        <v>2320</v>
      </c>
      <c r="J405" s="1260" t="s">
        <v>2319</v>
      </c>
      <c r="K405" s="1263">
        <v>0.5</v>
      </c>
      <c r="L405" s="1263"/>
      <c r="M405" s="1263"/>
      <c r="N405" s="1263"/>
      <c r="O405" s="1263"/>
      <c r="P405" s="1263"/>
      <c r="Q405" s="1260" t="s">
        <v>1206</v>
      </c>
      <c r="R405" s="1267" t="s">
        <v>2323</v>
      </c>
      <c r="S405" s="1263">
        <f>1/2</f>
        <v>0.5</v>
      </c>
      <c r="T405" s="1263">
        <v>0.5</v>
      </c>
      <c r="U405" s="1263">
        <f t="shared" si="40"/>
        <v>0.33333333333333331</v>
      </c>
      <c r="V405" s="1387">
        <f t="shared" si="40"/>
        <v>0.33333333333333331</v>
      </c>
    </row>
    <row r="406" spans="1:22">
      <c r="A406" s="1249">
        <v>405</v>
      </c>
      <c r="B406" s="1252" t="s">
        <v>2326</v>
      </c>
      <c r="C406" s="1268" t="s">
        <v>2327</v>
      </c>
      <c r="D406" s="1250" t="str">
        <f t="shared" si="39"/>
        <v>Fatemeh Marzbani</v>
      </c>
      <c r="E406" s="1252" t="s">
        <v>231</v>
      </c>
      <c r="F406" s="1252" t="s">
        <v>18</v>
      </c>
      <c r="G406" s="1252" t="s">
        <v>36</v>
      </c>
      <c r="H406" s="1252" t="s">
        <v>2328</v>
      </c>
      <c r="I406" s="1281" t="s">
        <v>2325</v>
      </c>
      <c r="J406" s="1252" t="s">
        <v>2324</v>
      </c>
      <c r="K406" s="1255">
        <v>1</v>
      </c>
      <c r="L406" s="1255"/>
      <c r="M406" s="1255"/>
      <c r="N406" s="1255"/>
      <c r="O406" s="1255"/>
      <c r="P406" s="1255"/>
      <c r="Q406" s="1252" t="s">
        <v>1202</v>
      </c>
      <c r="R406" s="1266" t="s">
        <v>2329</v>
      </c>
      <c r="S406" s="1255">
        <v>1</v>
      </c>
      <c r="T406" s="1255">
        <v>1</v>
      </c>
      <c r="U406" s="1255">
        <f t="shared" si="40"/>
        <v>0.33333333333333331</v>
      </c>
      <c r="V406" s="1392">
        <f t="shared" si="40"/>
        <v>0.33333333333333331</v>
      </c>
    </row>
    <row r="407" spans="1:22" ht="15" customHeight="1">
      <c r="A407" s="1354">
        <v>406</v>
      </c>
      <c r="B407" s="1260" t="s">
        <v>211</v>
      </c>
      <c r="C407" s="1272" t="s">
        <v>212</v>
      </c>
      <c r="D407" s="1250" t="str">
        <f t="shared" si="39"/>
        <v>Tamer Shanableh</v>
      </c>
      <c r="E407" s="1260" t="s">
        <v>67</v>
      </c>
      <c r="F407" s="1260" t="s">
        <v>18</v>
      </c>
      <c r="G407" s="1260" t="s">
        <v>1361</v>
      </c>
      <c r="H407" s="1260" t="s">
        <v>2332</v>
      </c>
      <c r="I407" s="1280" t="s">
        <v>2331</v>
      </c>
      <c r="J407" s="1260" t="s">
        <v>2330</v>
      </c>
      <c r="K407" s="1263">
        <v>1</v>
      </c>
      <c r="L407" s="1263"/>
      <c r="M407" s="1263"/>
      <c r="N407" s="1263"/>
      <c r="O407" s="1263"/>
      <c r="P407" s="1263"/>
      <c r="Q407" s="1260" t="s">
        <v>1212</v>
      </c>
      <c r="R407" s="1267" t="s">
        <v>2333</v>
      </c>
      <c r="S407" s="1263">
        <v>1</v>
      </c>
      <c r="T407" s="1263">
        <v>1</v>
      </c>
      <c r="U407" s="1263">
        <v>1</v>
      </c>
      <c r="V407" s="1393">
        <v>1</v>
      </c>
    </row>
    <row r="408" spans="1:22">
      <c r="A408" s="1249">
        <v>407</v>
      </c>
      <c r="B408" s="1252" t="s">
        <v>1046</v>
      </c>
      <c r="C408" s="1268" t="s">
        <v>2338</v>
      </c>
      <c r="D408" s="1250" t="str">
        <f t="shared" si="39"/>
        <v>Imad Abu-Yousef</v>
      </c>
      <c r="E408" s="1252" t="s">
        <v>67</v>
      </c>
      <c r="F408" s="1360" t="s">
        <v>2192</v>
      </c>
      <c r="G408" s="1252" t="s">
        <v>2098</v>
      </c>
      <c r="H408" s="1252" t="s">
        <v>2335</v>
      </c>
      <c r="I408" s="1281" t="s">
        <v>2336</v>
      </c>
      <c r="J408" s="1252" t="s">
        <v>2334</v>
      </c>
      <c r="K408" s="1255">
        <v>1</v>
      </c>
      <c r="L408" s="1255"/>
      <c r="M408" s="1255"/>
      <c r="N408" s="1255"/>
      <c r="O408" s="1255"/>
      <c r="P408" s="1255"/>
      <c r="Q408" s="1252" t="s">
        <v>1224</v>
      </c>
      <c r="R408" s="1266" t="s">
        <v>2337</v>
      </c>
      <c r="S408" s="1255">
        <v>1</v>
      </c>
      <c r="T408" s="1255">
        <v>1</v>
      </c>
      <c r="U408" s="1255">
        <f>1/5</f>
        <v>0.2</v>
      </c>
      <c r="V408" s="1392">
        <f>1/5</f>
        <v>0.2</v>
      </c>
    </row>
    <row r="409" spans="1:22">
      <c r="A409" s="1354">
        <v>408</v>
      </c>
      <c r="B409" s="1260" t="s">
        <v>600</v>
      </c>
      <c r="C409" s="1272" t="s">
        <v>506</v>
      </c>
      <c r="D409" s="1250" t="str">
        <f t="shared" si="39"/>
        <v>Thomas Wunderli</v>
      </c>
      <c r="E409" s="1260" t="s">
        <v>59</v>
      </c>
      <c r="F409" s="1353" t="s">
        <v>2192</v>
      </c>
      <c r="G409" s="1260" t="s">
        <v>29</v>
      </c>
      <c r="H409" s="1260" t="s">
        <v>2341</v>
      </c>
      <c r="I409" s="1280" t="s">
        <v>2340</v>
      </c>
      <c r="J409" s="1260" t="s">
        <v>2339</v>
      </c>
      <c r="K409" s="1263">
        <v>1</v>
      </c>
      <c r="L409" s="1263"/>
      <c r="M409" s="1263"/>
      <c r="N409" s="1263"/>
      <c r="O409" s="1263"/>
      <c r="P409" s="1263"/>
      <c r="Q409" s="1260" t="s">
        <v>1202</v>
      </c>
      <c r="R409" s="1267" t="s">
        <v>2342</v>
      </c>
      <c r="S409" s="1263">
        <v>1</v>
      </c>
      <c r="T409" s="1263">
        <v>1</v>
      </c>
      <c r="U409" s="1263">
        <v>1</v>
      </c>
      <c r="V409" s="1393">
        <v>1</v>
      </c>
    </row>
    <row r="410" spans="1:22">
      <c r="A410" s="1249">
        <v>409</v>
      </c>
      <c r="B410" s="1252" t="s">
        <v>131</v>
      </c>
      <c r="C410" s="1268" t="s">
        <v>689</v>
      </c>
      <c r="D410" s="1250" t="str">
        <f t="shared" si="39"/>
        <v>Tarig Ali</v>
      </c>
      <c r="E410" s="1252" t="s">
        <v>59</v>
      </c>
      <c r="F410" s="1252" t="s">
        <v>18</v>
      </c>
      <c r="G410" s="1252" t="s">
        <v>34</v>
      </c>
      <c r="H410" s="1252" t="s">
        <v>2361</v>
      </c>
      <c r="I410" s="1281" t="s">
        <v>2343</v>
      </c>
      <c r="J410" s="1252" t="s">
        <v>2360</v>
      </c>
      <c r="K410" s="1255">
        <v>1</v>
      </c>
      <c r="L410" s="1255"/>
      <c r="M410" s="1255"/>
      <c r="N410" s="1255"/>
      <c r="O410" s="1255"/>
      <c r="P410" s="1255"/>
      <c r="Q410" s="1252" t="s">
        <v>2016</v>
      </c>
      <c r="R410" s="1351" t="s">
        <v>2362</v>
      </c>
      <c r="S410" s="1255">
        <v>1</v>
      </c>
      <c r="T410" s="1255">
        <v>1</v>
      </c>
      <c r="U410" s="1255">
        <f>1/6</f>
        <v>0.16666666666666666</v>
      </c>
      <c r="V410" s="1392">
        <f>1/6</f>
        <v>0.16666666666666666</v>
      </c>
    </row>
    <row r="411" spans="1:22" ht="15" customHeight="1">
      <c r="A411" s="1354">
        <v>410</v>
      </c>
      <c r="B411" s="1260" t="s">
        <v>2366</v>
      </c>
      <c r="C411" s="1272" t="s">
        <v>2365</v>
      </c>
      <c r="D411" s="1250" t="str">
        <f t="shared" si="39"/>
        <v>Sahar Choobbor</v>
      </c>
      <c r="E411" s="1260" t="s">
        <v>231</v>
      </c>
      <c r="F411" s="1260" t="s">
        <v>18</v>
      </c>
      <c r="G411" s="1260" t="s">
        <v>34</v>
      </c>
      <c r="H411" s="1260" t="s">
        <v>2364</v>
      </c>
      <c r="I411" s="1280" t="s">
        <v>2344</v>
      </c>
      <c r="J411" s="1260" t="s">
        <v>2363</v>
      </c>
      <c r="K411" s="1263">
        <v>0</v>
      </c>
      <c r="L411" s="1263"/>
      <c r="M411" s="1263"/>
      <c r="N411" s="1263"/>
      <c r="O411" s="1263"/>
      <c r="P411" s="1263"/>
      <c r="Q411" s="1260" t="s">
        <v>1204</v>
      </c>
      <c r="R411" s="1345" t="s">
        <v>2367</v>
      </c>
      <c r="S411" s="1263">
        <f>1/3</f>
        <v>0.33333333333333331</v>
      </c>
      <c r="T411" s="1263">
        <v>0</v>
      </c>
      <c r="U411" s="1263">
        <f>1/4</f>
        <v>0.25</v>
      </c>
      <c r="V411" s="1387">
        <v>0</v>
      </c>
    </row>
    <row r="412" spans="1:22" ht="15" customHeight="1">
      <c r="A412" s="1285">
        <v>411</v>
      </c>
      <c r="B412" s="1288" t="s">
        <v>239</v>
      </c>
      <c r="C412" s="1299" t="s">
        <v>204</v>
      </c>
      <c r="D412" s="1250" t="str">
        <f t="shared" si="39"/>
        <v>Rami Hawileh</v>
      </c>
      <c r="E412" s="1288" t="s">
        <v>67</v>
      </c>
      <c r="F412" s="1288" t="s">
        <v>18</v>
      </c>
      <c r="G412" s="1288" t="s">
        <v>34</v>
      </c>
      <c r="H412" s="1288" t="s">
        <v>2364</v>
      </c>
      <c r="I412" s="1289" t="s">
        <v>2344</v>
      </c>
      <c r="J412" s="1288" t="s">
        <v>2363</v>
      </c>
      <c r="K412" s="1291">
        <v>0.5</v>
      </c>
      <c r="L412" s="1291"/>
      <c r="M412" s="1291"/>
      <c r="N412" s="1291"/>
      <c r="O412" s="1291"/>
      <c r="P412" s="1291"/>
      <c r="Q412" s="1288" t="s">
        <v>1204</v>
      </c>
      <c r="R412" s="1342" t="s">
        <v>2367</v>
      </c>
      <c r="S412" s="1291">
        <f>1/3</f>
        <v>0.33333333333333331</v>
      </c>
      <c r="T412" s="1291">
        <v>0.5</v>
      </c>
      <c r="U412" s="1291">
        <f>1/4</f>
        <v>0.25</v>
      </c>
      <c r="V412" s="1388">
        <f>(1+(1/2))/4</f>
        <v>0.375</v>
      </c>
    </row>
    <row r="413" spans="1:22" ht="15" customHeight="1">
      <c r="A413" s="1361">
        <v>412</v>
      </c>
      <c r="B413" s="1274" t="s">
        <v>241</v>
      </c>
      <c r="C413" s="1275" t="s">
        <v>1548</v>
      </c>
      <c r="D413" s="1250" t="str">
        <f t="shared" si="39"/>
        <v>Jamal El-Din Abdalla</v>
      </c>
      <c r="E413" s="1274" t="s">
        <v>67</v>
      </c>
      <c r="F413" s="1274" t="s">
        <v>18</v>
      </c>
      <c r="G413" s="1274" t="s">
        <v>34</v>
      </c>
      <c r="H413" s="1274" t="s">
        <v>2364</v>
      </c>
      <c r="I413" s="1277" t="s">
        <v>2344</v>
      </c>
      <c r="J413" s="1274" t="s">
        <v>2363</v>
      </c>
      <c r="K413" s="1278">
        <v>0.5</v>
      </c>
      <c r="L413" s="1278"/>
      <c r="M413" s="1278"/>
      <c r="N413" s="1278"/>
      <c r="O413" s="1278"/>
      <c r="P413" s="1278"/>
      <c r="Q413" s="1274" t="s">
        <v>1204</v>
      </c>
      <c r="R413" s="1362" t="s">
        <v>2367</v>
      </c>
      <c r="S413" s="1278">
        <f>1/3</f>
        <v>0.33333333333333331</v>
      </c>
      <c r="T413" s="1278">
        <v>0.5</v>
      </c>
      <c r="U413" s="1278">
        <f>1/4</f>
        <v>0.25</v>
      </c>
      <c r="V413" s="1388">
        <f>(1+(1/2))/4</f>
        <v>0.375</v>
      </c>
    </row>
    <row r="414" spans="1:22">
      <c r="A414" s="1249">
        <v>413</v>
      </c>
      <c r="B414" s="1252" t="s">
        <v>1920</v>
      </c>
      <c r="C414" s="1268" t="s">
        <v>1921</v>
      </c>
      <c r="D414" s="1250" t="str">
        <f t="shared" si="39"/>
        <v>Georgenes Cavalcante</v>
      </c>
      <c r="E414" s="1252" t="s">
        <v>1922</v>
      </c>
      <c r="F414" s="1360" t="s">
        <v>2192</v>
      </c>
      <c r="G414" s="1252" t="s">
        <v>2098</v>
      </c>
      <c r="H414" s="1252" t="s">
        <v>2385</v>
      </c>
      <c r="I414" s="1281" t="s">
        <v>2345</v>
      </c>
      <c r="J414" s="1252" t="s">
        <v>2384</v>
      </c>
      <c r="K414" s="1255"/>
      <c r="L414" s="1255"/>
      <c r="M414" s="1255"/>
      <c r="N414" s="1255"/>
      <c r="O414" s="1255"/>
      <c r="P414" s="1255">
        <v>1</v>
      </c>
      <c r="Q414" s="1363" t="s">
        <v>1201</v>
      </c>
      <c r="R414" s="1250" t="s">
        <v>2386</v>
      </c>
      <c r="S414" s="1255">
        <v>1</v>
      </c>
      <c r="T414" s="1255">
        <v>1</v>
      </c>
      <c r="U414" s="1255">
        <f>1/3</f>
        <v>0.33333333333333331</v>
      </c>
      <c r="V414" s="1392">
        <f>1/3</f>
        <v>0.33333333333333331</v>
      </c>
    </row>
    <row r="415" spans="1:22">
      <c r="A415" s="1354">
        <v>414</v>
      </c>
      <c r="B415" s="1260" t="s">
        <v>2409</v>
      </c>
      <c r="C415" s="1272" t="s">
        <v>2408</v>
      </c>
      <c r="D415" s="1250" t="str">
        <f t="shared" si="39"/>
        <v>Naser Al-Huniti</v>
      </c>
      <c r="E415" s="1260" t="s">
        <v>368</v>
      </c>
      <c r="F415" s="1260" t="s">
        <v>18</v>
      </c>
      <c r="G415" s="1260" t="s">
        <v>38</v>
      </c>
      <c r="H415" s="1260" t="s">
        <v>2407</v>
      </c>
      <c r="I415" s="1280" t="s">
        <v>2346</v>
      </c>
      <c r="J415" s="1260" t="s">
        <v>2406</v>
      </c>
      <c r="K415" s="1263">
        <v>1</v>
      </c>
      <c r="L415" s="1263"/>
      <c r="M415" s="1263"/>
      <c r="N415" s="1263"/>
      <c r="O415" s="1263"/>
      <c r="P415" s="1263"/>
      <c r="Q415" s="1260" t="s">
        <v>1209</v>
      </c>
      <c r="R415" s="1264" t="s">
        <v>2410</v>
      </c>
      <c r="S415" s="1263">
        <v>1</v>
      </c>
      <c r="T415" s="1263">
        <v>1</v>
      </c>
      <c r="U415" s="1263">
        <v>1</v>
      </c>
      <c r="V415" s="1393">
        <v>1</v>
      </c>
    </row>
    <row r="416" spans="1:22">
      <c r="A416" s="1249">
        <v>415</v>
      </c>
      <c r="B416" s="1252" t="s">
        <v>322</v>
      </c>
      <c r="C416" s="1268" t="s">
        <v>323</v>
      </c>
      <c r="D416" s="1250" t="str">
        <f t="shared" si="39"/>
        <v>Mehmet Egilmez</v>
      </c>
      <c r="E416" s="1252" t="s">
        <v>59</v>
      </c>
      <c r="F416" s="1360" t="s">
        <v>2192</v>
      </c>
      <c r="G416" s="1252" t="s">
        <v>31</v>
      </c>
      <c r="H416" s="1252" t="s">
        <v>2412</v>
      </c>
      <c r="I416" s="1281" t="s">
        <v>2347</v>
      </c>
      <c r="J416" s="1252" t="s">
        <v>2411</v>
      </c>
      <c r="K416" s="1255"/>
      <c r="L416" s="1255"/>
      <c r="M416" s="1255"/>
      <c r="N416" s="1255"/>
      <c r="O416" s="1255"/>
      <c r="P416" s="1255">
        <v>0.5</v>
      </c>
      <c r="Q416" s="1252" t="s">
        <v>1203</v>
      </c>
      <c r="R416" s="1281" t="s">
        <v>2413</v>
      </c>
      <c r="S416" s="1255">
        <f>1/2</f>
        <v>0.5</v>
      </c>
      <c r="T416" s="1255">
        <v>0.5</v>
      </c>
      <c r="U416" s="1255">
        <f>1/7</f>
        <v>0.14285714285714285</v>
      </c>
      <c r="V416" s="1392">
        <f>1/7</f>
        <v>0.14285714285714285</v>
      </c>
    </row>
    <row r="417" spans="1:22">
      <c r="A417" s="1257">
        <v>416</v>
      </c>
      <c r="B417" s="1260" t="s">
        <v>339</v>
      </c>
      <c r="C417" s="1272" t="s">
        <v>131</v>
      </c>
      <c r="D417" s="1250" t="str">
        <f t="shared" si="39"/>
        <v>Ali Alnaser</v>
      </c>
      <c r="E417" s="1260" t="s">
        <v>67</v>
      </c>
      <c r="F417" s="1353" t="s">
        <v>2192</v>
      </c>
      <c r="G417" s="1260" t="s">
        <v>31</v>
      </c>
      <c r="H417" s="1260" t="s">
        <v>2412</v>
      </c>
      <c r="I417" s="1280" t="s">
        <v>2347</v>
      </c>
      <c r="J417" s="1260" t="s">
        <v>2411</v>
      </c>
      <c r="K417" s="1263"/>
      <c r="L417" s="1263"/>
      <c r="M417" s="1263"/>
      <c r="N417" s="1263"/>
      <c r="O417" s="1263"/>
      <c r="P417" s="1263">
        <v>0.5</v>
      </c>
      <c r="Q417" s="1260" t="s">
        <v>1203</v>
      </c>
      <c r="R417" s="1280" t="s">
        <v>2413</v>
      </c>
      <c r="S417" s="1263">
        <f>1/2</f>
        <v>0.5</v>
      </c>
      <c r="T417" s="1263">
        <v>0.5</v>
      </c>
      <c r="U417" s="1263">
        <f>1/7</f>
        <v>0.14285714285714285</v>
      </c>
      <c r="V417" s="1393">
        <f>1/7</f>
        <v>0.14285714285714285</v>
      </c>
    </row>
    <row r="418" spans="1:22">
      <c r="A418" s="1249">
        <v>417</v>
      </c>
      <c r="B418" s="1252" t="s">
        <v>1079</v>
      </c>
      <c r="C418" s="1268" t="s">
        <v>1057</v>
      </c>
      <c r="D418" s="1250" t="str">
        <f t="shared" si="39"/>
        <v>Ivonne Rodriguez</v>
      </c>
      <c r="E418" s="1252" t="s">
        <v>56</v>
      </c>
      <c r="F418" s="1360" t="s">
        <v>2192</v>
      </c>
      <c r="G418" s="1252" t="s">
        <v>2098</v>
      </c>
      <c r="H418" s="1252" t="s">
        <v>2416</v>
      </c>
      <c r="I418" s="1281" t="s">
        <v>2348</v>
      </c>
      <c r="J418" s="1252" t="s">
        <v>2414</v>
      </c>
      <c r="K418" s="1255"/>
      <c r="L418" s="1255"/>
      <c r="M418" s="1255"/>
      <c r="N418" s="1255">
        <v>1</v>
      </c>
      <c r="O418" s="1255"/>
      <c r="P418" s="1255"/>
      <c r="Q418" s="1252" t="s">
        <v>2299</v>
      </c>
      <c r="R418" s="1281" t="s">
        <v>2415</v>
      </c>
      <c r="S418" s="1255">
        <v>1</v>
      </c>
      <c r="T418" s="1255">
        <v>1</v>
      </c>
      <c r="U418" s="1255">
        <f>1/9</f>
        <v>0.1111111111111111</v>
      </c>
      <c r="V418" s="1392">
        <f>1/9</f>
        <v>0.1111111111111111</v>
      </c>
    </row>
    <row r="419" spans="1:22">
      <c r="A419" s="1257">
        <v>418</v>
      </c>
      <c r="B419" s="1260" t="s">
        <v>314</v>
      </c>
      <c r="C419" s="1272" t="s">
        <v>315</v>
      </c>
      <c r="D419" s="1250" t="str">
        <f t="shared" si="39"/>
        <v>Narjess Boubakri</v>
      </c>
      <c r="E419" s="1260" t="s">
        <v>67</v>
      </c>
      <c r="F419" s="1260" t="s">
        <v>19</v>
      </c>
      <c r="G419" s="1260" t="s">
        <v>1438</v>
      </c>
      <c r="H419" s="1260" t="s">
        <v>2418</v>
      </c>
      <c r="I419" s="1280" t="s">
        <v>2349</v>
      </c>
      <c r="J419" s="1260" t="s">
        <v>2417</v>
      </c>
      <c r="K419" s="1263"/>
      <c r="L419" s="1263">
        <v>1</v>
      </c>
      <c r="M419" s="1263"/>
      <c r="N419" s="1263"/>
      <c r="O419" s="1263"/>
      <c r="P419" s="1263"/>
      <c r="Q419" s="1260" t="s">
        <v>1093</v>
      </c>
      <c r="R419" s="1264" t="s">
        <v>2419</v>
      </c>
      <c r="S419" s="1263">
        <v>1</v>
      </c>
      <c r="T419" s="1263">
        <v>1</v>
      </c>
      <c r="U419" s="1263">
        <v>0.25</v>
      </c>
      <c r="V419" s="1393">
        <v>0.25</v>
      </c>
    </row>
    <row r="420" spans="1:22">
      <c r="A420" s="1249">
        <v>419</v>
      </c>
      <c r="B420" s="1252" t="s">
        <v>96</v>
      </c>
      <c r="C420" s="1268" t="s">
        <v>97</v>
      </c>
      <c r="D420" s="1250" t="str">
        <f t="shared" si="39"/>
        <v>Mark Aveyard</v>
      </c>
      <c r="E420" s="1252" t="s">
        <v>59</v>
      </c>
      <c r="F420" s="1360" t="s">
        <v>2192</v>
      </c>
      <c r="G420" s="1252" t="s">
        <v>1888</v>
      </c>
      <c r="H420" s="1252" t="s">
        <v>2421</v>
      </c>
      <c r="I420" s="1281" t="s">
        <v>2350</v>
      </c>
      <c r="J420" s="1252" t="s">
        <v>2420</v>
      </c>
      <c r="K420" s="1255"/>
      <c r="L420" s="1255">
        <v>1</v>
      </c>
      <c r="M420" s="1255"/>
      <c r="N420" s="1255"/>
      <c r="O420" s="1255"/>
      <c r="P420" s="1255"/>
      <c r="Q420" s="1252" t="s">
        <v>2423</v>
      </c>
      <c r="R420" s="1266" t="s">
        <v>2422</v>
      </c>
      <c r="S420" s="1255">
        <v>1</v>
      </c>
      <c r="T420" s="1255">
        <v>1</v>
      </c>
      <c r="U420" s="1255">
        <f>1/30</f>
        <v>3.3333333333333333E-2</v>
      </c>
      <c r="V420" s="1392">
        <f>1/30</f>
        <v>3.3333333333333333E-2</v>
      </c>
    </row>
    <row r="421" spans="1:22">
      <c r="A421" s="1273">
        <v>420</v>
      </c>
      <c r="B421" s="1274" t="s">
        <v>352</v>
      </c>
      <c r="C421" s="1275" t="s">
        <v>353</v>
      </c>
      <c r="D421" s="1250" t="str">
        <f t="shared" si="39"/>
        <v>Taleb Hassan Ibrahim</v>
      </c>
      <c r="E421" s="1274" t="s">
        <v>67</v>
      </c>
      <c r="F421" s="1274" t="s">
        <v>18</v>
      </c>
      <c r="G421" s="1274" t="s">
        <v>33</v>
      </c>
      <c r="H421" s="1274" t="s">
        <v>2425</v>
      </c>
      <c r="I421" s="1277" t="s">
        <v>2351</v>
      </c>
      <c r="J421" s="1274" t="s">
        <v>2424</v>
      </c>
      <c r="K421" s="1278">
        <v>0.5</v>
      </c>
      <c r="L421" s="1278"/>
      <c r="M421" s="1278"/>
      <c r="N421" s="1278"/>
      <c r="O421" s="1278"/>
      <c r="P421" s="1278"/>
      <c r="Q421" s="1274" t="s">
        <v>1199</v>
      </c>
      <c r="R421" s="1279" t="s">
        <v>2426</v>
      </c>
      <c r="S421" s="1278">
        <f>1/3</f>
        <v>0.33333333333333331</v>
      </c>
      <c r="T421" s="1278">
        <v>0.5</v>
      </c>
      <c r="U421" s="1278">
        <f>1/3</f>
        <v>0.33333333333333331</v>
      </c>
      <c r="V421" s="1389">
        <v>0.5</v>
      </c>
    </row>
    <row r="422" spans="1:22">
      <c r="A422" s="1249">
        <v>421</v>
      </c>
      <c r="B422" s="1252" t="s">
        <v>946</v>
      </c>
      <c r="C422" s="1268" t="s">
        <v>2182</v>
      </c>
      <c r="D422" s="1250" t="str">
        <f t="shared" si="39"/>
        <v>Muhammad Ashraf Sabri</v>
      </c>
      <c r="E422" s="1360" t="s">
        <v>231</v>
      </c>
      <c r="F422" s="1360" t="s">
        <v>2192</v>
      </c>
      <c r="G422" s="1252" t="s">
        <v>2098</v>
      </c>
      <c r="H422" s="1252" t="s">
        <v>2425</v>
      </c>
      <c r="I422" s="1281" t="s">
        <v>2351</v>
      </c>
      <c r="J422" s="1252" t="s">
        <v>2424</v>
      </c>
      <c r="K422" s="1255">
        <v>0</v>
      </c>
      <c r="L422" s="1255"/>
      <c r="M422" s="1255"/>
      <c r="N422" s="1255"/>
      <c r="O422" s="1255"/>
      <c r="P422" s="1255"/>
      <c r="Q422" s="1252" t="s">
        <v>1199</v>
      </c>
      <c r="R422" s="1266" t="s">
        <v>2426</v>
      </c>
      <c r="S422" s="1255">
        <f>1/3</f>
        <v>0.33333333333333331</v>
      </c>
      <c r="T422" s="1255">
        <v>0</v>
      </c>
      <c r="U422" s="1255">
        <f>1/3</f>
        <v>0.33333333333333331</v>
      </c>
      <c r="V422" s="1386">
        <v>0</v>
      </c>
    </row>
    <row r="423" spans="1:22">
      <c r="A423" s="1273">
        <v>422</v>
      </c>
      <c r="B423" s="1274" t="s">
        <v>1049</v>
      </c>
      <c r="C423" s="1275" t="s">
        <v>397</v>
      </c>
      <c r="D423" s="1250" t="str">
        <f t="shared" si="39"/>
        <v>Mustafa Khamis</v>
      </c>
      <c r="E423" s="1274" t="s">
        <v>67</v>
      </c>
      <c r="F423" s="1364" t="s">
        <v>2192</v>
      </c>
      <c r="G423" s="1274" t="s">
        <v>2098</v>
      </c>
      <c r="H423" s="1274" t="s">
        <v>2425</v>
      </c>
      <c r="I423" s="1277" t="s">
        <v>2351</v>
      </c>
      <c r="J423" s="1274" t="s">
        <v>2880</v>
      </c>
      <c r="K423" s="1278">
        <v>0.5</v>
      </c>
      <c r="L423" s="1278"/>
      <c r="M423" s="1278"/>
      <c r="N423" s="1278"/>
      <c r="O423" s="1278"/>
      <c r="P423" s="1278"/>
      <c r="Q423" s="1274" t="s">
        <v>1199</v>
      </c>
      <c r="R423" s="1279" t="s">
        <v>2426</v>
      </c>
      <c r="S423" s="1278">
        <f>1/3</f>
        <v>0.33333333333333331</v>
      </c>
      <c r="T423" s="1278">
        <v>0.5</v>
      </c>
      <c r="U423" s="1278">
        <f>1/3</f>
        <v>0.33333333333333331</v>
      </c>
      <c r="V423" s="1389">
        <v>0.5</v>
      </c>
    </row>
    <row r="424" spans="1:22">
      <c r="A424" s="1249">
        <v>423</v>
      </c>
      <c r="B424" s="1252" t="s">
        <v>827</v>
      </c>
      <c r="C424" s="1268" t="s">
        <v>828</v>
      </c>
      <c r="D424" s="1250" t="str">
        <f t="shared" si="39"/>
        <v>Nash Milic</v>
      </c>
      <c r="E424" s="1252" t="s">
        <v>56</v>
      </c>
      <c r="F424" s="1252" t="s">
        <v>19</v>
      </c>
      <c r="G424" s="1252" t="s">
        <v>1488</v>
      </c>
      <c r="H424" s="1252" t="s">
        <v>2428</v>
      </c>
      <c r="I424" s="1281" t="s">
        <v>2352</v>
      </c>
      <c r="J424" s="1252" t="s">
        <v>2427</v>
      </c>
      <c r="K424" s="1255">
        <v>1</v>
      </c>
      <c r="L424" s="1255"/>
      <c r="M424" s="1255"/>
      <c r="N424" s="1255"/>
      <c r="O424" s="1255"/>
      <c r="P424" s="1255"/>
      <c r="Q424" s="1252" t="s">
        <v>2429</v>
      </c>
      <c r="R424" s="1266" t="s">
        <v>2430</v>
      </c>
      <c r="S424" s="1255">
        <v>1</v>
      </c>
      <c r="T424" s="1255">
        <v>1</v>
      </c>
      <c r="U424" s="1255">
        <f>1/5</f>
        <v>0.2</v>
      </c>
      <c r="V424" s="1392">
        <f>1/5</f>
        <v>0.2</v>
      </c>
    </row>
    <row r="425" spans="1:22">
      <c r="A425" s="1257">
        <v>424</v>
      </c>
      <c r="B425" s="1260" t="s">
        <v>801</v>
      </c>
      <c r="C425" s="1272" t="s">
        <v>802</v>
      </c>
      <c r="D425" s="1250" t="str">
        <f t="shared" si="39"/>
        <v>Linzi Kemp</v>
      </c>
      <c r="E425" s="1260" t="s">
        <v>59</v>
      </c>
      <c r="F425" s="1260" t="s">
        <v>19</v>
      </c>
      <c r="G425" s="1260" t="s">
        <v>1237</v>
      </c>
      <c r="H425" s="1260" t="s">
        <v>2432</v>
      </c>
      <c r="I425" s="1280" t="s">
        <v>2353</v>
      </c>
      <c r="J425" s="1260" t="s">
        <v>2431</v>
      </c>
      <c r="K425" s="1263"/>
      <c r="L425" s="1263">
        <v>1</v>
      </c>
      <c r="M425" s="1263"/>
      <c r="N425" s="1263"/>
      <c r="O425" s="1263"/>
      <c r="P425" s="1263"/>
      <c r="Q425" s="1260" t="s">
        <v>1097</v>
      </c>
      <c r="R425" s="1267" t="s">
        <v>2433</v>
      </c>
      <c r="S425" s="1263">
        <v>1</v>
      </c>
      <c r="T425" s="1263">
        <v>1</v>
      </c>
      <c r="U425" s="1263">
        <f t="shared" ref="U425:V428" si="41">1/3</f>
        <v>0.33333333333333331</v>
      </c>
      <c r="V425" s="1393">
        <f t="shared" si="41"/>
        <v>0.33333333333333331</v>
      </c>
    </row>
    <row r="426" spans="1:22">
      <c r="A426" s="1249">
        <v>425</v>
      </c>
      <c r="B426" s="1252" t="s">
        <v>1658</v>
      </c>
      <c r="C426" s="1268" t="s">
        <v>131</v>
      </c>
      <c r="D426" s="1250" t="str">
        <f t="shared" si="39"/>
        <v>Ali Wadi</v>
      </c>
      <c r="E426" s="1252" t="s">
        <v>157</v>
      </c>
      <c r="F426" s="1252" t="s">
        <v>18</v>
      </c>
      <c r="G426" s="1252" t="s">
        <v>38</v>
      </c>
      <c r="H426" s="1252" t="s">
        <v>2435</v>
      </c>
      <c r="I426" s="1281" t="s">
        <v>2354</v>
      </c>
      <c r="J426" s="1252" t="s">
        <v>2434</v>
      </c>
      <c r="K426" s="1255">
        <v>0.33333333333333331</v>
      </c>
      <c r="L426" s="1255"/>
      <c r="M426" s="1255"/>
      <c r="N426" s="1255"/>
      <c r="O426" s="1255"/>
      <c r="P426" s="1255"/>
      <c r="Q426" s="1252" t="s">
        <v>1202</v>
      </c>
      <c r="R426" s="1266" t="s">
        <v>2436</v>
      </c>
      <c r="S426" s="1255">
        <f>1/3</f>
        <v>0.33333333333333331</v>
      </c>
      <c r="T426" s="1255">
        <v>0.33333333333333331</v>
      </c>
      <c r="U426" s="1255">
        <f t="shared" si="41"/>
        <v>0.33333333333333331</v>
      </c>
      <c r="V426" s="1394">
        <f t="shared" si="41"/>
        <v>0.33333333333333331</v>
      </c>
    </row>
    <row r="427" spans="1:22">
      <c r="A427" s="1257">
        <v>426</v>
      </c>
      <c r="B427" s="1260" t="s">
        <v>247</v>
      </c>
      <c r="C427" s="1272" t="s">
        <v>248</v>
      </c>
      <c r="D427" s="1250" t="str">
        <f t="shared" si="39"/>
        <v>Shayok Mukhopadhyay</v>
      </c>
      <c r="E427" s="1260" t="s">
        <v>56</v>
      </c>
      <c r="F427" s="1260" t="s">
        <v>18</v>
      </c>
      <c r="G427" s="1260" t="s">
        <v>36</v>
      </c>
      <c r="H427" s="1260" t="s">
        <v>2435</v>
      </c>
      <c r="I427" s="1280" t="s">
        <v>2354</v>
      </c>
      <c r="J427" s="1260" t="s">
        <v>2434</v>
      </c>
      <c r="K427" s="1263">
        <v>0.33333333333333331</v>
      </c>
      <c r="L427" s="1263"/>
      <c r="M427" s="1263"/>
      <c r="N427" s="1263"/>
      <c r="O427" s="1263"/>
      <c r="P427" s="1263"/>
      <c r="Q427" s="1260" t="s">
        <v>1202</v>
      </c>
      <c r="R427" s="1267" t="s">
        <v>2436</v>
      </c>
      <c r="S427" s="1263">
        <f>1/3</f>
        <v>0.33333333333333331</v>
      </c>
      <c r="T427" s="1263">
        <v>0.33333333333333331</v>
      </c>
      <c r="U427" s="1263">
        <f t="shared" si="41"/>
        <v>0.33333333333333331</v>
      </c>
      <c r="V427" s="1395">
        <f t="shared" si="41"/>
        <v>0.33333333333333331</v>
      </c>
    </row>
    <row r="428" spans="1:22">
      <c r="A428" s="1249">
        <v>427</v>
      </c>
      <c r="B428" s="1252" t="s">
        <v>329</v>
      </c>
      <c r="C428" s="1268" t="s">
        <v>330</v>
      </c>
      <c r="D428" s="1250" t="str">
        <f t="shared" si="39"/>
        <v>Jin-Hyuk Lee</v>
      </c>
      <c r="E428" s="1360" t="s">
        <v>56</v>
      </c>
      <c r="F428" s="1252" t="s">
        <v>18</v>
      </c>
      <c r="G428" s="1252" t="s">
        <v>38</v>
      </c>
      <c r="H428" s="1252" t="s">
        <v>2435</v>
      </c>
      <c r="I428" s="1281" t="s">
        <v>2354</v>
      </c>
      <c r="J428" s="1252" t="s">
        <v>2434</v>
      </c>
      <c r="K428" s="1255">
        <v>0.33333333333333331</v>
      </c>
      <c r="L428" s="1255"/>
      <c r="M428" s="1255"/>
      <c r="N428" s="1255"/>
      <c r="O428" s="1255"/>
      <c r="P428" s="1255"/>
      <c r="Q428" s="1252" t="s">
        <v>1202</v>
      </c>
      <c r="R428" s="1266" t="s">
        <v>2436</v>
      </c>
      <c r="S428" s="1255">
        <f>1/3</f>
        <v>0.33333333333333331</v>
      </c>
      <c r="T428" s="1255">
        <v>0.33333333333333331</v>
      </c>
      <c r="U428" s="1255">
        <f t="shared" si="41"/>
        <v>0.33333333333333331</v>
      </c>
      <c r="V428" s="1394">
        <f t="shared" si="41"/>
        <v>0.33333333333333331</v>
      </c>
    </row>
    <row r="429" spans="1:22" ht="15" customHeight="1">
      <c r="A429" s="1257">
        <v>428</v>
      </c>
      <c r="B429" s="1260" t="s">
        <v>249</v>
      </c>
      <c r="C429" s="1272" t="s">
        <v>2439</v>
      </c>
      <c r="D429" s="1250" t="str">
        <f t="shared" si="39"/>
        <v>Samir Emam</v>
      </c>
      <c r="E429" s="1260" t="s">
        <v>67</v>
      </c>
      <c r="F429" s="1260" t="s">
        <v>18</v>
      </c>
      <c r="G429" s="1260" t="s">
        <v>38</v>
      </c>
      <c r="H429" s="1260" t="s">
        <v>2438</v>
      </c>
      <c r="I429" s="1280" t="s">
        <v>2355</v>
      </c>
      <c r="J429" s="1260" t="s">
        <v>2437</v>
      </c>
      <c r="K429" s="1263">
        <v>1</v>
      </c>
      <c r="L429" s="1263"/>
      <c r="M429" s="1263"/>
      <c r="N429" s="1263"/>
      <c r="O429" s="1263"/>
      <c r="P429" s="1263"/>
      <c r="Q429" s="1260" t="s">
        <v>1195</v>
      </c>
      <c r="R429" s="1267" t="s">
        <v>2440</v>
      </c>
      <c r="S429" s="1263">
        <v>1</v>
      </c>
      <c r="T429" s="1263">
        <v>1</v>
      </c>
      <c r="U429" s="1263">
        <v>1</v>
      </c>
      <c r="V429" s="1393">
        <v>1</v>
      </c>
    </row>
    <row r="430" spans="1:22">
      <c r="A430" s="1249">
        <v>429</v>
      </c>
      <c r="B430" s="1252" t="s">
        <v>761</v>
      </c>
      <c r="C430" s="1268" t="s">
        <v>762</v>
      </c>
      <c r="D430" s="1250" t="str">
        <f t="shared" si="39"/>
        <v>Yass AlKafaji</v>
      </c>
      <c r="E430" s="1252" t="s">
        <v>59</v>
      </c>
      <c r="F430" s="1252" t="s">
        <v>19</v>
      </c>
      <c r="G430" s="1252" t="s">
        <v>1435</v>
      </c>
      <c r="H430" s="1252" t="s">
        <v>2442</v>
      </c>
      <c r="I430" s="1281" t="s">
        <v>2356</v>
      </c>
      <c r="J430" s="1252" t="s">
        <v>2441</v>
      </c>
      <c r="K430" s="1255"/>
      <c r="L430" s="1255">
        <v>1</v>
      </c>
      <c r="M430" s="1255"/>
      <c r="N430" s="1255"/>
      <c r="O430" s="1255"/>
      <c r="P430" s="1255"/>
      <c r="Q430" s="1252" t="s">
        <v>1697</v>
      </c>
      <c r="R430" s="1266" t="s">
        <v>2443</v>
      </c>
      <c r="S430" s="1255">
        <v>1</v>
      </c>
      <c r="T430" s="1255">
        <v>1</v>
      </c>
      <c r="U430" s="1255">
        <f>1/2</f>
        <v>0.5</v>
      </c>
      <c r="V430" s="1386">
        <f>1/2</f>
        <v>0.5</v>
      </c>
    </row>
    <row r="431" spans="1:22">
      <c r="A431" s="1257">
        <v>430</v>
      </c>
      <c r="B431" s="1260" t="s">
        <v>339</v>
      </c>
      <c r="C431" s="1272" t="s">
        <v>131</v>
      </c>
      <c r="D431" s="1250" t="str">
        <f t="shared" si="39"/>
        <v>Ali Alnaser</v>
      </c>
      <c r="E431" s="1260" t="s">
        <v>67</v>
      </c>
      <c r="F431" s="1353" t="s">
        <v>2192</v>
      </c>
      <c r="G431" s="1260" t="s">
        <v>31</v>
      </c>
      <c r="H431" s="1260" t="s">
        <v>2445</v>
      </c>
      <c r="I431" s="1280" t="s">
        <v>2357</v>
      </c>
      <c r="J431" s="1260" t="s">
        <v>2444</v>
      </c>
      <c r="K431" s="1263">
        <v>1</v>
      </c>
      <c r="L431" s="1263"/>
      <c r="M431" s="1263"/>
      <c r="N431" s="1263"/>
      <c r="O431" s="1263"/>
      <c r="P431" s="1263"/>
      <c r="Q431" s="1260" t="s">
        <v>2446</v>
      </c>
      <c r="R431" s="1267" t="s">
        <v>2447</v>
      </c>
      <c r="S431" s="1263">
        <v>1</v>
      </c>
      <c r="T431" s="1263">
        <v>1</v>
      </c>
      <c r="U431" s="1263">
        <f>1/18</f>
        <v>5.5555555555555552E-2</v>
      </c>
      <c r="V431" s="1393">
        <f>1/18</f>
        <v>5.5555555555555552E-2</v>
      </c>
    </row>
    <row r="432" spans="1:22">
      <c r="A432" s="1249">
        <v>431</v>
      </c>
      <c r="B432" s="1252" t="s">
        <v>2451</v>
      </c>
      <c r="C432" s="1268" t="s">
        <v>80</v>
      </c>
      <c r="D432" s="1250" t="str">
        <f t="shared" si="39"/>
        <v>Khalid Alqassimi</v>
      </c>
      <c r="E432" s="1252" t="s">
        <v>835</v>
      </c>
      <c r="F432" s="1360" t="s">
        <v>2192</v>
      </c>
      <c r="G432" s="1252" t="s">
        <v>31</v>
      </c>
      <c r="H432" s="1252" t="s">
        <v>2449</v>
      </c>
      <c r="I432" s="1281" t="s">
        <v>2358</v>
      </c>
      <c r="J432" s="1252" t="s">
        <v>2448</v>
      </c>
      <c r="K432" s="1255">
        <v>0</v>
      </c>
      <c r="L432" s="1255"/>
      <c r="M432" s="1255"/>
      <c r="N432" s="1255"/>
      <c r="O432" s="1255"/>
      <c r="P432" s="1255"/>
      <c r="Q432" s="1252" t="s">
        <v>2210</v>
      </c>
      <c r="R432" s="1266" t="s">
        <v>2450</v>
      </c>
      <c r="S432" s="1255">
        <f t="shared" ref="S432:S437" si="42">1/3</f>
        <v>0.33333333333333331</v>
      </c>
      <c r="T432" s="1255">
        <v>0</v>
      </c>
      <c r="U432" s="1255">
        <f>1/13</f>
        <v>7.6923076923076927E-2</v>
      </c>
      <c r="V432" s="1392">
        <v>0</v>
      </c>
    </row>
    <row r="433" spans="1:22">
      <c r="A433" s="1273">
        <v>432</v>
      </c>
      <c r="B433" s="1274" t="s">
        <v>622</v>
      </c>
      <c r="C433" s="1275" t="s">
        <v>623</v>
      </c>
      <c r="D433" s="1250" t="str">
        <f t="shared" si="39"/>
        <v>Nidhal Guessoum</v>
      </c>
      <c r="E433" s="1274" t="s">
        <v>67</v>
      </c>
      <c r="F433" s="1364" t="s">
        <v>2192</v>
      </c>
      <c r="G433" s="1274" t="s">
        <v>31</v>
      </c>
      <c r="H433" s="1274" t="s">
        <v>2449</v>
      </c>
      <c r="I433" s="1277" t="s">
        <v>2358</v>
      </c>
      <c r="J433" s="1274" t="s">
        <v>2448</v>
      </c>
      <c r="K433" s="1278">
        <v>1</v>
      </c>
      <c r="L433" s="1278"/>
      <c r="M433" s="1278"/>
      <c r="N433" s="1278"/>
      <c r="O433" s="1278"/>
      <c r="P433" s="1278"/>
      <c r="Q433" s="1274" t="s">
        <v>2210</v>
      </c>
      <c r="R433" s="1279" t="s">
        <v>2450</v>
      </c>
      <c r="S433" s="1278">
        <f t="shared" si="42"/>
        <v>0.33333333333333331</v>
      </c>
      <c r="T433" s="1278">
        <v>1</v>
      </c>
      <c r="U433" s="1278">
        <f>1/13</f>
        <v>7.6923076923076927E-2</v>
      </c>
      <c r="V433" s="1405">
        <f>(1+2)/13</f>
        <v>0.23076923076923078</v>
      </c>
    </row>
    <row r="434" spans="1:22">
      <c r="A434" s="1249">
        <v>433</v>
      </c>
      <c r="B434" s="1252" t="s">
        <v>2452</v>
      </c>
      <c r="C434" s="1268" t="s">
        <v>2453</v>
      </c>
      <c r="D434" s="1250" t="str">
        <f t="shared" si="39"/>
        <v>Mouza Al Mualla</v>
      </c>
      <c r="E434" s="1252" t="s">
        <v>835</v>
      </c>
      <c r="F434" s="1252" t="s">
        <v>18</v>
      </c>
      <c r="G434" s="1252" t="s">
        <v>36</v>
      </c>
      <c r="H434" s="1252" t="s">
        <v>2449</v>
      </c>
      <c r="I434" s="1281" t="s">
        <v>2358</v>
      </c>
      <c r="J434" s="1252" t="s">
        <v>2448</v>
      </c>
      <c r="K434" s="1255">
        <v>0</v>
      </c>
      <c r="L434" s="1255"/>
      <c r="M434" s="1255"/>
      <c r="N434" s="1255"/>
      <c r="O434" s="1255"/>
      <c r="P434" s="1255"/>
      <c r="Q434" s="1252" t="s">
        <v>2210</v>
      </c>
      <c r="R434" s="1266" t="s">
        <v>2450</v>
      </c>
      <c r="S434" s="1255">
        <f t="shared" si="42"/>
        <v>0.33333333333333331</v>
      </c>
      <c r="T434" s="1255">
        <v>0</v>
      </c>
      <c r="U434" s="1255">
        <f>1/13</f>
        <v>7.6923076923076927E-2</v>
      </c>
      <c r="V434" s="1392">
        <v>0</v>
      </c>
    </row>
    <row r="435" spans="1:22">
      <c r="A435" s="1257">
        <v>434</v>
      </c>
      <c r="B435" s="1260" t="s">
        <v>103</v>
      </c>
      <c r="C435" s="1272" t="s">
        <v>104</v>
      </c>
      <c r="D435" s="1250" t="str">
        <f t="shared" si="39"/>
        <v>Hamid Baghestani</v>
      </c>
      <c r="E435" s="1260" t="s">
        <v>67</v>
      </c>
      <c r="F435" s="1260" t="s">
        <v>19</v>
      </c>
      <c r="G435" s="1260" t="s">
        <v>40</v>
      </c>
      <c r="H435" s="1260" t="s">
        <v>2455</v>
      </c>
      <c r="I435" s="1280" t="s">
        <v>2359</v>
      </c>
      <c r="J435" s="1260" t="s">
        <v>2454</v>
      </c>
      <c r="K435" s="1263"/>
      <c r="L435" s="1263">
        <v>0.33333333333333331</v>
      </c>
      <c r="M435" s="1263"/>
      <c r="N435" s="1263"/>
      <c r="O435" s="1263"/>
      <c r="P435" s="1263"/>
      <c r="Q435" s="1260" t="s">
        <v>2016</v>
      </c>
      <c r="R435" s="1267" t="s">
        <v>2456</v>
      </c>
      <c r="S435" s="1263">
        <f t="shared" si="42"/>
        <v>0.33333333333333331</v>
      </c>
      <c r="T435" s="1263">
        <v>0.33333333333333331</v>
      </c>
      <c r="U435" s="1263">
        <f t="shared" ref="U435:V437" si="43">1/3</f>
        <v>0.33333333333333331</v>
      </c>
      <c r="V435" s="1395">
        <f t="shared" si="43"/>
        <v>0.33333333333333331</v>
      </c>
    </row>
    <row r="436" spans="1:22">
      <c r="A436" s="1249">
        <v>435</v>
      </c>
      <c r="B436" s="1252" t="s">
        <v>354</v>
      </c>
      <c r="C436" s="1268" t="s">
        <v>92</v>
      </c>
      <c r="D436" s="1250" t="str">
        <f t="shared" si="39"/>
        <v>Abdelaziz Chazi</v>
      </c>
      <c r="E436" s="1252" t="s">
        <v>59</v>
      </c>
      <c r="F436" s="1252" t="s">
        <v>19</v>
      </c>
      <c r="G436" s="1252" t="s">
        <v>1438</v>
      </c>
      <c r="H436" s="1252" t="s">
        <v>2455</v>
      </c>
      <c r="I436" s="1281" t="s">
        <v>2359</v>
      </c>
      <c r="J436" s="1252" t="s">
        <v>2454</v>
      </c>
      <c r="K436" s="1255"/>
      <c r="L436" s="1255">
        <v>0.33333333333333331</v>
      </c>
      <c r="M436" s="1255"/>
      <c r="N436" s="1255"/>
      <c r="O436" s="1255"/>
      <c r="P436" s="1255"/>
      <c r="Q436" s="1252" t="s">
        <v>2016</v>
      </c>
      <c r="R436" s="1266" t="s">
        <v>2456</v>
      </c>
      <c r="S436" s="1255">
        <f t="shared" si="42"/>
        <v>0.33333333333333331</v>
      </c>
      <c r="T436" s="1255">
        <v>0.33333333333333331</v>
      </c>
      <c r="U436" s="1255">
        <f t="shared" si="43"/>
        <v>0.33333333333333331</v>
      </c>
      <c r="V436" s="1394">
        <f t="shared" si="43"/>
        <v>0.33333333333333331</v>
      </c>
    </row>
    <row r="437" spans="1:22">
      <c r="A437" s="1257">
        <v>436</v>
      </c>
      <c r="B437" s="1260" t="s">
        <v>133</v>
      </c>
      <c r="C437" s="1272" t="s">
        <v>132</v>
      </c>
      <c r="D437" s="1250" t="str">
        <f t="shared" si="39"/>
        <v>Ashraf Khallaf</v>
      </c>
      <c r="E437" s="1260" t="s">
        <v>59</v>
      </c>
      <c r="F437" s="1260" t="s">
        <v>19</v>
      </c>
      <c r="G437" s="1260" t="s">
        <v>1435</v>
      </c>
      <c r="H437" s="1260" t="s">
        <v>2455</v>
      </c>
      <c r="I437" s="1280" t="s">
        <v>2359</v>
      </c>
      <c r="J437" s="1260" t="s">
        <v>2454</v>
      </c>
      <c r="K437" s="1263"/>
      <c r="L437" s="1263">
        <v>0.33333333333333331</v>
      </c>
      <c r="M437" s="1263"/>
      <c r="N437" s="1263"/>
      <c r="O437" s="1263"/>
      <c r="P437" s="1263"/>
      <c r="Q437" s="1260" t="s">
        <v>2016</v>
      </c>
      <c r="R437" s="1267" t="s">
        <v>2456</v>
      </c>
      <c r="S437" s="1263">
        <f t="shared" si="42"/>
        <v>0.33333333333333331</v>
      </c>
      <c r="T437" s="1263">
        <v>0.33333333333333331</v>
      </c>
      <c r="U437" s="1263">
        <f t="shared" si="43"/>
        <v>0.33333333333333331</v>
      </c>
      <c r="V437" s="1395">
        <f t="shared" si="43"/>
        <v>0.33333333333333331</v>
      </c>
    </row>
    <row r="438" spans="1:22">
      <c r="A438" s="1249">
        <v>437</v>
      </c>
      <c r="B438" s="1252" t="s">
        <v>787</v>
      </c>
      <c r="C438" s="1268" t="s">
        <v>2458</v>
      </c>
      <c r="D438" s="1250" t="str">
        <f t="shared" si="39"/>
        <v>Ilias Visvikis</v>
      </c>
      <c r="E438" s="1252" t="s">
        <v>67</v>
      </c>
      <c r="F438" s="1252" t="s">
        <v>19</v>
      </c>
      <c r="G438" s="1252" t="s">
        <v>1438</v>
      </c>
      <c r="H438" s="1252" t="s">
        <v>2459</v>
      </c>
      <c r="I438" s="1281" t="s">
        <v>2368</v>
      </c>
      <c r="J438" s="1252" t="s">
        <v>2457</v>
      </c>
      <c r="K438" s="1255"/>
      <c r="L438" s="1255">
        <v>1</v>
      </c>
      <c r="M438" s="1255"/>
      <c r="N438" s="1255"/>
      <c r="O438" s="1255"/>
      <c r="P438" s="1255"/>
      <c r="Q438" s="1252" t="s">
        <v>1201</v>
      </c>
      <c r="R438" s="1266" t="s">
        <v>2460</v>
      </c>
      <c r="S438" s="1255">
        <v>1</v>
      </c>
      <c r="T438" s="1255">
        <v>1</v>
      </c>
      <c r="U438" s="1255">
        <f>1/4</f>
        <v>0.25</v>
      </c>
      <c r="V438" s="1392">
        <f>1/4</f>
        <v>0.25</v>
      </c>
    </row>
    <row r="439" spans="1:22">
      <c r="A439" s="1257">
        <v>438</v>
      </c>
      <c r="B439" s="1260" t="s">
        <v>81</v>
      </c>
      <c r="C439" s="1272" t="s">
        <v>378</v>
      </c>
      <c r="D439" s="1250" t="str">
        <f t="shared" si="39"/>
        <v>Ayman Alzaatreh</v>
      </c>
      <c r="E439" s="1260" t="s">
        <v>59</v>
      </c>
      <c r="F439" s="1353" t="s">
        <v>2192</v>
      </c>
      <c r="G439" s="1260" t="s">
        <v>29</v>
      </c>
      <c r="H439" s="1260" t="s">
        <v>2462</v>
      </c>
      <c r="I439" s="1280" t="s">
        <v>2369</v>
      </c>
      <c r="J439" s="1260" t="s">
        <v>2461</v>
      </c>
      <c r="K439" s="1263"/>
      <c r="L439" s="1263">
        <v>0.5</v>
      </c>
      <c r="M439" s="1263"/>
      <c r="N439" s="1263"/>
      <c r="O439" s="1263"/>
      <c r="P439" s="1263"/>
      <c r="Q439" s="1260" t="s">
        <v>2463</v>
      </c>
      <c r="R439" s="1267" t="s">
        <v>2464</v>
      </c>
      <c r="S439" s="1263">
        <f>1/2</f>
        <v>0.5</v>
      </c>
      <c r="T439" s="1263">
        <v>0.5</v>
      </c>
      <c r="U439" s="1263">
        <f>1/2</f>
        <v>0.5</v>
      </c>
      <c r="V439" s="1387">
        <f>1/2</f>
        <v>0.5</v>
      </c>
    </row>
    <row r="440" spans="1:22">
      <c r="A440" s="1249">
        <v>439</v>
      </c>
      <c r="B440" s="1252" t="s">
        <v>587</v>
      </c>
      <c r="C440" s="1268" t="s">
        <v>588</v>
      </c>
      <c r="D440" s="1250" t="str">
        <f t="shared" si="39"/>
        <v>Hana Sulieman</v>
      </c>
      <c r="E440" s="1252" t="s">
        <v>67</v>
      </c>
      <c r="F440" s="1360" t="s">
        <v>2192</v>
      </c>
      <c r="G440" s="1252" t="s">
        <v>29</v>
      </c>
      <c r="H440" s="1252" t="s">
        <v>2462</v>
      </c>
      <c r="I440" s="1281" t="s">
        <v>2369</v>
      </c>
      <c r="J440" s="1252" t="s">
        <v>2461</v>
      </c>
      <c r="K440" s="1255"/>
      <c r="L440" s="1255">
        <v>0.5</v>
      </c>
      <c r="M440" s="1255"/>
      <c r="N440" s="1255"/>
      <c r="O440" s="1255"/>
      <c r="P440" s="1255"/>
      <c r="Q440" s="1252" t="s">
        <v>2463</v>
      </c>
      <c r="R440" s="1266" t="s">
        <v>2464</v>
      </c>
      <c r="S440" s="1255">
        <f>1/2</f>
        <v>0.5</v>
      </c>
      <c r="T440" s="1255">
        <v>0.5</v>
      </c>
      <c r="U440" s="1255">
        <f>1/2</f>
        <v>0.5</v>
      </c>
      <c r="V440" s="1386">
        <f>1/2</f>
        <v>0.5</v>
      </c>
    </row>
    <row r="441" spans="1:22">
      <c r="A441" s="1257">
        <v>440</v>
      </c>
      <c r="B441" s="1260" t="s">
        <v>626</v>
      </c>
      <c r="C441" s="1272" t="s">
        <v>145</v>
      </c>
      <c r="D441" s="1250" t="str">
        <f t="shared" si="39"/>
        <v>Sami El-Khatib</v>
      </c>
      <c r="E441" s="1260" t="s">
        <v>59</v>
      </c>
      <c r="F441" s="1353" t="s">
        <v>2192</v>
      </c>
      <c r="G441" s="1260" t="s">
        <v>31</v>
      </c>
      <c r="H441" s="1260" t="s">
        <v>2466</v>
      </c>
      <c r="I441" s="1280" t="s">
        <v>2370</v>
      </c>
      <c r="J441" s="1260" t="s">
        <v>2465</v>
      </c>
      <c r="K441" s="1263">
        <v>1</v>
      </c>
      <c r="L441" s="1263"/>
      <c r="M441" s="1263"/>
      <c r="N441" s="1263"/>
      <c r="O441" s="1263"/>
      <c r="P441" s="1263"/>
      <c r="Q441" s="1260" t="s">
        <v>1196</v>
      </c>
      <c r="R441" s="1267" t="s">
        <v>2467</v>
      </c>
      <c r="S441" s="1263">
        <v>1</v>
      </c>
      <c r="T441" s="1263">
        <v>1</v>
      </c>
      <c r="U441" s="1263">
        <f>1/5</f>
        <v>0.2</v>
      </c>
      <c r="V441" s="1393">
        <f>1/5</f>
        <v>0.2</v>
      </c>
    </row>
    <row r="442" spans="1:22">
      <c r="A442" s="1249">
        <v>441</v>
      </c>
      <c r="B442" s="1252" t="s">
        <v>222</v>
      </c>
      <c r="C442" s="1268" t="s">
        <v>672</v>
      </c>
      <c r="D442" s="1250" t="str">
        <f t="shared" si="39"/>
        <v>Randa Asa'd</v>
      </c>
      <c r="E442" s="1252" t="s">
        <v>56</v>
      </c>
      <c r="F442" s="1360" t="s">
        <v>2192</v>
      </c>
      <c r="G442" s="1252" t="s">
        <v>31</v>
      </c>
      <c r="H442" s="1252" t="s">
        <v>2469</v>
      </c>
      <c r="I442" s="1281" t="s">
        <v>2371</v>
      </c>
      <c r="J442" s="1252" t="s">
        <v>2468</v>
      </c>
      <c r="K442" s="1255">
        <v>1</v>
      </c>
      <c r="L442" s="1255"/>
      <c r="M442" s="1255"/>
      <c r="N442" s="1255"/>
      <c r="O442" s="1255"/>
      <c r="P442" s="1255"/>
      <c r="Q442" s="1252" t="s">
        <v>2210</v>
      </c>
      <c r="R442" s="1266" t="s">
        <v>2470</v>
      </c>
      <c r="S442" s="1255">
        <v>1</v>
      </c>
      <c r="T442" s="1255">
        <v>1</v>
      </c>
      <c r="U442" s="1255">
        <f>1/12</f>
        <v>8.3333333333333329E-2</v>
      </c>
      <c r="V442" s="1392">
        <f>1/12</f>
        <v>8.3333333333333329E-2</v>
      </c>
    </row>
    <row r="443" spans="1:22">
      <c r="A443" s="1257">
        <v>442</v>
      </c>
      <c r="B443" s="1260" t="s">
        <v>803</v>
      </c>
      <c r="C443" s="1272" t="s">
        <v>2474</v>
      </c>
      <c r="D443" s="1250" t="str">
        <f t="shared" si="39"/>
        <v> Marie-France Waxin</v>
      </c>
      <c r="E443" s="1260" t="s">
        <v>59</v>
      </c>
      <c r="F443" s="1260" t="s">
        <v>19</v>
      </c>
      <c r="G443" s="1260" t="s">
        <v>1237</v>
      </c>
      <c r="H443" s="1260" t="s">
        <v>2473</v>
      </c>
      <c r="I443" s="1280" t="s">
        <v>2372</v>
      </c>
      <c r="J443" s="1260" t="s">
        <v>2471</v>
      </c>
      <c r="K443" s="1263"/>
      <c r="L443" s="1263"/>
      <c r="M443" s="1263"/>
      <c r="N443" s="1263"/>
      <c r="O443" s="1263"/>
      <c r="P443" s="1263">
        <v>0.5</v>
      </c>
      <c r="Q443" s="1260" t="s">
        <v>1097</v>
      </c>
      <c r="R443" s="1267" t="s">
        <v>2472</v>
      </c>
      <c r="S443" s="1263">
        <f t="shared" ref="S443:S452" si="44">1/2</f>
        <v>0.5</v>
      </c>
      <c r="T443" s="1263">
        <v>0.5</v>
      </c>
      <c r="U443" s="1263">
        <f>1/3</f>
        <v>0.33333333333333331</v>
      </c>
      <c r="V443" s="1393">
        <f>1/3</f>
        <v>0.33333333333333331</v>
      </c>
    </row>
    <row r="444" spans="1:22">
      <c r="A444" s="1249">
        <v>443</v>
      </c>
      <c r="B444" s="1252" t="s">
        <v>143</v>
      </c>
      <c r="C444" s="1268" t="s">
        <v>1010</v>
      </c>
      <c r="D444" s="1250" t="str">
        <f t="shared" si="39"/>
        <v>Nicolas Ashill</v>
      </c>
      <c r="E444" s="1271" t="s">
        <v>394</v>
      </c>
      <c r="F444" s="1365" t="s">
        <v>19</v>
      </c>
      <c r="G444" s="1252" t="s">
        <v>1488</v>
      </c>
      <c r="H444" s="1252" t="s">
        <v>2473</v>
      </c>
      <c r="I444" s="1281" t="s">
        <v>2372</v>
      </c>
      <c r="J444" s="1252" t="s">
        <v>2471</v>
      </c>
      <c r="K444" s="1255"/>
      <c r="L444" s="1255"/>
      <c r="M444" s="1255"/>
      <c r="N444" s="1255"/>
      <c r="O444" s="1255"/>
      <c r="P444" s="1255">
        <v>0.5</v>
      </c>
      <c r="Q444" s="1252" t="s">
        <v>1097</v>
      </c>
      <c r="R444" s="1266" t="s">
        <v>2472</v>
      </c>
      <c r="S444" s="1255">
        <f t="shared" si="44"/>
        <v>0.5</v>
      </c>
      <c r="T444" s="1255">
        <v>0.5</v>
      </c>
      <c r="U444" s="1255">
        <f>1/3</f>
        <v>0.33333333333333331</v>
      </c>
      <c r="V444" s="1392">
        <f>1/3</f>
        <v>0.33333333333333331</v>
      </c>
    </row>
    <row r="445" spans="1:22">
      <c r="A445" s="1302">
        <v>444</v>
      </c>
      <c r="B445" s="1303" t="s">
        <v>948</v>
      </c>
      <c r="C445" s="1304" t="s">
        <v>520</v>
      </c>
      <c r="D445" s="1250" t="str">
        <f t="shared" si="39"/>
        <v>Adnan Alashkar</v>
      </c>
      <c r="E445" s="1357" t="s">
        <v>868</v>
      </c>
      <c r="F445" s="1357" t="s">
        <v>18</v>
      </c>
      <c r="G445" s="1357" t="s">
        <v>38</v>
      </c>
      <c r="H445" s="1303" t="s">
        <v>2476</v>
      </c>
      <c r="I445" s="1306" t="s">
        <v>2373</v>
      </c>
      <c r="J445" s="1303" t="s">
        <v>2475</v>
      </c>
      <c r="K445" s="1176">
        <v>0</v>
      </c>
      <c r="L445" s="1176"/>
      <c r="M445" s="1176"/>
      <c r="N445" s="1176"/>
      <c r="O445" s="1176"/>
      <c r="P445" s="1176"/>
      <c r="Q445" s="1303" t="s">
        <v>1202</v>
      </c>
      <c r="R445" s="1308" t="s">
        <v>2477</v>
      </c>
      <c r="S445" s="1176">
        <f t="shared" si="44"/>
        <v>0.5</v>
      </c>
      <c r="T445" s="1176">
        <v>0</v>
      </c>
      <c r="U445" s="1176">
        <f>1/5</f>
        <v>0.2</v>
      </c>
      <c r="V445" s="1407">
        <v>0</v>
      </c>
    </row>
    <row r="446" spans="1:22">
      <c r="A446" s="1285">
        <v>445</v>
      </c>
      <c r="B446" s="1288" t="s">
        <v>163</v>
      </c>
      <c r="C446" s="1299" t="s">
        <v>164</v>
      </c>
      <c r="D446" s="1250" t="str">
        <f t="shared" si="39"/>
        <v>Mohamed Gadalla</v>
      </c>
      <c r="E446" s="1359" t="s">
        <v>394</v>
      </c>
      <c r="F446" s="1288" t="s">
        <v>18</v>
      </c>
      <c r="G446" s="1288" t="s">
        <v>38</v>
      </c>
      <c r="H446" s="1288" t="s">
        <v>2476</v>
      </c>
      <c r="I446" s="1289" t="s">
        <v>2373</v>
      </c>
      <c r="J446" s="1288" t="s">
        <v>2475</v>
      </c>
      <c r="K446" s="1291">
        <v>1</v>
      </c>
      <c r="L446" s="1291"/>
      <c r="M446" s="1291"/>
      <c r="N446" s="1291"/>
      <c r="O446" s="1291"/>
      <c r="P446" s="1291"/>
      <c r="Q446" s="1288" t="s">
        <v>1202</v>
      </c>
      <c r="R446" s="1292" t="s">
        <v>2477</v>
      </c>
      <c r="S446" s="1291">
        <f t="shared" si="44"/>
        <v>0.5</v>
      </c>
      <c r="T446" s="1291">
        <v>1</v>
      </c>
      <c r="U446" s="1291">
        <f>1/5</f>
        <v>0.2</v>
      </c>
      <c r="V446" s="1408">
        <f>2/5</f>
        <v>0.4</v>
      </c>
    </row>
    <row r="447" spans="1:22">
      <c r="A447" s="1273">
        <v>446</v>
      </c>
      <c r="B447" s="1274" t="s">
        <v>158</v>
      </c>
      <c r="C447" s="1275" t="s">
        <v>159</v>
      </c>
      <c r="D447" s="1250" t="str">
        <f t="shared" si="39"/>
        <v>Mehdi Ghommem</v>
      </c>
      <c r="E447" s="1274" t="s">
        <v>56</v>
      </c>
      <c r="F447" s="1274" t="s">
        <v>18</v>
      </c>
      <c r="G447" s="1274" t="s">
        <v>38</v>
      </c>
      <c r="H447" s="1274" t="s">
        <v>2479</v>
      </c>
      <c r="I447" s="1277" t="s">
        <v>2374</v>
      </c>
      <c r="J447" s="1274" t="s">
        <v>2478</v>
      </c>
      <c r="K447" s="1278">
        <v>1</v>
      </c>
      <c r="L447" s="1278"/>
      <c r="M447" s="1278"/>
      <c r="N447" s="1278"/>
      <c r="O447" s="1278"/>
      <c r="P447" s="1278"/>
      <c r="Q447" s="1274" t="s">
        <v>1213</v>
      </c>
      <c r="R447" s="1279" t="s">
        <v>2482</v>
      </c>
      <c r="S447" s="1278">
        <f t="shared" si="44"/>
        <v>0.5</v>
      </c>
      <c r="T447" s="1278">
        <v>1</v>
      </c>
      <c r="U447" s="1278">
        <f>1/5</f>
        <v>0.2</v>
      </c>
      <c r="V447" s="1389">
        <f>2/5</f>
        <v>0.4</v>
      </c>
    </row>
    <row r="448" spans="1:22">
      <c r="A448" s="1249">
        <v>447</v>
      </c>
      <c r="B448" s="1252" t="s">
        <v>2480</v>
      </c>
      <c r="C448" s="1268" t="s">
        <v>2481</v>
      </c>
      <c r="D448" s="1250" t="str">
        <f t="shared" si="39"/>
        <v>Majed Al-Marzooqi</v>
      </c>
      <c r="E448" s="1252" t="s">
        <v>835</v>
      </c>
      <c r="F448" s="1252" t="s">
        <v>18</v>
      </c>
      <c r="G448" s="1252" t="s">
        <v>38</v>
      </c>
      <c r="H448" s="1252" t="s">
        <v>2479</v>
      </c>
      <c r="I448" s="1281" t="s">
        <v>2374</v>
      </c>
      <c r="J448" s="1252" t="s">
        <v>2478</v>
      </c>
      <c r="K448" s="1255">
        <v>0</v>
      </c>
      <c r="L448" s="1255"/>
      <c r="M448" s="1255"/>
      <c r="N448" s="1255"/>
      <c r="O448" s="1255"/>
      <c r="P448" s="1255"/>
      <c r="Q448" s="1252" t="s">
        <v>1213</v>
      </c>
      <c r="R448" s="1266" t="s">
        <v>2482</v>
      </c>
      <c r="S448" s="1255">
        <f t="shared" si="44"/>
        <v>0.5</v>
      </c>
      <c r="T448" s="1255">
        <v>0</v>
      </c>
      <c r="U448" s="1255">
        <f>1/5</f>
        <v>0.2</v>
      </c>
      <c r="V448" s="1386">
        <v>0</v>
      </c>
    </row>
    <row r="449" spans="1:22">
      <c r="A449" s="1257">
        <v>448</v>
      </c>
      <c r="B449" s="1260" t="s">
        <v>501</v>
      </c>
      <c r="C449" s="1272" t="s">
        <v>393</v>
      </c>
      <c r="D449" s="1250" t="str">
        <f t="shared" si="39"/>
        <v>Sofian Kanan</v>
      </c>
      <c r="E449" s="1260" t="s">
        <v>67</v>
      </c>
      <c r="F449" s="1353" t="s">
        <v>2192</v>
      </c>
      <c r="G449" s="1260" t="s">
        <v>2098</v>
      </c>
      <c r="H449" s="1260" t="s">
        <v>2484</v>
      </c>
      <c r="I449" s="1280" t="s">
        <v>2375</v>
      </c>
      <c r="J449" s="1260" t="s">
        <v>2483</v>
      </c>
      <c r="K449" s="1263">
        <v>0.5</v>
      </c>
      <c r="L449" s="1263"/>
      <c r="M449" s="1263"/>
      <c r="N449" s="1263"/>
      <c r="O449" s="1263"/>
      <c r="P449" s="1263"/>
      <c r="Q449" s="1260" t="s">
        <v>1195</v>
      </c>
      <c r="R449" s="1267" t="s">
        <v>2485</v>
      </c>
      <c r="S449" s="1263">
        <f t="shared" si="44"/>
        <v>0.5</v>
      </c>
      <c r="T449" s="1263">
        <v>0.5</v>
      </c>
      <c r="U449" s="1263">
        <f>1/8</f>
        <v>0.125</v>
      </c>
      <c r="V449" s="1393">
        <f>1/8</f>
        <v>0.125</v>
      </c>
    </row>
    <row r="450" spans="1:22">
      <c r="A450" s="1249">
        <v>449</v>
      </c>
      <c r="B450" s="1252" t="s">
        <v>1069</v>
      </c>
      <c r="C450" s="1268" t="s">
        <v>1070</v>
      </c>
      <c r="D450" s="1250" t="str">
        <f t="shared" si="39"/>
        <v>Nedal Abu-Farha</v>
      </c>
      <c r="E450" s="1252" t="s">
        <v>2486</v>
      </c>
      <c r="F450" s="1360" t="s">
        <v>2192</v>
      </c>
      <c r="G450" s="1252" t="s">
        <v>2098</v>
      </c>
      <c r="H450" s="1252" t="s">
        <v>2484</v>
      </c>
      <c r="I450" s="1281" t="s">
        <v>2375</v>
      </c>
      <c r="J450" s="1252" t="s">
        <v>2483</v>
      </c>
      <c r="K450" s="1255">
        <v>0.5</v>
      </c>
      <c r="L450" s="1255"/>
      <c r="M450" s="1255"/>
      <c r="N450" s="1255"/>
      <c r="O450" s="1255"/>
      <c r="P450" s="1255"/>
      <c r="Q450" s="1252" t="s">
        <v>1195</v>
      </c>
      <c r="R450" s="1266" t="s">
        <v>2485</v>
      </c>
      <c r="S450" s="1255">
        <f t="shared" si="44"/>
        <v>0.5</v>
      </c>
      <c r="T450" s="1255">
        <v>0.5</v>
      </c>
      <c r="U450" s="1255">
        <f>1/8</f>
        <v>0.125</v>
      </c>
      <c r="V450" s="1392">
        <f>1/8</f>
        <v>0.125</v>
      </c>
    </row>
    <row r="451" spans="1:22">
      <c r="A451" s="1257">
        <v>450</v>
      </c>
      <c r="B451" s="1260" t="s">
        <v>242</v>
      </c>
      <c r="C451" s="1272" t="s">
        <v>2489</v>
      </c>
      <c r="D451" s="1250" t="str">
        <f t="shared" ref="D451:D514" si="45">C451&amp;" "&amp;B451</f>
        <v>Jaber Jamal</v>
      </c>
      <c r="E451" s="1260" t="s">
        <v>231</v>
      </c>
      <c r="F451" s="1260" t="s">
        <v>18</v>
      </c>
      <c r="G451" s="1260" t="s">
        <v>38</v>
      </c>
      <c r="H451" s="1260" t="s">
        <v>2488</v>
      </c>
      <c r="I451" s="1280" t="s">
        <v>2376</v>
      </c>
      <c r="J451" s="1260" t="s">
        <v>2487</v>
      </c>
      <c r="K451" s="1263">
        <v>0</v>
      </c>
      <c r="L451" s="1263"/>
      <c r="M451" s="1263"/>
      <c r="N451" s="1263"/>
      <c r="O451" s="1263"/>
      <c r="P451" s="1263"/>
      <c r="Q451" s="1260" t="s">
        <v>1213</v>
      </c>
      <c r="R451" s="1267" t="s">
        <v>2490</v>
      </c>
      <c r="S451" s="1263">
        <f t="shared" si="44"/>
        <v>0.5</v>
      </c>
      <c r="T451" s="1263">
        <v>0</v>
      </c>
      <c r="U451" s="1263">
        <f>1/3</f>
        <v>0.33333333333333331</v>
      </c>
      <c r="V451" s="1393">
        <v>0</v>
      </c>
    </row>
    <row r="452" spans="1:22">
      <c r="A452" s="1285">
        <v>451</v>
      </c>
      <c r="B452" s="1288" t="s">
        <v>139</v>
      </c>
      <c r="C452" s="1299" t="s">
        <v>140</v>
      </c>
      <c r="D452" s="1250" t="str">
        <f t="shared" si="45"/>
        <v>Basil Darras</v>
      </c>
      <c r="E452" s="1288" t="s">
        <v>59</v>
      </c>
      <c r="F452" s="1288" t="s">
        <v>18</v>
      </c>
      <c r="G452" s="1288" t="s">
        <v>38</v>
      </c>
      <c r="H452" s="1288" t="s">
        <v>2488</v>
      </c>
      <c r="I452" s="1289" t="s">
        <v>2376</v>
      </c>
      <c r="J452" s="1288" t="s">
        <v>2487</v>
      </c>
      <c r="K452" s="1291">
        <v>1</v>
      </c>
      <c r="L452" s="1291"/>
      <c r="M452" s="1291"/>
      <c r="N452" s="1291"/>
      <c r="O452" s="1291"/>
      <c r="P452" s="1291"/>
      <c r="Q452" s="1288" t="s">
        <v>1213</v>
      </c>
      <c r="R452" s="1292" t="s">
        <v>2490</v>
      </c>
      <c r="S452" s="1291">
        <f t="shared" si="44"/>
        <v>0.5</v>
      </c>
      <c r="T452" s="1291">
        <v>1</v>
      </c>
      <c r="U452" s="1291">
        <f>1/3</f>
        <v>0.33333333333333331</v>
      </c>
      <c r="V452" s="1408">
        <f>2/3</f>
        <v>0.66666666666666663</v>
      </c>
    </row>
    <row r="453" spans="1:22">
      <c r="A453" s="1257">
        <v>452</v>
      </c>
      <c r="B453" s="1260" t="s">
        <v>744</v>
      </c>
      <c r="C453" s="1272" t="s">
        <v>2494</v>
      </c>
      <c r="D453" s="1250" t="str">
        <f t="shared" si="45"/>
        <v> Sathish Kannan</v>
      </c>
      <c r="E453" s="1260" t="s">
        <v>56</v>
      </c>
      <c r="F453" s="1260" t="s">
        <v>18</v>
      </c>
      <c r="G453" s="1260" t="s">
        <v>38</v>
      </c>
      <c r="H453" s="1260" t="s">
        <v>2492</v>
      </c>
      <c r="I453" s="1280" t="s">
        <v>2377</v>
      </c>
      <c r="J453" s="1260" t="s">
        <v>2491</v>
      </c>
      <c r="K453" s="1263">
        <v>1</v>
      </c>
      <c r="L453" s="1263"/>
      <c r="M453" s="1263"/>
      <c r="N453" s="1263"/>
      <c r="O453" s="1263"/>
      <c r="P453" s="1263"/>
      <c r="Q453" s="1260" t="s">
        <v>1213</v>
      </c>
      <c r="R453" s="1267" t="s">
        <v>2493</v>
      </c>
      <c r="S453" s="1263">
        <v>1</v>
      </c>
      <c r="T453" s="1263">
        <v>1</v>
      </c>
      <c r="U453" s="1263">
        <v>0.25</v>
      </c>
      <c r="V453" s="1387">
        <v>0.25</v>
      </c>
    </row>
    <row r="454" spans="1:22">
      <c r="A454" s="1249">
        <v>453</v>
      </c>
      <c r="B454" s="1252" t="s">
        <v>239</v>
      </c>
      <c r="C454" s="1268" t="s">
        <v>204</v>
      </c>
      <c r="D454" s="1250" t="str">
        <f t="shared" si="45"/>
        <v>Rami Hawileh</v>
      </c>
      <c r="E454" s="1252" t="s">
        <v>67</v>
      </c>
      <c r="F454" s="1252" t="s">
        <v>18</v>
      </c>
      <c r="G454" s="1252" t="s">
        <v>34</v>
      </c>
      <c r="H454" s="1252" t="s">
        <v>2496</v>
      </c>
      <c r="I454" s="1281" t="s">
        <v>2378</v>
      </c>
      <c r="J454" s="1252" t="s">
        <v>2495</v>
      </c>
      <c r="K454" s="1255">
        <v>0.5</v>
      </c>
      <c r="L454" s="1255"/>
      <c r="M454" s="1255"/>
      <c r="N454" s="1255"/>
      <c r="O454" s="1255"/>
      <c r="P454" s="1255"/>
      <c r="Q454" s="1252" t="s">
        <v>1204</v>
      </c>
      <c r="R454" s="1266" t="s">
        <v>2497</v>
      </c>
      <c r="S454" s="1255">
        <f>1/2</f>
        <v>0.5</v>
      </c>
      <c r="T454" s="1255">
        <v>0.5</v>
      </c>
      <c r="U454" s="1255">
        <f>1/3</f>
        <v>0.33333333333333331</v>
      </c>
      <c r="V454" s="1386">
        <f>1/3</f>
        <v>0.33333333333333331</v>
      </c>
    </row>
    <row r="455" spans="1:22">
      <c r="A455" s="1257">
        <v>454</v>
      </c>
      <c r="B455" s="1260" t="s">
        <v>241</v>
      </c>
      <c r="C455" s="1272" t="s">
        <v>1548</v>
      </c>
      <c r="D455" s="1250" t="str">
        <f t="shared" si="45"/>
        <v>Jamal El-Din Abdalla</v>
      </c>
      <c r="E455" s="1260" t="s">
        <v>67</v>
      </c>
      <c r="F455" s="1260" t="s">
        <v>18</v>
      </c>
      <c r="G455" s="1260" t="s">
        <v>34</v>
      </c>
      <c r="H455" s="1260" t="s">
        <v>2496</v>
      </c>
      <c r="I455" s="1280" t="s">
        <v>2378</v>
      </c>
      <c r="J455" s="1260" t="s">
        <v>2495</v>
      </c>
      <c r="K455" s="1263">
        <v>0.5</v>
      </c>
      <c r="L455" s="1263"/>
      <c r="M455" s="1263"/>
      <c r="N455" s="1263"/>
      <c r="O455" s="1263"/>
      <c r="P455" s="1263"/>
      <c r="Q455" s="1260" t="s">
        <v>1204</v>
      </c>
      <c r="R455" s="1267" t="s">
        <v>2497</v>
      </c>
      <c r="S455" s="1263">
        <f>1/2</f>
        <v>0.5</v>
      </c>
      <c r="T455" s="1263">
        <v>0.5</v>
      </c>
      <c r="U455" s="1263">
        <f>1/3</f>
        <v>0.33333333333333331</v>
      </c>
      <c r="V455" s="1387">
        <f>1/3</f>
        <v>0.33333333333333331</v>
      </c>
    </row>
    <row r="456" spans="1:22">
      <c r="A456" s="1249">
        <v>455</v>
      </c>
      <c r="B456" s="1252" t="s">
        <v>900</v>
      </c>
      <c r="C456" s="1268" t="s">
        <v>901</v>
      </c>
      <c r="D456" s="1250" t="str">
        <f t="shared" si="45"/>
        <v>Wei Zhao</v>
      </c>
      <c r="E456" s="1252" t="s">
        <v>1360</v>
      </c>
      <c r="F456" s="1250" t="s">
        <v>18</v>
      </c>
      <c r="G456" s="1252" t="s">
        <v>1361</v>
      </c>
      <c r="H456" s="1252" t="s">
        <v>2500</v>
      </c>
      <c r="I456" s="1281" t="s">
        <v>2379</v>
      </c>
      <c r="J456" s="1252" t="s">
        <v>2498</v>
      </c>
      <c r="K456" s="1255">
        <v>1</v>
      </c>
      <c r="L456" s="1255"/>
      <c r="M456" s="1255"/>
      <c r="N456" s="1255"/>
      <c r="O456" s="1255"/>
      <c r="P456" s="1255"/>
      <c r="Q456" s="1252" t="s">
        <v>1219</v>
      </c>
      <c r="R456" s="1266" t="s">
        <v>2499</v>
      </c>
      <c r="S456" s="1255">
        <v>1</v>
      </c>
      <c r="T456" s="1255">
        <v>1</v>
      </c>
      <c r="U456" s="1255">
        <f>1/5</f>
        <v>0.2</v>
      </c>
      <c r="V456" s="1386">
        <f>1/5</f>
        <v>0.2</v>
      </c>
    </row>
    <row r="457" spans="1:22">
      <c r="A457" s="1257">
        <v>456</v>
      </c>
      <c r="B457" s="1260" t="s">
        <v>567</v>
      </c>
      <c r="C457" s="1272" t="s">
        <v>73</v>
      </c>
      <c r="D457" s="1250" t="str">
        <f t="shared" si="45"/>
        <v>Joseph Gibbs</v>
      </c>
      <c r="E457" s="1260" t="s">
        <v>67</v>
      </c>
      <c r="F457" s="1353" t="s">
        <v>2192</v>
      </c>
      <c r="G457" s="1260" t="s">
        <v>28</v>
      </c>
      <c r="H457" s="1260" t="s">
        <v>2504</v>
      </c>
      <c r="I457" s="1280" t="s">
        <v>2380</v>
      </c>
      <c r="J457" s="1260" t="s">
        <v>2501</v>
      </c>
      <c r="K457" s="1263"/>
      <c r="L457" s="1263">
        <v>1</v>
      </c>
      <c r="M457" s="1263"/>
      <c r="N457" s="1263"/>
      <c r="O457" s="1263"/>
      <c r="P457" s="1263"/>
      <c r="Q457" s="1260" t="s">
        <v>2503</v>
      </c>
      <c r="R457" s="1267" t="s">
        <v>2502</v>
      </c>
      <c r="S457" s="1263">
        <v>1</v>
      </c>
      <c r="T457" s="1263">
        <v>1</v>
      </c>
      <c r="U457" s="1263">
        <v>1</v>
      </c>
      <c r="V457" s="1393">
        <v>1</v>
      </c>
    </row>
    <row r="458" spans="1:22">
      <c r="A458" s="1249">
        <v>457</v>
      </c>
      <c r="B458" s="1252" t="s">
        <v>361</v>
      </c>
      <c r="C458" s="1268" t="s">
        <v>362</v>
      </c>
      <c r="D458" s="1250" t="str">
        <f t="shared" si="45"/>
        <v>Rania Semaan</v>
      </c>
      <c r="E458" s="1252" t="s">
        <v>56</v>
      </c>
      <c r="F458" s="1252" t="s">
        <v>19</v>
      </c>
      <c r="G458" s="1252" t="s">
        <v>1488</v>
      </c>
      <c r="H458" s="1252" t="s">
        <v>2506</v>
      </c>
      <c r="I458" s="1281" t="s">
        <v>2381</v>
      </c>
      <c r="J458" s="1252" t="s">
        <v>2505</v>
      </c>
      <c r="K458" s="1255"/>
      <c r="L458" s="1255">
        <v>0.33333333333333331</v>
      </c>
      <c r="M458" s="1255"/>
      <c r="N458" s="1255"/>
      <c r="O458" s="1255"/>
      <c r="P458" s="1255"/>
      <c r="Q458" s="1252" t="s">
        <v>1204</v>
      </c>
      <c r="R458" s="1266" t="s">
        <v>2507</v>
      </c>
      <c r="S458" s="1255">
        <f t="shared" ref="S458:S463" si="46">1/3</f>
        <v>0.33333333333333331</v>
      </c>
      <c r="T458" s="1255">
        <v>0.33333333333333331</v>
      </c>
      <c r="U458" s="1255">
        <f t="shared" ref="U458:V460" si="47">1/4</f>
        <v>0.25</v>
      </c>
      <c r="V458" s="1386">
        <f t="shared" si="47"/>
        <v>0.25</v>
      </c>
    </row>
    <row r="459" spans="1:22">
      <c r="A459" s="1257">
        <v>458</v>
      </c>
      <c r="B459" s="1260" t="s">
        <v>84</v>
      </c>
      <c r="C459" s="1272" t="s">
        <v>85</v>
      </c>
      <c r="D459" s="1250" t="str">
        <f t="shared" si="45"/>
        <v>Valerie Lindsay</v>
      </c>
      <c r="E459" s="1260" t="s">
        <v>67</v>
      </c>
      <c r="F459" s="1260" t="s">
        <v>19</v>
      </c>
      <c r="G459" s="1260" t="s">
        <v>1237</v>
      </c>
      <c r="H459" s="1260" t="s">
        <v>2506</v>
      </c>
      <c r="I459" s="1280" t="s">
        <v>2381</v>
      </c>
      <c r="J459" s="1260" t="s">
        <v>2505</v>
      </c>
      <c r="K459" s="1263"/>
      <c r="L459" s="1263">
        <v>0.33333333333333331</v>
      </c>
      <c r="M459" s="1263"/>
      <c r="N459" s="1263"/>
      <c r="O459" s="1263"/>
      <c r="P459" s="1263"/>
      <c r="Q459" s="1260" t="s">
        <v>1204</v>
      </c>
      <c r="R459" s="1267" t="s">
        <v>2507</v>
      </c>
      <c r="S459" s="1263">
        <f t="shared" si="46"/>
        <v>0.33333333333333331</v>
      </c>
      <c r="T459" s="1263">
        <v>0.33333333333333331</v>
      </c>
      <c r="U459" s="1263">
        <f t="shared" si="47"/>
        <v>0.25</v>
      </c>
      <c r="V459" s="1387">
        <f t="shared" si="47"/>
        <v>0.25</v>
      </c>
    </row>
    <row r="460" spans="1:22">
      <c r="A460" s="1249">
        <v>459</v>
      </c>
      <c r="B460" s="1252" t="s">
        <v>143</v>
      </c>
      <c r="C460" s="1268" t="s">
        <v>1010</v>
      </c>
      <c r="D460" s="1250" t="str">
        <f t="shared" si="45"/>
        <v>Nicolas Ashill</v>
      </c>
      <c r="E460" s="1271" t="s">
        <v>394</v>
      </c>
      <c r="F460" s="1365" t="s">
        <v>19</v>
      </c>
      <c r="G460" s="1252" t="s">
        <v>1488</v>
      </c>
      <c r="H460" s="1252" t="s">
        <v>2506</v>
      </c>
      <c r="I460" s="1281" t="s">
        <v>2381</v>
      </c>
      <c r="J460" s="1252" t="s">
        <v>2505</v>
      </c>
      <c r="K460" s="1255"/>
      <c r="L460" s="1255">
        <v>0.33333333333333331</v>
      </c>
      <c r="M460" s="1255"/>
      <c r="N460" s="1255"/>
      <c r="O460" s="1255"/>
      <c r="P460" s="1255"/>
      <c r="Q460" s="1252" t="s">
        <v>1204</v>
      </c>
      <c r="R460" s="1266" t="s">
        <v>2507</v>
      </c>
      <c r="S460" s="1255">
        <f t="shared" si="46"/>
        <v>0.33333333333333331</v>
      </c>
      <c r="T460" s="1255">
        <v>0.33333333333333331</v>
      </c>
      <c r="U460" s="1255">
        <f t="shared" si="47"/>
        <v>0.25</v>
      </c>
      <c r="V460" s="1386">
        <f t="shared" si="47"/>
        <v>0.25</v>
      </c>
    </row>
    <row r="461" spans="1:22">
      <c r="A461" s="1257">
        <v>460</v>
      </c>
      <c r="B461" s="1260" t="s">
        <v>2510</v>
      </c>
      <c r="C461" s="1272" t="s">
        <v>2511</v>
      </c>
      <c r="D461" s="1250" t="str">
        <f t="shared" si="45"/>
        <v>Jumanah Al-Dmour</v>
      </c>
      <c r="E461" s="1260" t="s">
        <v>231</v>
      </c>
      <c r="F461" s="1258" t="s">
        <v>18</v>
      </c>
      <c r="G461" s="1260" t="s">
        <v>1361</v>
      </c>
      <c r="H461" s="1260" t="s">
        <v>2509</v>
      </c>
      <c r="I461" s="1280" t="s">
        <v>2382</v>
      </c>
      <c r="J461" s="1260" t="s">
        <v>2508</v>
      </c>
      <c r="K461" s="1263">
        <v>0</v>
      </c>
      <c r="L461" s="1263"/>
      <c r="M461" s="1263"/>
      <c r="N461" s="1263"/>
      <c r="O461" s="1263"/>
      <c r="P461" s="1263"/>
      <c r="Q461" s="1260" t="s">
        <v>2503</v>
      </c>
      <c r="R461" s="1267" t="s">
        <v>2512</v>
      </c>
      <c r="S461" s="1263">
        <f t="shared" si="46"/>
        <v>0.33333333333333331</v>
      </c>
      <c r="T461" s="1263">
        <v>0</v>
      </c>
      <c r="U461" s="1263">
        <f>1/4</f>
        <v>0.25</v>
      </c>
      <c r="V461" s="1387">
        <v>0</v>
      </c>
    </row>
    <row r="462" spans="1:22">
      <c r="A462" s="1285">
        <v>461</v>
      </c>
      <c r="B462" s="1288" t="s">
        <v>120</v>
      </c>
      <c r="C462" s="1299" t="s">
        <v>121</v>
      </c>
      <c r="D462" s="1250" t="str">
        <f t="shared" si="45"/>
        <v>Assim Sagahyroon</v>
      </c>
      <c r="E462" s="1359" t="s">
        <v>394</v>
      </c>
      <c r="F462" s="1286" t="s">
        <v>18</v>
      </c>
      <c r="G462" s="1288" t="s">
        <v>1361</v>
      </c>
      <c r="H462" s="1288" t="s">
        <v>2509</v>
      </c>
      <c r="I462" s="1289" t="s">
        <v>2382</v>
      </c>
      <c r="J462" s="1288" t="s">
        <v>2508</v>
      </c>
      <c r="K462" s="1291">
        <v>0.5</v>
      </c>
      <c r="L462" s="1291"/>
      <c r="M462" s="1291"/>
      <c r="N462" s="1291"/>
      <c r="O462" s="1291"/>
      <c r="P462" s="1291"/>
      <c r="Q462" s="1288" t="s">
        <v>2503</v>
      </c>
      <c r="R462" s="1292" t="s">
        <v>2512</v>
      </c>
      <c r="S462" s="1291">
        <f t="shared" si="46"/>
        <v>0.33333333333333331</v>
      </c>
      <c r="T462" s="1291">
        <v>0.5</v>
      </c>
      <c r="U462" s="1291">
        <f>1/4</f>
        <v>0.25</v>
      </c>
      <c r="V462" s="1388">
        <f>1.5/4</f>
        <v>0.375</v>
      </c>
    </row>
    <row r="463" spans="1:22">
      <c r="A463" s="1273">
        <v>462</v>
      </c>
      <c r="B463" s="1274" t="s">
        <v>387</v>
      </c>
      <c r="C463" s="1275" t="s">
        <v>388</v>
      </c>
      <c r="D463" s="1250" t="str">
        <f t="shared" si="45"/>
        <v>Abdulrahman Al-Ali</v>
      </c>
      <c r="E463" s="1358" t="s">
        <v>394</v>
      </c>
      <c r="F463" s="1276" t="s">
        <v>18</v>
      </c>
      <c r="G463" s="1274" t="s">
        <v>1361</v>
      </c>
      <c r="H463" s="1274" t="s">
        <v>2509</v>
      </c>
      <c r="I463" s="1277" t="s">
        <v>2382</v>
      </c>
      <c r="J463" s="1274" t="s">
        <v>2508</v>
      </c>
      <c r="K463" s="1278">
        <v>0.5</v>
      </c>
      <c r="L463" s="1278"/>
      <c r="M463" s="1278"/>
      <c r="N463" s="1278"/>
      <c r="O463" s="1278"/>
      <c r="P463" s="1278"/>
      <c r="Q463" s="1274" t="s">
        <v>2503</v>
      </c>
      <c r="R463" s="1279" t="s">
        <v>2512</v>
      </c>
      <c r="S463" s="1278">
        <f t="shared" si="46"/>
        <v>0.33333333333333331</v>
      </c>
      <c r="T463" s="1278">
        <v>0.5</v>
      </c>
      <c r="U463" s="1278">
        <f>1/4</f>
        <v>0.25</v>
      </c>
      <c r="V463" s="1388">
        <f>1.5/4</f>
        <v>0.375</v>
      </c>
    </row>
    <row r="464" spans="1:22">
      <c r="A464" s="1249">
        <v>463</v>
      </c>
      <c r="B464" s="1252" t="s">
        <v>2517</v>
      </c>
      <c r="C464" s="1268" t="s">
        <v>2518</v>
      </c>
      <c r="D464" s="1250" t="str">
        <f t="shared" si="45"/>
        <v>Osameh Al-Kofahi</v>
      </c>
      <c r="E464" s="1252" t="s">
        <v>311</v>
      </c>
      <c r="F464" s="1250" t="s">
        <v>18</v>
      </c>
      <c r="G464" s="1252" t="s">
        <v>1361</v>
      </c>
      <c r="H464" s="1252" t="s">
        <v>2516</v>
      </c>
      <c r="I464" s="1281" t="s">
        <v>2383</v>
      </c>
      <c r="J464" s="1252" t="s">
        <v>2515</v>
      </c>
      <c r="K464" s="1255">
        <v>1</v>
      </c>
      <c r="L464" s="1255"/>
      <c r="M464" s="1255"/>
      <c r="N464" s="1255"/>
      <c r="O464" s="1255"/>
      <c r="P464" s="1255"/>
      <c r="Q464" s="1252" t="s">
        <v>1202</v>
      </c>
      <c r="R464" s="1266" t="s">
        <v>2519</v>
      </c>
      <c r="S464" s="1255">
        <v>1</v>
      </c>
      <c r="T464" s="1255">
        <v>1</v>
      </c>
      <c r="U464" s="1255">
        <f>1/3</f>
        <v>0.33333333333333331</v>
      </c>
      <c r="V464" s="1392">
        <f>1/3</f>
        <v>0.33333333333333331</v>
      </c>
    </row>
    <row r="465" spans="1:22">
      <c r="A465" s="1257">
        <v>464</v>
      </c>
      <c r="B465" s="1260" t="s">
        <v>2522</v>
      </c>
      <c r="C465" s="1272" t="s">
        <v>376</v>
      </c>
      <c r="D465" s="1250" t="str">
        <f t="shared" si="45"/>
        <v>Omar Sweileh</v>
      </c>
      <c r="E465" s="1260" t="s">
        <v>231</v>
      </c>
      <c r="F465" s="1258" t="s">
        <v>18</v>
      </c>
      <c r="G465" s="1260" t="s">
        <v>36</v>
      </c>
      <c r="H465" s="1260" t="s">
        <v>2521</v>
      </c>
      <c r="I465" s="1280" t="s">
        <v>2387</v>
      </c>
      <c r="J465" s="1260" t="s">
        <v>2520</v>
      </c>
      <c r="K465" s="1263"/>
      <c r="L465" s="1263"/>
      <c r="M465" s="1263"/>
      <c r="N465" s="1263"/>
      <c r="O465" s="1263"/>
      <c r="P465" s="1263">
        <v>0</v>
      </c>
      <c r="Q465" s="1260" t="s">
        <v>1608</v>
      </c>
      <c r="R465" s="1267" t="s">
        <v>2523</v>
      </c>
      <c r="S465" s="1263">
        <f>1/4</f>
        <v>0.25</v>
      </c>
      <c r="T465" s="1263">
        <v>0</v>
      </c>
      <c r="U465" s="1263">
        <f>1/4</f>
        <v>0.25</v>
      </c>
      <c r="V465" s="1395">
        <v>0</v>
      </c>
    </row>
    <row r="466" spans="1:22">
      <c r="A466" s="1285">
        <v>465</v>
      </c>
      <c r="B466" s="1288" t="s">
        <v>190</v>
      </c>
      <c r="C466" s="1299" t="s">
        <v>164</v>
      </c>
      <c r="D466" s="1250" t="str">
        <f t="shared" si="45"/>
        <v>Mohamed Hassan</v>
      </c>
      <c r="E466" s="1288" t="s">
        <v>67</v>
      </c>
      <c r="F466" s="1286" t="s">
        <v>18</v>
      </c>
      <c r="G466" s="1288" t="s">
        <v>36</v>
      </c>
      <c r="H466" s="1288" t="s">
        <v>2521</v>
      </c>
      <c r="I466" s="1289" t="s">
        <v>2387</v>
      </c>
      <c r="J466" s="1288" t="s">
        <v>2520</v>
      </c>
      <c r="K466" s="1291"/>
      <c r="L466" s="1291"/>
      <c r="M466" s="1291"/>
      <c r="N466" s="1291"/>
      <c r="O466" s="1291"/>
      <c r="P466" s="1291">
        <v>0.33333333333333331</v>
      </c>
      <c r="Q466" s="1288" t="s">
        <v>1608</v>
      </c>
      <c r="R466" s="1292" t="s">
        <v>2523</v>
      </c>
      <c r="S466" s="1291">
        <f>1/4</f>
        <v>0.25</v>
      </c>
      <c r="T466" s="1291">
        <v>0.33333333333333331</v>
      </c>
      <c r="U466" s="1291">
        <f>1/4</f>
        <v>0.25</v>
      </c>
      <c r="V466" s="1396">
        <f>(1+(1/3))/4</f>
        <v>0.33333333333333331</v>
      </c>
    </row>
    <row r="467" spans="1:22">
      <c r="A467" s="1273">
        <v>466</v>
      </c>
      <c r="B467" s="1274" t="s">
        <v>349</v>
      </c>
      <c r="C467" s="1275" t="s">
        <v>214</v>
      </c>
      <c r="D467" s="1250" t="str">
        <f t="shared" si="45"/>
        <v>Hasan Mir</v>
      </c>
      <c r="E467" s="1274" t="s">
        <v>67</v>
      </c>
      <c r="F467" s="1276" t="s">
        <v>18</v>
      </c>
      <c r="G467" s="1274" t="s">
        <v>36</v>
      </c>
      <c r="H467" s="1274" t="s">
        <v>2521</v>
      </c>
      <c r="I467" s="1277" t="s">
        <v>2387</v>
      </c>
      <c r="J467" s="1274" t="s">
        <v>2520</v>
      </c>
      <c r="K467" s="1278"/>
      <c r="L467" s="1278"/>
      <c r="M467" s="1278"/>
      <c r="N467" s="1278"/>
      <c r="O467" s="1278"/>
      <c r="P467" s="1278">
        <v>0.33333333333333331</v>
      </c>
      <c r="Q467" s="1274" t="s">
        <v>1608</v>
      </c>
      <c r="R467" s="1279" t="s">
        <v>2523</v>
      </c>
      <c r="S467" s="1278">
        <f>1/4</f>
        <v>0.25</v>
      </c>
      <c r="T467" s="1291">
        <v>0.33333333333333331</v>
      </c>
      <c r="U467" s="1278">
        <f>1/4</f>
        <v>0.25</v>
      </c>
      <c r="V467" s="1396">
        <f>(1+(1/3))/4</f>
        <v>0.33333333333333331</v>
      </c>
    </row>
    <row r="468" spans="1:22">
      <c r="A468" s="1285">
        <v>467</v>
      </c>
      <c r="B468" s="1288" t="s">
        <v>273</v>
      </c>
      <c r="C468" s="1299" t="s">
        <v>153</v>
      </c>
      <c r="D468" s="1250" t="str">
        <f t="shared" si="45"/>
        <v>Mahmoud Ismail</v>
      </c>
      <c r="E468" s="1288" t="s">
        <v>59</v>
      </c>
      <c r="F468" s="1288" t="s">
        <v>18</v>
      </c>
      <c r="G468" s="1288" t="s">
        <v>36</v>
      </c>
      <c r="H468" s="1288" t="s">
        <v>2521</v>
      </c>
      <c r="I468" s="1289" t="s">
        <v>2387</v>
      </c>
      <c r="J468" s="1288" t="s">
        <v>2520</v>
      </c>
      <c r="K468" s="1291"/>
      <c r="L468" s="1291"/>
      <c r="M468" s="1291"/>
      <c r="N468" s="1291"/>
      <c r="O468" s="1291"/>
      <c r="P468" s="1291">
        <v>0.33333333333333331</v>
      </c>
      <c r="Q468" s="1288" t="s">
        <v>1608</v>
      </c>
      <c r="R468" s="1292" t="s">
        <v>2523</v>
      </c>
      <c r="S468" s="1291">
        <f>1/4</f>
        <v>0.25</v>
      </c>
      <c r="T468" s="1291">
        <v>0.33333333333333331</v>
      </c>
      <c r="U468" s="1291">
        <f>1/4</f>
        <v>0.25</v>
      </c>
      <c r="V468" s="1396">
        <f>(1+(1/3))/4</f>
        <v>0.33333333333333331</v>
      </c>
    </row>
    <row r="469" spans="1:22">
      <c r="A469" s="1257">
        <v>468</v>
      </c>
      <c r="B469" s="1260" t="s">
        <v>178</v>
      </c>
      <c r="C469" s="1272" t="s">
        <v>179</v>
      </c>
      <c r="D469" s="1250" t="str">
        <f t="shared" si="45"/>
        <v>Amjad Tuffaha</v>
      </c>
      <c r="E469" s="1260" t="s">
        <v>59</v>
      </c>
      <c r="F469" s="1353" t="s">
        <v>2192</v>
      </c>
      <c r="G469" s="1260" t="s">
        <v>29</v>
      </c>
      <c r="H469" s="1260" t="s">
        <v>2525</v>
      </c>
      <c r="I469" s="1280" t="s">
        <v>2388</v>
      </c>
      <c r="J469" s="1260" t="s">
        <v>2524</v>
      </c>
      <c r="K469" s="1263">
        <v>1</v>
      </c>
      <c r="L469" s="1263"/>
      <c r="M469" s="1263"/>
      <c r="N469" s="1263"/>
      <c r="O469" s="1263"/>
      <c r="P469" s="1263"/>
      <c r="Q469" s="1260" t="s">
        <v>2527</v>
      </c>
      <c r="R469" s="1267" t="s">
        <v>2526</v>
      </c>
      <c r="S469" s="1263">
        <v>1</v>
      </c>
      <c r="T469" s="1263">
        <v>1</v>
      </c>
      <c r="U469" s="1263">
        <f>1/3</f>
        <v>0.33333333333333331</v>
      </c>
      <c r="V469" s="1393">
        <f>1/3</f>
        <v>0.33333333333333331</v>
      </c>
    </row>
    <row r="470" spans="1:22">
      <c r="A470" s="1249">
        <v>469</v>
      </c>
      <c r="B470" s="1252" t="s">
        <v>946</v>
      </c>
      <c r="C470" s="1268" t="s">
        <v>2182</v>
      </c>
      <c r="D470" s="1250" t="str">
        <f t="shared" si="45"/>
        <v>Muhammad Ashraf Sabri</v>
      </c>
      <c r="E470" s="1360" t="s">
        <v>231</v>
      </c>
      <c r="F470" s="1360" t="s">
        <v>2192</v>
      </c>
      <c r="G470" s="1252" t="s">
        <v>2098</v>
      </c>
      <c r="H470" s="1252" t="s">
        <v>2529</v>
      </c>
      <c r="I470" s="1281" t="s">
        <v>2389</v>
      </c>
      <c r="J470" s="1252" t="s">
        <v>2528</v>
      </c>
      <c r="K470" s="1255">
        <v>0</v>
      </c>
      <c r="L470" s="1255"/>
      <c r="M470" s="1255"/>
      <c r="N470" s="1255"/>
      <c r="O470" s="1255"/>
      <c r="P470" s="1255"/>
      <c r="Q470" s="1252" t="s">
        <v>1216</v>
      </c>
      <c r="R470" s="1266" t="s">
        <v>2531</v>
      </c>
      <c r="S470" s="1255">
        <f>1/3</f>
        <v>0.33333333333333331</v>
      </c>
      <c r="T470" s="1255">
        <v>0</v>
      </c>
      <c r="U470" s="1255">
        <f>1/3</f>
        <v>0.33333333333333331</v>
      </c>
      <c r="V470" s="1394">
        <v>0</v>
      </c>
    </row>
    <row r="471" spans="1:22">
      <c r="A471" s="1273">
        <v>470</v>
      </c>
      <c r="B471" s="1274" t="s">
        <v>352</v>
      </c>
      <c r="C471" s="1275" t="s">
        <v>353</v>
      </c>
      <c r="D471" s="1250" t="str">
        <f t="shared" si="45"/>
        <v>Taleb Hassan Ibrahim</v>
      </c>
      <c r="E471" s="1274" t="s">
        <v>67</v>
      </c>
      <c r="F471" s="1274" t="s">
        <v>18</v>
      </c>
      <c r="G471" s="1274" t="s">
        <v>33</v>
      </c>
      <c r="H471" s="1274" t="s">
        <v>2529</v>
      </c>
      <c r="I471" s="1277" t="s">
        <v>2389</v>
      </c>
      <c r="J471" s="1274" t="s">
        <v>2528</v>
      </c>
      <c r="K471" s="1278">
        <v>0.5</v>
      </c>
      <c r="L471" s="1278"/>
      <c r="M471" s="1278"/>
      <c r="N471" s="1278"/>
      <c r="O471" s="1278"/>
      <c r="P471" s="1278"/>
      <c r="Q471" s="1274" t="s">
        <v>1216</v>
      </c>
      <c r="R471" s="1279" t="s">
        <v>2531</v>
      </c>
      <c r="S471" s="1278">
        <f>1/3</f>
        <v>0.33333333333333331</v>
      </c>
      <c r="T471" s="1278">
        <v>0.5</v>
      </c>
      <c r="U471" s="1278">
        <f>1/3</f>
        <v>0.33333333333333331</v>
      </c>
      <c r="V471" s="1398">
        <v>0.5</v>
      </c>
    </row>
    <row r="472" spans="1:22">
      <c r="A472" s="1285">
        <v>471</v>
      </c>
      <c r="B472" s="1288" t="s">
        <v>1378</v>
      </c>
      <c r="C472" s="1299" t="s">
        <v>2530</v>
      </c>
      <c r="D472" s="1250" t="str">
        <f t="shared" si="45"/>
        <v>Yehya  El Sayed</v>
      </c>
      <c r="E472" s="1288" t="s">
        <v>59</v>
      </c>
      <c r="F472" s="1286" t="s">
        <v>17</v>
      </c>
      <c r="G472" s="1288" t="s">
        <v>2098</v>
      </c>
      <c r="H472" s="1288" t="s">
        <v>2529</v>
      </c>
      <c r="I472" s="1289" t="s">
        <v>2389</v>
      </c>
      <c r="J472" s="1288" t="s">
        <v>2528</v>
      </c>
      <c r="K472" s="1291">
        <v>0.5</v>
      </c>
      <c r="L472" s="1291"/>
      <c r="M472" s="1291"/>
      <c r="N472" s="1291"/>
      <c r="O472" s="1291"/>
      <c r="P472" s="1291"/>
      <c r="Q472" s="1288" t="s">
        <v>1216</v>
      </c>
      <c r="R472" s="1292" t="s">
        <v>2531</v>
      </c>
      <c r="S472" s="1291">
        <f>1/3</f>
        <v>0.33333333333333331</v>
      </c>
      <c r="T472" s="1278">
        <v>0.5</v>
      </c>
      <c r="U472" s="1291">
        <f>1/3</f>
        <v>0.33333333333333331</v>
      </c>
      <c r="V472" s="1398">
        <v>0.5</v>
      </c>
    </row>
    <row r="473" spans="1:22">
      <c r="A473" s="1257">
        <v>472</v>
      </c>
      <c r="B473" s="1260" t="s">
        <v>2534</v>
      </c>
      <c r="C473" s="1272" t="s">
        <v>2535</v>
      </c>
      <c r="D473" s="1250" t="str">
        <f t="shared" si="45"/>
        <v>Awais Zaka</v>
      </c>
      <c r="E473" s="1260" t="s">
        <v>231</v>
      </c>
      <c r="F473" s="1260" t="s">
        <v>18</v>
      </c>
      <c r="G473" s="1260" t="s">
        <v>33</v>
      </c>
      <c r="H473" s="1260" t="s">
        <v>2533</v>
      </c>
      <c r="I473" s="1280" t="s">
        <v>2390</v>
      </c>
      <c r="J473" s="1260" t="s">
        <v>2532</v>
      </c>
      <c r="K473" s="1263">
        <v>0</v>
      </c>
      <c r="L473" s="1263"/>
      <c r="M473" s="1263"/>
      <c r="N473" s="1263"/>
      <c r="O473" s="1263"/>
      <c r="P473" s="1263"/>
      <c r="Q473" s="1260" t="s">
        <v>1216</v>
      </c>
      <c r="R473" s="1267" t="s">
        <v>2538</v>
      </c>
      <c r="S473" s="1263">
        <f>1/4</f>
        <v>0.25</v>
      </c>
      <c r="T473" s="1263">
        <v>0</v>
      </c>
      <c r="U473" s="1263">
        <f>1/4</f>
        <v>0.25</v>
      </c>
      <c r="V473" s="1395">
        <v>0</v>
      </c>
    </row>
    <row r="474" spans="1:22">
      <c r="A474" s="1285">
        <v>473</v>
      </c>
      <c r="B474" s="1288" t="s">
        <v>352</v>
      </c>
      <c r="C474" s="1299" t="s">
        <v>353</v>
      </c>
      <c r="D474" s="1250" t="str">
        <f t="shared" si="45"/>
        <v>Taleb Hassan Ibrahim</v>
      </c>
      <c r="E474" s="1288" t="s">
        <v>67</v>
      </c>
      <c r="F474" s="1288" t="s">
        <v>18</v>
      </c>
      <c r="G474" s="1288" t="s">
        <v>33</v>
      </c>
      <c r="H474" s="1288" t="s">
        <v>2533</v>
      </c>
      <c r="I474" s="1289" t="s">
        <v>2390</v>
      </c>
      <c r="J474" s="1288" t="s">
        <v>2532</v>
      </c>
      <c r="K474" s="1291">
        <v>0.33333333333333331</v>
      </c>
      <c r="L474" s="1291"/>
      <c r="M474" s="1291"/>
      <c r="N474" s="1291"/>
      <c r="O474" s="1291"/>
      <c r="P474" s="1291"/>
      <c r="Q474" s="1288" t="s">
        <v>1216</v>
      </c>
      <c r="R474" s="1292" t="s">
        <v>2538</v>
      </c>
      <c r="S474" s="1291">
        <f>1/4</f>
        <v>0.25</v>
      </c>
      <c r="T474" s="1291">
        <v>0.33333333333333331</v>
      </c>
      <c r="U474" s="1291">
        <f>1/4</f>
        <v>0.25</v>
      </c>
      <c r="V474" s="1396">
        <v>0.33333333333333331</v>
      </c>
    </row>
    <row r="475" spans="1:22" ht="15" customHeight="1">
      <c r="A475" s="1273">
        <v>474</v>
      </c>
      <c r="B475" s="1274" t="s">
        <v>1049</v>
      </c>
      <c r="C475" s="1275" t="s">
        <v>397</v>
      </c>
      <c r="D475" s="1250" t="str">
        <f t="shared" si="45"/>
        <v>Mustafa Khamis</v>
      </c>
      <c r="E475" s="1274" t="s">
        <v>67</v>
      </c>
      <c r="F475" s="1364" t="s">
        <v>2192</v>
      </c>
      <c r="G475" s="1274" t="s">
        <v>2098</v>
      </c>
      <c r="H475" s="1274" t="s">
        <v>2533</v>
      </c>
      <c r="I475" s="1277" t="s">
        <v>2390</v>
      </c>
      <c r="J475" s="1274" t="s">
        <v>2532</v>
      </c>
      <c r="K475" s="1278">
        <v>0.33333333333333331</v>
      </c>
      <c r="L475" s="1278"/>
      <c r="M475" s="1278"/>
      <c r="N475" s="1278"/>
      <c r="O475" s="1278"/>
      <c r="P475" s="1278"/>
      <c r="Q475" s="1274" t="s">
        <v>1216</v>
      </c>
      <c r="R475" s="1279" t="s">
        <v>2538</v>
      </c>
      <c r="S475" s="1278">
        <f>1/4</f>
        <v>0.25</v>
      </c>
      <c r="T475" s="1291">
        <v>0.33333333333333331</v>
      </c>
      <c r="U475" s="1278">
        <f>1/4</f>
        <v>0.25</v>
      </c>
      <c r="V475" s="1396">
        <v>0.33333333333333331</v>
      </c>
    </row>
    <row r="476" spans="1:22">
      <c r="A476" s="1285">
        <v>475</v>
      </c>
      <c r="B476" s="1288" t="s">
        <v>2536</v>
      </c>
      <c r="C476" s="1299" t="s">
        <v>2537</v>
      </c>
      <c r="D476" s="1250" t="str">
        <f t="shared" si="45"/>
        <v>Nabil Abdel Jabbar</v>
      </c>
      <c r="E476" s="1288" t="s">
        <v>67</v>
      </c>
      <c r="F476" s="1288" t="s">
        <v>18</v>
      </c>
      <c r="G476" s="1288" t="s">
        <v>33</v>
      </c>
      <c r="H476" s="1288" t="s">
        <v>2533</v>
      </c>
      <c r="I476" s="1289" t="s">
        <v>2390</v>
      </c>
      <c r="J476" s="1288" t="s">
        <v>2532</v>
      </c>
      <c r="K476" s="1291">
        <v>0.33333333333333331</v>
      </c>
      <c r="L476" s="1291"/>
      <c r="M476" s="1291"/>
      <c r="N476" s="1291"/>
      <c r="O476" s="1291"/>
      <c r="P476" s="1291"/>
      <c r="Q476" s="1288" t="s">
        <v>1216</v>
      </c>
      <c r="R476" s="1292" t="s">
        <v>2538</v>
      </c>
      <c r="S476" s="1291">
        <f>1/4</f>
        <v>0.25</v>
      </c>
      <c r="T476" s="1291">
        <v>0.33333333333333331</v>
      </c>
      <c r="U476" s="1291">
        <f>1/4</f>
        <v>0.25</v>
      </c>
      <c r="V476" s="1396">
        <v>0.33333333333333331</v>
      </c>
    </row>
    <row r="477" spans="1:22">
      <c r="A477" s="1257">
        <v>476</v>
      </c>
      <c r="B477" s="1260" t="s">
        <v>81</v>
      </c>
      <c r="C477" s="1272" t="s">
        <v>378</v>
      </c>
      <c r="D477" s="1250" t="str">
        <f t="shared" si="45"/>
        <v>Ayman Alzaatreh</v>
      </c>
      <c r="E477" s="1260" t="s">
        <v>59</v>
      </c>
      <c r="F477" s="1258" t="s">
        <v>17</v>
      </c>
      <c r="G477" s="1260" t="s">
        <v>29</v>
      </c>
      <c r="H477" s="1260" t="s">
        <v>2540</v>
      </c>
      <c r="I477" s="1280" t="s">
        <v>2391</v>
      </c>
      <c r="J477" s="1260" t="s">
        <v>2539</v>
      </c>
      <c r="K477" s="1263"/>
      <c r="L477" s="1263"/>
      <c r="M477" s="1263"/>
      <c r="N477" s="1263"/>
      <c r="O477" s="1263"/>
      <c r="P477" s="1263">
        <v>1</v>
      </c>
      <c r="Q477" s="1260" t="s">
        <v>2016</v>
      </c>
      <c r="R477" s="1267" t="s">
        <v>2541</v>
      </c>
      <c r="S477" s="1263">
        <v>1</v>
      </c>
      <c r="T477" s="1263">
        <v>1</v>
      </c>
      <c r="U477" s="1263">
        <v>1</v>
      </c>
      <c r="V477" s="1393">
        <v>1</v>
      </c>
    </row>
    <row r="478" spans="1:22">
      <c r="A478" s="1249">
        <v>477</v>
      </c>
      <c r="B478" s="1252" t="s">
        <v>167</v>
      </c>
      <c r="C478" s="1268" t="s">
        <v>638</v>
      </c>
      <c r="D478" s="1250" t="str">
        <f t="shared" si="45"/>
        <v>Naveed Khan</v>
      </c>
      <c r="E478" s="1252" t="s">
        <v>67</v>
      </c>
      <c r="F478" s="1360" t="s">
        <v>2192</v>
      </c>
      <c r="G478" s="1252" t="s">
        <v>2098</v>
      </c>
      <c r="H478" s="1252" t="s">
        <v>2543</v>
      </c>
      <c r="I478" s="1281" t="s">
        <v>2392</v>
      </c>
      <c r="J478" s="1252" t="s">
        <v>2542</v>
      </c>
      <c r="K478" s="1255">
        <v>0.33333333333333331</v>
      </c>
      <c r="L478" s="1255"/>
      <c r="M478" s="1255"/>
      <c r="N478" s="1255"/>
      <c r="O478" s="1255"/>
      <c r="P478" s="1255"/>
      <c r="Q478" s="1252" t="s">
        <v>2076</v>
      </c>
      <c r="R478" s="1266" t="s">
        <v>2547</v>
      </c>
      <c r="S478" s="1255">
        <f>1/3</f>
        <v>0.33333333333333331</v>
      </c>
      <c r="T478" s="1255">
        <v>0.33333333333333331</v>
      </c>
      <c r="U478" s="1255">
        <f t="shared" ref="U478:V480" si="48">1/3</f>
        <v>0.33333333333333331</v>
      </c>
      <c r="V478" s="1394">
        <f t="shared" si="48"/>
        <v>0.33333333333333331</v>
      </c>
    </row>
    <row r="479" spans="1:22">
      <c r="A479" s="1257">
        <v>478</v>
      </c>
      <c r="B479" s="1260" t="s">
        <v>814</v>
      </c>
      <c r="C479" s="1272" t="s">
        <v>2544</v>
      </c>
      <c r="D479" s="1250" t="str">
        <f t="shared" si="45"/>
        <v>Ayaz Anwar</v>
      </c>
      <c r="E479" s="1260" t="s">
        <v>912</v>
      </c>
      <c r="F479" s="1353" t="s">
        <v>2192</v>
      </c>
      <c r="G479" s="1260" t="s">
        <v>2098</v>
      </c>
      <c r="H479" s="1260" t="s">
        <v>2543</v>
      </c>
      <c r="I479" s="1280" t="s">
        <v>2392</v>
      </c>
      <c r="J479" s="1260" t="s">
        <v>2542</v>
      </c>
      <c r="K479" s="1263">
        <v>0.33333333333333331</v>
      </c>
      <c r="L479" s="1263"/>
      <c r="M479" s="1263"/>
      <c r="N479" s="1263"/>
      <c r="O479" s="1263"/>
      <c r="P479" s="1263"/>
      <c r="Q479" s="1260" t="s">
        <v>2076</v>
      </c>
      <c r="R479" s="1267" t="s">
        <v>2547</v>
      </c>
      <c r="S479" s="1263">
        <f>1/3</f>
        <v>0.33333333333333331</v>
      </c>
      <c r="T479" s="1263">
        <v>0.33333333333333331</v>
      </c>
      <c r="U479" s="1263">
        <f t="shared" si="48"/>
        <v>0.33333333333333331</v>
      </c>
      <c r="V479" s="1395">
        <f t="shared" si="48"/>
        <v>0.33333333333333331</v>
      </c>
    </row>
    <row r="480" spans="1:22">
      <c r="A480" s="1249">
        <v>479</v>
      </c>
      <c r="B480" s="1252" t="s">
        <v>2545</v>
      </c>
      <c r="C480" s="1268" t="s">
        <v>2546</v>
      </c>
      <c r="D480" s="1250" t="str">
        <f t="shared" si="45"/>
        <v>Ruqaiyyah Siddiqui</v>
      </c>
      <c r="E480" s="1252" t="s">
        <v>1922</v>
      </c>
      <c r="F480" s="1360" t="s">
        <v>2192</v>
      </c>
      <c r="G480" s="1252" t="s">
        <v>2098</v>
      </c>
      <c r="H480" s="1252" t="s">
        <v>2543</v>
      </c>
      <c r="I480" s="1281" t="s">
        <v>2392</v>
      </c>
      <c r="J480" s="1252" t="s">
        <v>2542</v>
      </c>
      <c r="K480" s="1255">
        <v>0.33333333333333331</v>
      </c>
      <c r="L480" s="1255"/>
      <c r="M480" s="1255"/>
      <c r="N480" s="1255"/>
      <c r="O480" s="1255"/>
      <c r="P480" s="1255"/>
      <c r="Q480" s="1252" t="s">
        <v>2076</v>
      </c>
      <c r="R480" s="1266" t="s">
        <v>2547</v>
      </c>
      <c r="S480" s="1255">
        <f>1/3</f>
        <v>0.33333333333333331</v>
      </c>
      <c r="T480" s="1255">
        <v>0.33333333333333331</v>
      </c>
      <c r="U480" s="1255">
        <f t="shared" si="48"/>
        <v>0.33333333333333331</v>
      </c>
      <c r="V480" s="1394">
        <f t="shared" si="48"/>
        <v>0.33333333333333331</v>
      </c>
    </row>
    <row r="481" spans="1:22">
      <c r="A481" s="1257">
        <v>480</v>
      </c>
      <c r="B481" s="1260" t="s">
        <v>2549</v>
      </c>
      <c r="C481" s="1272" t="s">
        <v>2550</v>
      </c>
      <c r="D481" s="1250" t="str">
        <f t="shared" si="45"/>
        <v>Nada Elsamahy</v>
      </c>
      <c r="E481" s="1260" t="s">
        <v>835</v>
      </c>
      <c r="F481" s="1260" t="s">
        <v>18</v>
      </c>
      <c r="G481" s="1260" t="s">
        <v>34</v>
      </c>
      <c r="H481" s="1260"/>
      <c r="I481" s="1280" t="s">
        <v>2393</v>
      </c>
      <c r="J481" s="1260" t="s">
        <v>2548</v>
      </c>
      <c r="K481" s="1263"/>
      <c r="L481" s="1263">
        <v>0</v>
      </c>
      <c r="M481" s="1263"/>
      <c r="N481" s="1263"/>
      <c r="O481" s="1263"/>
      <c r="P481" s="1263"/>
      <c r="Q481" s="1260" t="s">
        <v>1204</v>
      </c>
      <c r="R481" s="1267" t="s">
        <v>2555</v>
      </c>
      <c r="S481" s="1263">
        <f>1/5</f>
        <v>0.2</v>
      </c>
      <c r="T481" s="1263">
        <v>0</v>
      </c>
      <c r="U481" s="1263">
        <f>1/5</f>
        <v>0.2</v>
      </c>
      <c r="V481" s="1395">
        <v>0</v>
      </c>
    </row>
    <row r="482" spans="1:22">
      <c r="A482" s="1249">
        <v>481</v>
      </c>
      <c r="B482" s="1252" t="s">
        <v>2551</v>
      </c>
      <c r="C482" s="1268" t="s">
        <v>100</v>
      </c>
      <c r="D482" s="1250" t="str">
        <f t="shared" si="45"/>
        <v>Mohammad AlKhatib</v>
      </c>
      <c r="E482" s="1252" t="s">
        <v>835</v>
      </c>
      <c r="F482" s="1252" t="s">
        <v>18</v>
      </c>
      <c r="G482" s="1252" t="s">
        <v>34</v>
      </c>
      <c r="H482" s="1252"/>
      <c r="I482" s="1281" t="s">
        <v>2393</v>
      </c>
      <c r="J482" s="1252" t="s">
        <v>2548</v>
      </c>
      <c r="K482" s="1255"/>
      <c r="L482" s="1255">
        <v>0</v>
      </c>
      <c r="M482" s="1255"/>
      <c r="N482" s="1255"/>
      <c r="O482" s="1255"/>
      <c r="P482" s="1255"/>
      <c r="Q482" s="1252" t="s">
        <v>1204</v>
      </c>
      <c r="R482" s="1266" t="s">
        <v>2555</v>
      </c>
      <c r="S482" s="1255">
        <f>1/5</f>
        <v>0.2</v>
      </c>
      <c r="T482" s="1255">
        <v>0</v>
      </c>
      <c r="U482" s="1255">
        <f>1/5</f>
        <v>0.2</v>
      </c>
      <c r="V482" s="1394">
        <v>0</v>
      </c>
    </row>
    <row r="483" spans="1:22">
      <c r="A483" s="1257">
        <v>482</v>
      </c>
      <c r="B483" s="1260" t="s">
        <v>2552</v>
      </c>
      <c r="C483" s="1272" t="s">
        <v>1745</v>
      </c>
      <c r="D483" s="1250" t="str">
        <f t="shared" si="45"/>
        <v>Karim AlMohtadi</v>
      </c>
      <c r="E483" s="1260" t="s">
        <v>835</v>
      </c>
      <c r="F483" s="1260" t="s">
        <v>18</v>
      </c>
      <c r="G483" s="1260" t="s">
        <v>34</v>
      </c>
      <c r="H483" s="1260"/>
      <c r="I483" s="1280" t="s">
        <v>2393</v>
      </c>
      <c r="J483" s="1260" t="s">
        <v>2548</v>
      </c>
      <c r="K483" s="1263"/>
      <c r="L483" s="1263">
        <v>0</v>
      </c>
      <c r="M483" s="1263"/>
      <c r="N483" s="1263"/>
      <c r="O483" s="1263"/>
      <c r="P483" s="1263"/>
      <c r="Q483" s="1260" t="s">
        <v>1204</v>
      </c>
      <c r="R483" s="1267" t="s">
        <v>2555</v>
      </c>
      <c r="S483" s="1263">
        <f>1/5</f>
        <v>0.2</v>
      </c>
      <c r="T483" s="1263">
        <v>0</v>
      </c>
      <c r="U483" s="1263">
        <f>1/5</f>
        <v>0.2</v>
      </c>
      <c r="V483" s="1395">
        <v>0</v>
      </c>
    </row>
    <row r="484" spans="1:22">
      <c r="A484" s="1249">
        <v>483</v>
      </c>
      <c r="B484" s="1252" t="s">
        <v>2553</v>
      </c>
      <c r="C484" s="1268" t="s">
        <v>2554</v>
      </c>
      <c r="D484" s="1250" t="str">
        <f t="shared" si="45"/>
        <v>Hisham Haikal</v>
      </c>
      <c r="E484" s="1252" t="s">
        <v>835</v>
      </c>
      <c r="F484" s="1252" t="s">
        <v>18</v>
      </c>
      <c r="G484" s="1252" t="s">
        <v>34</v>
      </c>
      <c r="H484" s="1252"/>
      <c r="I484" s="1281" t="s">
        <v>2393</v>
      </c>
      <c r="J484" s="1252" t="s">
        <v>2548</v>
      </c>
      <c r="K484" s="1255"/>
      <c r="L484" s="1255">
        <v>0</v>
      </c>
      <c r="M484" s="1255"/>
      <c r="N484" s="1255"/>
      <c r="O484" s="1255"/>
      <c r="P484" s="1255"/>
      <c r="Q484" s="1252" t="s">
        <v>1204</v>
      </c>
      <c r="R484" s="1266" t="s">
        <v>2555</v>
      </c>
      <c r="S484" s="1255">
        <f>1/5</f>
        <v>0.2</v>
      </c>
      <c r="T484" s="1255">
        <v>0</v>
      </c>
      <c r="U484" s="1255">
        <f>1/5</f>
        <v>0.2</v>
      </c>
      <c r="V484" s="1394">
        <v>0</v>
      </c>
    </row>
    <row r="485" spans="1:22">
      <c r="A485" s="1273">
        <v>484</v>
      </c>
      <c r="B485" s="1274" t="s">
        <v>678</v>
      </c>
      <c r="C485" s="1275" t="s">
        <v>679</v>
      </c>
      <c r="D485" s="1250" t="str">
        <f t="shared" si="45"/>
        <v>Ghassan Abu-Lebdeh</v>
      </c>
      <c r="E485" s="1274" t="s">
        <v>67</v>
      </c>
      <c r="F485" s="1274" t="s">
        <v>18</v>
      </c>
      <c r="G485" s="1274" t="s">
        <v>34</v>
      </c>
      <c r="H485" s="1274"/>
      <c r="I485" s="1277" t="s">
        <v>2393</v>
      </c>
      <c r="J485" s="1274" t="s">
        <v>2548</v>
      </c>
      <c r="K485" s="1278"/>
      <c r="L485" s="1278">
        <v>1</v>
      </c>
      <c r="M485" s="1278"/>
      <c r="N485" s="1278"/>
      <c r="O485" s="1278"/>
      <c r="P485" s="1278"/>
      <c r="Q485" s="1274" t="s">
        <v>1204</v>
      </c>
      <c r="R485" s="1279" t="s">
        <v>2555</v>
      </c>
      <c r="S485" s="1278">
        <f>1/5</f>
        <v>0.2</v>
      </c>
      <c r="T485" s="1278">
        <v>1</v>
      </c>
      <c r="U485" s="1278">
        <f>1/5</f>
        <v>0.2</v>
      </c>
      <c r="V485" s="1398">
        <v>1</v>
      </c>
    </row>
    <row r="486" spans="1:22">
      <c r="A486" s="1249">
        <v>485</v>
      </c>
      <c r="B486" s="1252" t="s">
        <v>2557</v>
      </c>
      <c r="C486" s="1268" t="s">
        <v>208</v>
      </c>
      <c r="D486" s="1250" t="str">
        <f t="shared" si="45"/>
        <v>Dana AbouKheir</v>
      </c>
      <c r="E486" s="1252" t="s">
        <v>835</v>
      </c>
      <c r="F486" s="1252" t="s">
        <v>18</v>
      </c>
      <c r="G486" s="1252" t="s">
        <v>34</v>
      </c>
      <c r="H486" s="1252"/>
      <c r="I486" s="1281" t="s">
        <v>2394</v>
      </c>
      <c r="J486" s="1252" t="s">
        <v>2556</v>
      </c>
      <c r="K486" s="1255"/>
      <c r="L486" s="1255">
        <v>0</v>
      </c>
      <c r="M486" s="1255"/>
      <c r="N486" s="1255"/>
      <c r="O486" s="1255"/>
      <c r="P486" s="1255"/>
      <c r="Q486" s="1252" t="s">
        <v>1204</v>
      </c>
      <c r="R486" s="1266" t="s">
        <v>2559</v>
      </c>
      <c r="S486" s="1255">
        <f>1/3</f>
        <v>0.33333333333333331</v>
      </c>
      <c r="T486" s="1255">
        <v>0</v>
      </c>
      <c r="U486" s="1255">
        <f>1/3</f>
        <v>0.33333333333333331</v>
      </c>
      <c r="V486" s="1394">
        <v>0</v>
      </c>
    </row>
    <row r="487" spans="1:22">
      <c r="A487" s="1257">
        <v>486</v>
      </c>
      <c r="B487" s="1260" t="s">
        <v>2558</v>
      </c>
      <c r="C487" s="1272" t="s">
        <v>100</v>
      </c>
      <c r="D487" s="1250" t="str">
        <f t="shared" si="45"/>
        <v>Mohammad Khalifa</v>
      </c>
      <c r="E487" s="1260" t="s">
        <v>835</v>
      </c>
      <c r="F487" s="1260" t="s">
        <v>18</v>
      </c>
      <c r="G487" s="1260" t="s">
        <v>34</v>
      </c>
      <c r="H487" s="1260"/>
      <c r="I487" s="1280" t="s">
        <v>2394</v>
      </c>
      <c r="J487" s="1260" t="s">
        <v>2556</v>
      </c>
      <c r="K487" s="1263"/>
      <c r="L487" s="1263">
        <v>0</v>
      </c>
      <c r="M487" s="1263"/>
      <c r="N487" s="1263"/>
      <c r="O487" s="1263"/>
      <c r="P487" s="1263"/>
      <c r="Q487" s="1260" t="s">
        <v>1204</v>
      </c>
      <c r="R487" s="1267" t="s">
        <v>2559</v>
      </c>
      <c r="S487" s="1263">
        <f>1/3</f>
        <v>0.33333333333333331</v>
      </c>
      <c r="T487" s="1263">
        <v>0</v>
      </c>
      <c r="U487" s="1263">
        <f>1/3</f>
        <v>0.33333333333333331</v>
      </c>
      <c r="V487" s="1395">
        <v>0</v>
      </c>
    </row>
    <row r="488" spans="1:22">
      <c r="A488" s="1285">
        <v>487</v>
      </c>
      <c r="B488" s="1288" t="s">
        <v>678</v>
      </c>
      <c r="C488" s="1299" t="s">
        <v>679</v>
      </c>
      <c r="D488" s="1250" t="str">
        <f t="shared" si="45"/>
        <v>Ghassan Abu-Lebdeh</v>
      </c>
      <c r="E488" s="1288" t="s">
        <v>67</v>
      </c>
      <c r="F488" s="1288" t="s">
        <v>18</v>
      </c>
      <c r="G488" s="1288" t="s">
        <v>34</v>
      </c>
      <c r="H488" s="1288"/>
      <c r="I488" s="1289" t="s">
        <v>2394</v>
      </c>
      <c r="J488" s="1288" t="s">
        <v>2556</v>
      </c>
      <c r="K488" s="1291"/>
      <c r="L488" s="1291">
        <v>1</v>
      </c>
      <c r="M488" s="1291"/>
      <c r="N488" s="1291"/>
      <c r="O488" s="1291"/>
      <c r="P488" s="1291"/>
      <c r="Q488" s="1288" t="s">
        <v>1204</v>
      </c>
      <c r="R488" s="1292" t="s">
        <v>2559</v>
      </c>
      <c r="S488" s="1291">
        <f>1/3</f>
        <v>0.33333333333333331</v>
      </c>
      <c r="T488" s="1291">
        <v>1</v>
      </c>
      <c r="U488" s="1291">
        <f>1/3</f>
        <v>0.33333333333333331</v>
      </c>
      <c r="V488" s="1396">
        <v>1</v>
      </c>
    </row>
    <row r="489" spans="1:22">
      <c r="A489" s="1257">
        <v>488</v>
      </c>
      <c r="B489" s="1260" t="s">
        <v>70</v>
      </c>
      <c r="C489" s="1272" t="s">
        <v>69</v>
      </c>
      <c r="D489" s="1250" t="str">
        <f t="shared" si="45"/>
        <v>Rodrigo Basco</v>
      </c>
      <c r="E489" s="1260" t="s">
        <v>59</v>
      </c>
      <c r="F489" s="1260" t="s">
        <v>19</v>
      </c>
      <c r="G489" s="1260" t="s">
        <v>1237</v>
      </c>
      <c r="H489" s="1260" t="s">
        <v>2561</v>
      </c>
      <c r="I489" s="1280" t="s">
        <v>2395</v>
      </c>
      <c r="J489" s="1260" t="s">
        <v>2560</v>
      </c>
      <c r="K489" s="1263"/>
      <c r="L489" s="1263">
        <v>1</v>
      </c>
      <c r="M489" s="1263"/>
      <c r="N489" s="1263"/>
      <c r="O489" s="1263"/>
      <c r="P489" s="1263"/>
      <c r="Q489" s="1260" t="s">
        <v>1201</v>
      </c>
      <c r="R489" s="1267" t="s">
        <v>2562</v>
      </c>
      <c r="S489" s="1263">
        <v>1</v>
      </c>
      <c r="T489" s="1263">
        <v>1</v>
      </c>
      <c r="U489" s="1263">
        <f>1/4</f>
        <v>0.25</v>
      </c>
      <c r="V489" s="1393">
        <f>1/4</f>
        <v>0.25</v>
      </c>
    </row>
    <row r="490" spans="1:22">
      <c r="A490" s="1249">
        <v>489</v>
      </c>
      <c r="B490" s="1252" t="s">
        <v>1025</v>
      </c>
      <c r="C490" s="1268" t="s">
        <v>164</v>
      </c>
      <c r="D490" s="1250" t="str">
        <f t="shared" si="45"/>
        <v>Mohamed Abdelgawad</v>
      </c>
      <c r="E490" s="1252" t="s">
        <v>59</v>
      </c>
      <c r="F490" s="1252" t="s">
        <v>18</v>
      </c>
      <c r="G490" s="1252" t="s">
        <v>38</v>
      </c>
      <c r="H490" s="1252" t="s">
        <v>2564</v>
      </c>
      <c r="I490" s="1281" t="s">
        <v>2396</v>
      </c>
      <c r="J490" s="1252" t="s">
        <v>2563</v>
      </c>
      <c r="K490" s="1255"/>
      <c r="L490" s="1255">
        <v>1</v>
      </c>
      <c r="M490" s="1255"/>
      <c r="N490" s="1255"/>
      <c r="O490" s="1255"/>
      <c r="P490" s="1255"/>
      <c r="Q490" s="1252" t="s">
        <v>2566</v>
      </c>
      <c r="R490" s="1266" t="s">
        <v>2565</v>
      </c>
      <c r="S490" s="1255">
        <v>1</v>
      </c>
      <c r="T490" s="1255">
        <v>1</v>
      </c>
      <c r="U490" s="1255">
        <v>0.1</v>
      </c>
      <c r="V490" s="1392">
        <v>0.1</v>
      </c>
    </row>
    <row r="491" spans="1:22">
      <c r="A491" s="1257">
        <v>490</v>
      </c>
      <c r="B491" s="1260" t="s">
        <v>371</v>
      </c>
      <c r="C491" s="1272" t="s">
        <v>372</v>
      </c>
      <c r="D491" s="1250" t="str">
        <f t="shared" si="45"/>
        <v>Virginia Bodolica</v>
      </c>
      <c r="E491" s="1260" t="s">
        <v>67</v>
      </c>
      <c r="F491" s="1260" t="s">
        <v>19</v>
      </c>
      <c r="G491" s="1260" t="s">
        <v>1237</v>
      </c>
      <c r="H491" s="1260" t="s">
        <v>2568</v>
      </c>
      <c r="I491" s="1280" t="s">
        <v>2397</v>
      </c>
      <c r="J491" s="1260" t="s">
        <v>2567</v>
      </c>
      <c r="K491" s="1263"/>
      <c r="L491" s="1263">
        <v>0.5</v>
      </c>
      <c r="M491" s="1263"/>
      <c r="N491" s="1263"/>
      <c r="O491" s="1263"/>
      <c r="P491" s="1263"/>
      <c r="Q491" s="1260" t="s">
        <v>1201</v>
      </c>
      <c r="R491" s="1267" t="s">
        <v>2569</v>
      </c>
      <c r="S491" s="1263">
        <f>1/2</f>
        <v>0.5</v>
      </c>
      <c r="T491" s="1263">
        <v>0.5</v>
      </c>
      <c r="U491" s="1263">
        <f>1/3</f>
        <v>0.33333333333333331</v>
      </c>
      <c r="V491" s="1393">
        <f>1/3</f>
        <v>0.33333333333333331</v>
      </c>
    </row>
    <row r="492" spans="1:22">
      <c r="A492" s="1249">
        <v>491</v>
      </c>
      <c r="B492" s="1252" t="s">
        <v>791</v>
      </c>
      <c r="C492" s="1268" t="s">
        <v>89</v>
      </c>
      <c r="D492" s="1250" t="str">
        <f t="shared" si="45"/>
        <v>Daniel Dupuis</v>
      </c>
      <c r="E492" s="1252" t="s">
        <v>56</v>
      </c>
      <c r="F492" s="1252" t="s">
        <v>19</v>
      </c>
      <c r="G492" s="1252" t="s">
        <v>1438</v>
      </c>
      <c r="H492" s="1252" t="s">
        <v>2568</v>
      </c>
      <c r="I492" s="1281" t="s">
        <v>2397</v>
      </c>
      <c r="J492" s="1252" t="s">
        <v>2567</v>
      </c>
      <c r="K492" s="1255"/>
      <c r="L492" s="1255">
        <v>0.5</v>
      </c>
      <c r="M492" s="1255"/>
      <c r="N492" s="1255"/>
      <c r="O492" s="1255"/>
      <c r="P492" s="1255"/>
      <c r="Q492" s="1252" t="s">
        <v>1201</v>
      </c>
      <c r="R492" s="1266" t="s">
        <v>2569</v>
      </c>
      <c r="S492" s="1255">
        <f>1/2</f>
        <v>0.5</v>
      </c>
      <c r="T492" s="1255">
        <v>0.5</v>
      </c>
      <c r="U492" s="1255">
        <f>1/3</f>
        <v>0.33333333333333331</v>
      </c>
      <c r="V492" s="1392">
        <f>1/3</f>
        <v>0.33333333333333331</v>
      </c>
    </row>
    <row r="493" spans="1:22">
      <c r="A493" s="1257">
        <v>492</v>
      </c>
      <c r="B493" s="1260" t="s">
        <v>82</v>
      </c>
      <c r="C493" s="1272" t="s">
        <v>83</v>
      </c>
      <c r="D493" s="1250" t="str">
        <f t="shared" si="45"/>
        <v>Stephen Chan</v>
      </c>
      <c r="E493" s="1260" t="s">
        <v>56</v>
      </c>
      <c r="F493" s="1353" t="s">
        <v>2192</v>
      </c>
      <c r="G493" s="1260" t="s">
        <v>29</v>
      </c>
      <c r="H493" s="1260" t="s">
        <v>2571</v>
      </c>
      <c r="I493" s="1280" t="s">
        <v>2398</v>
      </c>
      <c r="J493" s="1260" t="s">
        <v>2570</v>
      </c>
      <c r="K493" s="1263">
        <v>1</v>
      </c>
      <c r="L493" s="1263"/>
      <c r="M493" s="1263"/>
      <c r="N493" s="1263"/>
      <c r="O493" s="1263"/>
      <c r="P493" s="1263"/>
      <c r="Q493" s="1260" t="s">
        <v>1199</v>
      </c>
      <c r="R493" s="1267" t="s">
        <v>2572</v>
      </c>
      <c r="S493" s="1263">
        <v>1</v>
      </c>
      <c r="T493" s="1263">
        <v>1</v>
      </c>
      <c r="U493" s="1263">
        <f>1/2</f>
        <v>0.5</v>
      </c>
      <c r="V493" s="1393">
        <f>1/2</f>
        <v>0.5</v>
      </c>
    </row>
    <row r="494" spans="1:22" ht="15" customHeight="1">
      <c r="A494" s="1249">
        <v>493</v>
      </c>
      <c r="B494" s="1252" t="s">
        <v>167</v>
      </c>
      <c r="C494" s="1268" t="s">
        <v>638</v>
      </c>
      <c r="D494" s="1250" t="str">
        <f t="shared" si="45"/>
        <v>Naveed Khan</v>
      </c>
      <c r="E494" s="1252" t="s">
        <v>67</v>
      </c>
      <c r="F494" s="1360" t="s">
        <v>2192</v>
      </c>
      <c r="G494" s="1252" t="s">
        <v>2098</v>
      </c>
      <c r="H494" s="1252" t="s">
        <v>2574</v>
      </c>
      <c r="I494" s="1281" t="s">
        <v>2399</v>
      </c>
      <c r="J494" s="1252" t="s">
        <v>2573</v>
      </c>
      <c r="K494" s="1255">
        <v>0.5</v>
      </c>
      <c r="L494" s="1255"/>
      <c r="M494" s="1255"/>
      <c r="N494" s="1255"/>
      <c r="O494" s="1255"/>
      <c r="P494" s="1255"/>
      <c r="Q494" s="1252" t="s">
        <v>2446</v>
      </c>
      <c r="R494" s="1266" t="s">
        <v>2575</v>
      </c>
      <c r="S494" s="1255">
        <f>1/2</f>
        <v>0.5</v>
      </c>
      <c r="T494" s="1255">
        <v>0.5</v>
      </c>
      <c r="U494" s="1255">
        <f>1/6</f>
        <v>0.16666666666666666</v>
      </c>
      <c r="V494" s="1386">
        <f>1/6</f>
        <v>0.16666666666666666</v>
      </c>
    </row>
    <row r="495" spans="1:22">
      <c r="A495" s="1257">
        <v>494</v>
      </c>
      <c r="B495" s="1260" t="s">
        <v>2545</v>
      </c>
      <c r="C495" s="1272" t="s">
        <v>2546</v>
      </c>
      <c r="D495" s="1250" t="str">
        <f t="shared" si="45"/>
        <v>Ruqaiyyah Siddiqui</v>
      </c>
      <c r="E495" s="1260" t="s">
        <v>1922</v>
      </c>
      <c r="F495" s="1353" t="s">
        <v>2192</v>
      </c>
      <c r="G495" s="1260" t="s">
        <v>2098</v>
      </c>
      <c r="H495" s="1260" t="s">
        <v>2574</v>
      </c>
      <c r="I495" s="1280" t="s">
        <v>2399</v>
      </c>
      <c r="J495" s="1260" t="s">
        <v>2573</v>
      </c>
      <c r="K495" s="1263">
        <v>0.5</v>
      </c>
      <c r="L495" s="1263"/>
      <c r="M495" s="1263"/>
      <c r="N495" s="1263"/>
      <c r="O495" s="1263"/>
      <c r="P495" s="1263"/>
      <c r="Q495" s="1260" t="s">
        <v>2446</v>
      </c>
      <c r="R495" s="1267" t="s">
        <v>2575</v>
      </c>
      <c r="S495" s="1263">
        <f>1/2</f>
        <v>0.5</v>
      </c>
      <c r="T495" s="1263">
        <v>0.5</v>
      </c>
      <c r="U495" s="1263">
        <f>1/6</f>
        <v>0.16666666666666666</v>
      </c>
      <c r="V495" s="1387">
        <f>1/6</f>
        <v>0.16666666666666666</v>
      </c>
    </row>
    <row r="496" spans="1:22">
      <c r="A496" s="1249">
        <v>495</v>
      </c>
      <c r="B496" s="1252" t="s">
        <v>900</v>
      </c>
      <c r="C496" s="1268" t="s">
        <v>901</v>
      </c>
      <c r="D496" s="1250" t="str">
        <f t="shared" si="45"/>
        <v>Wei Zhao</v>
      </c>
      <c r="E496" s="1252" t="s">
        <v>1360</v>
      </c>
      <c r="F496" s="1252" t="s">
        <v>18</v>
      </c>
      <c r="G496" s="1252" t="s">
        <v>1361</v>
      </c>
      <c r="H496" s="1252" t="s">
        <v>2577</v>
      </c>
      <c r="I496" s="1281" t="s">
        <v>2400</v>
      </c>
      <c r="J496" s="1252" t="s">
        <v>2576</v>
      </c>
      <c r="K496" s="1255">
        <v>1</v>
      </c>
      <c r="L496" s="1255"/>
      <c r="M496" s="1255"/>
      <c r="N496" s="1255"/>
      <c r="O496" s="1255"/>
      <c r="P496" s="1255"/>
      <c r="Q496" s="1252" t="s">
        <v>2578</v>
      </c>
      <c r="R496" s="1266" t="s">
        <v>2579</v>
      </c>
      <c r="S496" s="1255">
        <v>1</v>
      </c>
      <c r="T496" s="1255">
        <v>1</v>
      </c>
      <c r="U496" s="1255">
        <f>1/8</f>
        <v>0.125</v>
      </c>
      <c r="V496" s="1392">
        <f>1/8</f>
        <v>0.125</v>
      </c>
    </row>
    <row r="497" spans="1:22" ht="15" customHeight="1">
      <c r="A497" s="1257">
        <v>496</v>
      </c>
      <c r="B497" s="1260" t="s">
        <v>2582</v>
      </c>
      <c r="C497" s="1272" t="s">
        <v>2583</v>
      </c>
      <c r="D497" s="1250" t="str">
        <f t="shared" si="45"/>
        <v>Morhanavallee Soopramanien</v>
      </c>
      <c r="E497" s="1260" t="s">
        <v>912</v>
      </c>
      <c r="F497" s="1353" t="s">
        <v>2192</v>
      </c>
      <c r="G497" s="1260" t="s">
        <v>2098</v>
      </c>
      <c r="H497" s="1260" t="s">
        <v>2581</v>
      </c>
      <c r="I497" s="1280" t="s">
        <v>2401</v>
      </c>
      <c r="J497" s="1260" t="s">
        <v>2580</v>
      </c>
      <c r="K497" s="1263"/>
      <c r="L497" s="1263"/>
      <c r="M497" s="1263"/>
      <c r="N497" s="1263"/>
      <c r="O497" s="1263"/>
      <c r="P497" s="1263">
        <v>0.2</v>
      </c>
      <c r="Q497" s="1260" t="s">
        <v>2595</v>
      </c>
      <c r="R497" s="1267" t="s">
        <v>2594</v>
      </c>
      <c r="S497" s="1263">
        <f>1/5</f>
        <v>0.2</v>
      </c>
      <c r="T497" s="1263">
        <v>0.2</v>
      </c>
      <c r="U497" s="1263">
        <f t="shared" ref="U497:V501" si="49">1/5</f>
        <v>0.2</v>
      </c>
      <c r="V497" s="1395">
        <f t="shared" si="49"/>
        <v>0.2</v>
      </c>
    </row>
    <row r="498" spans="1:22" ht="15" customHeight="1">
      <c r="A498" s="1249">
        <v>497</v>
      </c>
      <c r="B498" s="1252" t="s">
        <v>2584</v>
      </c>
      <c r="C498" s="1268" t="s">
        <v>2585</v>
      </c>
      <c r="D498" s="1250" t="str">
        <f t="shared" si="45"/>
        <v>Mohammad Ridwane Mungroo</v>
      </c>
      <c r="E498" s="1252" t="s">
        <v>912</v>
      </c>
      <c r="F498" s="1360" t="s">
        <v>2192</v>
      </c>
      <c r="G498" s="1252" t="s">
        <v>2098</v>
      </c>
      <c r="H498" s="1252" t="s">
        <v>2581</v>
      </c>
      <c r="I498" s="1281" t="s">
        <v>2401</v>
      </c>
      <c r="J498" s="1252" t="s">
        <v>2580</v>
      </c>
      <c r="K498" s="1255"/>
      <c r="L498" s="1255"/>
      <c r="M498" s="1255"/>
      <c r="N498" s="1255"/>
      <c r="O498" s="1255"/>
      <c r="P498" s="1255">
        <v>0.2</v>
      </c>
      <c r="Q498" s="1252" t="s">
        <v>2595</v>
      </c>
      <c r="R498" s="1266" t="s">
        <v>2594</v>
      </c>
      <c r="S498" s="1255">
        <f>1/5</f>
        <v>0.2</v>
      </c>
      <c r="T498" s="1255">
        <v>0.2</v>
      </c>
      <c r="U498" s="1255">
        <f t="shared" si="49"/>
        <v>0.2</v>
      </c>
      <c r="V498" s="1394">
        <f t="shared" si="49"/>
        <v>0.2</v>
      </c>
    </row>
    <row r="499" spans="1:22">
      <c r="A499" s="1257">
        <v>498</v>
      </c>
      <c r="B499" s="1260" t="s">
        <v>2586</v>
      </c>
      <c r="C499" s="1272" t="s">
        <v>2587</v>
      </c>
      <c r="D499" s="1250" t="str">
        <f t="shared" si="45"/>
        <v>Kuppusamy Sagathevan</v>
      </c>
      <c r="E499" s="1260" t="s">
        <v>912</v>
      </c>
      <c r="F499" s="1353" t="s">
        <v>2192</v>
      </c>
      <c r="G499" s="1260" t="s">
        <v>2098</v>
      </c>
      <c r="H499" s="1260" t="s">
        <v>2581</v>
      </c>
      <c r="I499" s="1280" t="s">
        <v>2401</v>
      </c>
      <c r="J499" s="1260" t="s">
        <v>2580</v>
      </c>
      <c r="K499" s="1263"/>
      <c r="L499" s="1263"/>
      <c r="M499" s="1263"/>
      <c r="N499" s="1263"/>
      <c r="O499" s="1263"/>
      <c r="P499" s="1263">
        <v>0.2</v>
      </c>
      <c r="Q499" s="1260" t="s">
        <v>2595</v>
      </c>
      <c r="R499" s="1267" t="s">
        <v>2594</v>
      </c>
      <c r="S499" s="1263">
        <f>1/5</f>
        <v>0.2</v>
      </c>
      <c r="T499" s="1263">
        <v>0.2</v>
      </c>
      <c r="U499" s="1263">
        <f t="shared" si="49"/>
        <v>0.2</v>
      </c>
      <c r="V499" s="1395">
        <f t="shared" si="49"/>
        <v>0.2</v>
      </c>
    </row>
    <row r="500" spans="1:22">
      <c r="A500" s="1249">
        <v>499</v>
      </c>
      <c r="B500" s="1252" t="s">
        <v>167</v>
      </c>
      <c r="C500" s="1268" t="s">
        <v>638</v>
      </c>
      <c r="D500" s="1250" t="str">
        <f t="shared" si="45"/>
        <v>Naveed Khan</v>
      </c>
      <c r="E500" s="1252" t="s">
        <v>67</v>
      </c>
      <c r="F500" s="1360" t="s">
        <v>2192</v>
      </c>
      <c r="G500" s="1252" t="s">
        <v>2098</v>
      </c>
      <c r="H500" s="1252" t="s">
        <v>2581</v>
      </c>
      <c r="I500" s="1281" t="s">
        <v>2401</v>
      </c>
      <c r="J500" s="1252" t="s">
        <v>2580</v>
      </c>
      <c r="K500" s="1255"/>
      <c r="L500" s="1255"/>
      <c r="M500" s="1255"/>
      <c r="N500" s="1255"/>
      <c r="O500" s="1255"/>
      <c r="P500" s="1255">
        <v>0.2</v>
      </c>
      <c r="Q500" s="1252" t="s">
        <v>2595</v>
      </c>
      <c r="R500" s="1266" t="s">
        <v>2594</v>
      </c>
      <c r="S500" s="1255">
        <f>1/5</f>
        <v>0.2</v>
      </c>
      <c r="T500" s="1255">
        <v>0.2</v>
      </c>
      <c r="U500" s="1255">
        <f t="shared" si="49"/>
        <v>0.2</v>
      </c>
      <c r="V500" s="1394">
        <f t="shared" si="49"/>
        <v>0.2</v>
      </c>
    </row>
    <row r="501" spans="1:22">
      <c r="A501" s="1257">
        <v>500</v>
      </c>
      <c r="B501" s="1260" t="s">
        <v>2545</v>
      </c>
      <c r="C501" s="1272" t="s">
        <v>2546</v>
      </c>
      <c r="D501" s="1250" t="str">
        <f t="shared" si="45"/>
        <v>Ruqaiyyah Siddiqui</v>
      </c>
      <c r="E501" s="1260" t="s">
        <v>1922</v>
      </c>
      <c r="F501" s="1353" t="s">
        <v>2192</v>
      </c>
      <c r="G501" s="1260" t="s">
        <v>2098</v>
      </c>
      <c r="H501" s="1260" t="s">
        <v>2581</v>
      </c>
      <c r="I501" s="1280" t="s">
        <v>2401</v>
      </c>
      <c r="J501" s="1260" t="s">
        <v>2580</v>
      </c>
      <c r="K501" s="1263"/>
      <c r="L501" s="1263"/>
      <c r="M501" s="1263"/>
      <c r="N501" s="1263"/>
      <c r="O501" s="1263"/>
      <c r="P501" s="1263">
        <v>0.2</v>
      </c>
      <c r="Q501" s="1260" t="s">
        <v>2595</v>
      </c>
      <c r="R501" s="1267" t="s">
        <v>2594</v>
      </c>
      <c r="S501" s="1263">
        <f>1/5</f>
        <v>0.2</v>
      </c>
      <c r="T501" s="1263">
        <v>0.2</v>
      </c>
      <c r="U501" s="1263">
        <f t="shared" si="49"/>
        <v>0.2</v>
      </c>
      <c r="V501" s="1395">
        <f t="shared" si="49"/>
        <v>0.2</v>
      </c>
    </row>
    <row r="502" spans="1:22">
      <c r="A502" s="1249">
        <v>501</v>
      </c>
      <c r="B502" s="1252" t="s">
        <v>167</v>
      </c>
      <c r="C502" s="1268" t="s">
        <v>503</v>
      </c>
      <c r="D502" s="1250" t="str">
        <f t="shared" si="45"/>
        <v>Sarah Khan</v>
      </c>
      <c r="E502" s="1252" t="s">
        <v>835</v>
      </c>
      <c r="F502" s="1252" t="s">
        <v>18</v>
      </c>
      <c r="G502" s="1252" t="s">
        <v>36</v>
      </c>
      <c r="H502" s="1252" t="s">
        <v>2589</v>
      </c>
      <c r="I502" s="1281" t="s">
        <v>2402</v>
      </c>
      <c r="J502" s="1252" t="s">
        <v>2588</v>
      </c>
      <c r="K502" s="1255"/>
      <c r="L502" s="1255"/>
      <c r="M502" s="1255"/>
      <c r="N502" s="1255"/>
      <c r="O502" s="1255"/>
      <c r="P502" s="1255">
        <v>0</v>
      </c>
      <c r="Q502" s="1252" t="s">
        <v>1212</v>
      </c>
      <c r="R502" s="1266" t="s">
        <v>2596</v>
      </c>
      <c r="S502" s="1255">
        <f t="shared" ref="S502:S507" si="50">1/6</f>
        <v>0.16666666666666666</v>
      </c>
      <c r="T502" s="1255">
        <v>0</v>
      </c>
      <c r="U502" s="1255">
        <f t="shared" ref="U502:U507" si="51">1/6</f>
        <v>0.16666666666666666</v>
      </c>
      <c r="V502" s="1394">
        <v>0</v>
      </c>
    </row>
    <row r="503" spans="1:22">
      <c r="A503" s="1257">
        <v>502</v>
      </c>
      <c r="B503" s="1260" t="s">
        <v>2590</v>
      </c>
      <c r="C503" s="1272" t="s">
        <v>2591</v>
      </c>
      <c r="D503" s="1250" t="str">
        <f t="shared" si="45"/>
        <v>Ramsha Qamar</v>
      </c>
      <c r="E503" s="1260" t="s">
        <v>835</v>
      </c>
      <c r="F503" s="1260" t="s">
        <v>18</v>
      </c>
      <c r="G503" s="1260" t="s">
        <v>36</v>
      </c>
      <c r="H503" s="1260" t="s">
        <v>2589</v>
      </c>
      <c r="I503" s="1280" t="s">
        <v>2402</v>
      </c>
      <c r="J503" s="1260" t="s">
        <v>2588</v>
      </c>
      <c r="K503" s="1263"/>
      <c r="L503" s="1263"/>
      <c r="M503" s="1263"/>
      <c r="N503" s="1263"/>
      <c r="O503" s="1263"/>
      <c r="P503" s="1263">
        <v>0</v>
      </c>
      <c r="Q503" s="1260" t="s">
        <v>1212</v>
      </c>
      <c r="R503" s="1267" t="s">
        <v>2596</v>
      </c>
      <c r="S503" s="1263">
        <f t="shared" si="50"/>
        <v>0.16666666666666666</v>
      </c>
      <c r="T503" s="1263">
        <v>0</v>
      </c>
      <c r="U503" s="1263">
        <f t="shared" si="51"/>
        <v>0.16666666666666666</v>
      </c>
      <c r="V503" s="1395">
        <v>0</v>
      </c>
    </row>
    <row r="504" spans="1:22">
      <c r="A504" s="1249">
        <v>503</v>
      </c>
      <c r="B504" s="1252" t="s">
        <v>2592</v>
      </c>
      <c r="C504" s="1268" t="s">
        <v>2593</v>
      </c>
      <c r="D504" s="1250" t="str">
        <f t="shared" si="45"/>
        <v>Rahma Zaheen</v>
      </c>
      <c r="E504" s="1252" t="s">
        <v>835</v>
      </c>
      <c r="F504" s="1252" t="s">
        <v>18</v>
      </c>
      <c r="G504" s="1252" t="s">
        <v>36</v>
      </c>
      <c r="H504" s="1252" t="s">
        <v>2589</v>
      </c>
      <c r="I504" s="1281" t="s">
        <v>2402</v>
      </c>
      <c r="J504" s="1252" t="s">
        <v>2588</v>
      </c>
      <c r="K504" s="1255"/>
      <c r="L504" s="1255"/>
      <c r="M504" s="1255"/>
      <c r="N504" s="1255"/>
      <c r="O504" s="1255"/>
      <c r="P504" s="1255">
        <v>0</v>
      </c>
      <c r="Q504" s="1252" t="s">
        <v>1212</v>
      </c>
      <c r="R504" s="1266" t="s">
        <v>2596</v>
      </c>
      <c r="S504" s="1255">
        <f t="shared" si="50"/>
        <v>0.16666666666666666</v>
      </c>
      <c r="T504" s="1255">
        <v>0</v>
      </c>
      <c r="U504" s="1255">
        <f t="shared" si="51"/>
        <v>0.16666666666666666</v>
      </c>
      <c r="V504" s="1394">
        <v>0</v>
      </c>
    </row>
    <row r="505" spans="1:22">
      <c r="A505" s="1273">
        <v>504</v>
      </c>
      <c r="B505" s="1274" t="s">
        <v>387</v>
      </c>
      <c r="C505" s="1275" t="s">
        <v>1512</v>
      </c>
      <c r="D505" s="1250" t="str">
        <f t="shared" si="45"/>
        <v>Abdul Rahman Al-Ali</v>
      </c>
      <c r="E505" s="1274" t="s">
        <v>67</v>
      </c>
      <c r="F505" s="1274" t="s">
        <v>18</v>
      </c>
      <c r="G505" s="1274" t="s">
        <v>1361</v>
      </c>
      <c r="H505" s="1274" t="s">
        <v>2589</v>
      </c>
      <c r="I505" s="1277" t="s">
        <v>2402</v>
      </c>
      <c r="J505" s="1274" t="s">
        <v>2588</v>
      </c>
      <c r="K505" s="1278"/>
      <c r="L505" s="1278"/>
      <c r="M505" s="1278"/>
      <c r="N505" s="1278"/>
      <c r="O505" s="1278"/>
      <c r="P505" s="1278">
        <v>0.33333333333333331</v>
      </c>
      <c r="Q505" s="1274" t="s">
        <v>1212</v>
      </c>
      <c r="R505" s="1279" t="s">
        <v>2596</v>
      </c>
      <c r="S505" s="1278">
        <f t="shared" si="50"/>
        <v>0.16666666666666666</v>
      </c>
      <c r="T505" s="1278">
        <v>0.33333333333333331</v>
      </c>
      <c r="U505" s="1278">
        <f t="shared" si="51"/>
        <v>0.16666666666666666</v>
      </c>
      <c r="V505" s="1398">
        <f>2/6</f>
        <v>0.33333333333333331</v>
      </c>
    </row>
    <row r="506" spans="1:22">
      <c r="A506" s="1285">
        <v>505</v>
      </c>
      <c r="B506" s="1288" t="s">
        <v>715</v>
      </c>
      <c r="C506" s="1299" t="s">
        <v>90</v>
      </c>
      <c r="D506" s="1250" t="str">
        <f t="shared" si="45"/>
        <v>Ahmad Al Nabulsi</v>
      </c>
      <c r="E506" s="1288" t="s">
        <v>157</v>
      </c>
      <c r="F506" s="1288" t="s">
        <v>18</v>
      </c>
      <c r="G506" s="1288" t="s">
        <v>1361</v>
      </c>
      <c r="H506" s="1288" t="s">
        <v>2589</v>
      </c>
      <c r="I506" s="1289" t="s">
        <v>2402</v>
      </c>
      <c r="J506" s="1288" t="s">
        <v>2588</v>
      </c>
      <c r="K506" s="1291"/>
      <c r="L506" s="1291"/>
      <c r="M506" s="1291"/>
      <c r="N506" s="1291"/>
      <c r="O506" s="1291"/>
      <c r="P506" s="1291">
        <v>0.33333333333333331</v>
      </c>
      <c r="Q506" s="1288" t="s">
        <v>1212</v>
      </c>
      <c r="R506" s="1292" t="s">
        <v>2596</v>
      </c>
      <c r="S506" s="1291">
        <f t="shared" si="50"/>
        <v>0.16666666666666666</v>
      </c>
      <c r="T506" s="1278">
        <v>0.33333333333333331</v>
      </c>
      <c r="U506" s="1291">
        <f t="shared" si="51"/>
        <v>0.16666666666666666</v>
      </c>
      <c r="V506" s="1398">
        <f>2/6</f>
        <v>0.33333333333333331</v>
      </c>
    </row>
    <row r="507" spans="1:22">
      <c r="A507" s="1273">
        <v>506</v>
      </c>
      <c r="B507" s="1274" t="s">
        <v>213</v>
      </c>
      <c r="C507" s="1275" t="s">
        <v>214</v>
      </c>
      <c r="D507" s="1250" t="str">
        <f t="shared" si="45"/>
        <v>Hasan Al-Nashash</v>
      </c>
      <c r="E507" s="1274" t="s">
        <v>67</v>
      </c>
      <c r="F507" s="1274" t="s">
        <v>18</v>
      </c>
      <c r="G507" s="1274" t="s">
        <v>36</v>
      </c>
      <c r="H507" s="1274" t="s">
        <v>2589</v>
      </c>
      <c r="I507" s="1277" t="s">
        <v>2402</v>
      </c>
      <c r="J507" s="1274" t="s">
        <v>2588</v>
      </c>
      <c r="K507" s="1278"/>
      <c r="L507" s="1278"/>
      <c r="M507" s="1278"/>
      <c r="N507" s="1278"/>
      <c r="O507" s="1278"/>
      <c r="P507" s="1278">
        <v>0.33333333333333331</v>
      </c>
      <c r="Q507" s="1274" t="s">
        <v>1212</v>
      </c>
      <c r="R507" s="1279" t="s">
        <v>2596</v>
      </c>
      <c r="S507" s="1278">
        <f t="shared" si="50"/>
        <v>0.16666666666666666</v>
      </c>
      <c r="T507" s="1278">
        <v>0.33333333333333331</v>
      </c>
      <c r="U507" s="1278">
        <f t="shared" si="51"/>
        <v>0.16666666666666666</v>
      </c>
      <c r="V507" s="1398">
        <f>2/6</f>
        <v>0.33333333333333331</v>
      </c>
    </row>
    <row r="508" spans="1:22">
      <c r="A508" s="1249">
        <v>507</v>
      </c>
      <c r="B508" s="1252" t="s">
        <v>266</v>
      </c>
      <c r="C508" s="1268" t="s">
        <v>1421</v>
      </c>
      <c r="D508" s="1250" t="str">
        <f t="shared" si="45"/>
        <v>Mostafa Shaaban</v>
      </c>
      <c r="E508" s="1252" t="s">
        <v>56</v>
      </c>
      <c r="F508" s="1252" t="s">
        <v>18</v>
      </c>
      <c r="G508" s="1252" t="s">
        <v>36</v>
      </c>
      <c r="H508" s="1252" t="s">
        <v>2600</v>
      </c>
      <c r="I508" s="1281" t="s">
        <v>2403</v>
      </c>
      <c r="J508" s="1252" t="s">
        <v>2599</v>
      </c>
      <c r="K508" s="1255">
        <v>1</v>
      </c>
      <c r="L508" s="1255"/>
      <c r="M508" s="1255"/>
      <c r="N508" s="1255"/>
      <c r="O508" s="1255"/>
      <c r="P508" s="1255"/>
      <c r="Q508" s="1252" t="s">
        <v>2016</v>
      </c>
      <c r="R508" s="1266" t="s">
        <v>2601</v>
      </c>
      <c r="S508" s="1255">
        <v>1</v>
      </c>
      <c r="T508" s="1255">
        <v>1</v>
      </c>
      <c r="U508" s="1255">
        <f>1/4</f>
        <v>0.25</v>
      </c>
      <c r="V508" s="1392">
        <f>1/4</f>
        <v>0.25</v>
      </c>
    </row>
    <row r="509" spans="1:22">
      <c r="A509" s="1257">
        <v>508</v>
      </c>
      <c r="B509" s="1260" t="s">
        <v>2545</v>
      </c>
      <c r="C509" s="1272" t="s">
        <v>2546</v>
      </c>
      <c r="D509" s="1250" t="str">
        <f t="shared" si="45"/>
        <v>Ruqaiyyah Siddiqui</v>
      </c>
      <c r="E509" s="1260" t="s">
        <v>1922</v>
      </c>
      <c r="F509" s="1353" t="s">
        <v>2192</v>
      </c>
      <c r="G509" s="1260" t="s">
        <v>2098</v>
      </c>
      <c r="H509" s="1260" t="s">
        <v>2603</v>
      </c>
      <c r="I509" s="1280" t="s">
        <v>2404</v>
      </c>
      <c r="J509" s="1260" t="s">
        <v>2602</v>
      </c>
      <c r="K509" s="1263">
        <v>0.5</v>
      </c>
      <c r="L509" s="1263"/>
      <c r="M509" s="1263"/>
      <c r="N509" s="1263"/>
      <c r="O509" s="1263"/>
      <c r="P509" s="1263"/>
      <c r="Q509" s="1260" t="s">
        <v>2604</v>
      </c>
      <c r="R509" s="1267" t="s">
        <v>2605</v>
      </c>
      <c r="S509" s="1263">
        <f>1/2</f>
        <v>0.5</v>
      </c>
      <c r="T509" s="1263">
        <v>0.5</v>
      </c>
      <c r="U509" s="1263">
        <f>1/6</f>
        <v>0.16666666666666666</v>
      </c>
      <c r="V509" s="1393">
        <f>1/6</f>
        <v>0.16666666666666666</v>
      </c>
    </row>
    <row r="510" spans="1:22">
      <c r="A510" s="1249">
        <v>509</v>
      </c>
      <c r="B510" s="1252" t="s">
        <v>167</v>
      </c>
      <c r="C510" s="1268" t="s">
        <v>638</v>
      </c>
      <c r="D510" s="1250" t="str">
        <f t="shared" si="45"/>
        <v>Naveed Khan</v>
      </c>
      <c r="E510" s="1252" t="s">
        <v>67</v>
      </c>
      <c r="F510" s="1360" t="s">
        <v>2192</v>
      </c>
      <c r="G510" s="1252" t="s">
        <v>2098</v>
      </c>
      <c r="H510" s="1252" t="s">
        <v>2603</v>
      </c>
      <c r="I510" s="1281" t="s">
        <v>2404</v>
      </c>
      <c r="J510" s="1252" t="s">
        <v>2602</v>
      </c>
      <c r="K510" s="1255">
        <v>0.5</v>
      </c>
      <c r="L510" s="1255"/>
      <c r="M510" s="1255"/>
      <c r="N510" s="1255"/>
      <c r="O510" s="1255"/>
      <c r="P510" s="1255"/>
      <c r="Q510" s="1252" t="s">
        <v>2604</v>
      </c>
      <c r="R510" s="1266" t="s">
        <v>2605</v>
      </c>
      <c r="S510" s="1255">
        <f>1/2</f>
        <v>0.5</v>
      </c>
      <c r="T510" s="1255">
        <v>0.5</v>
      </c>
      <c r="U510" s="1255">
        <f>1/6</f>
        <v>0.16666666666666666</v>
      </c>
      <c r="V510" s="1392">
        <f>1/6</f>
        <v>0.16666666666666666</v>
      </c>
    </row>
    <row r="511" spans="1:22">
      <c r="A511" s="1257">
        <v>510</v>
      </c>
      <c r="B511" s="1260" t="s">
        <v>756</v>
      </c>
      <c r="C511" s="1272" t="s">
        <v>757</v>
      </c>
      <c r="D511" s="1250" t="str">
        <f t="shared" si="45"/>
        <v>Feras Salama</v>
      </c>
      <c r="E511" s="1260" t="s">
        <v>59</v>
      </c>
      <c r="F511" s="1260" t="s">
        <v>19</v>
      </c>
      <c r="G511" s="1260" t="s">
        <v>1435</v>
      </c>
      <c r="H511" s="1260" t="s">
        <v>2607</v>
      </c>
      <c r="I511" s="1280" t="s">
        <v>2405</v>
      </c>
      <c r="J511" s="1260" t="s">
        <v>2606</v>
      </c>
      <c r="K511" s="1263"/>
      <c r="L511" s="1263">
        <v>1</v>
      </c>
      <c r="M511" s="1263"/>
      <c r="N511" s="1263"/>
      <c r="O511" s="1263"/>
      <c r="P511" s="1263"/>
      <c r="Q511" s="1260" t="s">
        <v>1201</v>
      </c>
      <c r="R511" s="1267" t="s">
        <v>2608</v>
      </c>
      <c r="S511" s="1263">
        <v>1</v>
      </c>
      <c r="T511" s="1263">
        <v>1</v>
      </c>
      <c r="U511" s="1263">
        <f>1/3</f>
        <v>0.33333333333333331</v>
      </c>
      <c r="V511" s="1393">
        <f>1/3</f>
        <v>0.33333333333333331</v>
      </c>
    </row>
    <row r="512" spans="1:22">
      <c r="A512" s="1249">
        <v>511</v>
      </c>
      <c r="B512" s="1252" t="s">
        <v>158</v>
      </c>
      <c r="C512" s="1268" t="s">
        <v>159</v>
      </c>
      <c r="D512" s="1250" t="str">
        <f t="shared" si="45"/>
        <v>Mehdi Ghommem</v>
      </c>
      <c r="E512" s="1252" t="s">
        <v>56</v>
      </c>
      <c r="F512" s="1252" t="s">
        <v>18</v>
      </c>
      <c r="G512" s="1252" t="s">
        <v>38</v>
      </c>
      <c r="H512" s="1252" t="s">
        <v>2610</v>
      </c>
      <c r="I512" s="1281" t="s">
        <v>2513</v>
      </c>
      <c r="J512" s="1252" t="s">
        <v>2609</v>
      </c>
      <c r="K512" s="1255">
        <v>1</v>
      </c>
      <c r="L512" s="1255"/>
      <c r="M512" s="1255"/>
      <c r="N512" s="1255"/>
      <c r="O512" s="1255"/>
      <c r="P512" s="1255"/>
      <c r="Q512" s="1252" t="s">
        <v>2612</v>
      </c>
      <c r="R512" s="1266" t="s">
        <v>2611</v>
      </c>
      <c r="S512" s="1255">
        <v>1</v>
      </c>
      <c r="T512" s="1255">
        <v>1</v>
      </c>
      <c r="U512" s="1255">
        <f>1/5</f>
        <v>0.2</v>
      </c>
      <c r="V512" s="1392">
        <f>1/5</f>
        <v>0.2</v>
      </c>
    </row>
    <row r="513" spans="1:22">
      <c r="A513" s="1257">
        <v>512</v>
      </c>
      <c r="B513" s="1260" t="s">
        <v>744</v>
      </c>
      <c r="C513" s="1272" t="s">
        <v>745</v>
      </c>
      <c r="D513" s="1250" t="str">
        <f t="shared" si="45"/>
        <v>Sathish Kannan</v>
      </c>
      <c r="E513" s="1260" t="s">
        <v>56</v>
      </c>
      <c r="F513" s="1260" t="s">
        <v>18</v>
      </c>
      <c r="G513" s="1260" t="s">
        <v>38</v>
      </c>
      <c r="H513" s="1260" t="s">
        <v>2614</v>
      </c>
      <c r="I513" s="1280" t="s">
        <v>2514</v>
      </c>
      <c r="J513" s="1260" t="s">
        <v>2613</v>
      </c>
      <c r="K513" s="1263">
        <v>1</v>
      </c>
      <c r="L513" s="1263"/>
      <c r="M513" s="1263"/>
      <c r="N513" s="1263"/>
      <c r="O513" s="1263"/>
      <c r="P513" s="1263"/>
      <c r="Q513" s="1260" t="s">
        <v>1203</v>
      </c>
      <c r="R513" s="1267" t="s">
        <v>2615</v>
      </c>
      <c r="S513" s="1263">
        <v>1</v>
      </c>
      <c r="T513" s="1263">
        <v>1</v>
      </c>
      <c r="U513" s="1263">
        <f>1/3</f>
        <v>0.33333333333333331</v>
      </c>
      <c r="V513" s="1393">
        <f>1/3</f>
        <v>0.33333333333333331</v>
      </c>
    </row>
    <row r="514" spans="1:22">
      <c r="A514" s="1249">
        <v>513</v>
      </c>
      <c r="B514" s="1252" t="s">
        <v>760</v>
      </c>
      <c r="C514" s="1268" t="s">
        <v>397</v>
      </c>
      <c r="D514" s="1250" t="str">
        <f t="shared" si="45"/>
        <v>Mustafa Ciftci</v>
      </c>
      <c r="E514" s="1252" t="s">
        <v>59</v>
      </c>
      <c r="F514" s="1252" t="s">
        <v>19</v>
      </c>
      <c r="G514" s="1252" t="s">
        <v>1435</v>
      </c>
      <c r="H514" s="1252" t="s">
        <v>2617</v>
      </c>
      <c r="I514" s="1281" t="s">
        <v>2597</v>
      </c>
      <c r="J514" s="1252" t="s">
        <v>2616</v>
      </c>
      <c r="K514" s="1255"/>
      <c r="L514" s="1255"/>
      <c r="M514" s="1255"/>
      <c r="N514" s="1255"/>
      <c r="O514" s="1255"/>
      <c r="P514" s="1255">
        <v>0.5</v>
      </c>
      <c r="Q514" s="1252" t="s">
        <v>2619</v>
      </c>
      <c r="R514" s="1266" t="s">
        <v>2618</v>
      </c>
      <c r="S514" s="1255">
        <f>1/2</f>
        <v>0.5</v>
      </c>
      <c r="T514" s="1255">
        <v>0.5</v>
      </c>
      <c r="U514" s="1255">
        <f>1/2</f>
        <v>0.5</v>
      </c>
      <c r="V514" s="1394">
        <f>1/2</f>
        <v>0.5</v>
      </c>
    </row>
    <row r="515" spans="1:22">
      <c r="A515" s="1257">
        <v>514</v>
      </c>
      <c r="B515" s="1260" t="s">
        <v>94</v>
      </c>
      <c r="C515" s="1272" t="s">
        <v>95</v>
      </c>
      <c r="D515" s="1250" t="str">
        <f t="shared" ref="D515:D578" si="52">C515&amp;" "&amp;B515</f>
        <v>Taisier Zoubi</v>
      </c>
      <c r="E515" s="1260" t="s">
        <v>67</v>
      </c>
      <c r="F515" s="1260" t="s">
        <v>19</v>
      </c>
      <c r="G515" s="1260" t="s">
        <v>1435</v>
      </c>
      <c r="H515" s="1260" t="s">
        <v>2617</v>
      </c>
      <c r="I515" s="1280" t="s">
        <v>2597</v>
      </c>
      <c r="J515" s="1260" t="s">
        <v>2616</v>
      </c>
      <c r="K515" s="1263"/>
      <c r="L515" s="1263"/>
      <c r="M515" s="1263"/>
      <c r="N515" s="1263"/>
      <c r="O515" s="1263"/>
      <c r="P515" s="1263">
        <v>0.5</v>
      </c>
      <c r="Q515" s="1260" t="s">
        <v>2619</v>
      </c>
      <c r="R515" s="1267" t="s">
        <v>2618</v>
      </c>
      <c r="S515" s="1263">
        <f>1/2</f>
        <v>0.5</v>
      </c>
      <c r="T515" s="1263">
        <v>0.5</v>
      </c>
      <c r="U515" s="1263">
        <f>1/2</f>
        <v>0.5</v>
      </c>
      <c r="V515" s="1395">
        <f>1/2</f>
        <v>0.5</v>
      </c>
    </row>
    <row r="516" spans="1:22">
      <c r="A516" s="1249">
        <v>515</v>
      </c>
      <c r="B516" s="1252" t="s">
        <v>1983</v>
      </c>
      <c r="C516" s="1268" t="s">
        <v>1985</v>
      </c>
      <c r="D516" s="1250" t="str">
        <f t="shared" si="52"/>
        <v>Vyacheslav Kim</v>
      </c>
      <c r="E516" s="1252" t="s">
        <v>2623</v>
      </c>
      <c r="F516" s="1252" t="s">
        <v>1024</v>
      </c>
      <c r="G516" s="1252" t="s">
        <v>1755</v>
      </c>
      <c r="H516" s="1252" t="s">
        <v>2621</v>
      </c>
      <c r="I516" s="1281" t="s">
        <v>2598</v>
      </c>
      <c r="J516" s="1252" t="s">
        <v>2620</v>
      </c>
      <c r="K516" s="1255">
        <v>0.33333333333333331</v>
      </c>
      <c r="L516" s="1255"/>
      <c r="M516" s="1255"/>
      <c r="N516" s="1255"/>
      <c r="O516" s="1255"/>
      <c r="P516" s="1255"/>
      <c r="Q516" s="1252" t="s">
        <v>1209</v>
      </c>
      <c r="R516" s="1266" t="s">
        <v>2622</v>
      </c>
      <c r="S516" s="1255">
        <f>1/3</f>
        <v>0.33333333333333331</v>
      </c>
      <c r="T516" s="1255">
        <v>0.33333333333333331</v>
      </c>
      <c r="U516" s="1255">
        <f t="shared" ref="U516:V518" si="53">1/8</f>
        <v>0.125</v>
      </c>
      <c r="V516" s="1386">
        <f t="shared" si="53"/>
        <v>0.125</v>
      </c>
    </row>
    <row r="517" spans="1:22">
      <c r="A517" s="1257">
        <v>516</v>
      </c>
      <c r="B517" s="1260" t="s">
        <v>1752</v>
      </c>
      <c r="C517" s="1272" t="s">
        <v>1754</v>
      </c>
      <c r="D517" s="1250" t="str">
        <f t="shared" si="52"/>
        <v>Rashid Ganeev</v>
      </c>
      <c r="E517" s="1260" t="s">
        <v>1922</v>
      </c>
      <c r="F517" s="1353" t="s">
        <v>2192</v>
      </c>
      <c r="G517" s="1260" t="s">
        <v>31</v>
      </c>
      <c r="H517" s="1260" t="s">
        <v>2621</v>
      </c>
      <c r="I517" s="1280" t="s">
        <v>2598</v>
      </c>
      <c r="J517" s="1260" t="s">
        <v>2620</v>
      </c>
      <c r="K517" s="1263">
        <v>0.33333333333333331</v>
      </c>
      <c r="L517" s="1263"/>
      <c r="M517" s="1263"/>
      <c r="N517" s="1263"/>
      <c r="O517" s="1263"/>
      <c r="P517" s="1263"/>
      <c r="Q517" s="1260" t="s">
        <v>1209</v>
      </c>
      <c r="R517" s="1267" t="s">
        <v>2622</v>
      </c>
      <c r="S517" s="1263">
        <f>1/3</f>
        <v>0.33333333333333331</v>
      </c>
      <c r="T517" s="1263">
        <v>0.33333333333333331</v>
      </c>
      <c r="U517" s="1263">
        <f t="shared" si="53"/>
        <v>0.125</v>
      </c>
      <c r="V517" s="1387">
        <f t="shared" si="53"/>
        <v>0.125</v>
      </c>
    </row>
    <row r="518" spans="1:22">
      <c r="A518" s="1249">
        <v>517</v>
      </c>
      <c r="B518" s="1252" t="s">
        <v>1984</v>
      </c>
      <c r="C518" s="1268" t="s">
        <v>1988</v>
      </c>
      <c r="D518" s="1250" t="str">
        <f t="shared" si="52"/>
        <v>Ganjaboy Boltaev</v>
      </c>
      <c r="E518" s="1252" t="s">
        <v>1989</v>
      </c>
      <c r="F518" s="1252" t="s">
        <v>1024</v>
      </c>
      <c r="G518" s="1252" t="s">
        <v>1755</v>
      </c>
      <c r="H518" s="1252" t="s">
        <v>2621</v>
      </c>
      <c r="I518" s="1281" t="s">
        <v>2598</v>
      </c>
      <c r="J518" s="1252" t="s">
        <v>2620</v>
      </c>
      <c r="K518" s="1255">
        <v>0.33333333333333331</v>
      </c>
      <c r="L518" s="1255"/>
      <c r="M518" s="1255"/>
      <c r="N518" s="1255"/>
      <c r="O518" s="1255"/>
      <c r="P518" s="1255"/>
      <c r="Q518" s="1252" t="s">
        <v>1209</v>
      </c>
      <c r="R518" s="1266" t="s">
        <v>2622</v>
      </c>
      <c r="S518" s="1255">
        <f>1/3</f>
        <v>0.33333333333333331</v>
      </c>
      <c r="T518" s="1255">
        <v>0.33333333333333331</v>
      </c>
      <c r="U518" s="1255">
        <f t="shared" si="53"/>
        <v>0.125</v>
      </c>
      <c r="V518" s="1386">
        <f t="shared" si="53"/>
        <v>0.125</v>
      </c>
    </row>
    <row r="519" spans="1:22">
      <c r="A519" s="1257">
        <v>518</v>
      </c>
      <c r="B519" s="1260" t="s">
        <v>190</v>
      </c>
      <c r="C519" s="1272" t="s">
        <v>2629</v>
      </c>
      <c r="D519" s="1250" t="str">
        <f t="shared" si="52"/>
        <v>Mahitab Hassan</v>
      </c>
      <c r="E519" s="1260" t="s">
        <v>231</v>
      </c>
      <c r="F519" s="1260" t="s">
        <v>18</v>
      </c>
      <c r="G519" s="1260" t="s">
        <v>1361</v>
      </c>
      <c r="H519" s="1260" t="s">
        <v>2628</v>
      </c>
      <c r="I519" s="1280" t="s">
        <v>2627</v>
      </c>
      <c r="J519" s="1260" t="s">
        <v>2626</v>
      </c>
      <c r="K519" s="1263">
        <v>0</v>
      </c>
      <c r="L519" s="1263"/>
      <c r="M519" s="1263"/>
      <c r="N519" s="1263"/>
      <c r="O519" s="1263"/>
      <c r="P519" s="1263"/>
      <c r="Q519" s="1260" t="s">
        <v>1195</v>
      </c>
      <c r="R519" s="1267" t="s">
        <v>2630</v>
      </c>
      <c r="S519" s="1263">
        <f>1/2</f>
        <v>0.5</v>
      </c>
      <c r="T519" s="1263">
        <v>0</v>
      </c>
      <c r="U519" s="1263">
        <f>1/2</f>
        <v>0.5</v>
      </c>
      <c r="V519" s="1387">
        <v>0</v>
      </c>
    </row>
    <row r="520" spans="1:22">
      <c r="A520" s="1285">
        <v>519</v>
      </c>
      <c r="B520" s="1288" t="s">
        <v>211</v>
      </c>
      <c r="C520" s="1299" t="s">
        <v>212</v>
      </c>
      <c r="D520" s="1250" t="str">
        <f t="shared" si="52"/>
        <v>Tamer Shanableh</v>
      </c>
      <c r="E520" s="1288" t="s">
        <v>67</v>
      </c>
      <c r="F520" s="1288" t="s">
        <v>18</v>
      </c>
      <c r="G520" s="1288" t="s">
        <v>1361</v>
      </c>
      <c r="H520" s="1288" t="s">
        <v>2628</v>
      </c>
      <c r="I520" s="1289" t="s">
        <v>2627</v>
      </c>
      <c r="J520" s="1288" t="s">
        <v>2626</v>
      </c>
      <c r="K520" s="1291">
        <v>1</v>
      </c>
      <c r="L520" s="1291"/>
      <c r="M520" s="1291"/>
      <c r="N520" s="1291"/>
      <c r="O520" s="1291"/>
      <c r="P520" s="1291"/>
      <c r="Q520" s="1288" t="s">
        <v>1195</v>
      </c>
      <c r="R520" s="1292" t="s">
        <v>2630</v>
      </c>
      <c r="S520" s="1291">
        <f>1/2</f>
        <v>0.5</v>
      </c>
      <c r="T520" s="1291">
        <v>1</v>
      </c>
      <c r="U520" s="1291">
        <f>1/2</f>
        <v>0.5</v>
      </c>
      <c r="V520" s="1388">
        <v>1</v>
      </c>
    </row>
    <row r="521" spans="1:22">
      <c r="A521" s="1257">
        <v>520</v>
      </c>
      <c r="B521" s="1260" t="s">
        <v>2636</v>
      </c>
      <c r="C521" s="1272" t="s">
        <v>2637</v>
      </c>
      <c r="D521" s="1250" t="str">
        <f t="shared" si="52"/>
        <v>Bethany Shockley</v>
      </c>
      <c r="E521" s="1260" t="s">
        <v>56</v>
      </c>
      <c r="F521" s="1353" t="s">
        <v>2192</v>
      </c>
      <c r="G521" s="1260" t="s">
        <v>1888</v>
      </c>
      <c r="H521" s="1260" t="s">
        <v>2635</v>
      </c>
      <c r="I521" s="1280" t="s">
        <v>2631</v>
      </c>
      <c r="J521" s="1260" t="s">
        <v>2633</v>
      </c>
      <c r="K521" s="1263"/>
      <c r="L521" s="1263"/>
      <c r="M521" s="1263"/>
      <c r="N521" s="1263"/>
      <c r="O521" s="1263"/>
      <c r="P521" s="1263">
        <v>1</v>
      </c>
      <c r="Q521" s="1260" t="s">
        <v>1608</v>
      </c>
      <c r="R521" s="1267" t="s">
        <v>2634</v>
      </c>
      <c r="S521" s="1263">
        <v>1</v>
      </c>
      <c r="T521" s="1263">
        <v>1</v>
      </c>
      <c r="U521" s="1263">
        <f t="shared" ref="U521:V523" si="54">1/3</f>
        <v>0.33333333333333331</v>
      </c>
      <c r="V521" s="1393">
        <f t="shared" si="54"/>
        <v>0.33333333333333331</v>
      </c>
    </row>
    <row r="522" spans="1:22">
      <c r="A522" s="1249">
        <v>521</v>
      </c>
      <c r="B522" s="1252" t="s">
        <v>1022</v>
      </c>
      <c r="C522" s="1268" t="s">
        <v>1023</v>
      </c>
      <c r="D522" s="1250" t="str">
        <f t="shared" si="52"/>
        <v>Stefania Mariano</v>
      </c>
      <c r="E522" s="1252" t="s">
        <v>59</v>
      </c>
      <c r="F522" s="1252" t="s">
        <v>19</v>
      </c>
      <c r="G522" s="1252" t="s">
        <v>1237</v>
      </c>
      <c r="H522" s="1252" t="s">
        <v>2640</v>
      </c>
      <c r="I522" s="1281" t="s">
        <v>2632</v>
      </c>
      <c r="J522" s="1252" t="s">
        <v>2638</v>
      </c>
      <c r="K522" s="1255"/>
      <c r="L522" s="1255">
        <v>1</v>
      </c>
      <c r="M522" s="1255"/>
      <c r="N522" s="1255"/>
      <c r="O522" s="1255"/>
      <c r="P522" s="1255"/>
      <c r="Q522" s="1252" t="s">
        <v>1097</v>
      </c>
      <c r="R522" s="1266" t="s">
        <v>2639</v>
      </c>
      <c r="S522" s="1255">
        <v>1</v>
      </c>
      <c r="T522" s="1255">
        <v>1</v>
      </c>
      <c r="U522" s="1255">
        <f t="shared" si="54"/>
        <v>0.33333333333333331</v>
      </c>
      <c r="V522" s="1392">
        <f t="shared" si="54"/>
        <v>0.33333333333333331</v>
      </c>
    </row>
    <row r="523" spans="1:22">
      <c r="A523" s="1257">
        <v>522</v>
      </c>
      <c r="B523" s="1260" t="s">
        <v>307</v>
      </c>
      <c r="C523" s="1272" t="s">
        <v>308</v>
      </c>
      <c r="D523" s="1250" t="str">
        <f t="shared" si="52"/>
        <v>Sherif Yehia</v>
      </c>
      <c r="E523" s="1260" t="s">
        <v>67</v>
      </c>
      <c r="F523" s="1260" t="s">
        <v>18</v>
      </c>
      <c r="G523" s="1260" t="s">
        <v>34</v>
      </c>
      <c r="H523" s="1260" t="s">
        <v>2685</v>
      </c>
      <c r="I523" s="1280" t="s">
        <v>2683</v>
      </c>
      <c r="J523" s="1260" t="s">
        <v>2682</v>
      </c>
      <c r="K523" s="1263">
        <v>1</v>
      </c>
      <c r="L523" s="1263"/>
      <c r="M523" s="1263"/>
      <c r="N523" s="1263"/>
      <c r="O523" s="1263"/>
      <c r="P523" s="1263"/>
      <c r="Q523" s="1260" t="s">
        <v>2687</v>
      </c>
      <c r="R523" s="1267" t="s">
        <v>2686</v>
      </c>
      <c r="S523" s="1263">
        <v>1</v>
      </c>
      <c r="T523" s="1263">
        <v>1</v>
      </c>
      <c r="U523" s="1263">
        <f t="shared" si="54"/>
        <v>0.33333333333333331</v>
      </c>
      <c r="V523" s="1393">
        <f t="shared" si="54"/>
        <v>0.33333333333333331</v>
      </c>
    </row>
    <row r="524" spans="1:22">
      <c r="A524" s="1249">
        <v>523</v>
      </c>
      <c r="B524" s="1252" t="s">
        <v>567</v>
      </c>
      <c r="C524" s="1268" t="s">
        <v>73</v>
      </c>
      <c r="D524" s="1250" t="str">
        <f t="shared" si="52"/>
        <v>Joseph Gibbs</v>
      </c>
      <c r="E524" s="1252" t="s">
        <v>67</v>
      </c>
      <c r="F524" s="1360" t="s">
        <v>2192</v>
      </c>
      <c r="G524" s="1252" t="s">
        <v>28</v>
      </c>
      <c r="H524" s="1252" t="s">
        <v>2689</v>
      </c>
      <c r="I524" s="1281" t="s">
        <v>2684</v>
      </c>
      <c r="J524" s="1252" t="s">
        <v>2688</v>
      </c>
      <c r="K524" s="1255"/>
      <c r="L524" s="1255"/>
      <c r="M524" s="1255"/>
      <c r="N524" s="1255"/>
      <c r="O524" s="1255"/>
      <c r="P524" s="1255">
        <v>1</v>
      </c>
      <c r="Q524" s="1252" t="s">
        <v>1213</v>
      </c>
      <c r="R524" s="1266" t="s">
        <v>2690</v>
      </c>
      <c r="S524" s="1255">
        <v>1</v>
      </c>
      <c r="T524" s="1255">
        <v>1</v>
      </c>
      <c r="U524" s="1255">
        <v>1</v>
      </c>
      <c r="V524" s="1392">
        <v>1</v>
      </c>
    </row>
    <row r="525" spans="1:22" ht="15" customHeight="1">
      <c r="A525" s="1361">
        <v>524</v>
      </c>
      <c r="B525" s="1276" t="s">
        <v>693</v>
      </c>
      <c r="C525" s="1311" t="s">
        <v>694</v>
      </c>
      <c r="D525" s="1250" t="str">
        <f t="shared" si="52"/>
        <v>Waleed Nawaz</v>
      </c>
      <c r="E525" s="1276" t="s">
        <v>157</v>
      </c>
      <c r="F525" s="1276" t="s">
        <v>18</v>
      </c>
      <c r="G525" s="1276" t="s">
        <v>34</v>
      </c>
      <c r="H525" s="1276" t="s">
        <v>2696</v>
      </c>
      <c r="I525" s="1277" t="s">
        <v>2692</v>
      </c>
      <c r="J525" s="1276" t="s">
        <v>2691</v>
      </c>
      <c r="K525" s="1346">
        <v>0.33333333333333331</v>
      </c>
      <c r="L525" s="1346"/>
      <c r="M525" s="1346"/>
      <c r="N525" s="1346"/>
      <c r="O525" s="1346"/>
      <c r="P525" s="1346"/>
      <c r="Q525" s="1276" t="s">
        <v>2016</v>
      </c>
      <c r="R525" s="1349" t="s">
        <v>2697</v>
      </c>
      <c r="S525" s="1346">
        <f t="shared" ref="S525:S531" si="55">1/7</f>
        <v>0.14285714285714285</v>
      </c>
      <c r="T525" s="1346">
        <v>0.33333333333333331</v>
      </c>
      <c r="U525" s="1346">
        <f t="shared" ref="U525:U531" si="56">1/7</f>
        <v>0.14285714285714285</v>
      </c>
      <c r="V525" s="1409">
        <f>(1+(4/3))/7</f>
        <v>0.33333333333333331</v>
      </c>
    </row>
    <row r="526" spans="1:22" ht="15" customHeight="1">
      <c r="A526" s="1285">
        <v>525</v>
      </c>
      <c r="B526" s="1288" t="s">
        <v>241</v>
      </c>
      <c r="C526" s="1299" t="s">
        <v>1548</v>
      </c>
      <c r="D526" s="1250" t="str">
        <f t="shared" si="52"/>
        <v>Jamal El-Din Abdalla</v>
      </c>
      <c r="E526" s="1288" t="s">
        <v>67</v>
      </c>
      <c r="F526" s="1288" t="s">
        <v>18</v>
      </c>
      <c r="G526" s="1288" t="s">
        <v>34</v>
      </c>
      <c r="H526" s="1288" t="s">
        <v>2696</v>
      </c>
      <c r="I526" s="1289" t="s">
        <v>2692</v>
      </c>
      <c r="J526" s="1288" t="s">
        <v>2691</v>
      </c>
      <c r="K526" s="1347">
        <v>0.33333333333333331</v>
      </c>
      <c r="L526" s="1291"/>
      <c r="M526" s="1291"/>
      <c r="N526" s="1291"/>
      <c r="O526" s="1291"/>
      <c r="P526" s="1291"/>
      <c r="Q526" s="1288" t="s">
        <v>2016</v>
      </c>
      <c r="R526" s="1292" t="s">
        <v>2697</v>
      </c>
      <c r="S526" s="1291">
        <f t="shared" si="55"/>
        <v>0.14285714285714285</v>
      </c>
      <c r="T526" s="1346">
        <v>0.33333333333333331</v>
      </c>
      <c r="U526" s="1291">
        <f t="shared" si="56"/>
        <v>0.14285714285714285</v>
      </c>
      <c r="V526" s="1409">
        <f>(1+(4/3))/7</f>
        <v>0.33333333333333331</v>
      </c>
    </row>
    <row r="527" spans="1:22" ht="15" customHeight="1">
      <c r="A527" s="1273">
        <v>526</v>
      </c>
      <c r="B527" s="1274" t="s">
        <v>239</v>
      </c>
      <c r="C527" s="1275" t="s">
        <v>204</v>
      </c>
      <c r="D527" s="1250" t="str">
        <f t="shared" si="52"/>
        <v>Rami Hawileh</v>
      </c>
      <c r="E527" s="1274" t="s">
        <v>67</v>
      </c>
      <c r="F527" s="1274" t="s">
        <v>18</v>
      </c>
      <c r="G527" s="1274" t="s">
        <v>34</v>
      </c>
      <c r="H527" s="1274" t="s">
        <v>2696</v>
      </c>
      <c r="I527" s="1277" t="s">
        <v>2692</v>
      </c>
      <c r="J527" s="1274" t="s">
        <v>2691</v>
      </c>
      <c r="K527" s="1346">
        <v>0.33333333333333331</v>
      </c>
      <c r="L527" s="1278"/>
      <c r="M527" s="1278"/>
      <c r="N527" s="1278"/>
      <c r="O527" s="1278"/>
      <c r="P527" s="1278"/>
      <c r="Q527" s="1274" t="s">
        <v>2016</v>
      </c>
      <c r="R527" s="1279" t="s">
        <v>2697</v>
      </c>
      <c r="S527" s="1278">
        <f t="shared" si="55"/>
        <v>0.14285714285714285</v>
      </c>
      <c r="T527" s="1346">
        <v>0.33333333333333331</v>
      </c>
      <c r="U527" s="1278">
        <f t="shared" si="56"/>
        <v>0.14285714285714285</v>
      </c>
      <c r="V527" s="1409">
        <f>(1+(4/3))/7</f>
        <v>0.33333333333333331</v>
      </c>
    </row>
    <row r="528" spans="1:22">
      <c r="A528" s="1249">
        <v>527</v>
      </c>
      <c r="B528" s="1252" t="s">
        <v>1410</v>
      </c>
      <c r="C528" s="1268" t="s">
        <v>1411</v>
      </c>
      <c r="D528" s="1250" t="str">
        <f t="shared" si="52"/>
        <v>Haitham Al Ajmani</v>
      </c>
      <c r="E528" s="1250" t="s">
        <v>835</v>
      </c>
      <c r="F528" s="1250" t="s">
        <v>18</v>
      </c>
      <c r="G528" s="1250" t="s">
        <v>34</v>
      </c>
      <c r="H528" s="1252" t="s">
        <v>2696</v>
      </c>
      <c r="I528" s="1281" t="s">
        <v>2692</v>
      </c>
      <c r="J528" s="1252" t="s">
        <v>2691</v>
      </c>
      <c r="K528" s="1255">
        <v>0</v>
      </c>
      <c r="L528" s="1255"/>
      <c r="M528" s="1255"/>
      <c r="N528" s="1255"/>
      <c r="O528" s="1255"/>
      <c r="P528" s="1255"/>
      <c r="Q528" s="1252" t="s">
        <v>2016</v>
      </c>
      <c r="R528" s="1266" t="s">
        <v>2697</v>
      </c>
      <c r="S528" s="1255">
        <f t="shared" si="55"/>
        <v>0.14285714285714285</v>
      </c>
      <c r="T528" s="1255">
        <v>0</v>
      </c>
      <c r="U528" s="1255">
        <f t="shared" si="56"/>
        <v>0.14285714285714285</v>
      </c>
      <c r="V528" s="1394">
        <v>0</v>
      </c>
    </row>
    <row r="529" spans="1:22">
      <c r="A529" s="1257">
        <v>528</v>
      </c>
      <c r="B529" s="1260" t="s">
        <v>1412</v>
      </c>
      <c r="C529" s="1259" t="s">
        <v>273</v>
      </c>
      <c r="D529" s="1250" t="str">
        <f t="shared" si="52"/>
        <v>Ismail Abuzayed</v>
      </c>
      <c r="E529" s="1258" t="s">
        <v>835</v>
      </c>
      <c r="F529" s="1258" t="s">
        <v>18</v>
      </c>
      <c r="G529" s="1258" t="s">
        <v>34</v>
      </c>
      <c r="H529" s="1260" t="s">
        <v>2696</v>
      </c>
      <c r="I529" s="1280" t="s">
        <v>2692</v>
      </c>
      <c r="J529" s="1260" t="s">
        <v>2691</v>
      </c>
      <c r="K529" s="1263">
        <v>0</v>
      </c>
      <c r="L529" s="1263"/>
      <c r="M529" s="1263"/>
      <c r="N529" s="1263"/>
      <c r="O529" s="1263"/>
      <c r="P529" s="1263"/>
      <c r="Q529" s="1260" t="s">
        <v>2016</v>
      </c>
      <c r="R529" s="1267" t="s">
        <v>2697</v>
      </c>
      <c r="S529" s="1263">
        <f t="shared" si="55"/>
        <v>0.14285714285714285</v>
      </c>
      <c r="T529" s="1263">
        <v>0</v>
      </c>
      <c r="U529" s="1263">
        <f t="shared" si="56"/>
        <v>0.14285714285714285</v>
      </c>
      <c r="V529" s="1395">
        <v>0</v>
      </c>
    </row>
    <row r="530" spans="1:22">
      <c r="A530" s="1344">
        <v>529</v>
      </c>
      <c r="B530" s="1252" t="s">
        <v>2698</v>
      </c>
      <c r="C530" s="1268" t="s">
        <v>214</v>
      </c>
      <c r="D530" s="1250" t="str">
        <f t="shared" si="52"/>
        <v>Hasan Ataya</v>
      </c>
      <c r="E530" s="1250" t="s">
        <v>835</v>
      </c>
      <c r="F530" s="1250" t="s">
        <v>18</v>
      </c>
      <c r="G530" s="1250" t="s">
        <v>34</v>
      </c>
      <c r="H530" s="1252" t="s">
        <v>2696</v>
      </c>
      <c r="I530" s="1281" t="s">
        <v>2692</v>
      </c>
      <c r="J530" s="1252" t="s">
        <v>2691</v>
      </c>
      <c r="K530" s="1255">
        <v>0</v>
      </c>
      <c r="L530" s="1255"/>
      <c r="M530" s="1255"/>
      <c r="N530" s="1255"/>
      <c r="O530" s="1255"/>
      <c r="P530" s="1255"/>
      <c r="Q530" s="1252" t="s">
        <v>2016</v>
      </c>
      <c r="R530" s="1266" t="s">
        <v>2697</v>
      </c>
      <c r="S530" s="1255">
        <f t="shared" si="55"/>
        <v>0.14285714285714285</v>
      </c>
      <c r="T530" s="1255">
        <v>0</v>
      </c>
      <c r="U530" s="1255">
        <f t="shared" si="56"/>
        <v>0.14285714285714285</v>
      </c>
      <c r="V530" s="1394">
        <v>0</v>
      </c>
    </row>
    <row r="531" spans="1:22">
      <c r="A531" s="1354">
        <v>530</v>
      </c>
      <c r="B531" s="1260" t="s">
        <v>164</v>
      </c>
      <c r="C531" s="1272" t="s">
        <v>474</v>
      </c>
      <c r="D531" s="1250" t="str">
        <f t="shared" si="52"/>
        <v>Hatim Mohamed</v>
      </c>
      <c r="E531" s="1258" t="s">
        <v>835</v>
      </c>
      <c r="F531" s="1258" t="s">
        <v>18</v>
      </c>
      <c r="G531" s="1258" t="s">
        <v>34</v>
      </c>
      <c r="H531" s="1260" t="s">
        <v>2696</v>
      </c>
      <c r="I531" s="1280" t="s">
        <v>2692</v>
      </c>
      <c r="J531" s="1260" t="s">
        <v>2691</v>
      </c>
      <c r="K531" s="1263">
        <v>0</v>
      </c>
      <c r="L531" s="1263"/>
      <c r="M531" s="1263"/>
      <c r="N531" s="1263"/>
      <c r="O531" s="1263"/>
      <c r="P531" s="1263"/>
      <c r="Q531" s="1260" t="s">
        <v>2016</v>
      </c>
      <c r="R531" s="1267" t="s">
        <v>2697</v>
      </c>
      <c r="S531" s="1263">
        <f t="shared" si="55"/>
        <v>0.14285714285714285</v>
      </c>
      <c r="T531" s="1263">
        <v>0</v>
      </c>
      <c r="U531" s="1263">
        <f t="shared" si="56"/>
        <v>0.14285714285714285</v>
      </c>
      <c r="V531" s="1395">
        <v>0</v>
      </c>
    </row>
    <row r="532" spans="1:22">
      <c r="A532" s="1249">
        <v>531</v>
      </c>
      <c r="B532" s="1252" t="s">
        <v>163</v>
      </c>
      <c r="C532" s="1268" t="s">
        <v>164</v>
      </c>
      <c r="D532" s="1250" t="str">
        <f t="shared" si="52"/>
        <v>Mohamed Gadalla</v>
      </c>
      <c r="E532" s="1271" t="s">
        <v>394</v>
      </c>
      <c r="F532" s="1252" t="s">
        <v>18</v>
      </c>
      <c r="G532" s="1252" t="s">
        <v>38</v>
      </c>
      <c r="H532" s="1252" t="s">
        <v>2700</v>
      </c>
      <c r="I532" s="1281" t="s">
        <v>2693</v>
      </c>
      <c r="J532" s="1252" t="s">
        <v>2699</v>
      </c>
      <c r="K532" s="1255">
        <v>0.5</v>
      </c>
      <c r="L532" s="1255"/>
      <c r="M532" s="1255"/>
      <c r="N532" s="1255"/>
      <c r="O532" s="1255"/>
      <c r="P532" s="1255"/>
      <c r="Q532" s="1252" t="s">
        <v>1203</v>
      </c>
      <c r="R532" s="1266" t="s">
        <v>2701</v>
      </c>
      <c r="S532" s="1255">
        <f>1/2</f>
        <v>0.5</v>
      </c>
      <c r="T532" s="1255">
        <v>0.5</v>
      </c>
      <c r="U532" s="1255">
        <v>0.25</v>
      </c>
      <c r="V532" s="1386">
        <v>0.25</v>
      </c>
    </row>
    <row r="533" spans="1:22">
      <c r="A533" s="1257">
        <v>532</v>
      </c>
      <c r="B533" s="1260" t="s">
        <v>158</v>
      </c>
      <c r="C533" s="1272" t="s">
        <v>159</v>
      </c>
      <c r="D533" s="1250" t="str">
        <f t="shared" si="52"/>
        <v>Mehdi Ghommem</v>
      </c>
      <c r="E533" s="1260" t="s">
        <v>56</v>
      </c>
      <c r="F533" s="1260" t="s">
        <v>18</v>
      </c>
      <c r="G533" s="1260" t="s">
        <v>38</v>
      </c>
      <c r="H533" s="1260" t="s">
        <v>2700</v>
      </c>
      <c r="I533" s="1280" t="s">
        <v>2693</v>
      </c>
      <c r="J533" s="1260" t="s">
        <v>2699</v>
      </c>
      <c r="K533" s="1263">
        <v>0.5</v>
      </c>
      <c r="L533" s="1263"/>
      <c r="M533" s="1263"/>
      <c r="N533" s="1263"/>
      <c r="O533" s="1263"/>
      <c r="P533" s="1263"/>
      <c r="Q533" s="1260" t="s">
        <v>1203</v>
      </c>
      <c r="R533" s="1267" t="s">
        <v>2701</v>
      </c>
      <c r="S533" s="1263">
        <f>1/2</f>
        <v>0.5</v>
      </c>
      <c r="T533" s="1263">
        <v>0.5</v>
      </c>
      <c r="U533" s="1263">
        <f>1/4</f>
        <v>0.25</v>
      </c>
      <c r="V533" s="1387">
        <f>1/4</f>
        <v>0.25</v>
      </c>
    </row>
    <row r="534" spans="1:22">
      <c r="A534" s="1249">
        <v>533</v>
      </c>
      <c r="B534" s="1252" t="s">
        <v>221</v>
      </c>
      <c r="C534" s="1268" t="s">
        <v>131</v>
      </c>
      <c r="D534" s="1250" t="str">
        <f t="shared" si="52"/>
        <v>Ali Mirzaei</v>
      </c>
      <c r="E534" s="1252" t="s">
        <v>56</v>
      </c>
      <c r="F534" s="1252" t="s">
        <v>19</v>
      </c>
      <c r="G534" s="1252" t="s">
        <v>1438</v>
      </c>
      <c r="H534" s="1252" t="s">
        <v>2703</v>
      </c>
      <c r="I534" s="1281" t="s">
        <v>2694</v>
      </c>
      <c r="J534" s="1252" t="s">
        <v>2702</v>
      </c>
      <c r="K534" s="1255"/>
      <c r="L534" s="1255">
        <v>1</v>
      </c>
      <c r="M534" s="1255"/>
      <c r="N534" s="1255"/>
      <c r="O534" s="1255"/>
      <c r="P534" s="1255"/>
      <c r="Q534" s="1252" t="s">
        <v>2016</v>
      </c>
      <c r="R534" s="1266" t="s">
        <v>2704</v>
      </c>
      <c r="S534" s="1255">
        <v>1</v>
      </c>
      <c r="T534" s="1255">
        <v>1</v>
      </c>
      <c r="U534" s="1255">
        <f>1/2</f>
        <v>0.5</v>
      </c>
      <c r="V534" s="1392">
        <f>1/2</f>
        <v>0.5</v>
      </c>
    </row>
    <row r="535" spans="1:22">
      <c r="A535" s="1257">
        <v>534</v>
      </c>
      <c r="B535" s="1260" t="s">
        <v>2707</v>
      </c>
      <c r="C535" s="1272" t="s">
        <v>2708</v>
      </c>
      <c r="D535" s="1250" t="str">
        <f t="shared" si="52"/>
        <v>Miraal Kamal</v>
      </c>
      <c r="E535" s="1260" t="s">
        <v>231</v>
      </c>
      <c r="F535" s="1260" t="s">
        <v>18</v>
      </c>
      <c r="G535" s="1260" t="s">
        <v>1361</v>
      </c>
      <c r="H535" s="1260" t="s">
        <v>2706</v>
      </c>
      <c r="I535" s="1280" t="s">
        <v>2695</v>
      </c>
      <c r="J535" s="1260" t="s">
        <v>2705</v>
      </c>
      <c r="K535" s="1263"/>
      <c r="L535" s="1263"/>
      <c r="M535" s="1263"/>
      <c r="N535" s="1263"/>
      <c r="O535" s="1263"/>
      <c r="P535" s="1263">
        <v>0</v>
      </c>
      <c r="Q535" s="1260" t="s">
        <v>1203</v>
      </c>
      <c r="R535" s="1267" t="s">
        <v>2713</v>
      </c>
      <c r="S535" s="1263">
        <f t="shared" ref="S535:S540" si="57">1/6</f>
        <v>0.16666666666666666</v>
      </c>
      <c r="T535" s="1263">
        <v>0</v>
      </c>
      <c r="U535" s="1263">
        <f t="shared" ref="U535:U540" si="58">1/6</f>
        <v>0.16666666666666666</v>
      </c>
      <c r="V535" s="1395">
        <v>0</v>
      </c>
    </row>
    <row r="536" spans="1:22">
      <c r="A536" s="1249">
        <v>535</v>
      </c>
      <c r="B536" s="1252" t="s">
        <v>2709</v>
      </c>
      <c r="C536" s="1268" t="s">
        <v>2710</v>
      </c>
      <c r="D536" s="1250" t="str">
        <f t="shared" si="52"/>
        <v>Manal Atif</v>
      </c>
      <c r="E536" s="1252" t="s">
        <v>231</v>
      </c>
      <c r="F536" s="1252" t="s">
        <v>18</v>
      </c>
      <c r="G536" s="1252" t="s">
        <v>1361</v>
      </c>
      <c r="H536" s="1252" t="s">
        <v>2706</v>
      </c>
      <c r="I536" s="1281" t="s">
        <v>2695</v>
      </c>
      <c r="J536" s="1252" t="s">
        <v>2705</v>
      </c>
      <c r="K536" s="1255"/>
      <c r="L536" s="1255"/>
      <c r="M536" s="1255"/>
      <c r="N536" s="1255"/>
      <c r="O536" s="1255"/>
      <c r="P536" s="1255">
        <v>0</v>
      </c>
      <c r="Q536" s="1252" t="s">
        <v>1203</v>
      </c>
      <c r="R536" s="1266" t="s">
        <v>2713</v>
      </c>
      <c r="S536" s="1255">
        <f t="shared" si="57"/>
        <v>0.16666666666666666</v>
      </c>
      <c r="T536" s="1255">
        <v>0</v>
      </c>
      <c r="U536" s="1255">
        <f t="shared" si="58"/>
        <v>0.16666666666666666</v>
      </c>
      <c r="V536" s="1394">
        <v>0</v>
      </c>
    </row>
    <row r="537" spans="1:22">
      <c r="A537" s="1257">
        <v>536</v>
      </c>
      <c r="B537" s="1260" t="s">
        <v>2711</v>
      </c>
      <c r="C537" s="1272" t="s">
        <v>2712</v>
      </c>
      <c r="D537" s="1250" t="str">
        <f t="shared" si="52"/>
        <v>Hafsa Mujahid</v>
      </c>
      <c r="E537" s="1260" t="s">
        <v>231</v>
      </c>
      <c r="F537" s="1260" t="s">
        <v>18</v>
      </c>
      <c r="G537" s="1260" t="s">
        <v>1361</v>
      </c>
      <c r="H537" s="1260" t="s">
        <v>2706</v>
      </c>
      <c r="I537" s="1280" t="s">
        <v>2695</v>
      </c>
      <c r="J537" s="1260" t="s">
        <v>2705</v>
      </c>
      <c r="K537" s="1263"/>
      <c r="L537" s="1263"/>
      <c r="M537" s="1263"/>
      <c r="N537" s="1263"/>
      <c r="O537" s="1263"/>
      <c r="P537" s="1263">
        <v>0</v>
      </c>
      <c r="Q537" s="1260" t="s">
        <v>1203</v>
      </c>
      <c r="R537" s="1267" t="s">
        <v>2713</v>
      </c>
      <c r="S537" s="1263">
        <f t="shared" si="57"/>
        <v>0.16666666666666666</v>
      </c>
      <c r="T537" s="1263">
        <v>0</v>
      </c>
      <c r="U537" s="1263">
        <f t="shared" si="58"/>
        <v>0.16666666666666666</v>
      </c>
      <c r="V537" s="1395">
        <v>0</v>
      </c>
    </row>
    <row r="538" spans="1:22">
      <c r="A538" s="1285">
        <v>537</v>
      </c>
      <c r="B538" s="1288" t="s">
        <v>211</v>
      </c>
      <c r="C538" s="1299" t="s">
        <v>212</v>
      </c>
      <c r="D538" s="1250" t="str">
        <f t="shared" si="52"/>
        <v>Tamer Shanableh</v>
      </c>
      <c r="E538" s="1288" t="s">
        <v>67</v>
      </c>
      <c r="F538" s="1288" t="s">
        <v>18</v>
      </c>
      <c r="G538" s="1288" t="s">
        <v>1361</v>
      </c>
      <c r="H538" s="1288" t="s">
        <v>2706</v>
      </c>
      <c r="I538" s="1289" t="s">
        <v>2695</v>
      </c>
      <c r="J538" s="1288" t="s">
        <v>2705</v>
      </c>
      <c r="K538" s="1291"/>
      <c r="L538" s="1291"/>
      <c r="M538" s="1291"/>
      <c r="N538" s="1291"/>
      <c r="O538" s="1291"/>
      <c r="P538" s="1291">
        <v>0.33333333333333331</v>
      </c>
      <c r="Q538" s="1288" t="s">
        <v>1203</v>
      </c>
      <c r="R538" s="1292" t="s">
        <v>2713</v>
      </c>
      <c r="S538" s="1291">
        <f t="shared" si="57"/>
        <v>0.16666666666666666</v>
      </c>
      <c r="T538" s="1291">
        <v>0.33333333333333331</v>
      </c>
      <c r="U538" s="1291">
        <f t="shared" si="58"/>
        <v>0.16666666666666666</v>
      </c>
      <c r="V538" s="1396">
        <f>2/6</f>
        <v>0.33333333333333331</v>
      </c>
    </row>
    <row r="539" spans="1:22">
      <c r="A539" s="1273">
        <v>538</v>
      </c>
      <c r="B539" s="1274" t="s">
        <v>387</v>
      </c>
      <c r="C539" s="1275" t="s">
        <v>1512</v>
      </c>
      <c r="D539" s="1250" t="str">
        <f t="shared" si="52"/>
        <v>Abdul Rahman Al-Ali</v>
      </c>
      <c r="E539" s="1274" t="s">
        <v>67</v>
      </c>
      <c r="F539" s="1274" t="s">
        <v>18</v>
      </c>
      <c r="G539" s="1274" t="s">
        <v>1361</v>
      </c>
      <c r="H539" s="1274" t="s">
        <v>2706</v>
      </c>
      <c r="I539" s="1277" t="s">
        <v>2695</v>
      </c>
      <c r="J539" s="1274" t="s">
        <v>2705</v>
      </c>
      <c r="K539" s="1278"/>
      <c r="L539" s="1278"/>
      <c r="M539" s="1278"/>
      <c r="N539" s="1278"/>
      <c r="O539" s="1278"/>
      <c r="P539" s="1278">
        <v>0.33333333333333331</v>
      </c>
      <c r="Q539" s="1274" t="s">
        <v>1203</v>
      </c>
      <c r="R539" s="1279" t="s">
        <v>2713</v>
      </c>
      <c r="S539" s="1278">
        <f t="shared" si="57"/>
        <v>0.16666666666666666</v>
      </c>
      <c r="T539" s="1291">
        <v>0.33333333333333331</v>
      </c>
      <c r="U539" s="1278">
        <f t="shared" si="58"/>
        <v>0.16666666666666666</v>
      </c>
      <c r="V539" s="1396">
        <f>2/6</f>
        <v>0.33333333333333331</v>
      </c>
    </row>
    <row r="540" spans="1:22">
      <c r="A540" s="1285">
        <v>539</v>
      </c>
      <c r="B540" s="1288" t="s">
        <v>715</v>
      </c>
      <c r="C540" s="1299" t="s">
        <v>90</v>
      </c>
      <c r="D540" s="1250" t="str">
        <f t="shared" si="52"/>
        <v>Ahmad Al Nabulsi</v>
      </c>
      <c r="E540" s="1288" t="s">
        <v>157</v>
      </c>
      <c r="F540" s="1288" t="s">
        <v>18</v>
      </c>
      <c r="G540" s="1288" t="s">
        <v>1361</v>
      </c>
      <c r="H540" s="1288" t="s">
        <v>2706</v>
      </c>
      <c r="I540" s="1289" t="s">
        <v>2695</v>
      </c>
      <c r="J540" s="1288" t="s">
        <v>2705</v>
      </c>
      <c r="K540" s="1291"/>
      <c r="L540" s="1291"/>
      <c r="M540" s="1291"/>
      <c r="N540" s="1291"/>
      <c r="O540" s="1291"/>
      <c r="P540" s="1291">
        <v>0.33333333333333331</v>
      </c>
      <c r="Q540" s="1288" t="s">
        <v>1203</v>
      </c>
      <c r="R540" s="1292" t="s">
        <v>2713</v>
      </c>
      <c r="S540" s="1291">
        <f t="shared" si="57"/>
        <v>0.16666666666666666</v>
      </c>
      <c r="T540" s="1291">
        <v>0.33333333333333331</v>
      </c>
      <c r="U540" s="1291">
        <f t="shared" si="58"/>
        <v>0.16666666666666666</v>
      </c>
      <c r="V540" s="1396">
        <f>2/6</f>
        <v>0.33333333333333331</v>
      </c>
    </row>
    <row r="541" spans="1:22">
      <c r="A541" s="1366">
        <v>540</v>
      </c>
      <c r="B541" s="1367" t="s">
        <v>1025</v>
      </c>
      <c r="C541" s="1368" t="s">
        <v>164</v>
      </c>
      <c r="D541" s="1250" t="str">
        <f t="shared" si="52"/>
        <v>Mohamed Abdelgawad</v>
      </c>
      <c r="E541" s="1367" t="s">
        <v>59</v>
      </c>
      <c r="F541" s="1367" t="s">
        <v>18</v>
      </c>
      <c r="G541" s="1367" t="s">
        <v>38</v>
      </c>
      <c r="H541" s="1367" t="s">
        <v>2762</v>
      </c>
      <c r="I541" s="1369" t="s">
        <v>2745</v>
      </c>
      <c r="J541" s="1367" t="s">
        <v>2744</v>
      </c>
      <c r="K541" s="1370">
        <v>1</v>
      </c>
      <c r="L541" s="1370"/>
      <c r="M541" s="1370"/>
      <c r="N541" s="1370"/>
      <c r="O541" s="1370"/>
      <c r="P541" s="1370"/>
      <c r="Q541" s="1367" t="s">
        <v>1212</v>
      </c>
      <c r="R541" s="1371" t="s">
        <v>2763</v>
      </c>
      <c r="S541" s="1370">
        <v>1</v>
      </c>
      <c r="T541" s="1370">
        <v>1</v>
      </c>
      <c r="U541" s="1370">
        <f>1/3</f>
        <v>0.33333333333333331</v>
      </c>
      <c r="V541" s="1410">
        <f>1/3</f>
        <v>0.33333333333333331</v>
      </c>
    </row>
    <row r="542" spans="1:22">
      <c r="A542" s="1249">
        <v>541</v>
      </c>
      <c r="B542" s="1252" t="s">
        <v>167</v>
      </c>
      <c r="C542" s="1268" t="s">
        <v>2766</v>
      </c>
      <c r="D542" s="1250" t="str">
        <f t="shared" si="52"/>
        <v>Naveed Ahmed Khan</v>
      </c>
      <c r="E542" s="1252" t="s">
        <v>67</v>
      </c>
      <c r="F542" s="1252" t="s">
        <v>2192</v>
      </c>
      <c r="G542" s="1252" t="s">
        <v>2098</v>
      </c>
      <c r="H542" s="1252" t="s">
        <v>2765</v>
      </c>
      <c r="I542" s="1281" t="s">
        <v>2746</v>
      </c>
      <c r="J542" s="1252" t="s">
        <v>2764</v>
      </c>
      <c r="K542" s="1255">
        <v>0.5</v>
      </c>
      <c r="L542" s="1255"/>
      <c r="M542" s="1255"/>
      <c r="N542" s="1255"/>
      <c r="O542" s="1255"/>
      <c r="P542" s="1255"/>
      <c r="Q542" s="1252" t="s">
        <v>1225</v>
      </c>
      <c r="R542" s="1335" t="s">
        <v>2767</v>
      </c>
      <c r="S542" s="1255">
        <f>1/2</f>
        <v>0.5</v>
      </c>
      <c r="T542" s="1255">
        <v>0.5</v>
      </c>
      <c r="U542" s="1255">
        <f>1/6</f>
        <v>0.16666666666666666</v>
      </c>
      <c r="V542" s="1392">
        <f>1/6</f>
        <v>0.16666666666666666</v>
      </c>
    </row>
    <row r="543" spans="1:22">
      <c r="A543" s="1257">
        <v>542</v>
      </c>
      <c r="B543" s="1260" t="s">
        <v>2545</v>
      </c>
      <c r="C543" s="1272" t="s">
        <v>2546</v>
      </c>
      <c r="D543" s="1250" t="str">
        <f t="shared" si="52"/>
        <v>Ruqaiyyah Siddiqui</v>
      </c>
      <c r="E543" s="1260" t="s">
        <v>1922</v>
      </c>
      <c r="F543" s="1260" t="s">
        <v>2192</v>
      </c>
      <c r="G543" s="1260" t="s">
        <v>2098</v>
      </c>
      <c r="H543" s="1260" t="s">
        <v>2765</v>
      </c>
      <c r="I543" s="1280" t="s">
        <v>2746</v>
      </c>
      <c r="J543" s="1260" t="s">
        <v>2764</v>
      </c>
      <c r="K543" s="1263">
        <v>0.5</v>
      </c>
      <c r="L543" s="1263"/>
      <c r="M543" s="1263"/>
      <c r="N543" s="1263"/>
      <c r="O543" s="1263"/>
      <c r="P543" s="1263"/>
      <c r="Q543" s="1260" t="s">
        <v>1225</v>
      </c>
      <c r="R543" s="1267" t="s">
        <v>2767</v>
      </c>
      <c r="S543" s="1263">
        <f>1/2</f>
        <v>0.5</v>
      </c>
      <c r="T543" s="1263">
        <v>0.5</v>
      </c>
      <c r="U543" s="1263">
        <f>1/6</f>
        <v>0.16666666666666666</v>
      </c>
      <c r="V543" s="1393">
        <f>1/6</f>
        <v>0.16666666666666666</v>
      </c>
    </row>
    <row r="544" spans="1:22">
      <c r="A544" s="1249">
        <v>543</v>
      </c>
      <c r="B544" s="1252" t="s">
        <v>195</v>
      </c>
      <c r="C544" s="1268" t="s">
        <v>2769</v>
      </c>
      <c r="D544" s="1250" t="str">
        <f t="shared" si="52"/>
        <v>Kazi  Fattah</v>
      </c>
      <c r="E544" s="1252" t="s">
        <v>59</v>
      </c>
      <c r="F544" s="1252" t="s">
        <v>18</v>
      </c>
      <c r="G544" s="1252" t="s">
        <v>34</v>
      </c>
      <c r="H544" s="1252" t="s">
        <v>2768</v>
      </c>
      <c r="I544" s="1281" t="s">
        <v>2747</v>
      </c>
      <c r="J544" s="1252" t="s">
        <v>2069</v>
      </c>
      <c r="K544" s="1255"/>
      <c r="L544" s="1255"/>
      <c r="M544" s="1255"/>
      <c r="N544" s="1255"/>
      <c r="O544" s="1255"/>
      <c r="P544" s="1255">
        <v>1</v>
      </c>
      <c r="Q544" s="1252" t="s">
        <v>1095</v>
      </c>
      <c r="R544" s="1266" t="s">
        <v>2770</v>
      </c>
      <c r="S544" s="1255">
        <v>1</v>
      </c>
      <c r="T544" s="1255">
        <v>1</v>
      </c>
      <c r="U544" s="1255">
        <f>1/2</f>
        <v>0.5</v>
      </c>
      <c r="V544" s="1392">
        <f>1/2</f>
        <v>0.5</v>
      </c>
    </row>
    <row r="545" spans="1:22">
      <c r="A545" s="1257">
        <v>544</v>
      </c>
      <c r="B545" s="1260" t="s">
        <v>1752</v>
      </c>
      <c r="C545" s="1272" t="s">
        <v>1754</v>
      </c>
      <c r="D545" s="1250" t="str">
        <f t="shared" si="52"/>
        <v>Rashid Ganeev</v>
      </c>
      <c r="E545" s="1260" t="s">
        <v>1922</v>
      </c>
      <c r="F545" s="1260" t="s">
        <v>2192</v>
      </c>
      <c r="G545" s="1260" t="s">
        <v>31</v>
      </c>
      <c r="H545" s="1260" t="s">
        <v>2772</v>
      </c>
      <c r="I545" s="1280" t="s">
        <v>2748</v>
      </c>
      <c r="J545" s="1260" t="s">
        <v>2771</v>
      </c>
      <c r="K545" s="1263">
        <v>1</v>
      </c>
      <c r="L545" s="1263"/>
      <c r="M545" s="1263"/>
      <c r="N545" s="1263"/>
      <c r="O545" s="1263"/>
      <c r="P545" s="1263"/>
      <c r="Q545" s="1260" t="s">
        <v>1209</v>
      </c>
      <c r="R545" s="1267" t="s">
        <v>2773</v>
      </c>
      <c r="S545" s="1263">
        <v>1</v>
      </c>
      <c r="T545" s="1263">
        <v>1</v>
      </c>
      <c r="U545" s="1263">
        <f>1/5</f>
        <v>0.2</v>
      </c>
      <c r="V545" s="1393">
        <f>1/5</f>
        <v>0.2</v>
      </c>
    </row>
    <row r="546" spans="1:22">
      <c r="A546" s="1249">
        <v>545</v>
      </c>
      <c r="B546" s="1252" t="s">
        <v>341</v>
      </c>
      <c r="C546" s="1268" t="s">
        <v>342</v>
      </c>
      <c r="D546" s="1250" t="str">
        <f t="shared" si="52"/>
        <v>Rachid Chebbi</v>
      </c>
      <c r="E546" s="1252" t="s">
        <v>67</v>
      </c>
      <c r="F546" s="1252" t="s">
        <v>18</v>
      </c>
      <c r="G546" s="1252" t="s">
        <v>33</v>
      </c>
      <c r="H546" s="1252" t="s">
        <v>2775</v>
      </c>
      <c r="I546" s="1281" t="s">
        <v>2749</v>
      </c>
      <c r="J546" s="1252" t="s">
        <v>2774</v>
      </c>
      <c r="K546" s="1255">
        <v>1</v>
      </c>
      <c r="L546" s="1255"/>
      <c r="M546" s="1255"/>
      <c r="N546" s="1255"/>
      <c r="O546" s="1255"/>
      <c r="P546" s="1255"/>
      <c r="Q546" s="1252" t="s">
        <v>1226</v>
      </c>
      <c r="R546" s="1266" t="s">
        <v>2776</v>
      </c>
      <c r="S546" s="1255">
        <v>1</v>
      </c>
      <c r="T546" s="1255">
        <v>1</v>
      </c>
      <c r="U546" s="1255">
        <v>1</v>
      </c>
      <c r="V546" s="1392">
        <v>1</v>
      </c>
    </row>
    <row r="547" spans="1:22">
      <c r="A547" s="1257">
        <v>546</v>
      </c>
      <c r="B547" s="1260" t="s">
        <v>1913</v>
      </c>
      <c r="C547" s="1272" t="s">
        <v>2779</v>
      </c>
      <c r="D547" s="1250" t="str">
        <f t="shared" si="52"/>
        <v>Hussam Alshraideh</v>
      </c>
      <c r="E547" s="1260" t="s">
        <v>59</v>
      </c>
      <c r="F547" s="1260" t="s">
        <v>18</v>
      </c>
      <c r="G547" s="1260" t="s">
        <v>37</v>
      </c>
      <c r="H547" s="1260" t="s">
        <v>2778</v>
      </c>
      <c r="I547" s="1280" t="s">
        <v>2750</v>
      </c>
      <c r="J547" s="1260" t="s">
        <v>2777</v>
      </c>
      <c r="K547" s="1263">
        <v>1</v>
      </c>
      <c r="L547" s="1263"/>
      <c r="M547" s="1263"/>
      <c r="N547" s="1263"/>
      <c r="O547" s="1263"/>
      <c r="P547" s="1263"/>
      <c r="Q547" s="1260" t="s">
        <v>2781</v>
      </c>
      <c r="R547" s="1267" t="s">
        <v>2780</v>
      </c>
      <c r="S547" s="1263">
        <v>1</v>
      </c>
      <c r="T547" s="1263">
        <v>1</v>
      </c>
      <c r="U547" s="1263">
        <f>1/6</f>
        <v>0.16666666666666666</v>
      </c>
      <c r="V547" s="1393">
        <f>1/6</f>
        <v>0.16666666666666666</v>
      </c>
    </row>
    <row r="548" spans="1:22">
      <c r="A548" s="1249">
        <v>547</v>
      </c>
      <c r="B548" s="1252" t="s">
        <v>341</v>
      </c>
      <c r="C548" s="1268" t="s">
        <v>342</v>
      </c>
      <c r="D548" s="1250" t="str">
        <f t="shared" si="52"/>
        <v>Rachid Chebbi</v>
      </c>
      <c r="E548" s="1252" t="s">
        <v>67</v>
      </c>
      <c r="F548" s="1252" t="s">
        <v>18</v>
      </c>
      <c r="G548" s="1252" t="s">
        <v>33</v>
      </c>
      <c r="H548" s="1252" t="s">
        <v>2783</v>
      </c>
      <c r="I548" s="1281" t="s">
        <v>2751</v>
      </c>
      <c r="J548" s="1252" t="s">
        <v>2782</v>
      </c>
      <c r="K548" s="1255">
        <v>0.33333333333333331</v>
      </c>
      <c r="L548" s="1255"/>
      <c r="M548" s="1255"/>
      <c r="N548" s="1255"/>
      <c r="O548" s="1255"/>
      <c r="P548" s="1255"/>
      <c r="Q548" s="1252" t="s">
        <v>2016</v>
      </c>
      <c r="R548" s="1266" t="s">
        <v>2784</v>
      </c>
      <c r="S548" s="1255">
        <f t="shared" ref="S548:S553" si="59">1/3</f>
        <v>0.33333333333333331</v>
      </c>
      <c r="T548" s="1255">
        <v>0.33333333333333331</v>
      </c>
      <c r="U548" s="1255">
        <f t="shared" ref="U548:V550" si="60">1/3</f>
        <v>0.33333333333333331</v>
      </c>
      <c r="V548" s="1394">
        <f t="shared" si="60"/>
        <v>0.33333333333333331</v>
      </c>
    </row>
    <row r="549" spans="1:22">
      <c r="A549" s="1257">
        <v>548</v>
      </c>
      <c r="B549" s="1260" t="s">
        <v>180</v>
      </c>
      <c r="C549" s="1272" t="s">
        <v>181</v>
      </c>
      <c r="D549" s="1250" t="str">
        <f t="shared" si="52"/>
        <v>Muhammad Qasim</v>
      </c>
      <c r="E549" s="1260" t="s">
        <v>157</v>
      </c>
      <c r="F549" s="1260" t="s">
        <v>18</v>
      </c>
      <c r="G549" s="1260" t="s">
        <v>33</v>
      </c>
      <c r="H549" s="1260" t="s">
        <v>2783</v>
      </c>
      <c r="I549" s="1280" t="s">
        <v>2751</v>
      </c>
      <c r="J549" s="1260" t="s">
        <v>2782</v>
      </c>
      <c r="K549" s="1263">
        <v>0.33333333333333331</v>
      </c>
      <c r="L549" s="1263"/>
      <c r="M549" s="1263"/>
      <c r="N549" s="1263"/>
      <c r="O549" s="1263"/>
      <c r="P549" s="1263"/>
      <c r="Q549" s="1260" t="s">
        <v>2016</v>
      </c>
      <c r="R549" s="1267" t="s">
        <v>2784</v>
      </c>
      <c r="S549" s="1263">
        <f t="shared" si="59"/>
        <v>0.33333333333333331</v>
      </c>
      <c r="T549" s="1263">
        <v>0.33333333333333331</v>
      </c>
      <c r="U549" s="1263">
        <f t="shared" si="60"/>
        <v>0.33333333333333331</v>
      </c>
      <c r="V549" s="1395">
        <f t="shared" si="60"/>
        <v>0.33333333333333331</v>
      </c>
    </row>
    <row r="550" spans="1:22">
      <c r="A550" s="1249">
        <v>549</v>
      </c>
      <c r="B550" s="1252" t="s">
        <v>2536</v>
      </c>
      <c r="C550" s="1268" t="s">
        <v>2537</v>
      </c>
      <c r="D550" s="1250" t="str">
        <f t="shared" si="52"/>
        <v>Nabil Abdel Jabbar</v>
      </c>
      <c r="E550" s="1252" t="s">
        <v>67</v>
      </c>
      <c r="F550" s="1252" t="s">
        <v>18</v>
      </c>
      <c r="G550" s="1252" t="s">
        <v>33</v>
      </c>
      <c r="H550" s="1252" t="s">
        <v>2783</v>
      </c>
      <c r="I550" s="1281" t="s">
        <v>2751</v>
      </c>
      <c r="J550" s="1252" t="s">
        <v>2782</v>
      </c>
      <c r="K550" s="1255">
        <v>0.33333333333333331</v>
      </c>
      <c r="L550" s="1255"/>
      <c r="M550" s="1255"/>
      <c r="N550" s="1255"/>
      <c r="O550" s="1255"/>
      <c r="P550" s="1255"/>
      <c r="Q550" s="1252" t="s">
        <v>2016</v>
      </c>
      <c r="R550" s="1266" t="s">
        <v>2784</v>
      </c>
      <c r="S550" s="1255">
        <f t="shared" si="59"/>
        <v>0.33333333333333331</v>
      </c>
      <c r="T550" s="1255">
        <v>0.33333333333333331</v>
      </c>
      <c r="U550" s="1255">
        <f t="shared" si="60"/>
        <v>0.33333333333333331</v>
      </c>
      <c r="V550" s="1394">
        <f t="shared" si="60"/>
        <v>0.33333333333333331</v>
      </c>
    </row>
    <row r="551" spans="1:22">
      <c r="A551" s="1257">
        <v>550</v>
      </c>
      <c r="B551" s="1260" t="s">
        <v>1752</v>
      </c>
      <c r="C551" s="1272" t="s">
        <v>1754</v>
      </c>
      <c r="D551" s="1250" t="str">
        <f t="shared" si="52"/>
        <v>Rashid Ganeev</v>
      </c>
      <c r="E551" s="1260" t="s">
        <v>1922</v>
      </c>
      <c r="F551" s="1260" t="s">
        <v>2192</v>
      </c>
      <c r="G551" s="1260" t="s">
        <v>31</v>
      </c>
      <c r="H551" s="1260" t="s">
        <v>2786</v>
      </c>
      <c r="I551" s="1280" t="s">
        <v>2752</v>
      </c>
      <c r="J551" s="1260" t="s">
        <v>2785</v>
      </c>
      <c r="K551" s="1263">
        <v>0.33333333333333331</v>
      </c>
      <c r="L551" s="1263"/>
      <c r="M551" s="1263"/>
      <c r="N551" s="1263"/>
      <c r="O551" s="1263"/>
      <c r="P551" s="1263"/>
      <c r="Q551" s="1260" t="s">
        <v>2050</v>
      </c>
      <c r="R551" s="1267" t="s">
        <v>2787</v>
      </c>
      <c r="S551" s="1263">
        <f t="shared" si="59"/>
        <v>0.33333333333333331</v>
      </c>
      <c r="T551" s="1263">
        <v>0.33333333333333331</v>
      </c>
      <c r="U551" s="1263">
        <v>0.1</v>
      </c>
      <c r="V551" s="1387">
        <v>0.1</v>
      </c>
    </row>
    <row r="552" spans="1:22">
      <c r="A552" s="1249">
        <v>551</v>
      </c>
      <c r="B552" s="1252" t="s">
        <v>1984</v>
      </c>
      <c r="C552" s="1268" t="s">
        <v>1988</v>
      </c>
      <c r="D552" s="1250" t="str">
        <f t="shared" si="52"/>
        <v>Ganjaboy Boltaev</v>
      </c>
      <c r="E552" s="1252" t="s">
        <v>1989</v>
      </c>
      <c r="F552" s="1252" t="s">
        <v>1024</v>
      </c>
      <c r="G552" s="1252" t="s">
        <v>1755</v>
      </c>
      <c r="H552" s="1252" t="s">
        <v>2786</v>
      </c>
      <c r="I552" s="1281" t="s">
        <v>2752</v>
      </c>
      <c r="J552" s="1252" t="s">
        <v>2785</v>
      </c>
      <c r="K552" s="1255">
        <v>0.33333333333333331</v>
      </c>
      <c r="L552" s="1255"/>
      <c r="M552" s="1255"/>
      <c r="N552" s="1255"/>
      <c r="O552" s="1255"/>
      <c r="P552" s="1255"/>
      <c r="Q552" s="1252" t="s">
        <v>2050</v>
      </c>
      <c r="R552" s="1335" t="s">
        <v>2787</v>
      </c>
      <c r="S552" s="1255">
        <f t="shared" si="59"/>
        <v>0.33333333333333331</v>
      </c>
      <c r="T552" s="1255">
        <v>0.33333333333333331</v>
      </c>
      <c r="U552" s="1255">
        <v>0.1</v>
      </c>
      <c r="V552" s="1386">
        <v>0.1</v>
      </c>
    </row>
    <row r="553" spans="1:22">
      <c r="A553" s="1249">
        <v>552</v>
      </c>
      <c r="B553" s="1252" t="s">
        <v>1983</v>
      </c>
      <c r="C553" s="1268" t="s">
        <v>1985</v>
      </c>
      <c r="D553" s="1250" t="str">
        <f t="shared" si="52"/>
        <v>Vyacheslav Kim</v>
      </c>
      <c r="E553" s="1252" t="s">
        <v>2623</v>
      </c>
      <c r="F553" s="1252" t="s">
        <v>1024</v>
      </c>
      <c r="G553" s="1252" t="s">
        <v>2788</v>
      </c>
      <c r="H553" s="1252" t="s">
        <v>2786</v>
      </c>
      <c r="I553" s="1281" t="s">
        <v>2752</v>
      </c>
      <c r="J553" s="1252" t="s">
        <v>2785</v>
      </c>
      <c r="K553" s="1255">
        <v>0.33333333333333331</v>
      </c>
      <c r="L553" s="1255"/>
      <c r="M553" s="1255"/>
      <c r="N553" s="1255"/>
      <c r="O553" s="1255"/>
      <c r="P553" s="1255"/>
      <c r="Q553" s="1252" t="s">
        <v>2050</v>
      </c>
      <c r="R553" s="1266" t="s">
        <v>2787</v>
      </c>
      <c r="S553" s="1255">
        <f t="shared" si="59"/>
        <v>0.33333333333333331</v>
      </c>
      <c r="T553" s="1263">
        <v>0.33333333333333331</v>
      </c>
      <c r="U553" s="1263">
        <v>0.1</v>
      </c>
      <c r="V553" s="1387">
        <v>0.1</v>
      </c>
    </row>
    <row r="554" spans="1:22">
      <c r="A554" s="1249">
        <v>553</v>
      </c>
      <c r="B554" s="1252" t="s">
        <v>2791</v>
      </c>
      <c r="C554" s="1268" t="s">
        <v>2792</v>
      </c>
      <c r="D554" s="1250" t="str">
        <f t="shared" si="52"/>
        <v> Haidar Alhaidary</v>
      </c>
      <c r="E554" s="1252" t="s">
        <v>231</v>
      </c>
      <c r="F554" s="1252" t="s">
        <v>18</v>
      </c>
      <c r="G554" s="1252" t="s">
        <v>34</v>
      </c>
      <c r="H554" s="1252" t="s">
        <v>2790</v>
      </c>
      <c r="I554" s="1281" t="s">
        <v>2753</v>
      </c>
      <c r="J554" s="1252" t="s">
        <v>2789</v>
      </c>
      <c r="K554" s="1255"/>
      <c r="L554" s="1255"/>
      <c r="M554" s="1255"/>
      <c r="N554" s="1255"/>
      <c r="O554" s="1255"/>
      <c r="P554" s="1255">
        <v>0</v>
      </c>
      <c r="Q554" s="1252" t="s">
        <v>1199</v>
      </c>
      <c r="R554" s="1266" t="s">
        <v>2793</v>
      </c>
      <c r="S554" s="1255">
        <v>0.5</v>
      </c>
      <c r="T554" s="1255">
        <v>0</v>
      </c>
      <c r="U554" s="1255">
        <f>1/3</f>
        <v>0.33333333333333331</v>
      </c>
      <c r="V554" s="1386">
        <v>0</v>
      </c>
    </row>
    <row r="555" spans="1:22">
      <c r="A555" s="1312">
        <v>554</v>
      </c>
      <c r="B555" s="1274" t="s">
        <v>197</v>
      </c>
      <c r="C555" s="1274" t="s">
        <v>881</v>
      </c>
      <c r="D555" s="1250" t="str">
        <f t="shared" si="52"/>
        <v>Adil Tamimi</v>
      </c>
      <c r="E555" s="1276" t="s">
        <v>67</v>
      </c>
      <c r="F555" s="1274" t="s">
        <v>18</v>
      </c>
      <c r="G555" s="1274" t="s">
        <v>34</v>
      </c>
      <c r="H555" s="1274" t="s">
        <v>2790</v>
      </c>
      <c r="I555" s="1277" t="s">
        <v>2753</v>
      </c>
      <c r="J555" s="1274" t="s">
        <v>2789</v>
      </c>
      <c r="K555" s="1278"/>
      <c r="L555" s="1278"/>
      <c r="M555" s="1278"/>
      <c r="N555" s="1278"/>
      <c r="O555" s="1278"/>
      <c r="P555" s="1278">
        <v>1</v>
      </c>
      <c r="Q555" s="1274" t="s">
        <v>1199</v>
      </c>
      <c r="R555" s="1279" t="s">
        <v>2793</v>
      </c>
      <c r="S555" s="1278">
        <v>0.5</v>
      </c>
      <c r="T555" s="1278">
        <v>1</v>
      </c>
      <c r="U555" s="1278">
        <f>1/3</f>
        <v>0.33333333333333331</v>
      </c>
      <c r="V555" s="1389">
        <f>2/3</f>
        <v>0.66666666666666663</v>
      </c>
    </row>
    <row r="556" spans="1:22">
      <c r="A556" s="1372">
        <v>555</v>
      </c>
      <c r="B556" s="1303" t="s">
        <v>1029</v>
      </c>
      <c r="C556" s="1304" t="s">
        <v>1030</v>
      </c>
      <c r="D556" s="1250" t="str">
        <f t="shared" si="52"/>
        <v>Rehab Khawaga</v>
      </c>
      <c r="E556" s="1357" t="s">
        <v>868</v>
      </c>
      <c r="F556" s="1357" t="s">
        <v>18</v>
      </c>
      <c r="G556" s="1357" t="s">
        <v>33</v>
      </c>
      <c r="H556" s="1303" t="s">
        <v>2795</v>
      </c>
      <c r="I556" s="1306" t="s">
        <v>2754</v>
      </c>
      <c r="J556" s="1303" t="s">
        <v>2794</v>
      </c>
      <c r="K556" s="1176">
        <v>0</v>
      </c>
      <c r="L556" s="1176"/>
      <c r="M556" s="1176"/>
      <c r="N556" s="1176"/>
      <c r="O556" s="1176"/>
      <c r="P556" s="1176"/>
      <c r="Q556" s="1303" t="s">
        <v>2016</v>
      </c>
      <c r="R556" s="1308" t="s">
        <v>2796</v>
      </c>
      <c r="S556" s="1176">
        <f>1/4</f>
        <v>0.25</v>
      </c>
      <c r="T556" s="1176">
        <v>0</v>
      </c>
      <c r="U556" s="1176">
        <f>1/4</f>
        <v>0.25</v>
      </c>
      <c r="V556" s="1411">
        <v>0</v>
      </c>
    </row>
    <row r="557" spans="1:22">
      <c r="A557" s="1273">
        <v>556</v>
      </c>
      <c r="B557" s="1274" t="s">
        <v>2536</v>
      </c>
      <c r="C557" s="1275" t="s">
        <v>316</v>
      </c>
      <c r="D557" s="1250" t="str">
        <f t="shared" si="52"/>
        <v>Nabil Jabbar</v>
      </c>
      <c r="E557" s="1276" t="s">
        <v>67</v>
      </c>
      <c r="F557" s="1274" t="s">
        <v>18</v>
      </c>
      <c r="G557" s="1274" t="s">
        <v>33</v>
      </c>
      <c r="H557" s="1274" t="s">
        <v>2795</v>
      </c>
      <c r="I557" s="1277" t="s">
        <v>2754</v>
      </c>
      <c r="J557" s="1274" t="s">
        <v>2794</v>
      </c>
      <c r="K557" s="1278">
        <v>0.33333333333333331</v>
      </c>
      <c r="L557" s="1278"/>
      <c r="M557" s="1278"/>
      <c r="N557" s="1278"/>
      <c r="O557" s="1278"/>
      <c r="P557" s="1278"/>
      <c r="Q557" s="1274" t="s">
        <v>2016</v>
      </c>
      <c r="R557" s="1279" t="s">
        <v>2796</v>
      </c>
      <c r="S557" s="1278">
        <f>1/4</f>
        <v>0.25</v>
      </c>
      <c r="T557" s="1278">
        <v>0.33333333333333331</v>
      </c>
      <c r="U557" s="1278">
        <f>1/4</f>
        <v>0.25</v>
      </c>
      <c r="V557" s="1398">
        <f>(1+(1/3))/4</f>
        <v>0.33333333333333331</v>
      </c>
    </row>
    <row r="558" spans="1:22">
      <c r="A558" s="1314">
        <v>557</v>
      </c>
      <c r="B558" s="1288" t="s">
        <v>833</v>
      </c>
      <c r="C558" s="1299" t="s">
        <v>119</v>
      </c>
      <c r="D558" s="1250" t="str">
        <f t="shared" si="52"/>
        <v>Sameer Al-Asheh</v>
      </c>
      <c r="E558" s="1286" t="s">
        <v>67</v>
      </c>
      <c r="F558" s="1288" t="s">
        <v>18</v>
      </c>
      <c r="G558" s="1288" t="s">
        <v>33</v>
      </c>
      <c r="H558" s="1288" t="s">
        <v>2795</v>
      </c>
      <c r="I558" s="1289" t="s">
        <v>2754</v>
      </c>
      <c r="J558" s="1288" t="s">
        <v>2794</v>
      </c>
      <c r="K558" s="1291">
        <v>0.33333333333333331</v>
      </c>
      <c r="L558" s="1291"/>
      <c r="M558" s="1291"/>
      <c r="N558" s="1291"/>
      <c r="O558" s="1291"/>
      <c r="P558" s="1291"/>
      <c r="Q558" s="1288" t="s">
        <v>2016</v>
      </c>
      <c r="R558" s="1292" t="s">
        <v>2796</v>
      </c>
      <c r="S558" s="1278">
        <f>1/4</f>
        <v>0.25</v>
      </c>
      <c r="T558" s="1278">
        <v>0.33333333333333331</v>
      </c>
      <c r="U558" s="1291">
        <f>1/4</f>
        <v>0.25</v>
      </c>
      <c r="V558" s="1398">
        <f>(1+(1/3))/4</f>
        <v>0.33333333333333331</v>
      </c>
    </row>
    <row r="559" spans="1:22">
      <c r="A559" s="1273">
        <v>558</v>
      </c>
      <c r="B559" s="1274" t="s">
        <v>278</v>
      </c>
      <c r="C559" s="1275" t="s">
        <v>164</v>
      </c>
      <c r="D559" s="1250" t="str">
        <f t="shared" si="52"/>
        <v>Mohamed Abouleish</v>
      </c>
      <c r="E559" s="1274" t="s">
        <v>59</v>
      </c>
      <c r="F559" s="1274" t="s">
        <v>2192</v>
      </c>
      <c r="G559" s="1274" t="s">
        <v>2098</v>
      </c>
      <c r="H559" s="1274" t="s">
        <v>2795</v>
      </c>
      <c r="I559" s="1277" t="s">
        <v>2754</v>
      </c>
      <c r="J559" s="1274" t="s">
        <v>2794</v>
      </c>
      <c r="K559" s="1278">
        <v>0.33333333333333331</v>
      </c>
      <c r="L559" s="1278"/>
      <c r="M559" s="1278"/>
      <c r="N559" s="1278"/>
      <c r="O559" s="1278"/>
      <c r="P559" s="1278"/>
      <c r="Q559" s="1274" t="s">
        <v>2016</v>
      </c>
      <c r="R559" s="1279" t="s">
        <v>2796</v>
      </c>
      <c r="S559" s="1278">
        <f>1/4</f>
        <v>0.25</v>
      </c>
      <c r="T559" s="1278">
        <v>0.33333333333333331</v>
      </c>
      <c r="U559" s="1278">
        <f>1/4</f>
        <v>0.25</v>
      </c>
      <c r="V559" s="1398">
        <f>(1+(1/3))/4</f>
        <v>0.33333333333333331</v>
      </c>
    </row>
    <row r="560" spans="1:22">
      <c r="A560" s="1372">
        <v>559</v>
      </c>
      <c r="B560" s="1303" t="s">
        <v>494</v>
      </c>
      <c r="C560" s="1304" t="s">
        <v>1037</v>
      </c>
      <c r="D560" s="1250" t="str">
        <f t="shared" si="52"/>
        <v>Hafiz Usman</v>
      </c>
      <c r="E560" s="1357" t="s">
        <v>868</v>
      </c>
      <c r="F560" s="1303" t="s">
        <v>18</v>
      </c>
      <c r="G560" s="1357" t="s">
        <v>36</v>
      </c>
      <c r="H560" s="1303" t="s">
        <v>2798</v>
      </c>
      <c r="I560" s="1306" t="s">
        <v>2755</v>
      </c>
      <c r="J560" s="1303" t="s">
        <v>2797</v>
      </c>
      <c r="K560" s="1176"/>
      <c r="L560" s="1176"/>
      <c r="M560" s="1176"/>
      <c r="N560" s="1176"/>
      <c r="O560" s="1176"/>
      <c r="P560" s="1176">
        <v>0</v>
      </c>
      <c r="Q560" s="1303" t="s">
        <v>1212</v>
      </c>
      <c r="R560" s="1308" t="s">
        <v>2799</v>
      </c>
      <c r="S560" s="1176">
        <v>0.33333333333333298</v>
      </c>
      <c r="T560" s="1176">
        <v>0</v>
      </c>
      <c r="U560" s="1176">
        <v>0.33333333333333331</v>
      </c>
      <c r="V560" s="1411">
        <v>0</v>
      </c>
    </row>
    <row r="561" spans="1:22">
      <c r="A561" s="1273">
        <v>560</v>
      </c>
      <c r="B561" s="1274" t="s">
        <v>237</v>
      </c>
      <c r="C561" s="1275" t="s">
        <v>238</v>
      </c>
      <c r="D561" s="1250" t="str">
        <f t="shared" si="52"/>
        <v>Habibur Rehman</v>
      </c>
      <c r="E561" s="1274" t="s">
        <v>59</v>
      </c>
      <c r="F561" s="1274" t="s">
        <v>18</v>
      </c>
      <c r="G561" s="1358" t="s">
        <v>36</v>
      </c>
      <c r="H561" s="1274" t="s">
        <v>2798</v>
      </c>
      <c r="I561" s="1277" t="s">
        <v>2755</v>
      </c>
      <c r="J561" s="1274" t="s">
        <v>2797</v>
      </c>
      <c r="K561" s="1278"/>
      <c r="L561" s="1278"/>
      <c r="M561" s="1278"/>
      <c r="N561" s="1278"/>
      <c r="O561" s="1278"/>
      <c r="P561" s="1278">
        <v>0.5</v>
      </c>
      <c r="Q561" s="1274" t="s">
        <v>1212</v>
      </c>
      <c r="R561" s="1279" t="s">
        <v>2799</v>
      </c>
      <c r="S561" s="1278">
        <v>0.33333333333333331</v>
      </c>
      <c r="T561" s="1278">
        <v>0.5</v>
      </c>
      <c r="U561" s="1278">
        <v>0.33333333333333331</v>
      </c>
      <c r="V561" s="1398">
        <v>0.5</v>
      </c>
    </row>
    <row r="562" spans="1:22">
      <c r="A562" s="1314">
        <v>561</v>
      </c>
      <c r="B562" s="1288" t="s">
        <v>247</v>
      </c>
      <c r="C562" s="1299" t="s">
        <v>248</v>
      </c>
      <c r="D562" s="1250" t="str">
        <f t="shared" si="52"/>
        <v>Shayok Mukhopadhyay</v>
      </c>
      <c r="E562" s="1288" t="s">
        <v>56</v>
      </c>
      <c r="F562" s="1288" t="s">
        <v>18</v>
      </c>
      <c r="G562" s="1288" t="s">
        <v>36</v>
      </c>
      <c r="H562" s="1288" t="s">
        <v>2798</v>
      </c>
      <c r="I562" s="1289" t="s">
        <v>2755</v>
      </c>
      <c r="J562" s="1288" t="s">
        <v>2797</v>
      </c>
      <c r="K562" s="1291"/>
      <c r="L562" s="1291"/>
      <c r="M562" s="1291"/>
      <c r="N562" s="1291"/>
      <c r="O562" s="1291"/>
      <c r="P562" s="1291">
        <v>0.5</v>
      </c>
      <c r="Q562" s="1288" t="s">
        <v>1212</v>
      </c>
      <c r="R562" s="1292" t="s">
        <v>2799</v>
      </c>
      <c r="S562" s="1291">
        <v>0.33333333333333331</v>
      </c>
      <c r="T562" s="1291">
        <v>0.5</v>
      </c>
      <c r="U562" s="1291">
        <v>0.33333333333333331</v>
      </c>
      <c r="V562" s="1396">
        <v>0.5</v>
      </c>
    </row>
    <row r="563" spans="1:22">
      <c r="A563" s="1249">
        <v>562</v>
      </c>
      <c r="B563" s="1252" t="s">
        <v>155</v>
      </c>
      <c r="C563" s="1373" t="s">
        <v>289</v>
      </c>
      <c r="D563" s="1250" t="str">
        <f t="shared" si="52"/>
        <v>Gergely Orosi</v>
      </c>
      <c r="E563" s="1365" t="s">
        <v>59</v>
      </c>
      <c r="F563" s="1365" t="s">
        <v>17</v>
      </c>
      <c r="G563" s="1365" t="s">
        <v>29</v>
      </c>
      <c r="H563" s="1252" t="s">
        <v>2801</v>
      </c>
      <c r="I563" s="1281" t="s">
        <v>2756</v>
      </c>
      <c r="J563" s="1252" t="s">
        <v>2800</v>
      </c>
      <c r="K563" s="1255"/>
      <c r="L563" s="1255"/>
      <c r="M563" s="1255"/>
      <c r="N563" s="1255"/>
      <c r="O563" s="1255"/>
      <c r="P563" s="1255">
        <v>1</v>
      </c>
      <c r="Q563" s="1252" t="s">
        <v>1205</v>
      </c>
      <c r="R563" s="1266" t="s">
        <v>2802</v>
      </c>
      <c r="S563" s="1263">
        <v>1</v>
      </c>
      <c r="T563" s="1263">
        <v>1</v>
      </c>
      <c r="U563" s="1263">
        <v>1</v>
      </c>
      <c r="V563" s="1387">
        <v>1</v>
      </c>
    </row>
    <row r="564" spans="1:22">
      <c r="A564" s="1253">
        <v>563</v>
      </c>
      <c r="B564" s="1252" t="s">
        <v>230</v>
      </c>
      <c r="C564" s="1268" t="s">
        <v>100</v>
      </c>
      <c r="D564" s="1250" t="str">
        <f t="shared" si="52"/>
        <v>Mohammad AlHamaydeh</v>
      </c>
      <c r="E564" s="1250" t="s">
        <v>67</v>
      </c>
      <c r="F564" s="1252" t="s">
        <v>18</v>
      </c>
      <c r="G564" s="1252" t="s">
        <v>34</v>
      </c>
      <c r="H564" s="1252" t="s">
        <v>2804</v>
      </c>
      <c r="I564" s="1281" t="s">
        <v>2757</v>
      </c>
      <c r="J564" s="1252" t="s">
        <v>2803</v>
      </c>
      <c r="K564" s="1255">
        <v>1</v>
      </c>
      <c r="L564" s="1255"/>
      <c r="M564" s="1255"/>
      <c r="N564" s="1255"/>
      <c r="O564" s="1255"/>
      <c r="P564" s="1255"/>
      <c r="Q564" s="1252" t="s">
        <v>1202</v>
      </c>
      <c r="R564" s="1266" t="s">
        <v>2805</v>
      </c>
      <c r="S564" s="1255">
        <v>1</v>
      </c>
      <c r="T564" s="1255">
        <v>1</v>
      </c>
      <c r="U564" s="1255">
        <f>1/4</f>
        <v>0.25</v>
      </c>
      <c r="V564" s="1386">
        <f>1/4</f>
        <v>0.25</v>
      </c>
    </row>
    <row r="565" spans="1:22">
      <c r="A565" s="1249">
        <v>564</v>
      </c>
      <c r="B565" s="1252" t="s">
        <v>792</v>
      </c>
      <c r="C565" s="1268" t="s">
        <v>793</v>
      </c>
      <c r="D565" s="1250" t="str">
        <f t="shared" si="52"/>
        <v>Kimberley Gleason</v>
      </c>
      <c r="E565" s="1365" t="s">
        <v>59</v>
      </c>
      <c r="F565" s="1252" t="s">
        <v>19</v>
      </c>
      <c r="G565" s="1252" t="s">
        <v>1438</v>
      </c>
      <c r="H565" s="1252" t="s">
        <v>2807</v>
      </c>
      <c r="I565" s="1281" t="s">
        <v>2758</v>
      </c>
      <c r="J565" s="1252" t="s">
        <v>2806</v>
      </c>
      <c r="K565" s="1255"/>
      <c r="L565" s="1255"/>
      <c r="M565" s="1255"/>
      <c r="N565" s="1255"/>
      <c r="O565" s="1255"/>
      <c r="P565" s="1255">
        <v>1</v>
      </c>
      <c r="Q565" s="1252" t="s">
        <v>2808</v>
      </c>
      <c r="R565" s="1266" t="s">
        <v>2809</v>
      </c>
      <c r="S565" s="1263">
        <v>1</v>
      </c>
      <c r="T565" s="1263">
        <v>1</v>
      </c>
      <c r="U565" s="1263">
        <f>1/4</f>
        <v>0.25</v>
      </c>
      <c r="V565" s="1387">
        <f>1/4</f>
        <v>0.25</v>
      </c>
    </row>
    <row r="566" spans="1:22" ht="15" customHeight="1">
      <c r="A566" s="1253">
        <v>565</v>
      </c>
      <c r="B566" s="1252" t="s">
        <v>150</v>
      </c>
      <c r="C566" s="1268" t="s">
        <v>151</v>
      </c>
      <c r="D566" s="1250" t="str">
        <f t="shared" si="52"/>
        <v>Xiaobo Xu</v>
      </c>
      <c r="E566" s="1252" t="s">
        <v>67</v>
      </c>
      <c r="F566" s="1252" t="s">
        <v>19</v>
      </c>
      <c r="G566" s="1252" t="s">
        <v>1488</v>
      </c>
      <c r="H566" s="1252" t="s">
        <v>2811</v>
      </c>
      <c r="I566" s="1281" t="s">
        <v>2759</v>
      </c>
      <c r="J566" s="1252" t="s">
        <v>2810</v>
      </c>
      <c r="K566" s="1255"/>
      <c r="L566" s="1255">
        <v>1</v>
      </c>
      <c r="M566" s="1255"/>
      <c r="N566" s="1255"/>
      <c r="O566" s="1255"/>
      <c r="P566" s="1255"/>
      <c r="Q566" s="1252" t="s">
        <v>1608</v>
      </c>
      <c r="R566" s="1266" t="s">
        <v>2812</v>
      </c>
      <c r="S566" s="1255">
        <v>1</v>
      </c>
      <c r="T566" s="1255">
        <v>1</v>
      </c>
      <c r="U566" s="1255">
        <v>0.2</v>
      </c>
      <c r="V566" s="1386">
        <v>0.2</v>
      </c>
    </row>
    <row r="567" spans="1:22">
      <c r="A567" s="1273">
        <v>566</v>
      </c>
      <c r="B567" s="1274" t="s">
        <v>395</v>
      </c>
      <c r="C567" s="1275" t="s">
        <v>396</v>
      </c>
      <c r="D567" s="1250" t="str">
        <f t="shared" si="52"/>
        <v>Fatin Samara</v>
      </c>
      <c r="E567" s="1274" t="s">
        <v>59</v>
      </c>
      <c r="F567" s="1274" t="s">
        <v>2192</v>
      </c>
      <c r="G567" s="1274" t="s">
        <v>2098</v>
      </c>
      <c r="H567" s="1274" t="s">
        <v>2814</v>
      </c>
      <c r="I567" s="1277" t="s">
        <v>2760</v>
      </c>
      <c r="J567" s="1274" t="s">
        <v>2813</v>
      </c>
      <c r="K567" s="1278">
        <v>0.5</v>
      </c>
      <c r="L567" s="1278"/>
      <c r="M567" s="1278"/>
      <c r="N567" s="1278"/>
      <c r="O567" s="1278"/>
      <c r="P567" s="1278"/>
      <c r="Q567" s="1274" t="s">
        <v>2016</v>
      </c>
      <c r="R567" s="1279" t="s">
        <v>2815</v>
      </c>
      <c r="S567" s="1278">
        <f>1/3</f>
        <v>0.33333333333333331</v>
      </c>
      <c r="T567" s="1278">
        <v>0.5</v>
      </c>
      <c r="U567" s="1278">
        <f>1/3</f>
        <v>0.33333333333333331</v>
      </c>
      <c r="V567" s="1398">
        <v>0.5</v>
      </c>
    </row>
    <row r="568" spans="1:22">
      <c r="A568" s="1253">
        <v>567</v>
      </c>
      <c r="B568" s="1252" t="s">
        <v>2816</v>
      </c>
      <c r="C568" s="1268" t="s">
        <v>2817</v>
      </c>
      <c r="D568" s="1250" t="str">
        <f t="shared" si="52"/>
        <v>Elie Jermani</v>
      </c>
      <c r="E568" s="1252" t="s">
        <v>835</v>
      </c>
      <c r="F568" s="1252" t="s">
        <v>2192</v>
      </c>
      <c r="G568" s="1252" t="s">
        <v>2098</v>
      </c>
      <c r="H568" s="1252" t="s">
        <v>2814</v>
      </c>
      <c r="I568" s="1281" t="s">
        <v>2760</v>
      </c>
      <c r="J568" s="1252" t="s">
        <v>2813</v>
      </c>
      <c r="K568" s="1255">
        <v>0</v>
      </c>
      <c r="L568" s="1255"/>
      <c r="M568" s="1255"/>
      <c r="N568" s="1255"/>
      <c r="O568" s="1255"/>
      <c r="P568" s="1255"/>
      <c r="Q568" s="1252" t="s">
        <v>2016</v>
      </c>
      <c r="R568" s="1266" t="s">
        <v>2815</v>
      </c>
      <c r="S568" s="1255">
        <f>1/3</f>
        <v>0.33333333333333331</v>
      </c>
      <c r="T568" s="1255">
        <v>0</v>
      </c>
      <c r="U568" s="1255">
        <f>1/3</f>
        <v>0.33333333333333331</v>
      </c>
      <c r="V568" s="1394">
        <v>0</v>
      </c>
    </row>
    <row r="569" spans="1:22">
      <c r="A569" s="1273">
        <v>568</v>
      </c>
      <c r="B569" s="1274" t="s">
        <v>501</v>
      </c>
      <c r="C569" s="1275" t="s">
        <v>393</v>
      </c>
      <c r="D569" s="1250" t="str">
        <f t="shared" si="52"/>
        <v>Sofian Kanan</v>
      </c>
      <c r="E569" s="1274" t="s">
        <v>67</v>
      </c>
      <c r="F569" s="1274" t="s">
        <v>2192</v>
      </c>
      <c r="G569" s="1274" t="s">
        <v>2098</v>
      </c>
      <c r="H569" s="1274" t="s">
        <v>2814</v>
      </c>
      <c r="I569" s="1277" t="s">
        <v>2760</v>
      </c>
      <c r="J569" s="1274" t="s">
        <v>2813</v>
      </c>
      <c r="K569" s="1278">
        <v>0.5</v>
      </c>
      <c r="L569" s="1278"/>
      <c r="M569" s="1278"/>
      <c r="N569" s="1278"/>
      <c r="O569" s="1278"/>
      <c r="P569" s="1278"/>
      <c r="Q569" s="1274" t="s">
        <v>2016</v>
      </c>
      <c r="R569" s="1279" t="s">
        <v>2815</v>
      </c>
      <c r="S569" s="1278">
        <f>1/3</f>
        <v>0.33333333333333331</v>
      </c>
      <c r="T569" s="1278">
        <v>0.5</v>
      </c>
      <c r="U569" s="1278">
        <f>1/3</f>
        <v>0.33333333333333331</v>
      </c>
      <c r="V569" s="1398">
        <v>0.5</v>
      </c>
    </row>
    <row r="570" spans="1:22">
      <c r="A570" s="1253">
        <v>569</v>
      </c>
      <c r="B570" s="1252" t="s">
        <v>70</v>
      </c>
      <c r="C570" s="1268" t="s">
        <v>69</v>
      </c>
      <c r="D570" s="1250" t="str">
        <f t="shared" si="52"/>
        <v>Rodrigo Basco</v>
      </c>
      <c r="E570" s="1252" t="s">
        <v>59</v>
      </c>
      <c r="F570" s="1252" t="s">
        <v>19</v>
      </c>
      <c r="G570" s="1252" t="s">
        <v>1237</v>
      </c>
      <c r="H570" s="1252" t="s">
        <v>2819</v>
      </c>
      <c r="I570" s="1281" t="s">
        <v>2761</v>
      </c>
      <c r="J570" s="1252" t="s">
        <v>2818</v>
      </c>
      <c r="K570" s="1255"/>
      <c r="L570" s="1255">
        <v>1</v>
      </c>
      <c r="M570" s="1255"/>
      <c r="N570" s="1255"/>
      <c r="O570" s="1255"/>
      <c r="P570" s="1255"/>
      <c r="Q570" s="1252" t="s">
        <v>2016</v>
      </c>
      <c r="R570" s="1266" t="s">
        <v>2820</v>
      </c>
      <c r="S570" s="1255">
        <v>1</v>
      </c>
      <c r="T570" s="1255">
        <v>1</v>
      </c>
      <c r="U570" s="1255">
        <v>0.33333333333333331</v>
      </c>
      <c r="V570" s="1386">
        <v>0.33333333333333331</v>
      </c>
    </row>
    <row r="571" spans="1:22">
      <c r="A571" s="1253">
        <v>570</v>
      </c>
      <c r="B571" s="1252" t="s">
        <v>1984</v>
      </c>
      <c r="C571" s="1268" t="s">
        <v>1988</v>
      </c>
      <c r="D571" s="1250" t="str">
        <f t="shared" si="52"/>
        <v>Ganjaboy Boltaev</v>
      </c>
      <c r="E571" s="1252" t="s">
        <v>1989</v>
      </c>
      <c r="F571" s="1252" t="s">
        <v>1024</v>
      </c>
      <c r="G571" s="1252" t="s">
        <v>1755</v>
      </c>
      <c r="H571" s="1252" t="s">
        <v>2824</v>
      </c>
      <c r="I571" s="1281" t="s">
        <v>2822</v>
      </c>
      <c r="J571" s="1252" t="s">
        <v>2821</v>
      </c>
      <c r="K571" s="1255">
        <v>0.33333333333333331</v>
      </c>
      <c r="L571" s="1255"/>
      <c r="M571" s="1255"/>
      <c r="N571" s="1255"/>
      <c r="O571" s="1255"/>
      <c r="P571" s="1255"/>
      <c r="Q571" s="1252" t="s">
        <v>2050</v>
      </c>
      <c r="R571" s="1266" t="s">
        <v>2825</v>
      </c>
      <c r="S571" s="1263">
        <f>1/3</f>
        <v>0.33333333333333331</v>
      </c>
      <c r="T571" s="1263">
        <v>0.33333333333333331</v>
      </c>
      <c r="U571" s="1263">
        <f t="shared" ref="U571:V573" si="61">1/6</f>
        <v>0.16666666666666666</v>
      </c>
      <c r="V571" s="1387">
        <f t="shared" si="61"/>
        <v>0.16666666666666666</v>
      </c>
    </row>
    <row r="572" spans="1:22">
      <c r="A572" s="1253">
        <v>571</v>
      </c>
      <c r="B572" s="1252" t="s">
        <v>1752</v>
      </c>
      <c r="C572" s="1268" t="s">
        <v>1754</v>
      </c>
      <c r="D572" s="1250" t="str">
        <f>C572&amp;" "&amp;B572</f>
        <v>Rashid Ganeev</v>
      </c>
      <c r="E572" s="1252" t="s">
        <v>1922</v>
      </c>
      <c r="F572" s="1252" t="s">
        <v>2192</v>
      </c>
      <c r="G572" s="1252" t="s">
        <v>31</v>
      </c>
      <c r="H572" s="1252" t="s">
        <v>2824</v>
      </c>
      <c r="I572" s="1281" t="s">
        <v>2822</v>
      </c>
      <c r="J572" s="1252" t="s">
        <v>2821</v>
      </c>
      <c r="K572" s="1255">
        <v>0.33333333333333331</v>
      </c>
      <c r="L572" s="1255"/>
      <c r="M572" s="1255"/>
      <c r="N572" s="1255"/>
      <c r="O572" s="1255"/>
      <c r="P572" s="1255"/>
      <c r="Q572" s="1252" t="s">
        <v>2050</v>
      </c>
      <c r="R572" s="1266" t="s">
        <v>2825</v>
      </c>
      <c r="S572" s="1255">
        <f>1/3</f>
        <v>0.33333333333333331</v>
      </c>
      <c r="T572" s="1255">
        <v>0.33333333333333331</v>
      </c>
      <c r="U572" s="1255">
        <f t="shared" si="61"/>
        <v>0.16666666666666666</v>
      </c>
      <c r="V572" s="1386">
        <f t="shared" si="61"/>
        <v>0.16666666666666666</v>
      </c>
    </row>
    <row r="573" spans="1:22">
      <c r="A573" s="1253">
        <v>572</v>
      </c>
      <c r="B573" s="1252" t="s">
        <v>1983</v>
      </c>
      <c r="C573" s="1268" t="s">
        <v>1985</v>
      </c>
      <c r="D573" s="1250" t="str">
        <f t="shared" si="52"/>
        <v>Vyacheslav Kim</v>
      </c>
      <c r="E573" s="1252" t="s">
        <v>2623</v>
      </c>
      <c r="F573" s="1252" t="s">
        <v>1024</v>
      </c>
      <c r="G573" s="1252" t="s">
        <v>2788</v>
      </c>
      <c r="H573" s="1252" t="s">
        <v>2824</v>
      </c>
      <c r="I573" s="1281" t="s">
        <v>2822</v>
      </c>
      <c r="J573" s="1252" t="s">
        <v>2821</v>
      </c>
      <c r="K573" s="1255">
        <v>0.33333333333333331</v>
      </c>
      <c r="L573" s="1255"/>
      <c r="M573" s="1255"/>
      <c r="N573" s="1255"/>
      <c r="O573" s="1255"/>
      <c r="P573" s="1255"/>
      <c r="Q573" s="1252" t="s">
        <v>2050</v>
      </c>
      <c r="R573" s="1266" t="s">
        <v>2825</v>
      </c>
      <c r="S573" s="1263">
        <f>1/3</f>
        <v>0.33333333333333331</v>
      </c>
      <c r="T573" s="1263">
        <v>0.33333333333333331</v>
      </c>
      <c r="U573" s="1263">
        <f t="shared" si="61"/>
        <v>0.16666666666666666</v>
      </c>
      <c r="V573" s="1387">
        <f t="shared" si="61"/>
        <v>0.16666666666666666</v>
      </c>
    </row>
    <row r="574" spans="1:22">
      <c r="A574" s="1253">
        <v>573</v>
      </c>
      <c r="B574" s="1252" t="s">
        <v>129</v>
      </c>
      <c r="C574" s="1268" t="s">
        <v>554</v>
      </c>
      <c r="D574" s="1250" t="str">
        <f t="shared" si="52"/>
        <v>Jeffrey Baker</v>
      </c>
      <c r="E574" s="1252" t="s">
        <v>67</v>
      </c>
      <c r="F574" s="1252" t="s">
        <v>19</v>
      </c>
      <c r="G574" s="1252" t="s">
        <v>1488</v>
      </c>
      <c r="H574" s="1252" t="s">
        <v>2827</v>
      </c>
      <c r="I574" s="1281" t="s">
        <v>2823</v>
      </c>
      <c r="J574" s="1252" t="s">
        <v>2826</v>
      </c>
      <c r="K574" s="1255">
        <v>1</v>
      </c>
      <c r="L574" s="1255"/>
      <c r="M574" s="1255"/>
      <c r="N574" s="1255"/>
      <c r="O574" s="1255"/>
      <c r="P574" s="1255"/>
      <c r="Q574" s="1252" t="s">
        <v>2016</v>
      </c>
      <c r="R574" s="1266" t="s">
        <v>2828</v>
      </c>
      <c r="S574" s="1255">
        <v>1</v>
      </c>
      <c r="T574" s="1255">
        <v>1</v>
      </c>
      <c r="U574" s="1255">
        <f>1/2</f>
        <v>0.5</v>
      </c>
      <c r="V574" s="1386">
        <f>1/2</f>
        <v>0.5</v>
      </c>
    </row>
    <row r="575" spans="1:22">
      <c r="A575" s="1253">
        <v>574</v>
      </c>
      <c r="B575" s="1252" t="s">
        <v>167</v>
      </c>
      <c r="C575" s="1268" t="s">
        <v>2766</v>
      </c>
      <c r="D575" s="1250" t="str">
        <f t="shared" si="52"/>
        <v>Naveed Ahmed Khan</v>
      </c>
      <c r="E575" s="1252" t="s">
        <v>67</v>
      </c>
      <c r="F575" s="1252" t="s">
        <v>2192</v>
      </c>
      <c r="G575" s="1252" t="s">
        <v>2098</v>
      </c>
      <c r="H575" s="1252" t="s">
        <v>2833</v>
      </c>
      <c r="I575" s="1281" t="s">
        <v>2829</v>
      </c>
      <c r="J575" s="1252" t="s">
        <v>2832</v>
      </c>
      <c r="K575" s="1255">
        <v>0.5</v>
      </c>
      <c r="L575" s="1255"/>
      <c r="M575" s="1255"/>
      <c r="N575" s="1255"/>
      <c r="O575" s="1255"/>
      <c r="P575" s="1255"/>
      <c r="Q575" s="1252" t="s">
        <v>1203</v>
      </c>
      <c r="R575" s="1266" t="s">
        <v>2834</v>
      </c>
      <c r="S575" s="1263">
        <v>0.5</v>
      </c>
      <c r="T575" s="1263">
        <v>0.5</v>
      </c>
      <c r="U575" s="1263">
        <f>1/9</f>
        <v>0.1111111111111111</v>
      </c>
      <c r="V575" s="1387">
        <f>1/9</f>
        <v>0.1111111111111111</v>
      </c>
    </row>
    <row r="576" spans="1:22">
      <c r="A576" s="1253">
        <v>575</v>
      </c>
      <c r="B576" s="1252" t="s">
        <v>2545</v>
      </c>
      <c r="C576" s="1268" t="s">
        <v>2546</v>
      </c>
      <c r="D576" s="1250" t="str">
        <f t="shared" si="52"/>
        <v>Ruqaiyyah Siddiqui</v>
      </c>
      <c r="E576" s="1252" t="s">
        <v>1922</v>
      </c>
      <c r="F576" s="1252" t="s">
        <v>2192</v>
      </c>
      <c r="G576" s="1252" t="s">
        <v>2098</v>
      </c>
      <c r="H576" s="1252" t="s">
        <v>2833</v>
      </c>
      <c r="I576" s="1281" t="s">
        <v>2829</v>
      </c>
      <c r="J576" s="1252" t="s">
        <v>2832</v>
      </c>
      <c r="K576" s="1255">
        <v>0.5</v>
      </c>
      <c r="L576" s="1255"/>
      <c r="M576" s="1255"/>
      <c r="N576" s="1255"/>
      <c r="O576" s="1255"/>
      <c r="P576" s="1255"/>
      <c r="Q576" s="1252" t="s">
        <v>1203</v>
      </c>
      <c r="R576" s="1266" t="s">
        <v>2834</v>
      </c>
      <c r="S576" s="1255">
        <v>0.5</v>
      </c>
      <c r="T576" s="1255">
        <v>0.5</v>
      </c>
      <c r="U576" s="1255">
        <f>1/9</f>
        <v>0.1111111111111111</v>
      </c>
      <c r="V576" s="1386">
        <f>1/9</f>
        <v>0.1111111111111111</v>
      </c>
    </row>
    <row r="577" spans="1:22">
      <c r="A577" s="1253">
        <v>576</v>
      </c>
      <c r="B577" s="1252" t="s">
        <v>167</v>
      </c>
      <c r="C577" s="1268" t="s">
        <v>2766</v>
      </c>
      <c r="D577" s="1250" t="str">
        <f t="shared" si="52"/>
        <v>Naveed Ahmed Khan</v>
      </c>
      <c r="E577" s="1252" t="s">
        <v>67</v>
      </c>
      <c r="F577" s="1252" t="s">
        <v>2192</v>
      </c>
      <c r="G577" s="1252" t="s">
        <v>2098</v>
      </c>
      <c r="H577" s="1252" t="s">
        <v>2836</v>
      </c>
      <c r="I577" s="1281" t="s">
        <v>2830</v>
      </c>
      <c r="J577" s="1252" t="s">
        <v>2835</v>
      </c>
      <c r="K577" s="1255">
        <v>0.5</v>
      </c>
      <c r="L577" s="1255"/>
      <c r="M577" s="1255"/>
      <c r="N577" s="1255"/>
      <c r="O577" s="1255"/>
      <c r="P577" s="1255"/>
      <c r="Q577" s="1252" t="s">
        <v>1203</v>
      </c>
      <c r="R577" s="1266" t="s">
        <v>2837</v>
      </c>
      <c r="S577" s="1263">
        <v>0.5</v>
      </c>
      <c r="T577" s="1263">
        <v>0.5</v>
      </c>
      <c r="U577" s="1263">
        <v>0.25</v>
      </c>
      <c r="V577" s="1387">
        <v>0.25</v>
      </c>
    </row>
    <row r="578" spans="1:22">
      <c r="A578" s="1253">
        <v>577</v>
      </c>
      <c r="B578" s="1252" t="s">
        <v>2545</v>
      </c>
      <c r="C578" s="1268" t="s">
        <v>2546</v>
      </c>
      <c r="D578" s="1250" t="str">
        <f t="shared" si="52"/>
        <v>Ruqaiyyah Siddiqui</v>
      </c>
      <c r="E578" s="1252" t="s">
        <v>1922</v>
      </c>
      <c r="F578" s="1252" t="s">
        <v>2192</v>
      </c>
      <c r="G578" s="1252" t="s">
        <v>2098</v>
      </c>
      <c r="H578" s="1252" t="s">
        <v>2836</v>
      </c>
      <c r="I578" s="1281" t="s">
        <v>2830</v>
      </c>
      <c r="J578" s="1252" t="s">
        <v>2835</v>
      </c>
      <c r="K578" s="1255">
        <v>0.5</v>
      </c>
      <c r="L578" s="1255"/>
      <c r="M578" s="1255"/>
      <c r="N578" s="1255"/>
      <c r="O578" s="1255"/>
      <c r="P578" s="1255"/>
      <c r="Q578" s="1252" t="s">
        <v>1203</v>
      </c>
      <c r="R578" s="1266" t="s">
        <v>2837</v>
      </c>
      <c r="S578" s="1255">
        <v>0.5</v>
      </c>
      <c r="T578" s="1255">
        <v>0.5</v>
      </c>
      <c r="U578" s="1255">
        <v>0.25</v>
      </c>
      <c r="V578" s="1386">
        <v>0.25</v>
      </c>
    </row>
    <row r="579" spans="1:22">
      <c r="A579" s="1253">
        <v>578</v>
      </c>
      <c r="B579" s="1252" t="s">
        <v>167</v>
      </c>
      <c r="C579" s="1268" t="s">
        <v>2766</v>
      </c>
      <c r="D579" s="1250" t="str">
        <f t="shared" ref="D579:D606" si="62">C579&amp;" "&amp;B579</f>
        <v>Naveed Ahmed Khan</v>
      </c>
      <c r="E579" s="1252" t="s">
        <v>67</v>
      </c>
      <c r="F579" s="1252" t="s">
        <v>2192</v>
      </c>
      <c r="G579" s="1252" t="s">
        <v>2098</v>
      </c>
      <c r="H579" s="1252" t="s">
        <v>2839</v>
      </c>
      <c r="I579" s="1281" t="s">
        <v>2831</v>
      </c>
      <c r="J579" s="1252" t="s">
        <v>2838</v>
      </c>
      <c r="K579" s="1255">
        <v>0.5</v>
      </c>
      <c r="L579" s="1255"/>
      <c r="M579" s="1255"/>
      <c r="N579" s="1255"/>
      <c r="O579" s="1255"/>
      <c r="P579" s="1255"/>
      <c r="Q579" s="1252" t="s">
        <v>1203</v>
      </c>
      <c r="R579" s="1266" t="s">
        <v>2840</v>
      </c>
      <c r="S579" s="1263">
        <v>0.5</v>
      </c>
      <c r="T579" s="1263">
        <v>0.5</v>
      </c>
      <c r="U579" s="1263">
        <f>1/5</f>
        <v>0.2</v>
      </c>
      <c r="V579" s="1387">
        <f>1/5</f>
        <v>0.2</v>
      </c>
    </row>
    <row r="580" spans="1:22">
      <c r="A580" s="1253">
        <v>579</v>
      </c>
      <c r="B580" s="1252" t="s">
        <v>2545</v>
      </c>
      <c r="C580" s="1268" t="s">
        <v>2546</v>
      </c>
      <c r="D580" s="1250" t="str">
        <f t="shared" si="62"/>
        <v>Ruqaiyyah Siddiqui</v>
      </c>
      <c r="E580" s="1252" t="s">
        <v>1922</v>
      </c>
      <c r="F580" s="1252" t="s">
        <v>2192</v>
      </c>
      <c r="G580" s="1252" t="s">
        <v>2098</v>
      </c>
      <c r="H580" s="1252" t="s">
        <v>2839</v>
      </c>
      <c r="I580" s="1281" t="s">
        <v>2831</v>
      </c>
      <c r="J580" s="1252" t="s">
        <v>2838</v>
      </c>
      <c r="K580" s="1255">
        <v>0.5</v>
      </c>
      <c r="L580" s="1255"/>
      <c r="M580" s="1255"/>
      <c r="N580" s="1255"/>
      <c r="O580" s="1255"/>
      <c r="P580" s="1255"/>
      <c r="Q580" s="1252" t="s">
        <v>1203</v>
      </c>
      <c r="R580" s="1266" t="s">
        <v>2840</v>
      </c>
      <c r="S580" s="1255">
        <v>0.5</v>
      </c>
      <c r="T580" s="1255">
        <v>0.5</v>
      </c>
      <c r="U580" s="1255">
        <f>1/5</f>
        <v>0.2</v>
      </c>
      <c r="V580" s="1386">
        <f>1/5</f>
        <v>0.2</v>
      </c>
    </row>
    <row r="581" spans="1:22" ht="15" customHeight="1">
      <c r="A581" s="1277">
        <v>580</v>
      </c>
      <c r="B581" s="1274" t="s">
        <v>2155</v>
      </c>
      <c r="C581" s="1275" t="s">
        <v>2156</v>
      </c>
      <c r="D581" s="1250" t="str">
        <f t="shared" si="62"/>
        <v>Fares Al-Shargie</v>
      </c>
      <c r="E581" s="1274" t="s">
        <v>2167</v>
      </c>
      <c r="F581" s="1274" t="s">
        <v>18</v>
      </c>
      <c r="G581" s="1274" t="s">
        <v>36</v>
      </c>
      <c r="H581" s="1274" t="s">
        <v>2843</v>
      </c>
      <c r="I581" s="1277" t="s">
        <v>2842</v>
      </c>
      <c r="J581" s="1274" t="s">
        <v>2841</v>
      </c>
      <c r="K581" s="1278">
        <v>0.25</v>
      </c>
      <c r="L581" s="1278"/>
      <c r="M581" s="1278"/>
      <c r="N581" s="1278"/>
      <c r="O581" s="1278"/>
      <c r="P581" s="1278"/>
      <c r="Q581" s="1274" t="s">
        <v>1203</v>
      </c>
      <c r="R581" s="1279" t="s">
        <v>2844</v>
      </c>
      <c r="S581" s="1278">
        <v>0.2</v>
      </c>
      <c r="T581" s="1278">
        <v>0.25</v>
      </c>
      <c r="U581" s="1278">
        <v>0.16666666666666666</v>
      </c>
      <c r="V581" s="1388">
        <f>(1+(1/4))/6</f>
        <v>0.20833333333333334</v>
      </c>
    </row>
    <row r="582" spans="1:22">
      <c r="A582" s="1314">
        <v>581</v>
      </c>
      <c r="B582" s="1288" t="s">
        <v>628</v>
      </c>
      <c r="C582" s="1299" t="s">
        <v>494</v>
      </c>
      <c r="D582" s="1250" t="str">
        <f t="shared" si="62"/>
        <v>Usman Tariq</v>
      </c>
      <c r="E582" s="1288" t="s">
        <v>56</v>
      </c>
      <c r="F582" s="1288" t="s">
        <v>18</v>
      </c>
      <c r="G582" s="1288" t="s">
        <v>36</v>
      </c>
      <c r="H582" s="1288" t="s">
        <v>2843</v>
      </c>
      <c r="I582" s="1289" t="s">
        <v>2842</v>
      </c>
      <c r="J582" s="1288" t="s">
        <v>2841</v>
      </c>
      <c r="K582" s="1291">
        <v>0.25</v>
      </c>
      <c r="L582" s="1291"/>
      <c r="M582" s="1291"/>
      <c r="N582" s="1291"/>
      <c r="O582" s="1291"/>
      <c r="P582" s="1291"/>
      <c r="Q582" s="1288" t="s">
        <v>1203</v>
      </c>
      <c r="R582" s="1292" t="s">
        <v>2844</v>
      </c>
      <c r="S582" s="1278">
        <v>0.2</v>
      </c>
      <c r="T582" s="1278">
        <v>0.25</v>
      </c>
      <c r="U582" s="1291">
        <v>0.16666666666666666</v>
      </c>
      <c r="V582" s="1388">
        <f>(1+(1/4))/6</f>
        <v>0.20833333333333334</v>
      </c>
    </row>
    <row r="583" spans="1:22">
      <c r="A583" s="1253">
        <v>582</v>
      </c>
      <c r="B583" s="1252" t="s">
        <v>2845</v>
      </c>
      <c r="C583" s="1268" t="s">
        <v>2846</v>
      </c>
      <c r="D583" s="1250" t="str">
        <f t="shared" si="62"/>
        <v>Omnia Hassanin</v>
      </c>
      <c r="E583" s="1252" t="s">
        <v>231</v>
      </c>
      <c r="F583" s="1252" t="s">
        <v>18</v>
      </c>
      <c r="G583" s="1252" t="s">
        <v>38</v>
      </c>
      <c r="H583" s="1252" t="s">
        <v>2843</v>
      </c>
      <c r="I583" s="1281" t="s">
        <v>2842</v>
      </c>
      <c r="J583" s="1252" t="s">
        <v>2841</v>
      </c>
      <c r="K583" s="1255">
        <v>0</v>
      </c>
      <c r="L583" s="1255"/>
      <c r="M583" s="1255"/>
      <c r="N583" s="1255"/>
      <c r="O583" s="1255"/>
      <c r="P583" s="1255"/>
      <c r="Q583" s="1252" t="s">
        <v>1203</v>
      </c>
      <c r="R583" s="1266" t="s">
        <v>2844</v>
      </c>
      <c r="S583" s="1278">
        <v>0.2</v>
      </c>
      <c r="T583" s="1278">
        <v>0</v>
      </c>
      <c r="U583" s="1263">
        <v>0.16666666666666666</v>
      </c>
      <c r="V583" s="1387">
        <v>0</v>
      </c>
    </row>
    <row r="584" spans="1:22">
      <c r="A584" s="1314">
        <v>583</v>
      </c>
      <c r="B584" s="1288" t="s">
        <v>349</v>
      </c>
      <c r="C584" s="1299" t="s">
        <v>214</v>
      </c>
      <c r="D584" s="1250" t="str">
        <f t="shared" si="62"/>
        <v>Hasan Mir</v>
      </c>
      <c r="E584" s="1288" t="s">
        <v>67</v>
      </c>
      <c r="F584" s="1288" t="s">
        <v>18</v>
      </c>
      <c r="G584" s="1288" t="s">
        <v>36</v>
      </c>
      <c r="H584" s="1288" t="s">
        <v>2843</v>
      </c>
      <c r="I584" s="1289" t="s">
        <v>2842</v>
      </c>
      <c r="J584" s="1288" t="s">
        <v>2841</v>
      </c>
      <c r="K584" s="1291">
        <v>0.25</v>
      </c>
      <c r="L584" s="1291"/>
      <c r="M584" s="1291"/>
      <c r="N584" s="1291"/>
      <c r="O584" s="1291"/>
      <c r="P584" s="1291"/>
      <c r="Q584" s="1288" t="s">
        <v>1203</v>
      </c>
      <c r="R584" s="1292" t="s">
        <v>2844</v>
      </c>
      <c r="S584" s="1278">
        <v>0.2</v>
      </c>
      <c r="T584" s="1278">
        <v>0.25</v>
      </c>
      <c r="U584" s="1291">
        <v>0.16666666666666666</v>
      </c>
      <c r="V584" s="1388">
        <f>(1+(1/4))/6</f>
        <v>0.20833333333333334</v>
      </c>
    </row>
    <row r="585" spans="1:22">
      <c r="A585" s="1312">
        <v>584</v>
      </c>
      <c r="B585" s="1274" t="s">
        <v>213</v>
      </c>
      <c r="C585" s="1275" t="s">
        <v>214</v>
      </c>
      <c r="D585" s="1250" t="str">
        <f t="shared" si="62"/>
        <v>Hasan Al-Nashash</v>
      </c>
      <c r="E585" s="1274" t="s">
        <v>67</v>
      </c>
      <c r="F585" s="1274" t="s">
        <v>18</v>
      </c>
      <c r="G585" s="1274" t="s">
        <v>36</v>
      </c>
      <c r="H585" s="1274" t="s">
        <v>2843</v>
      </c>
      <c r="I585" s="1277" t="s">
        <v>2842</v>
      </c>
      <c r="J585" s="1274" t="s">
        <v>2841</v>
      </c>
      <c r="K585" s="1278">
        <v>0.25</v>
      </c>
      <c r="L585" s="1278"/>
      <c r="M585" s="1278"/>
      <c r="N585" s="1278"/>
      <c r="O585" s="1278"/>
      <c r="P585" s="1278"/>
      <c r="Q585" s="1274" t="s">
        <v>1203</v>
      </c>
      <c r="R585" s="1279" t="s">
        <v>2844</v>
      </c>
      <c r="S585" s="1278">
        <v>0.2</v>
      </c>
      <c r="T585" s="1278">
        <v>0.25</v>
      </c>
      <c r="U585" s="1278">
        <v>0.16666666666666666</v>
      </c>
      <c r="V585" s="1388">
        <f>(1+(1/4))/6</f>
        <v>0.20833333333333334</v>
      </c>
    </row>
    <row r="586" spans="1:22">
      <c r="A586" s="1253">
        <v>585</v>
      </c>
      <c r="B586" s="1252" t="s">
        <v>296</v>
      </c>
      <c r="C586" s="1268" t="s">
        <v>297</v>
      </c>
      <c r="D586" s="1250" t="str">
        <f t="shared" si="62"/>
        <v>Abdelkader Daghfous</v>
      </c>
      <c r="E586" s="1252" t="s">
        <v>67</v>
      </c>
      <c r="F586" s="1252" t="s">
        <v>19</v>
      </c>
      <c r="G586" s="1252" t="s">
        <v>1488</v>
      </c>
      <c r="H586" s="1252" t="s">
        <v>2849</v>
      </c>
      <c r="I586" s="1281" t="s">
        <v>2848</v>
      </c>
      <c r="J586" s="1252" t="s">
        <v>2847</v>
      </c>
      <c r="K586" s="1255">
        <v>0.5</v>
      </c>
      <c r="L586" s="1255"/>
      <c r="M586" s="1255"/>
      <c r="N586" s="1255"/>
      <c r="O586" s="1255"/>
      <c r="P586" s="1255"/>
      <c r="Q586" s="1252" t="s">
        <v>1203</v>
      </c>
      <c r="R586" s="1266" t="s">
        <v>2850</v>
      </c>
      <c r="S586" s="1255">
        <f>1/2</f>
        <v>0.5</v>
      </c>
      <c r="T586" s="1255">
        <v>0.5</v>
      </c>
      <c r="U586" s="1255">
        <f>1/2</f>
        <v>0.5</v>
      </c>
      <c r="V586" s="1386">
        <f>1/2</f>
        <v>0.5</v>
      </c>
    </row>
    <row r="587" spans="1:22">
      <c r="A587" s="1253">
        <v>586</v>
      </c>
      <c r="B587" s="1252" t="s">
        <v>375</v>
      </c>
      <c r="C587" s="1268" t="s">
        <v>376</v>
      </c>
      <c r="D587" s="1250" t="str">
        <f t="shared" si="62"/>
        <v>Omar Belkhodja</v>
      </c>
      <c r="E587" s="1252" t="s">
        <v>59</v>
      </c>
      <c r="F587" s="1252" t="s">
        <v>19</v>
      </c>
      <c r="G587" s="1252" t="s">
        <v>1237</v>
      </c>
      <c r="H587" s="1252" t="s">
        <v>2849</v>
      </c>
      <c r="I587" s="1281" t="s">
        <v>2848</v>
      </c>
      <c r="J587" s="1252" t="s">
        <v>2847</v>
      </c>
      <c r="K587" s="1255">
        <v>0.5</v>
      </c>
      <c r="L587" s="1255"/>
      <c r="M587" s="1255"/>
      <c r="N587" s="1255"/>
      <c r="O587" s="1255"/>
      <c r="P587" s="1255"/>
      <c r="Q587" s="1252" t="s">
        <v>1203</v>
      </c>
      <c r="R587" s="1266" t="s">
        <v>2850</v>
      </c>
      <c r="S587" s="1263">
        <f>1/2</f>
        <v>0.5</v>
      </c>
      <c r="T587" s="1263">
        <v>0.5</v>
      </c>
      <c r="U587" s="1263">
        <f>1/2</f>
        <v>0.5</v>
      </c>
      <c r="V587" s="1387">
        <f>1/2</f>
        <v>0.5</v>
      </c>
    </row>
    <row r="588" spans="1:22">
      <c r="A588" s="1314">
        <v>587</v>
      </c>
      <c r="B588" s="1288" t="s">
        <v>322</v>
      </c>
      <c r="C588" s="1299" t="s">
        <v>323</v>
      </c>
      <c r="D588" s="1250" t="str">
        <f t="shared" si="62"/>
        <v>Mehmet Egilmez</v>
      </c>
      <c r="E588" s="1288" t="s">
        <v>59</v>
      </c>
      <c r="F588" s="1288" t="s">
        <v>2192</v>
      </c>
      <c r="G588" s="1288" t="s">
        <v>31</v>
      </c>
      <c r="H588" s="1288" t="s">
        <v>2853</v>
      </c>
      <c r="I588" s="1289" t="s">
        <v>2852</v>
      </c>
      <c r="J588" s="1288" t="s">
        <v>2851</v>
      </c>
      <c r="K588" s="1291">
        <v>0.5</v>
      </c>
      <c r="L588" s="1291"/>
      <c r="M588" s="1291"/>
      <c r="N588" s="1291"/>
      <c r="O588" s="1291"/>
      <c r="P588" s="1291"/>
      <c r="Q588" s="1288" t="s">
        <v>1195</v>
      </c>
      <c r="R588" s="1292" t="s">
        <v>2855</v>
      </c>
      <c r="S588" s="1291">
        <f>1/3</f>
        <v>0.33333333333333331</v>
      </c>
      <c r="T588" s="1291">
        <v>0.5</v>
      </c>
      <c r="U588" s="1291">
        <f>1/5</f>
        <v>0.2</v>
      </c>
      <c r="V588" s="1388">
        <f>1.5/5</f>
        <v>0.3</v>
      </c>
    </row>
    <row r="589" spans="1:22">
      <c r="A589" s="1312">
        <v>588</v>
      </c>
      <c r="B589" s="1274" t="s">
        <v>199</v>
      </c>
      <c r="C589" s="1275" t="s">
        <v>343</v>
      </c>
      <c r="D589" s="1250" t="str">
        <f t="shared" si="62"/>
        <v>Nasser Hamdan</v>
      </c>
      <c r="E589" s="1274" t="s">
        <v>67</v>
      </c>
      <c r="F589" s="1274" t="s">
        <v>2192</v>
      </c>
      <c r="G589" s="1274" t="s">
        <v>31</v>
      </c>
      <c r="H589" s="1274" t="s">
        <v>2853</v>
      </c>
      <c r="I589" s="1277" t="s">
        <v>2852</v>
      </c>
      <c r="J589" s="1274" t="s">
        <v>2851</v>
      </c>
      <c r="K589" s="1278">
        <v>0.5</v>
      </c>
      <c r="L589" s="1278"/>
      <c r="M589" s="1278"/>
      <c r="N589" s="1278"/>
      <c r="O589" s="1278"/>
      <c r="P589" s="1278"/>
      <c r="Q589" s="1274" t="s">
        <v>1195</v>
      </c>
      <c r="R589" s="1279" t="s">
        <v>2855</v>
      </c>
      <c r="S589" s="1278">
        <f>1/3</f>
        <v>0.33333333333333331</v>
      </c>
      <c r="T589" s="1278">
        <v>0.5</v>
      </c>
      <c r="U589" s="1278">
        <f>1/5</f>
        <v>0.2</v>
      </c>
      <c r="V589" s="1388">
        <f>1.5/5</f>
        <v>0.3</v>
      </c>
    </row>
    <row r="590" spans="1:22">
      <c r="A590" s="1253">
        <v>589</v>
      </c>
      <c r="B590" s="1252" t="s">
        <v>2854</v>
      </c>
      <c r="C590" s="1268" t="s">
        <v>2865</v>
      </c>
      <c r="D590" s="1250" t="str">
        <f t="shared" si="62"/>
        <v>M. S AlGhabra</v>
      </c>
      <c r="E590" s="1252" t="s">
        <v>835</v>
      </c>
      <c r="F590" s="1252" t="s">
        <v>2192</v>
      </c>
      <c r="G590" s="1252" t="s">
        <v>31</v>
      </c>
      <c r="H590" s="1252" t="s">
        <v>2853</v>
      </c>
      <c r="I590" s="1281" t="s">
        <v>2852</v>
      </c>
      <c r="J590" s="1252" t="s">
        <v>2851</v>
      </c>
      <c r="K590" s="1255">
        <v>0</v>
      </c>
      <c r="L590" s="1255"/>
      <c r="M590" s="1255"/>
      <c r="N590" s="1255"/>
      <c r="O590" s="1255"/>
      <c r="P590" s="1255"/>
      <c r="Q590" s="1252" t="s">
        <v>1195</v>
      </c>
      <c r="R590" s="1266" t="s">
        <v>2855</v>
      </c>
      <c r="S590" s="1255">
        <f>1/3</f>
        <v>0.33333333333333331</v>
      </c>
      <c r="T590" s="1255">
        <v>0</v>
      </c>
      <c r="U590" s="1255">
        <f>1/5</f>
        <v>0.2</v>
      </c>
      <c r="V590" s="1386">
        <v>0</v>
      </c>
    </row>
    <row r="591" spans="1:22">
      <c r="A591" s="1253">
        <v>590</v>
      </c>
      <c r="B591" s="1252" t="s">
        <v>321</v>
      </c>
      <c r="C591" s="1268" t="s">
        <v>284</v>
      </c>
      <c r="D591" s="1250" t="str">
        <f t="shared" si="62"/>
        <v>Taha Landolsi</v>
      </c>
      <c r="E591" s="1252" t="s">
        <v>67</v>
      </c>
      <c r="F591" s="1252" t="s">
        <v>18</v>
      </c>
      <c r="G591" s="1252" t="s">
        <v>1361</v>
      </c>
      <c r="H591" s="1252" t="s">
        <v>2859</v>
      </c>
      <c r="I591" s="1281" t="s">
        <v>2857</v>
      </c>
      <c r="J591" s="1252" t="s">
        <v>2856</v>
      </c>
      <c r="K591" s="1255">
        <v>1</v>
      </c>
      <c r="L591" s="1255"/>
      <c r="M591" s="1255"/>
      <c r="N591" s="1255"/>
      <c r="O591" s="1255"/>
      <c r="P591" s="1255"/>
      <c r="Q591" s="1252" t="s">
        <v>1206</v>
      </c>
      <c r="R591" s="1266" t="s">
        <v>2860</v>
      </c>
      <c r="S591" s="1263">
        <v>1</v>
      </c>
      <c r="T591" s="1263">
        <v>1</v>
      </c>
      <c r="U591" s="1263">
        <f>1/13</f>
        <v>7.6923076923076927E-2</v>
      </c>
      <c r="V591" s="1387">
        <f>1/13</f>
        <v>7.6923076923076927E-2</v>
      </c>
    </row>
    <row r="592" spans="1:22">
      <c r="A592" s="1253">
        <v>591</v>
      </c>
      <c r="B592" s="1252" t="s">
        <v>103</v>
      </c>
      <c r="C592" s="1268" t="s">
        <v>104</v>
      </c>
      <c r="D592" s="1250" t="str">
        <f t="shared" si="62"/>
        <v>Hamid Baghestani</v>
      </c>
      <c r="E592" s="1252" t="s">
        <v>67</v>
      </c>
      <c r="F592" s="1252" t="s">
        <v>19</v>
      </c>
      <c r="G592" s="1252" t="s">
        <v>40</v>
      </c>
      <c r="H592" s="1252" t="s">
        <v>2863</v>
      </c>
      <c r="I592" s="1281" t="s">
        <v>2858</v>
      </c>
      <c r="J592" s="1252" t="s">
        <v>2861</v>
      </c>
      <c r="K592" s="1255"/>
      <c r="L592" s="1255"/>
      <c r="M592" s="1255"/>
      <c r="N592" s="1255"/>
      <c r="O592" s="1255"/>
      <c r="P592" s="1255">
        <v>0.5</v>
      </c>
      <c r="Q592" s="1252" t="s">
        <v>1201</v>
      </c>
      <c r="R592" s="1266" t="s">
        <v>2862</v>
      </c>
      <c r="S592" s="1255">
        <v>0.5</v>
      </c>
      <c r="T592" s="1255">
        <v>0.5</v>
      </c>
      <c r="U592" s="1255">
        <v>0.5</v>
      </c>
      <c r="V592" s="1386">
        <v>0.5</v>
      </c>
    </row>
    <row r="593" spans="1:22">
      <c r="A593" s="1253">
        <v>592</v>
      </c>
      <c r="B593" s="1252" t="s">
        <v>2864</v>
      </c>
      <c r="C593" s="1268" t="s">
        <v>154</v>
      </c>
      <c r="D593" s="1250" t="str">
        <f t="shared" si="62"/>
        <v>Bassam AbuAl-Foul</v>
      </c>
      <c r="E593" s="1252" t="s">
        <v>67</v>
      </c>
      <c r="F593" s="1252" t="s">
        <v>19</v>
      </c>
      <c r="G593" s="1252" t="s">
        <v>40</v>
      </c>
      <c r="H593" s="1252" t="s">
        <v>2863</v>
      </c>
      <c r="I593" s="1281" t="s">
        <v>2858</v>
      </c>
      <c r="J593" s="1252" t="s">
        <v>2861</v>
      </c>
      <c r="K593" s="1255"/>
      <c r="L593" s="1255"/>
      <c r="M593" s="1255"/>
      <c r="N593" s="1255"/>
      <c r="O593" s="1255"/>
      <c r="P593" s="1255">
        <v>0.5</v>
      </c>
      <c r="Q593" s="1252" t="s">
        <v>1201</v>
      </c>
      <c r="R593" s="1266" t="s">
        <v>2862</v>
      </c>
      <c r="S593" s="1263">
        <v>0.5</v>
      </c>
      <c r="T593" s="1263">
        <v>0.5</v>
      </c>
      <c r="U593" s="1263">
        <v>0.5</v>
      </c>
      <c r="V593" s="1387">
        <v>0.5</v>
      </c>
    </row>
    <row r="594" spans="1:22">
      <c r="A594" s="1314">
        <v>593</v>
      </c>
      <c r="B594" s="1288" t="s">
        <v>2155</v>
      </c>
      <c r="C594" s="1299" t="s">
        <v>2156</v>
      </c>
      <c r="D594" s="1250" t="str">
        <f t="shared" si="62"/>
        <v>Fares Al-Shargie</v>
      </c>
      <c r="E594" s="1288" t="s">
        <v>2167</v>
      </c>
      <c r="F594" s="1288" t="s">
        <v>1024</v>
      </c>
      <c r="G594" s="1288" t="s">
        <v>2872</v>
      </c>
      <c r="H594" s="1288" t="s">
        <v>2868</v>
      </c>
      <c r="I594" s="1289" t="s">
        <v>2867</v>
      </c>
      <c r="J594" s="1288" t="s">
        <v>2866</v>
      </c>
      <c r="K594" s="1291">
        <v>0.25</v>
      </c>
      <c r="L594" s="1291"/>
      <c r="M594" s="1291"/>
      <c r="N594" s="1291"/>
      <c r="O594" s="1291"/>
      <c r="P594" s="1291"/>
      <c r="Q594" s="1288" t="s">
        <v>1206</v>
      </c>
      <c r="R594" s="1292" t="s">
        <v>2869</v>
      </c>
      <c r="S594" s="1291">
        <f>1/5</f>
        <v>0.2</v>
      </c>
      <c r="T594" s="1291">
        <v>0.25</v>
      </c>
      <c r="U594" s="1291">
        <f>1/5</f>
        <v>0.2</v>
      </c>
      <c r="V594" s="1396">
        <f>(1+(1/4))/5</f>
        <v>0.25</v>
      </c>
    </row>
    <row r="595" spans="1:22">
      <c r="A595" s="1312">
        <v>594</v>
      </c>
      <c r="B595" s="1274" t="s">
        <v>628</v>
      </c>
      <c r="C595" s="1275" t="s">
        <v>494</v>
      </c>
      <c r="D595" s="1250" t="str">
        <f t="shared" si="62"/>
        <v>Usman Tariq</v>
      </c>
      <c r="E595" s="1274" t="s">
        <v>56</v>
      </c>
      <c r="F595" s="1274" t="s">
        <v>18</v>
      </c>
      <c r="G595" s="1274" t="s">
        <v>36</v>
      </c>
      <c r="H595" s="1274" t="s">
        <v>2868</v>
      </c>
      <c r="I595" s="1277" t="s">
        <v>2867</v>
      </c>
      <c r="J595" s="1274" t="s">
        <v>2866</v>
      </c>
      <c r="K595" s="1278">
        <v>0.25</v>
      </c>
      <c r="L595" s="1278"/>
      <c r="M595" s="1278"/>
      <c r="N595" s="1278"/>
      <c r="O595" s="1278"/>
      <c r="P595" s="1278"/>
      <c r="Q595" s="1274" t="s">
        <v>1206</v>
      </c>
      <c r="R595" s="1279" t="s">
        <v>2869</v>
      </c>
      <c r="S595" s="1291">
        <f>1/5</f>
        <v>0.2</v>
      </c>
      <c r="T595" s="1291">
        <v>0.25</v>
      </c>
      <c r="U595" s="1278">
        <f>1/5</f>
        <v>0.2</v>
      </c>
      <c r="V595" s="1396">
        <f>(1+(1/4))/5</f>
        <v>0.25</v>
      </c>
    </row>
    <row r="596" spans="1:22">
      <c r="A596" s="1253">
        <v>595</v>
      </c>
      <c r="B596" s="1252" t="s">
        <v>2871</v>
      </c>
      <c r="C596" s="1268" t="s">
        <v>2870</v>
      </c>
      <c r="D596" s="1250" t="str">
        <f t="shared" si="62"/>
        <v>Alex Meera</v>
      </c>
      <c r="E596" s="1252" t="s">
        <v>231</v>
      </c>
      <c r="F596" s="1252" t="s">
        <v>18</v>
      </c>
      <c r="G596" s="1252" t="s">
        <v>38</v>
      </c>
      <c r="H596" s="1252" t="s">
        <v>2868</v>
      </c>
      <c r="I596" s="1281" t="s">
        <v>2867</v>
      </c>
      <c r="J596" s="1252" t="s">
        <v>2866</v>
      </c>
      <c r="K596" s="1255">
        <v>0</v>
      </c>
      <c r="L596" s="1255"/>
      <c r="M596" s="1255"/>
      <c r="N596" s="1255"/>
      <c r="O596" s="1255"/>
      <c r="P596" s="1255"/>
      <c r="Q596" s="1252" t="s">
        <v>1206</v>
      </c>
      <c r="R596" s="1266" t="s">
        <v>2869</v>
      </c>
      <c r="S596" s="1291">
        <f>1/5</f>
        <v>0.2</v>
      </c>
      <c r="T596" s="1291">
        <v>0</v>
      </c>
      <c r="U596" s="1255">
        <f>1/5</f>
        <v>0.2</v>
      </c>
      <c r="V596" s="1394">
        <v>0</v>
      </c>
    </row>
    <row r="597" spans="1:22">
      <c r="A597" s="1312">
        <v>596</v>
      </c>
      <c r="B597" s="1274" t="s">
        <v>349</v>
      </c>
      <c r="C597" s="1275" t="s">
        <v>214</v>
      </c>
      <c r="D597" s="1250" t="str">
        <f t="shared" si="62"/>
        <v>Hasan Mir</v>
      </c>
      <c r="E597" s="1274" t="s">
        <v>67</v>
      </c>
      <c r="F597" s="1274" t="s">
        <v>18</v>
      </c>
      <c r="G597" s="1274" t="s">
        <v>36</v>
      </c>
      <c r="H597" s="1274" t="s">
        <v>2868</v>
      </c>
      <c r="I597" s="1277" t="s">
        <v>2867</v>
      </c>
      <c r="J597" s="1274" t="s">
        <v>2866</v>
      </c>
      <c r="K597" s="1278">
        <v>0.25</v>
      </c>
      <c r="L597" s="1278"/>
      <c r="M597" s="1278"/>
      <c r="N597" s="1278"/>
      <c r="O597" s="1278"/>
      <c r="P597" s="1278"/>
      <c r="Q597" s="1274" t="s">
        <v>1206</v>
      </c>
      <c r="R597" s="1279" t="s">
        <v>2869</v>
      </c>
      <c r="S597" s="1291">
        <f>1/5</f>
        <v>0.2</v>
      </c>
      <c r="T597" s="1291">
        <v>0.25</v>
      </c>
      <c r="U597" s="1278">
        <f>1/5</f>
        <v>0.2</v>
      </c>
      <c r="V597" s="1396">
        <f>(1+(1/4))/5</f>
        <v>0.25</v>
      </c>
    </row>
    <row r="598" spans="1:22">
      <c r="A598" s="1314">
        <v>597</v>
      </c>
      <c r="B598" s="1288" t="s">
        <v>213</v>
      </c>
      <c r="C598" s="1299" t="s">
        <v>214</v>
      </c>
      <c r="D598" s="1250" t="str">
        <f t="shared" si="62"/>
        <v>Hasan Al-Nashash</v>
      </c>
      <c r="E598" s="1288" t="s">
        <v>67</v>
      </c>
      <c r="F598" s="1288" t="s">
        <v>18</v>
      </c>
      <c r="G598" s="1288" t="s">
        <v>36</v>
      </c>
      <c r="H598" s="1288" t="s">
        <v>2868</v>
      </c>
      <c r="I598" s="1289" t="s">
        <v>2867</v>
      </c>
      <c r="J598" s="1288" t="s">
        <v>2866</v>
      </c>
      <c r="K598" s="1291">
        <v>0.25</v>
      </c>
      <c r="L598" s="1291"/>
      <c r="M598" s="1291"/>
      <c r="N598" s="1291"/>
      <c r="O598" s="1291"/>
      <c r="P598" s="1291"/>
      <c r="Q598" s="1288" t="s">
        <v>1206</v>
      </c>
      <c r="R598" s="1292" t="s">
        <v>2869</v>
      </c>
      <c r="S598" s="1291">
        <f>1/5</f>
        <v>0.2</v>
      </c>
      <c r="T598" s="1291">
        <v>0.25</v>
      </c>
      <c r="U598" s="1291">
        <f>1/5</f>
        <v>0.2</v>
      </c>
      <c r="V598" s="1396">
        <f>(1+(1/4))/5</f>
        <v>0.25</v>
      </c>
    </row>
    <row r="599" spans="1:22">
      <c r="A599" s="1374">
        <v>598</v>
      </c>
      <c r="B599" s="1252" t="s">
        <v>400</v>
      </c>
      <c r="C599" s="1268" t="s">
        <v>2876</v>
      </c>
      <c r="D599" s="1250" t="str">
        <f t="shared" si="62"/>
        <v>Ahmed Hanafi Mokhtar</v>
      </c>
      <c r="E599" s="1252" t="s">
        <v>67</v>
      </c>
      <c r="F599" s="1252" t="s">
        <v>2878</v>
      </c>
      <c r="G599" s="1252" t="s">
        <v>21</v>
      </c>
      <c r="H599" s="1252" t="s">
        <v>2875</v>
      </c>
      <c r="I599" s="1281" t="s">
        <v>2873</v>
      </c>
      <c r="J599" s="1252" t="s">
        <v>2874</v>
      </c>
      <c r="K599" s="1255"/>
      <c r="L599" s="1255"/>
      <c r="M599" s="1255"/>
      <c r="N599" s="1255"/>
      <c r="O599" s="1255"/>
      <c r="P599" s="1255">
        <v>1</v>
      </c>
      <c r="Q599" s="1252" t="s">
        <v>1097</v>
      </c>
      <c r="R599" s="1266" t="s">
        <v>2877</v>
      </c>
      <c r="S599" s="1263">
        <v>1</v>
      </c>
      <c r="T599" s="1263">
        <v>1</v>
      </c>
      <c r="U599" s="1263">
        <v>1</v>
      </c>
      <c r="V599" s="1387">
        <v>1</v>
      </c>
    </row>
    <row r="600" spans="1:22" s="8" customFormat="1">
      <c r="A600" s="1253">
        <v>599</v>
      </c>
      <c r="B600" s="1252" t="s">
        <v>167</v>
      </c>
      <c r="C600" s="1268" t="s">
        <v>2766</v>
      </c>
      <c r="D600" s="1250" t="str">
        <f t="shared" si="62"/>
        <v>Naveed Ahmed Khan</v>
      </c>
      <c r="E600" s="1252" t="s">
        <v>67</v>
      </c>
      <c r="F600" s="1252" t="s">
        <v>2192</v>
      </c>
      <c r="G600" s="1252" t="s">
        <v>2098</v>
      </c>
      <c r="H600" s="1252" t="s">
        <v>2904</v>
      </c>
      <c r="I600" s="1281" t="s">
        <v>2905</v>
      </c>
      <c r="J600" s="1252" t="s">
        <v>2906</v>
      </c>
      <c r="K600" s="1255">
        <f>1/2</f>
        <v>0.5</v>
      </c>
      <c r="L600" s="1255"/>
      <c r="M600" s="1255"/>
      <c r="N600" s="1255"/>
      <c r="O600" s="1255"/>
      <c r="P600" s="1255"/>
      <c r="Q600" s="1252" t="s">
        <v>2076</v>
      </c>
      <c r="R600" s="1412" t="s">
        <v>2907</v>
      </c>
      <c r="S600" s="1255">
        <f>1/2</f>
        <v>0.5</v>
      </c>
      <c r="T600" s="1413">
        <f>1/2</f>
        <v>0.5</v>
      </c>
      <c r="U600" s="1255">
        <f>1/4</f>
        <v>0.25</v>
      </c>
      <c r="V600" s="1386">
        <f>1/4</f>
        <v>0.25</v>
      </c>
    </row>
    <row r="601" spans="1:22" s="8" customFormat="1">
      <c r="A601" s="1261">
        <v>600</v>
      </c>
      <c r="B601" s="1260" t="s">
        <v>2545</v>
      </c>
      <c r="C601" s="1272" t="s">
        <v>2546</v>
      </c>
      <c r="D601" s="1250" t="str">
        <f t="shared" si="62"/>
        <v>Ruqaiyyah Siddiqui</v>
      </c>
      <c r="E601" s="1260" t="s">
        <v>1922</v>
      </c>
      <c r="F601" s="1260" t="s">
        <v>2192</v>
      </c>
      <c r="G601" s="1260" t="s">
        <v>2098</v>
      </c>
      <c r="H601" s="1260" t="s">
        <v>2904</v>
      </c>
      <c r="I601" s="1280" t="s">
        <v>2905</v>
      </c>
      <c r="J601" s="1260" t="s">
        <v>2906</v>
      </c>
      <c r="K601" s="1263">
        <f>1/2</f>
        <v>0.5</v>
      </c>
      <c r="L601" s="1263"/>
      <c r="M601" s="1263"/>
      <c r="N601" s="1263"/>
      <c r="O601" s="1263"/>
      <c r="P601" s="1263"/>
      <c r="Q601" s="1260" t="s">
        <v>2076</v>
      </c>
      <c r="R601" s="1414" t="s">
        <v>2907</v>
      </c>
      <c r="S601" s="1263">
        <f>1/2</f>
        <v>0.5</v>
      </c>
      <c r="T601" s="1415">
        <f>1/2</f>
        <v>0.5</v>
      </c>
      <c r="U601" s="1263">
        <f>1/4</f>
        <v>0.25</v>
      </c>
      <c r="V601" s="1387">
        <f>1/4</f>
        <v>0.25</v>
      </c>
    </row>
    <row r="602" spans="1:22" s="8" customFormat="1">
      <c r="A602" s="1253">
        <v>601</v>
      </c>
      <c r="B602" s="1252" t="s">
        <v>2917</v>
      </c>
      <c r="C602" s="1268" t="s">
        <v>2918</v>
      </c>
      <c r="D602" s="1250" t="str">
        <f t="shared" si="62"/>
        <v>Razan Alchikh</v>
      </c>
      <c r="E602" s="1252" t="s">
        <v>231</v>
      </c>
      <c r="F602" s="1252" t="s">
        <v>17</v>
      </c>
      <c r="G602" s="1252" t="s">
        <v>29</v>
      </c>
      <c r="H602" s="1252" t="s">
        <v>2908</v>
      </c>
      <c r="I602" s="1281" t="s">
        <v>2909</v>
      </c>
      <c r="J602" s="1252" t="s">
        <v>2910</v>
      </c>
      <c r="K602" s="1255">
        <v>0</v>
      </c>
      <c r="L602" s="1255"/>
      <c r="M602" s="1255"/>
      <c r="N602" s="1255"/>
      <c r="O602" s="1255"/>
      <c r="P602" s="1255"/>
      <c r="Q602" s="1252" t="s">
        <v>1097</v>
      </c>
      <c r="R602" s="1412" t="s">
        <v>2911</v>
      </c>
      <c r="S602" s="1255">
        <f>1/2</f>
        <v>0.5</v>
      </c>
      <c r="T602" s="1413">
        <v>0</v>
      </c>
      <c r="U602" s="1255">
        <f>1/2</f>
        <v>0.5</v>
      </c>
      <c r="V602" s="1386">
        <v>0</v>
      </c>
    </row>
    <row r="603" spans="1:22" s="8" customFormat="1">
      <c r="A603" s="1261">
        <v>602</v>
      </c>
      <c r="B603" s="1260" t="s">
        <v>2919</v>
      </c>
      <c r="C603" s="1272" t="s">
        <v>583</v>
      </c>
      <c r="D603" s="1250" t="str">
        <f t="shared" si="62"/>
        <v>Suheil Khuri</v>
      </c>
      <c r="E603" s="1260" t="s">
        <v>67</v>
      </c>
      <c r="F603" s="1260" t="s">
        <v>17</v>
      </c>
      <c r="G603" s="1260" t="s">
        <v>29</v>
      </c>
      <c r="H603" s="1260" t="s">
        <v>2908</v>
      </c>
      <c r="I603" s="1280" t="s">
        <v>2909</v>
      </c>
      <c r="J603" s="1260" t="s">
        <v>2910</v>
      </c>
      <c r="K603" s="1263">
        <v>1</v>
      </c>
      <c r="L603" s="1263"/>
      <c r="M603" s="1263"/>
      <c r="N603" s="1263"/>
      <c r="O603" s="1263"/>
      <c r="P603" s="1263"/>
      <c r="Q603" s="1260" t="s">
        <v>1097</v>
      </c>
      <c r="R603" s="1414" t="s">
        <v>2911</v>
      </c>
      <c r="S603" s="1263">
        <f>1/2</f>
        <v>0.5</v>
      </c>
      <c r="T603" s="1415">
        <v>1</v>
      </c>
      <c r="U603" s="1263">
        <f>1/2</f>
        <v>0.5</v>
      </c>
      <c r="V603" s="1387">
        <v>1</v>
      </c>
    </row>
    <row r="604" spans="1:22" s="8" customFormat="1">
      <c r="A604" s="1253">
        <v>603</v>
      </c>
      <c r="B604" s="1252" t="s">
        <v>1752</v>
      </c>
      <c r="C604" s="1268" t="s">
        <v>1754</v>
      </c>
      <c r="D604" s="1250" t="str">
        <f t="shared" si="62"/>
        <v>Rashid Ganeev</v>
      </c>
      <c r="E604" s="1252" t="s">
        <v>1922</v>
      </c>
      <c r="F604" s="1252" t="s">
        <v>2192</v>
      </c>
      <c r="G604" s="1252" t="s">
        <v>31</v>
      </c>
      <c r="H604" s="1252" t="s">
        <v>2912</v>
      </c>
      <c r="I604" s="1281" t="s">
        <v>2913</v>
      </c>
      <c r="J604" s="1252" t="s">
        <v>2914</v>
      </c>
      <c r="K604" s="1255">
        <f>1/2</f>
        <v>0.5</v>
      </c>
      <c r="L604" s="1255"/>
      <c r="M604" s="1255"/>
      <c r="N604" s="1255"/>
      <c r="O604" s="1255"/>
      <c r="P604" s="1255"/>
      <c r="Q604" s="1252" t="s">
        <v>2915</v>
      </c>
      <c r="R604" s="1412" t="s">
        <v>2916</v>
      </c>
      <c r="S604" s="1255">
        <f>1/2</f>
        <v>0.5</v>
      </c>
      <c r="T604" s="1413">
        <f>1/2</f>
        <v>0.5</v>
      </c>
      <c r="U604" s="1255">
        <f>1/2</f>
        <v>0.5</v>
      </c>
      <c r="V604" s="1386">
        <f>1/2</f>
        <v>0.5</v>
      </c>
    </row>
    <row r="605" spans="1:22" s="8" customFormat="1">
      <c r="A605" s="1261">
        <v>604</v>
      </c>
      <c r="B605" s="1260" t="s">
        <v>339</v>
      </c>
      <c r="C605" s="1272" t="s">
        <v>131</v>
      </c>
      <c r="D605" s="1250" t="str">
        <f t="shared" si="62"/>
        <v>Ali Alnaser</v>
      </c>
      <c r="E605" s="1260" t="s">
        <v>67</v>
      </c>
      <c r="F605" s="1353" t="s">
        <v>2192</v>
      </c>
      <c r="G605" s="1260" t="s">
        <v>31</v>
      </c>
      <c r="H605" s="1260" t="s">
        <v>2912</v>
      </c>
      <c r="I605" s="1280" t="s">
        <v>2913</v>
      </c>
      <c r="J605" s="1260" t="s">
        <v>2914</v>
      </c>
      <c r="K605" s="1263">
        <f>1/2</f>
        <v>0.5</v>
      </c>
      <c r="L605" s="1263"/>
      <c r="M605" s="1263"/>
      <c r="N605" s="1263"/>
      <c r="O605" s="1263"/>
      <c r="P605" s="1263"/>
      <c r="Q605" s="1260" t="s">
        <v>2915</v>
      </c>
      <c r="R605" s="1414" t="s">
        <v>2916</v>
      </c>
      <c r="S605" s="1263">
        <f>1/2</f>
        <v>0.5</v>
      </c>
      <c r="T605" s="1415">
        <f>1/2</f>
        <v>0.5</v>
      </c>
      <c r="U605" s="1263">
        <f>1/2</f>
        <v>0.5</v>
      </c>
      <c r="V605" s="1387">
        <f>1/2</f>
        <v>0.5</v>
      </c>
    </row>
    <row r="606" spans="1:22">
      <c r="A606" s="1253">
        <v>605</v>
      </c>
      <c r="B606" s="1252" t="s">
        <v>70</v>
      </c>
      <c r="C606" s="1268" t="s">
        <v>2921</v>
      </c>
      <c r="D606" s="1250" t="str">
        <f t="shared" si="62"/>
        <v>Rodrigo Basco</v>
      </c>
      <c r="E606" s="1252" t="s">
        <v>2922</v>
      </c>
      <c r="F606" s="1252" t="s">
        <v>19</v>
      </c>
      <c r="G606" s="1252" t="s">
        <v>1237</v>
      </c>
      <c r="H606" s="1252" t="s">
        <v>2923</v>
      </c>
      <c r="I606" s="1281" t="s">
        <v>2924</v>
      </c>
      <c r="J606" s="1252" t="s">
        <v>2925</v>
      </c>
      <c r="K606" s="1255"/>
      <c r="L606" s="1255"/>
      <c r="M606" s="1255"/>
      <c r="N606" s="1255"/>
      <c r="O606" s="1255"/>
      <c r="P606" s="1255">
        <f>1</f>
        <v>1</v>
      </c>
      <c r="Q606" s="1252" t="s">
        <v>1097</v>
      </c>
      <c r="R606" s="1266" t="s">
        <v>2926</v>
      </c>
      <c r="S606" s="1255">
        <v>1</v>
      </c>
      <c r="T606" s="1255">
        <v>1</v>
      </c>
      <c r="U606" s="1255">
        <v>1</v>
      </c>
      <c r="V606" s="1386">
        <v>1</v>
      </c>
    </row>
    <row r="607" spans="1:22">
      <c r="A607" s="1416" t="s">
        <v>2920</v>
      </c>
      <c r="B607" s="1417"/>
      <c r="C607" s="1418"/>
      <c r="D607" s="1416"/>
      <c r="E607" s="1417"/>
      <c r="F607" s="1417"/>
      <c r="G607" s="1417"/>
      <c r="H607" s="1417"/>
      <c r="I607" s="1419"/>
      <c r="J607" s="1417"/>
      <c r="K607" s="1375">
        <f t="shared" ref="K607:P607" si="63">SUM(K2:K606)</f>
        <v>223.00000000000031</v>
      </c>
      <c r="L607" s="1375">
        <f t="shared" si="63"/>
        <v>69.000000000000028</v>
      </c>
      <c r="M607" s="1375">
        <f t="shared" si="63"/>
        <v>1</v>
      </c>
      <c r="N607" s="1375">
        <f t="shared" si="63"/>
        <v>1</v>
      </c>
      <c r="O607" s="1375">
        <f t="shared" si="63"/>
        <v>1</v>
      </c>
      <c r="P607" s="1375">
        <f t="shared" si="63"/>
        <v>52.000000000000036</v>
      </c>
      <c r="Q607" s="1417"/>
      <c r="R607" s="1420"/>
      <c r="S607" s="1375">
        <f>SUM(S2:S606)</f>
        <v>346.99999999999926</v>
      </c>
      <c r="T607" s="1422">
        <f>SUM(T2:T606)</f>
        <v>346.99999999999926</v>
      </c>
      <c r="U607" s="1375">
        <f>SUM(U2:U606)</f>
        <v>196.23790926422495</v>
      </c>
      <c r="V607" s="1423">
        <f>SUM(V2:V606)</f>
        <v>196.23790926422527</v>
      </c>
    </row>
  </sheetData>
  <phoneticPr fontId="67" type="noConversion"/>
  <conditionalFormatting sqref="V471:V476 T1:T549 A1:S2 E554:R599 A3:C599 E3:S553 D3:D606">
    <cfRule type="expression" dxfId="142" priority="7">
      <formula>$E1="undergraduate student"</formula>
    </cfRule>
    <cfRule type="expression" dxfId="141" priority="8">
      <formula>$E1="graduate student"</formula>
    </cfRule>
  </conditionalFormatting>
  <conditionalFormatting sqref="A13:C13 F13:S13 S1:S12 S600:S605 S14:S553 U1:U553 U599:U605">
    <cfRule type="containsText" dxfId="140" priority="52" operator="containsText" text="graduate">
      <formula>NOT(ISERROR(SEARCH("graduate",A1)))</formula>
    </cfRule>
  </conditionalFormatting>
  <conditionalFormatting sqref="A267:C271 U267:U271 E267:S271">
    <cfRule type="expression" dxfId="139" priority="49">
      <formula>$E267="graduate student"</formula>
    </cfRule>
  </conditionalFormatting>
  <conditionalFormatting sqref="S600:S605 U1:U553 U599:U605">
    <cfRule type="expression" dxfId="138" priority="50">
      <formula>$E1="undergraduate student"</formula>
    </cfRule>
    <cfRule type="expression" dxfId="137" priority="51">
      <formula>$E1="graduate student"</formula>
    </cfRule>
  </conditionalFormatting>
  <conditionalFormatting sqref="E1:E599">
    <cfRule type="containsText" dxfId="136" priority="48" operator="containsText" text="student">
      <formula>NOT(ISERROR(SEARCH("student",E1)))</formula>
    </cfRule>
  </conditionalFormatting>
  <conditionalFormatting sqref="S2:S553 S600:S607 U2:U553 U599:U605 T606:V607">
    <cfRule type="expression" dxfId="135" priority="43">
      <formula>INDIRECT("D"&amp;ROW())="graduate"</formula>
    </cfRule>
    <cfRule type="expression" dxfId="134" priority="44">
      <formula>"I$A$2=NDIRECT(""B""&amp;ROW())=""Sun"""</formula>
    </cfRule>
    <cfRule type="expression" dxfId="133" priority="45">
      <formula>$D2="graduate"</formula>
    </cfRule>
    <cfRule type="expression" dxfId="132" priority="46">
      <formula>"$D2=""graduate"""</formula>
    </cfRule>
    <cfRule type="colorScale" priority="47">
      <colorScale>
        <cfvo type="formula" val="&quot;$D2=&quot;&quot;graduate&quot;&quot;&quot;"/>
        <cfvo type="formula" val="&quot;$D2=&quot;&quot;graduate&quot;&quot;&quot;"/>
        <color rgb="FFFF7128"/>
        <color theme="5"/>
      </colorScale>
    </cfRule>
  </conditionalFormatting>
  <conditionalFormatting sqref="S2:S553 S600:S607 U2:U553 U599:U605 T606:V607">
    <cfRule type="expression" dxfId="131" priority="41">
      <formula>$D2="graduate"</formula>
    </cfRule>
    <cfRule type="expression" dxfId="130" priority="42">
      <formula>INDIRECT("D"&amp;ROW())="graduate"</formula>
    </cfRule>
  </conditionalFormatting>
  <conditionalFormatting sqref="T600:T605">
    <cfRule type="containsText" dxfId="129" priority="40" operator="containsText" text="graduate">
      <formula>NOT(ISERROR(SEARCH("graduate",T600)))</formula>
    </cfRule>
  </conditionalFormatting>
  <conditionalFormatting sqref="T600:T605">
    <cfRule type="expression" dxfId="128" priority="38">
      <formula>$E600="undergraduate student"</formula>
    </cfRule>
    <cfRule type="expression" dxfId="127" priority="39">
      <formula>$E600="graduate student"</formula>
    </cfRule>
  </conditionalFormatting>
  <conditionalFormatting sqref="T600:T605">
    <cfRule type="expression" dxfId="126" priority="33">
      <formula>INDIRECT("D"&amp;ROW())="graduate"</formula>
    </cfRule>
    <cfRule type="expression" dxfId="125" priority="34">
      <formula>"I$A$2=NDIRECT(""B""&amp;ROW())=""Sun"""</formula>
    </cfRule>
    <cfRule type="expression" dxfId="124" priority="35">
      <formula>$D600="graduate"</formula>
    </cfRule>
    <cfRule type="expression" dxfId="123" priority="36">
      <formula>"$D2=""graduate"""</formula>
    </cfRule>
    <cfRule type="colorScale" priority="37">
      <colorScale>
        <cfvo type="formula" val="&quot;$D2=&quot;&quot;graduate&quot;&quot;&quot;"/>
        <cfvo type="formula" val="&quot;$D2=&quot;&quot;graduate&quot;&quot;&quot;"/>
        <color rgb="FFFF7128"/>
        <color rgb="FFED7D31"/>
      </colorScale>
    </cfRule>
  </conditionalFormatting>
  <conditionalFormatting sqref="T600:T605">
    <cfRule type="expression" dxfId="122" priority="31">
      <formula>$D600="graduate"</formula>
    </cfRule>
    <cfRule type="expression" dxfId="121" priority="32">
      <formula>INDIRECT("D"&amp;ROW())="graduate"</formula>
    </cfRule>
  </conditionalFormatting>
  <conditionalFormatting sqref="T13">
    <cfRule type="containsText" dxfId="120" priority="30" operator="containsText" text="graduate">
      <formula>NOT(ISERROR(SEARCH("graduate",T13)))</formula>
    </cfRule>
  </conditionalFormatting>
  <conditionalFormatting sqref="T267:T271">
    <cfRule type="expression" dxfId="119" priority="27">
      <formula>$E267="graduate student"</formula>
    </cfRule>
  </conditionalFormatting>
  <conditionalFormatting sqref="V600:V605">
    <cfRule type="expression" dxfId="118" priority="25">
      <formula>$E600="undergraduate student"</formula>
    </cfRule>
    <cfRule type="expression" dxfId="117" priority="26">
      <formula>$E600="graduate student"</formula>
    </cfRule>
  </conditionalFormatting>
  <conditionalFormatting sqref="V600:V605">
    <cfRule type="containsText" dxfId="116" priority="24" operator="containsText" text="graduate">
      <formula>NOT(ISERROR(SEARCH("graduate",V600)))</formula>
    </cfRule>
  </conditionalFormatting>
  <conditionalFormatting sqref="V600:V605">
    <cfRule type="expression" dxfId="115" priority="19">
      <formula>INDIRECT("D"&amp;ROW())="graduate"</formula>
    </cfRule>
    <cfRule type="expression" dxfId="114" priority="20">
      <formula>"I$A$2=NDIRECT(""B""&amp;ROW())=""Sun"""</formula>
    </cfRule>
    <cfRule type="expression" dxfId="113" priority="21">
      <formula>$D600="graduate"</formula>
    </cfRule>
    <cfRule type="expression" dxfId="112" priority="22">
      <formula>"$D2=""graduate"""</formula>
    </cfRule>
    <cfRule type="colorScale" priority="23">
      <colorScale>
        <cfvo type="formula" val="&quot;$D2=&quot;&quot;graduate&quot;&quot;&quot;"/>
        <cfvo type="formula" val="&quot;$D2=&quot;&quot;graduate&quot;&quot;&quot;"/>
        <color rgb="FFFF7128"/>
        <color theme="5"/>
      </colorScale>
    </cfRule>
  </conditionalFormatting>
  <conditionalFormatting sqref="V600:V605">
    <cfRule type="expression" dxfId="111" priority="17">
      <formula>$D600="graduate"</formula>
    </cfRule>
    <cfRule type="expression" dxfId="110" priority="18">
      <formula>INDIRECT("D"&amp;ROW())="graduate"</formula>
    </cfRule>
  </conditionalFormatting>
  <conditionalFormatting sqref="V13">
    <cfRule type="containsText" dxfId="109" priority="16" operator="containsText" text="graduate">
      <formula>NOT(ISERROR(SEARCH("graduate",V13)))</formula>
    </cfRule>
  </conditionalFormatting>
  <conditionalFormatting sqref="V267:V271">
    <cfRule type="expression" dxfId="108" priority="13">
      <formula>$E267="graduate student"</formula>
    </cfRule>
  </conditionalFormatting>
  <conditionalFormatting sqref="V1:V78 V81:V89 V91:V170 V173:V210 V213:V252 V254 V256:V258 V261:V292 V295:V296 V299:V301 V303 V305:V470 V477:V599">
    <cfRule type="expression" dxfId="107" priority="14">
      <formula>$E1="undergraduate student"</formula>
    </cfRule>
    <cfRule type="expression" dxfId="106" priority="15">
      <formula>$E1="graduate student"</formula>
    </cfRule>
  </conditionalFormatting>
  <conditionalFormatting sqref="V302">
    <cfRule type="expression" dxfId="105" priority="11">
      <formula>$E302="undergraduate student"</formula>
    </cfRule>
    <cfRule type="expression" dxfId="104" priority="12">
      <formula>$E302="graduate student"</formula>
    </cfRule>
  </conditionalFormatting>
  <conditionalFormatting sqref="V304">
    <cfRule type="expression" dxfId="103" priority="9">
      <formula>$E304="undergraduate student"</formula>
    </cfRule>
    <cfRule type="expression" dxfId="102" priority="10">
      <formula>$E304="graduate student"</formula>
    </cfRule>
  </conditionalFormatting>
  <conditionalFormatting sqref="T550:T599">
    <cfRule type="expression" dxfId="101" priority="5">
      <formula>$E550="undergraduate student"</formula>
    </cfRule>
    <cfRule type="expression" dxfId="100" priority="6">
      <formula>$E550="graduate student"</formula>
    </cfRule>
  </conditionalFormatting>
  <conditionalFormatting sqref="S554:S599">
    <cfRule type="expression" dxfId="99" priority="3">
      <formula>$E554="undergraduate student"</formula>
    </cfRule>
    <cfRule type="expression" dxfId="98" priority="4">
      <formula>$E554="graduate student"</formula>
    </cfRule>
  </conditionalFormatting>
  <conditionalFormatting sqref="U554:U598">
    <cfRule type="expression" dxfId="97" priority="1">
      <formula>$E554="undergraduate student"</formula>
    </cfRule>
    <cfRule type="expression" dxfId="96" priority="2">
      <formula>$E554="graduate student"</formula>
    </cfRule>
  </conditionalFormatting>
  <hyperlinks>
    <hyperlink ref="R599" r:id="rId1" xr:uid="{00000000-0004-0000-0400-000000000000}"/>
    <hyperlink ref="R598" r:id="rId2" xr:uid="{00000000-0004-0000-0400-000001000000}"/>
    <hyperlink ref="R597" r:id="rId3" xr:uid="{00000000-0004-0000-0400-000002000000}"/>
    <hyperlink ref="R596" r:id="rId4" xr:uid="{00000000-0004-0000-0400-000003000000}"/>
    <hyperlink ref="R595" r:id="rId5" xr:uid="{00000000-0004-0000-0400-000004000000}"/>
    <hyperlink ref="R594" r:id="rId6" xr:uid="{00000000-0004-0000-0400-000005000000}"/>
    <hyperlink ref="R593" r:id="rId7" xr:uid="{00000000-0004-0000-0400-000006000000}"/>
    <hyperlink ref="R592" r:id="rId8" xr:uid="{00000000-0004-0000-0400-000007000000}"/>
    <hyperlink ref="R591" r:id="rId9" xr:uid="{00000000-0004-0000-0400-000008000000}"/>
    <hyperlink ref="R590" r:id="rId10" xr:uid="{00000000-0004-0000-0400-000009000000}"/>
    <hyperlink ref="R589" r:id="rId11" xr:uid="{00000000-0004-0000-0400-00000A000000}"/>
    <hyperlink ref="R588" r:id="rId12" xr:uid="{00000000-0004-0000-0400-00000B000000}"/>
    <hyperlink ref="R587" r:id="rId13" xr:uid="{00000000-0004-0000-0400-00000C000000}"/>
    <hyperlink ref="R586" r:id="rId14" xr:uid="{00000000-0004-0000-0400-00000D000000}"/>
    <hyperlink ref="R585" r:id="rId15" xr:uid="{00000000-0004-0000-0400-00000E000000}"/>
    <hyperlink ref="R584" r:id="rId16" xr:uid="{00000000-0004-0000-0400-00000F000000}"/>
    <hyperlink ref="R583" r:id="rId17" xr:uid="{00000000-0004-0000-0400-000010000000}"/>
    <hyperlink ref="R582" r:id="rId18" xr:uid="{00000000-0004-0000-0400-000011000000}"/>
    <hyperlink ref="R581" r:id="rId19" xr:uid="{00000000-0004-0000-0400-000012000000}"/>
    <hyperlink ref="R580" r:id="rId20" xr:uid="{00000000-0004-0000-0400-000013000000}"/>
    <hyperlink ref="R579" r:id="rId21" xr:uid="{00000000-0004-0000-0400-000014000000}"/>
    <hyperlink ref="R578" r:id="rId22" xr:uid="{00000000-0004-0000-0400-000015000000}"/>
    <hyperlink ref="R577" r:id="rId23" xr:uid="{00000000-0004-0000-0400-000016000000}"/>
    <hyperlink ref="R576" r:id="rId24" xr:uid="{00000000-0004-0000-0400-000017000000}"/>
    <hyperlink ref="R575" r:id="rId25" xr:uid="{00000000-0004-0000-0400-000018000000}"/>
    <hyperlink ref="R574" r:id="rId26" xr:uid="{00000000-0004-0000-0400-000019000000}"/>
    <hyperlink ref="R573" r:id="rId27" xr:uid="{00000000-0004-0000-0400-00001A000000}"/>
    <hyperlink ref="R572" r:id="rId28" xr:uid="{00000000-0004-0000-0400-00001B000000}"/>
    <hyperlink ref="R571" r:id="rId29" xr:uid="{00000000-0004-0000-0400-00001C000000}"/>
    <hyperlink ref="R570" r:id="rId30" xr:uid="{00000000-0004-0000-0400-00001D000000}"/>
    <hyperlink ref="R569" r:id="rId31" xr:uid="{00000000-0004-0000-0400-00001E000000}"/>
    <hyperlink ref="R568" r:id="rId32" xr:uid="{00000000-0004-0000-0400-00001F000000}"/>
    <hyperlink ref="R567" r:id="rId33" xr:uid="{00000000-0004-0000-0400-000020000000}"/>
    <hyperlink ref="R566" r:id="rId34" xr:uid="{00000000-0004-0000-0400-000021000000}"/>
    <hyperlink ref="R565" r:id="rId35" xr:uid="{00000000-0004-0000-0400-000022000000}"/>
    <hyperlink ref="R564" r:id="rId36" xr:uid="{00000000-0004-0000-0400-000023000000}"/>
    <hyperlink ref="R563" r:id="rId37" xr:uid="{00000000-0004-0000-0400-000024000000}"/>
    <hyperlink ref="R562" r:id="rId38" xr:uid="{00000000-0004-0000-0400-000025000000}"/>
    <hyperlink ref="R561" r:id="rId39" xr:uid="{00000000-0004-0000-0400-000026000000}"/>
    <hyperlink ref="R560" r:id="rId40" xr:uid="{00000000-0004-0000-0400-000027000000}"/>
    <hyperlink ref="R559" r:id="rId41" xr:uid="{00000000-0004-0000-0400-000028000000}"/>
    <hyperlink ref="R558" r:id="rId42" xr:uid="{00000000-0004-0000-0400-000029000000}"/>
    <hyperlink ref="R557" r:id="rId43" xr:uid="{00000000-0004-0000-0400-00002A000000}"/>
    <hyperlink ref="R556" r:id="rId44" xr:uid="{00000000-0004-0000-0400-00002B000000}"/>
    <hyperlink ref="R555" r:id="rId45" xr:uid="{00000000-0004-0000-0400-00002C000000}"/>
    <hyperlink ref="R554" r:id="rId46" xr:uid="{00000000-0004-0000-0400-00002D000000}"/>
    <hyperlink ref="R553" r:id="rId47" xr:uid="{00000000-0004-0000-0400-00002E000000}"/>
    <hyperlink ref="R552" r:id="rId48" xr:uid="{00000000-0004-0000-0400-00002F000000}"/>
    <hyperlink ref="R551" r:id="rId49" xr:uid="{00000000-0004-0000-0400-000030000000}"/>
    <hyperlink ref="R550" r:id="rId50" xr:uid="{00000000-0004-0000-0400-000031000000}"/>
    <hyperlink ref="R549" r:id="rId51" xr:uid="{00000000-0004-0000-0400-000032000000}"/>
    <hyperlink ref="R548" r:id="rId52" xr:uid="{00000000-0004-0000-0400-000033000000}"/>
    <hyperlink ref="R547" r:id="rId53" xr:uid="{00000000-0004-0000-0400-000034000000}"/>
    <hyperlink ref="R546" r:id="rId54" xr:uid="{00000000-0004-0000-0400-000035000000}"/>
    <hyperlink ref="R545" r:id="rId55" xr:uid="{00000000-0004-0000-0400-000036000000}"/>
    <hyperlink ref="R544" r:id="rId56" xr:uid="{00000000-0004-0000-0400-000037000000}"/>
    <hyperlink ref="R542" r:id="rId57" xr:uid="{00000000-0004-0000-0400-000038000000}"/>
    <hyperlink ref="R543" r:id="rId58" xr:uid="{00000000-0004-0000-0400-000039000000}"/>
    <hyperlink ref="R536:R540" r:id="rId59" display="http://apps.webofknowledge.com/full_record.do?product=WOS&amp;search_mode=GeneralSearch&amp;qid=1&amp;SID=E4mWRou5HWWwzZi9H6s&amp;page=1&amp;doc=1" xr:uid="{00000000-0004-0000-0400-00003A000000}"/>
    <hyperlink ref="R535" r:id="rId60" xr:uid="{00000000-0004-0000-0400-00003B000000}"/>
    <hyperlink ref="R534" r:id="rId61" xr:uid="{00000000-0004-0000-0400-00003C000000}"/>
    <hyperlink ref="R533" r:id="rId62" xr:uid="{00000000-0004-0000-0400-00003D000000}"/>
    <hyperlink ref="R532" r:id="rId63" xr:uid="{00000000-0004-0000-0400-00003E000000}"/>
    <hyperlink ref="R531" r:id="rId64" xr:uid="{00000000-0004-0000-0400-00003F000000}"/>
    <hyperlink ref="R530" r:id="rId65" xr:uid="{00000000-0004-0000-0400-000040000000}"/>
    <hyperlink ref="R529" r:id="rId66" xr:uid="{00000000-0004-0000-0400-000041000000}"/>
    <hyperlink ref="R528" r:id="rId67" xr:uid="{00000000-0004-0000-0400-000042000000}"/>
    <hyperlink ref="R527" r:id="rId68" xr:uid="{00000000-0004-0000-0400-000043000000}"/>
    <hyperlink ref="R526" r:id="rId69" xr:uid="{00000000-0004-0000-0400-000044000000}"/>
    <hyperlink ref="R525" r:id="rId70" xr:uid="{00000000-0004-0000-0400-000045000000}"/>
    <hyperlink ref="R524" r:id="rId71" xr:uid="{00000000-0004-0000-0400-000046000000}"/>
    <hyperlink ref="R523" r:id="rId72" xr:uid="{00000000-0004-0000-0400-000047000000}"/>
    <hyperlink ref="R522" r:id="rId73" xr:uid="{00000000-0004-0000-0400-000048000000}"/>
    <hyperlink ref="R521" r:id="rId74" xr:uid="{00000000-0004-0000-0400-000049000000}"/>
    <hyperlink ref="R520" r:id="rId75" xr:uid="{00000000-0004-0000-0400-00004A000000}"/>
    <hyperlink ref="R519" r:id="rId76" xr:uid="{00000000-0004-0000-0400-00004B000000}"/>
    <hyperlink ref="R518" r:id="rId77" xr:uid="{00000000-0004-0000-0400-00004C000000}"/>
    <hyperlink ref="R517" r:id="rId78" xr:uid="{00000000-0004-0000-0400-00004D000000}"/>
    <hyperlink ref="R516" r:id="rId79" xr:uid="{00000000-0004-0000-0400-00004E000000}"/>
    <hyperlink ref="R515" r:id="rId80" xr:uid="{00000000-0004-0000-0400-00004F000000}"/>
    <hyperlink ref="R514" r:id="rId81" xr:uid="{00000000-0004-0000-0400-000050000000}"/>
    <hyperlink ref="R513" r:id="rId82" xr:uid="{00000000-0004-0000-0400-000051000000}"/>
    <hyperlink ref="R512" r:id="rId83" xr:uid="{00000000-0004-0000-0400-000052000000}"/>
    <hyperlink ref="R511" r:id="rId84" xr:uid="{00000000-0004-0000-0400-000053000000}"/>
    <hyperlink ref="R510" r:id="rId85" xr:uid="{00000000-0004-0000-0400-000054000000}"/>
    <hyperlink ref="R509" r:id="rId86" xr:uid="{00000000-0004-0000-0400-000055000000}"/>
    <hyperlink ref="R508" r:id="rId87" xr:uid="{00000000-0004-0000-0400-000056000000}"/>
    <hyperlink ref="R507" r:id="rId88" xr:uid="{00000000-0004-0000-0400-000057000000}"/>
    <hyperlink ref="R506" r:id="rId89" xr:uid="{00000000-0004-0000-0400-000058000000}"/>
    <hyperlink ref="R505" r:id="rId90" xr:uid="{00000000-0004-0000-0400-000059000000}"/>
    <hyperlink ref="R504" r:id="rId91" xr:uid="{00000000-0004-0000-0400-00005A000000}"/>
    <hyperlink ref="R503" r:id="rId92" xr:uid="{00000000-0004-0000-0400-00005B000000}"/>
    <hyperlink ref="R502" r:id="rId93" xr:uid="{00000000-0004-0000-0400-00005C000000}"/>
    <hyperlink ref="R501" r:id="rId94" xr:uid="{00000000-0004-0000-0400-00005D000000}"/>
    <hyperlink ref="R500" r:id="rId95" xr:uid="{00000000-0004-0000-0400-00005E000000}"/>
    <hyperlink ref="R499" r:id="rId96" xr:uid="{00000000-0004-0000-0400-00005F000000}"/>
    <hyperlink ref="R498" r:id="rId97" xr:uid="{00000000-0004-0000-0400-000060000000}"/>
    <hyperlink ref="R497" r:id="rId98" xr:uid="{00000000-0004-0000-0400-000061000000}"/>
    <hyperlink ref="R496" r:id="rId99" xr:uid="{00000000-0004-0000-0400-000062000000}"/>
    <hyperlink ref="R495" r:id="rId100" xr:uid="{00000000-0004-0000-0400-000063000000}"/>
    <hyperlink ref="R494" r:id="rId101" xr:uid="{00000000-0004-0000-0400-000064000000}"/>
    <hyperlink ref="R493" r:id="rId102" xr:uid="{00000000-0004-0000-0400-000065000000}"/>
    <hyperlink ref="R492" r:id="rId103" xr:uid="{00000000-0004-0000-0400-000066000000}"/>
    <hyperlink ref="R491" r:id="rId104" xr:uid="{00000000-0004-0000-0400-000067000000}"/>
    <hyperlink ref="R490" r:id="rId105" xr:uid="{00000000-0004-0000-0400-000068000000}"/>
    <hyperlink ref="R489" r:id="rId106" xr:uid="{00000000-0004-0000-0400-000069000000}"/>
    <hyperlink ref="R488" r:id="rId107" xr:uid="{00000000-0004-0000-0400-00006A000000}"/>
    <hyperlink ref="R487" r:id="rId108" xr:uid="{00000000-0004-0000-0400-00006B000000}"/>
    <hyperlink ref="R486" r:id="rId109" xr:uid="{00000000-0004-0000-0400-00006C000000}"/>
    <hyperlink ref="R485" r:id="rId110" xr:uid="{00000000-0004-0000-0400-00006D000000}"/>
    <hyperlink ref="R484" r:id="rId111" xr:uid="{00000000-0004-0000-0400-00006E000000}"/>
    <hyperlink ref="R483" r:id="rId112" xr:uid="{00000000-0004-0000-0400-00006F000000}"/>
    <hyperlink ref="R482" r:id="rId113" xr:uid="{00000000-0004-0000-0400-000070000000}"/>
    <hyperlink ref="R481" r:id="rId114" xr:uid="{00000000-0004-0000-0400-000071000000}"/>
    <hyperlink ref="R480" r:id="rId115" xr:uid="{00000000-0004-0000-0400-000072000000}"/>
    <hyperlink ref="R479" r:id="rId116" xr:uid="{00000000-0004-0000-0400-000073000000}"/>
    <hyperlink ref="R478" r:id="rId117" xr:uid="{00000000-0004-0000-0400-000074000000}"/>
    <hyperlink ref="R477" r:id="rId118" xr:uid="{00000000-0004-0000-0400-000075000000}"/>
    <hyperlink ref="R476" r:id="rId119" xr:uid="{00000000-0004-0000-0400-000076000000}"/>
    <hyperlink ref="R475" r:id="rId120" xr:uid="{00000000-0004-0000-0400-000077000000}"/>
    <hyperlink ref="R474" r:id="rId121" xr:uid="{00000000-0004-0000-0400-000078000000}"/>
    <hyperlink ref="R473" r:id="rId122" xr:uid="{00000000-0004-0000-0400-000079000000}"/>
    <hyperlink ref="R472" r:id="rId123" xr:uid="{00000000-0004-0000-0400-00007A000000}"/>
    <hyperlink ref="R471" r:id="rId124" xr:uid="{00000000-0004-0000-0400-00007B000000}"/>
    <hyperlink ref="R470" r:id="rId125" xr:uid="{00000000-0004-0000-0400-00007C000000}"/>
    <hyperlink ref="R469" r:id="rId126" xr:uid="{00000000-0004-0000-0400-00007D000000}"/>
    <hyperlink ref="R468" r:id="rId127" xr:uid="{00000000-0004-0000-0400-00007E000000}"/>
    <hyperlink ref="R467" r:id="rId128" xr:uid="{00000000-0004-0000-0400-00007F000000}"/>
    <hyperlink ref="R466" r:id="rId129" xr:uid="{00000000-0004-0000-0400-000080000000}"/>
    <hyperlink ref="R465" r:id="rId130" xr:uid="{00000000-0004-0000-0400-000081000000}"/>
    <hyperlink ref="R464" r:id="rId131" xr:uid="{00000000-0004-0000-0400-000082000000}"/>
    <hyperlink ref="R463" r:id="rId132" xr:uid="{00000000-0004-0000-0400-000083000000}"/>
    <hyperlink ref="R462" r:id="rId133" xr:uid="{00000000-0004-0000-0400-000084000000}"/>
    <hyperlink ref="R461" r:id="rId134" xr:uid="{00000000-0004-0000-0400-000085000000}"/>
    <hyperlink ref="R460" r:id="rId135" xr:uid="{00000000-0004-0000-0400-000086000000}"/>
    <hyperlink ref="R459" r:id="rId136" xr:uid="{00000000-0004-0000-0400-000087000000}"/>
    <hyperlink ref="R458" r:id="rId137" xr:uid="{00000000-0004-0000-0400-000088000000}"/>
    <hyperlink ref="R457" r:id="rId138" xr:uid="{00000000-0004-0000-0400-000089000000}"/>
    <hyperlink ref="R456" r:id="rId139" xr:uid="{00000000-0004-0000-0400-00008A000000}"/>
    <hyperlink ref="R455" r:id="rId140" xr:uid="{00000000-0004-0000-0400-00008B000000}"/>
    <hyperlink ref="R454" r:id="rId141" xr:uid="{00000000-0004-0000-0400-00008C000000}"/>
    <hyperlink ref="R453" r:id="rId142" xr:uid="{00000000-0004-0000-0400-00008D000000}"/>
    <hyperlink ref="R452" r:id="rId143" xr:uid="{00000000-0004-0000-0400-00008E000000}"/>
    <hyperlink ref="R451" r:id="rId144" xr:uid="{00000000-0004-0000-0400-00008F000000}"/>
    <hyperlink ref="R450" r:id="rId145" xr:uid="{00000000-0004-0000-0400-000090000000}"/>
    <hyperlink ref="R449" r:id="rId146" xr:uid="{00000000-0004-0000-0400-000091000000}"/>
    <hyperlink ref="R448" r:id="rId147" xr:uid="{00000000-0004-0000-0400-000092000000}"/>
    <hyperlink ref="R447" r:id="rId148" xr:uid="{00000000-0004-0000-0400-000093000000}"/>
    <hyperlink ref="R446" r:id="rId149" xr:uid="{00000000-0004-0000-0400-000094000000}"/>
    <hyperlink ref="R445" r:id="rId150" xr:uid="{00000000-0004-0000-0400-000095000000}"/>
    <hyperlink ref="R444" r:id="rId151" xr:uid="{00000000-0004-0000-0400-000096000000}"/>
    <hyperlink ref="R443" r:id="rId152" xr:uid="{00000000-0004-0000-0400-000097000000}"/>
    <hyperlink ref="R442" r:id="rId153" xr:uid="{00000000-0004-0000-0400-000098000000}"/>
    <hyperlink ref="R441" r:id="rId154" xr:uid="{00000000-0004-0000-0400-000099000000}"/>
    <hyperlink ref="R440" r:id="rId155" xr:uid="{00000000-0004-0000-0400-00009A000000}"/>
    <hyperlink ref="R439" r:id="rId156" xr:uid="{00000000-0004-0000-0400-00009B000000}"/>
    <hyperlink ref="R438" r:id="rId157" xr:uid="{00000000-0004-0000-0400-00009C000000}"/>
    <hyperlink ref="R437" r:id="rId158" xr:uid="{00000000-0004-0000-0400-00009D000000}"/>
    <hyperlink ref="R436" r:id="rId159" xr:uid="{00000000-0004-0000-0400-00009E000000}"/>
    <hyperlink ref="R435" r:id="rId160" xr:uid="{00000000-0004-0000-0400-00009F000000}"/>
    <hyperlink ref="R434" r:id="rId161" xr:uid="{00000000-0004-0000-0400-0000A0000000}"/>
    <hyperlink ref="R433" r:id="rId162" xr:uid="{00000000-0004-0000-0400-0000A1000000}"/>
    <hyperlink ref="R432" r:id="rId163" xr:uid="{00000000-0004-0000-0400-0000A2000000}"/>
    <hyperlink ref="R431" r:id="rId164" xr:uid="{00000000-0004-0000-0400-0000A3000000}"/>
    <hyperlink ref="R430" r:id="rId165" xr:uid="{00000000-0004-0000-0400-0000A4000000}"/>
    <hyperlink ref="R429" r:id="rId166" xr:uid="{00000000-0004-0000-0400-0000A5000000}"/>
    <hyperlink ref="R428" r:id="rId167" xr:uid="{00000000-0004-0000-0400-0000A6000000}"/>
    <hyperlink ref="R427" r:id="rId168" xr:uid="{00000000-0004-0000-0400-0000A7000000}"/>
    <hyperlink ref="R426" r:id="rId169" xr:uid="{00000000-0004-0000-0400-0000A8000000}"/>
    <hyperlink ref="R425" r:id="rId170" xr:uid="{00000000-0004-0000-0400-0000A9000000}"/>
    <hyperlink ref="R424" r:id="rId171" xr:uid="{00000000-0004-0000-0400-0000AA000000}"/>
    <hyperlink ref="R423" r:id="rId172" xr:uid="{00000000-0004-0000-0400-0000AB000000}"/>
    <hyperlink ref="R422" r:id="rId173" xr:uid="{00000000-0004-0000-0400-0000AC000000}"/>
    <hyperlink ref="R421" r:id="rId174" xr:uid="{00000000-0004-0000-0400-0000AD000000}"/>
    <hyperlink ref="R420" r:id="rId175" xr:uid="{00000000-0004-0000-0400-0000AE000000}"/>
    <hyperlink ref="R419" r:id="rId176" xr:uid="{00000000-0004-0000-0400-0000AF000000}"/>
    <hyperlink ref="R415" r:id="rId177" xr:uid="{00000000-0004-0000-0400-0000B0000000}"/>
    <hyperlink ref="R409" r:id="rId178" xr:uid="{00000000-0004-0000-0400-0000B1000000}"/>
    <hyperlink ref="R408" r:id="rId179" xr:uid="{00000000-0004-0000-0400-0000B2000000}"/>
    <hyperlink ref="R407" r:id="rId180" xr:uid="{00000000-0004-0000-0400-0000B3000000}"/>
    <hyperlink ref="R406" r:id="rId181" xr:uid="{00000000-0004-0000-0400-0000B4000000}"/>
    <hyperlink ref="R405" r:id="rId182" xr:uid="{00000000-0004-0000-0400-0000B5000000}"/>
    <hyperlink ref="R404" r:id="rId183" xr:uid="{00000000-0004-0000-0400-0000B6000000}"/>
    <hyperlink ref="R403" r:id="rId184" xr:uid="{00000000-0004-0000-0400-0000B7000000}"/>
    <hyperlink ref="R402" r:id="rId185" xr:uid="{00000000-0004-0000-0400-0000B8000000}"/>
    <hyperlink ref="R401" r:id="rId186" xr:uid="{00000000-0004-0000-0400-0000B9000000}"/>
    <hyperlink ref="R400" r:id="rId187" xr:uid="{00000000-0004-0000-0400-0000BA000000}"/>
    <hyperlink ref="R399" r:id="rId188" xr:uid="{00000000-0004-0000-0400-0000BB000000}"/>
    <hyperlink ref="R398" r:id="rId189" xr:uid="{00000000-0004-0000-0400-0000BC000000}"/>
    <hyperlink ref="R397" r:id="rId190" xr:uid="{00000000-0004-0000-0400-0000BD000000}"/>
    <hyperlink ref="R396" r:id="rId191" xr:uid="{00000000-0004-0000-0400-0000BE000000}"/>
    <hyperlink ref="R395" r:id="rId192" xr:uid="{00000000-0004-0000-0400-0000BF000000}"/>
    <hyperlink ref="R394" r:id="rId193" xr:uid="{00000000-0004-0000-0400-0000C0000000}"/>
    <hyperlink ref="R393" r:id="rId194" xr:uid="{00000000-0004-0000-0400-0000C1000000}"/>
    <hyperlink ref="R392" r:id="rId195" xr:uid="{00000000-0004-0000-0400-0000C2000000}"/>
    <hyperlink ref="R391" r:id="rId196" xr:uid="{00000000-0004-0000-0400-0000C3000000}"/>
    <hyperlink ref="R390" r:id="rId197" xr:uid="{00000000-0004-0000-0400-0000C4000000}"/>
    <hyperlink ref="R389" r:id="rId198" xr:uid="{00000000-0004-0000-0400-0000C5000000}"/>
    <hyperlink ref="R388" r:id="rId199" xr:uid="{00000000-0004-0000-0400-0000C6000000}"/>
    <hyperlink ref="R387" r:id="rId200" xr:uid="{00000000-0004-0000-0400-0000C7000000}"/>
    <hyperlink ref="R386" r:id="rId201" xr:uid="{00000000-0004-0000-0400-0000C8000000}"/>
    <hyperlink ref="R385" r:id="rId202" xr:uid="{00000000-0004-0000-0400-0000C9000000}"/>
    <hyperlink ref="R384" r:id="rId203" xr:uid="{00000000-0004-0000-0400-0000CA000000}"/>
    <hyperlink ref="R383" r:id="rId204" xr:uid="{00000000-0004-0000-0400-0000CB000000}"/>
    <hyperlink ref="R382" r:id="rId205" xr:uid="{00000000-0004-0000-0400-0000CC000000}"/>
    <hyperlink ref="R381" r:id="rId206" xr:uid="{00000000-0004-0000-0400-0000CD000000}"/>
    <hyperlink ref="R380" r:id="rId207" xr:uid="{00000000-0004-0000-0400-0000CE000000}"/>
    <hyperlink ref="R379" r:id="rId208" xr:uid="{00000000-0004-0000-0400-0000CF000000}"/>
    <hyperlink ref="R378" r:id="rId209" xr:uid="{00000000-0004-0000-0400-0000D0000000}"/>
    <hyperlink ref="R377" r:id="rId210" xr:uid="{00000000-0004-0000-0400-0000D1000000}"/>
    <hyperlink ref="R376" r:id="rId211" xr:uid="{00000000-0004-0000-0400-0000D2000000}"/>
    <hyperlink ref="R375" r:id="rId212" xr:uid="{00000000-0004-0000-0400-0000D3000000}"/>
    <hyperlink ref="R374" r:id="rId213" xr:uid="{00000000-0004-0000-0400-0000D4000000}"/>
    <hyperlink ref="R373" r:id="rId214" xr:uid="{00000000-0004-0000-0400-0000D5000000}"/>
    <hyperlink ref="R372" r:id="rId215" xr:uid="{00000000-0004-0000-0400-0000D6000000}"/>
    <hyperlink ref="R371" r:id="rId216" xr:uid="{00000000-0004-0000-0400-0000D7000000}"/>
    <hyperlink ref="R370" r:id="rId217" xr:uid="{00000000-0004-0000-0400-0000D8000000}"/>
    <hyperlink ref="R369" r:id="rId218" xr:uid="{00000000-0004-0000-0400-0000D9000000}"/>
    <hyperlink ref="R368" r:id="rId219" xr:uid="{00000000-0004-0000-0400-0000DA000000}"/>
    <hyperlink ref="R367" r:id="rId220" xr:uid="{00000000-0004-0000-0400-0000DB000000}"/>
    <hyperlink ref="R366" r:id="rId221" xr:uid="{00000000-0004-0000-0400-0000DC000000}"/>
    <hyperlink ref="R365" r:id="rId222" xr:uid="{00000000-0004-0000-0400-0000DD000000}"/>
    <hyperlink ref="R364" r:id="rId223" xr:uid="{00000000-0004-0000-0400-0000DE000000}"/>
    <hyperlink ref="R363" r:id="rId224" xr:uid="{00000000-0004-0000-0400-0000DF000000}"/>
    <hyperlink ref="R362" r:id="rId225" xr:uid="{00000000-0004-0000-0400-0000E0000000}"/>
    <hyperlink ref="R361" r:id="rId226" xr:uid="{00000000-0004-0000-0400-0000E1000000}"/>
    <hyperlink ref="R350" r:id="rId227" xr:uid="{00000000-0004-0000-0400-0000E2000000}"/>
    <hyperlink ref="R349" r:id="rId228" xr:uid="{00000000-0004-0000-0400-0000E3000000}"/>
    <hyperlink ref="R348" r:id="rId229" xr:uid="{00000000-0004-0000-0400-0000E4000000}"/>
    <hyperlink ref="R347" r:id="rId230" xr:uid="{00000000-0004-0000-0400-0000E5000000}"/>
    <hyperlink ref="R346" r:id="rId231" xr:uid="{00000000-0004-0000-0400-0000E6000000}"/>
    <hyperlink ref="R345" r:id="rId232" xr:uid="{00000000-0004-0000-0400-0000E7000000}"/>
    <hyperlink ref="R344" r:id="rId233" xr:uid="{00000000-0004-0000-0400-0000E8000000}"/>
    <hyperlink ref="R343" r:id="rId234" xr:uid="{00000000-0004-0000-0400-0000E9000000}"/>
    <hyperlink ref="R342" r:id="rId235" xr:uid="{00000000-0004-0000-0400-0000EA000000}"/>
    <hyperlink ref="R341" r:id="rId236" xr:uid="{00000000-0004-0000-0400-0000EB000000}"/>
    <hyperlink ref="R340" r:id="rId237" xr:uid="{00000000-0004-0000-0400-0000EC000000}"/>
    <hyperlink ref="R339" r:id="rId238" xr:uid="{00000000-0004-0000-0400-0000ED000000}"/>
    <hyperlink ref="R338" r:id="rId239" xr:uid="{00000000-0004-0000-0400-0000EE000000}"/>
    <hyperlink ref="R337" r:id="rId240" xr:uid="{00000000-0004-0000-0400-0000EF000000}"/>
    <hyperlink ref="R336" r:id="rId241" xr:uid="{00000000-0004-0000-0400-0000F0000000}"/>
    <hyperlink ref="R335" r:id="rId242" xr:uid="{00000000-0004-0000-0400-0000F1000000}"/>
    <hyperlink ref="R334" r:id="rId243" xr:uid="{00000000-0004-0000-0400-0000F2000000}"/>
    <hyperlink ref="R333" r:id="rId244" xr:uid="{00000000-0004-0000-0400-0000F3000000}"/>
    <hyperlink ref="R332" r:id="rId245" xr:uid="{00000000-0004-0000-0400-0000F4000000}"/>
    <hyperlink ref="R331" r:id="rId246" xr:uid="{00000000-0004-0000-0400-0000F5000000}"/>
    <hyperlink ref="R330" r:id="rId247" xr:uid="{00000000-0004-0000-0400-0000F6000000}"/>
    <hyperlink ref="R329" r:id="rId248" xr:uid="{00000000-0004-0000-0400-0000F7000000}"/>
    <hyperlink ref="R328" r:id="rId249" xr:uid="{00000000-0004-0000-0400-0000F8000000}"/>
    <hyperlink ref="R327" r:id="rId250" xr:uid="{00000000-0004-0000-0400-0000F9000000}"/>
    <hyperlink ref="R326" r:id="rId251" xr:uid="{00000000-0004-0000-0400-0000FA000000}"/>
    <hyperlink ref="R325" r:id="rId252" xr:uid="{00000000-0004-0000-0400-0000FB000000}"/>
    <hyperlink ref="R324" r:id="rId253" xr:uid="{00000000-0004-0000-0400-0000FC000000}"/>
    <hyperlink ref="R323" r:id="rId254" xr:uid="{00000000-0004-0000-0400-0000FD000000}"/>
    <hyperlink ref="R322" r:id="rId255" xr:uid="{00000000-0004-0000-0400-0000FE000000}"/>
    <hyperlink ref="R321" r:id="rId256" xr:uid="{00000000-0004-0000-0400-0000FF000000}"/>
    <hyperlink ref="R320" r:id="rId257" xr:uid="{00000000-0004-0000-0400-000000010000}"/>
    <hyperlink ref="R319" r:id="rId258" xr:uid="{00000000-0004-0000-0400-000001010000}"/>
    <hyperlink ref="R318" r:id="rId259" xr:uid="{00000000-0004-0000-0400-000002010000}"/>
    <hyperlink ref="R317" r:id="rId260" xr:uid="{00000000-0004-0000-0400-000003010000}"/>
    <hyperlink ref="R316" r:id="rId261" xr:uid="{00000000-0004-0000-0400-000004010000}"/>
    <hyperlink ref="R315" r:id="rId262" xr:uid="{00000000-0004-0000-0400-000005010000}"/>
    <hyperlink ref="R314" r:id="rId263" xr:uid="{00000000-0004-0000-0400-000006010000}"/>
    <hyperlink ref="R313" r:id="rId264" xr:uid="{00000000-0004-0000-0400-000007010000}"/>
    <hyperlink ref="R312" r:id="rId265" xr:uid="{00000000-0004-0000-0400-000008010000}"/>
    <hyperlink ref="R311" r:id="rId266" xr:uid="{00000000-0004-0000-0400-000009010000}"/>
    <hyperlink ref="R310" r:id="rId267" xr:uid="{00000000-0004-0000-0400-00000A010000}"/>
    <hyperlink ref="R309" r:id="rId268" xr:uid="{00000000-0004-0000-0400-00000B010000}"/>
    <hyperlink ref="R308" r:id="rId269" xr:uid="{00000000-0004-0000-0400-00000C010000}"/>
    <hyperlink ref="R307" r:id="rId270" xr:uid="{00000000-0004-0000-0400-00000D010000}"/>
    <hyperlink ref="R306" r:id="rId271" xr:uid="{00000000-0004-0000-0400-00000E010000}"/>
    <hyperlink ref="R305" r:id="rId272" xr:uid="{00000000-0004-0000-0400-00000F010000}"/>
    <hyperlink ref="R304" r:id="rId273" xr:uid="{00000000-0004-0000-0400-000010010000}"/>
    <hyperlink ref="R303" r:id="rId274" xr:uid="{00000000-0004-0000-0400-000011010000}"/>
    <hyperlink ref="R302" r:id="rId275" xr:uid="{00000000-0004-0000-0400-000012010000}"/>
    <hyperlink ref="R301" r:id="rId276" xr:uid="{00000000-0004-0000-0400-000013010000}"/>
    <hyperlink ref="R300" r:id="rId277" xr:uid="{00000000-0004-0000-0400-000014010000}"/>
    <hyperlink ref="R299" r:id="rId278" xr:uid="{00000000-0004-0000-0400-000015010000}"/>
    <hyperlink ref="R298" r:id="rId279" xr:uid="{00000000-0004-0000-0400-000016010000}"/>
    <hyperlink ref="R297" r:id="rId280" xr:uid="{00000000-0004-0000-0400-000017010000}"/>
    <hyperlink ref="R296" r:id="rId281" xr:uid="{00000000-0004-0000-0400-000018010000}"/>
    <hyperlink ref="R295" r:id="rId282" xr:uid="{00000000-0004-0000-0400-000019010000}"/>
    <hyperlink ref="R294" r:id="rId283" xr:uid="{00000000-0004-0000-0400-00001A010000}"/>
    <hyperlink ref="R293" r:id="rId284" xr:uid="{00000000-0004-0000-0400-00001B010000}"/>
    <hyperlink ref="R292" r:id="rId285" xr:uid="{00000000-0004-0000-0400-00001C010000}"/>
    <hyperlink ref="R291" r:id="rId286" xr:uid="{00000000-0004-0000-0400-00001D010000}"/>
    <hyperlink ref="R290" r:id="rId287" xr:uid="{00000000-0004-0000-0400-00001E010000}"/>
    <hyperlink ref="R289" r:id="rId288" xr:uid="{00000000-0004-0000-0400-00001F010000}"/>
    <hyperlink ref="R288" r:id="rId289" xr:uid="{00000000-0004-0000-0400-000020010000}"/>
    <hyperlink ref="R287" r:id="rId290" xr:uid="{00000000-0004-0000-0400-000021010000}"/>
    <hyperlink ref="R286" r:id="rId291" xr:uid="{00000000-0004-0000-0400-000022010000}"/>
    <hyperlink ref="R285" r:id="rId292" xr:uid="{00000000-0004-0000-0400-000023010000}"/>
    <hyperlink ref="R284" r:id="rId293" xr:uid="{00000000-0004-0000-0400-000024010000}"/>
    <hyperlink ref="R283" r:id="rId294" xr:uid="{00000000-0004-0000-0400-000025010000}"/>
    <hyperlink ref="R282" r:id="rId295" xr:uid="{00000000-0004-0000-0400-000026010000}"/>
    <hyperlink ref="R281" r:id="rId296" xr:uid="{00000000-0004-0000-0400-000027010000}"/>
    <hyperlink ref="R280" r:id="rId297" xr:uid="{00000000-0004-0000-0400-000028010000}"/>
    <hyperlink ref="R279" r:id="rId298" xr:uid="{00000000-0004-0000-0400-000029010000}"/>
    <hyperlink ref="R278" r:id="rId299" xr:uid="{00000000-0004-0000-0400-00002A010000}"/>
    <hyperlink ref="R277" r:id="rId300" xr:uid="{00000000-0004-0000-0400-00002B010000}"/>
    <hyperlink ref="R276" r:id="rId301" xr:uid="{00000000-0004-0000-0400-00002C010000}"/>
    <hyperlink ref="R275" r:id="rId302" xr:uid="{00000000-0004-0000-0400-00002D010000}"/>
    <hyperlink ref="R274" r:id="rId303" xr:uid="{00000000-0004-0000-0400-00002E010000}"/>
    <hyperlink ref="R273" r:id="rId304" xr:uid="{00000000-0004-0000-0400-00002F010000}"/>
    <hyperlink ref="R272" r:id="rId305" xr:uid="{00000000-0004-0000-0400-000030010000}"/>
    <hyperlink ref="R271" r:id="rId306" xr:uid="{00000000-0004-0000-0400-000031010000}"/>
    <hyperlink ref="R270" r:id="rId307" xr:uid="{00000000-0004-0000-0400-000032010000}"/>
    <hyperlink ref="R269" r:id="rId308" xr:uid="{00000000-0004-0000-0400-000033010000}"/>
    <hyperlink ref="R268" r:id="rId309" xr:uid="{00000000-0004-0000-0400-000034010000}"/>
    <hyperlink ref="R267" r:id="rId310" xr:uid="{00000000-0004-0000-0400-000035010000}"/>
    <hyperlink ref="R266" r:id="rId311" xr:uid="{00000000-0004-0000-0400-000036010000}"/>
    <hyperlink ref="R265" r:id="rId312" xr:uid="{00000000-0004-0000-0400-000037010000}"/>
    <hyperlink ref="R264" r:id="rId313" xr:uid="{00000000-0004-0000-0400-000038010000}"/>
    <hyperlink ref="R263" r:id="rId314" xr:uid="{00000000-0004-0000-0400-000039010000}"/>
    <hyperlink ref="R262" r:id="rId315" xr:uid="{00000000-0004-0000-0400-00003A010000}"/>
    <hyperlink ref="R261" r:id="rId316" xr:uid="{00000000-0004-0000-0400-00003B010000}"/>
    <hyperlink ref="R260" r:id="rId317" xr:uid="{00000000-0004-0000-0400-00003C010000}"/>
    <hyperlink ref="R259" r:id="rId318" xr:uid="{00000000-0004-0000-0400-00003D010000}"/>
    <hyperlink ref="R258" r:id="rId319" xr:uid="{00000000-0004-0000-0400-00003E010000}"/>
    <hyperlink ref="R257" r:id="rId320" xr:uid="{00000000-0004-0000-0400-00003F010000}"/>
    <hyperlink ref="R256" r:id="rId321" xr:uid="{00000000-0004-0000-0400-000040010000}"/>
    <hyperlink ref="R254:R255" r:id="rId322" display="http://apps.webofknowledge.com/full_record.do?product=WOS&amp;search_mode=GeneralSearch&amp;qid=3&amp;SID=F2Hiy86VoUryodGFyZr&amp;page=1&amp;doc=1" xr:uid="{00000000-0004-0000-0400-000041010000}"/>
    <hyperlink ref="R253" r:id="rId323" xr:uid="{00000000-0004-0000-0400-000042010000}"/>
    <hyperlink ref="R252" r:id="rId324" xr:uid="{00000000-0004-0000-0400-000043010000}"/>
    <hyperlink ref="R251" r:id="rId325" xr:uid="{00000000-0004-0000-0400-000044010000}"/>
    <hyperlink ref="R246:R250" r:id="rId326" display="http://apps.webofknowledge.com/full_record.do?product=WOS&amp;search_mode=GeneralSearch&amp;qid=3&amp;SID=F2Hiy86VoUryodGFyZr&amp;page=1&amp;doc=4" xr:uid="{00000000-0004-0000-0400-000045010000}"/>
    <hyperlink ref="R245" r:id="rId327" xr:uid="{00000000-0004-0000-0400-000046010000}"/>
    <hyperlink ref="R244" r:id="rId328" xr:uid="{00000000-0004-0000-0400-000047010000}"/>
    <hyperlink ref="R243" r:id="rId329" xr:uid="{00000000-0004-0000-0400-000048010000}"/>
    <hyperlink ref="R242" r:id="rId330" xr:uid="{00000000-0004-0000-0400-000049010000}"/>
    <hyperlink ref="R241" r:id="rId331" xr:uid="{00000000-0004-0000-0400-00004A010000}"/>
    <hyperlink ref="R240" r:id="rId332" xr:uid="{00000000-0004-0000-0400-00004B010000}"/>
    <hyperlink ref="R239" r:id="rId333" xr:uid="{00000000-0004-0000-0400-00004C010000}"/>
    <hyperlink ref="R238" r:id="rId334" xr:uid="{00000000-0004-0000-0400-00004D010000}"/>
    <hyperlink ref="R237" r:id="rId335" xr:uid="{00000000-0004-0000-0400-00004E010000}"/>
    <hyperlink ref="R236" r:id="rId336" xr:uid="{00000000-0004-0000-0400-00004F010000}"/>
    <hyperlink ref="R235" r:id="rId337" xr:uid="{00000000-0004-0000-0400-000050010000}"/>
    <hyperlink ref="R234" r:id="rId338" xr:uid="{00000000-0004-0000-0400-000051010000}"/>
    <hyperlink ref="R233" r:id="rId339" xr:uid="{00000000-0004-0000-0400-000052010000}"/>
    <hyperlink ref="R232" r:id="rId340" xr:uid="{00000000-0004-0000-0400-000053010000}"/>
    <hyperlink ref="R231" r:id="rId341" xr:uid="{00000000-0004-0000-0400-000054010000}"/>
    <hyperlink ref="R230" r:id="rId342" xr:uid="{00000000-0004-0000-0400-000055010000}"/>
    <hyperlink ref="R228" r:id="rId343" xr:uid="{00000000-0004-0000-0400-000056010000}"/>
    <hyperlink ref="R227" r:id="rId344" xr:uid="{00000000-0004-0000-0400-000057010000}"/>
    <hyperlink ref="R226" r:id="rId345" xr:uid="{00000000-0004-0000-0400-000058010000}"/>
    <hyperlink ref="R225" r:id="rId346" xr:uid="{00000000-0004-0000-0400-000059010000}"/>
    <hyperlink ref="R224" r:id="rId347" xr:uid="{00000000-0004-0000-0400-00005A010000}"/>
    <hyperlink ref="R223" r:id="rId348" xr:uid="{00000000-0004-0000-0400-00005B010000}"/>
    <hyperlink ref="R222" r:id="rId349" xr:uid="{00000000-0004-0000-0400-00005C010000}"/>
    <hyperlink ref="R221" r:id="rId350" xr:uid="{00000000-0004-0000-0400-00005D010000}"/>
    <hyperlink ref="R220" r:id="rId351" xr:uid="{00000000-0004-0000-0400-00005E010000}"/>
    <hyperlink ref="R219" r:id="rId352" xr:uid="{00000000-0004-0000-0400-00005F010000}"/>
    <hyperlink ref="R218" r:id="rId353" xr:uid="{00000000-0004-0000-0400-000060010000}"/>
    <hyperlink ref="R217" r:id="rId354" xr:uid="{00000000-0004-0000-0400-000061010000}"/>
    <hyperlink ref="R210" r:id="rId355" xr:uid="{00000000-0004-0000-0400-000062010000}"/>
    <hyperlink ref="R209" r:id="rId356" xr:uid="{00000000-0004-0000-0400-000063010000}"/>
    <hyperlink ref="R208" r:id="rId357" xr:uid="{00000000-0004-0000-0400-000064010000}"/>
    <hyperlink ref="R207" r:id="rId358" xr:uid="{00000000-0004-0000-0400-000065010000}"/>
    <hyperlink ref="R206" r:id="rId359" xr:uid="{00000000-0004-0000-0400-000066010000}"/>
    <hyperlink ref="R205" r:id="rId360" xr:uid="{00000000-0004-0000-0400-000067010000}"/>
    <hyperlink ref="R204" r:id="rId361" xr:uid="{00000000-0004-0000-0400-000068010000}"/>
    <hyperlink ref="R203" r:id="rId362" xr:uid="{00000000-0004-0000-0400-000069010000}"/>
    <hyperlink ref="R202" r:id="rId363" xr:uid="{00000000-0004-0000-0400-00006A010000}"/>
    <hyperlink ref="R201" r:id="rId364" xr:uid="{00000000-0004-0000-0400-00006B010000}"/>
    <hyperlink ref="R200" r:id="rId365" xr:uid="{00000000-0004-0000-0400-00006C010000}"/>
    <hyperlink ref="R199" r:id="rId366" xr:uid="{00000000-0004-0000-0400-00006D010000}"/>
    <hyperlink ref="R198" r:id="rId367" xr:uid="{00000000-0004-0000-0400-00006E010000}"/>
    <hyperlink ref="R197" r:id="rId368" xr:uid="{00000000-0004-0000-0400-00006F010000}"/>
    <hyperlink ref="R196" r:id="rId369" xr:uid="{00000000-0004-0000-0400-000070010000}"/>
    <hyperlink ref="R195" r:id="rId370" xr:uid="{00000000-0004-0000-0400-000071010000}"/>
    <hyperlink ref="R194" r:id="rId371" xr:uid="{00000000-0004-0000-0400-000072010000}"/>
    <hyperlink ref="R193" r:id="rId372" xr:uid="{00000000-0004-0000-0400-000073010000}"/>
    <hyperlink ref="R192" r:id="rId373" xr:uid="{00000000-0004-0000-0400-000074010000}"/>
    <hyperlink ref="R169" r:id="rId374" xr:uid="{00000000-0004-0000-0400-000075010000}"/>
    <hyperlink ref="R168" r:id="rId375" xr:uid="{00000000-0004-0000-0400-000076010000}"/>
    <hyperlink ref="R164" r:id="rId376" xr:uid="{00000000-0004-0000-0400-000077010000}"/>
    <hyperlink ref="R165:R167" r:id="rId377" display="http://apps.webofknowledge.com/full_record.do?product=WOS&amp;search_mode=GeneralSearch&amp;qid=1&amp;SID=F1ZujJSFTah2efOH4Py&amp;page=3&amp;doc=124" xr:uid="{00000000-0004-0000-0400-000078010000}"/>
    <hyperlink ref="R163" r:id="rId378" xr:uid="{00000000-0004-0000-0400-000079010000}"/>
    <hyperlink ref="R160" r:id="rId379" xr:uid="{00000000-0004-0000-0400-00007A010000}"/>
    <hyperlink ref="R159" r:id="rId380" xr:uid="{00000000-0004-0000-0400-00007B010000}"/>
    <hyperlink ref="R158" r:id="rId381" xr:uid="{00000000-0004-0000-0400-00007C010000}"/>
    <hyperlink ref="R157" r:id="rId382" xr:uid="{00000000-0004-0000-0400-00007D010000}"/>
    <hyperlink ref="R156" r:id="rId383" xr:uid="{00000000-0004-0000-0400-00007E010000}"/>
    <hyperlink ref="R191" r:id="rId384" xr:uid="{00000000-0004-0000-0400-00007F010000}"/>
    <hyperlink ref="R155" r:id="rId385" xr:uid="{00000000-0004-0000-0400-000080010000}"/>
    <hyperlink ref="R154" r:id="rId386" xr:uid="{00000000-0004-0000-0400-000081010000}"/>
    <hyperlink ref="R153" r:id="rId387" xr:uid="{00000000-0004-0000-0400-000082010000}"/>
    <hyperlink ref="R152" r:id="rId388" xr:uid="{00000000-0004-0000-0400-000083010000}"/>
    <hyperlink ref="R151" r:id="rId389" xr:uid="{00000000-0004-0000-0400-000084010000}"/>
    <hyperlink ref="R150" r:id="rId390" xr:uid="{00000000-0004-0000-0400-000085010000}"/>
    <hyperlink ref="R149" r:id="rId391" xr:uid="{00000000-0004-0000-0400-000086010000}"/>
    <hyperlink ref="R148" r:id="rId392" xr:uid="{00000000-0004-0000-0400-000087010000}"/>
    <hyperlink ref="R147" r:id="rId393" xr:uid="{00000000-0004-0000-0400-000088010000}"/>
    <hyperlink ref="R146" r:id="rId394" xr:uid="{00000000-0004-0000-0400-000089010000}"/>
    <hyperlink ref="R145" r:id="rId395" xr:uid="{00000000-0004-0000-0400-00008A010000}"/>
    <hyperlink ref="R144" r:id="rId396" xr:uid="{00000000-0004-0000-0400-00008B010000}"/>
    <hyperlink ref="R143" r:id="rId397" xr:uid="{00000000-0004-0000-0400-00008C010000}"/>
    <hyperlink ref="R142" r:id="rId398" xr:uid="{00000000-0004-0000-0400-00008D010000}"/>
    <hyperlink ref="R141" r:id="rId399" xr:uid="{00000000-0004-0000-0400-00008E010000}"/>
    <hyperlink ref="R140" r:id="rId400" xr:uid="{00000000-0004-0000-0400-00008F010000}"/>
    <hyperlink ref="R139" r:id="rId401" xr:uid="{00000000-0004-0000-0400-000090010000}"/>
    <hyperlink ref="R190" r:id="rId402" xr:uid="{00000000-0004-0000-0400-000091010000}"/>
    <hyperlink ref="R189" r:id="rId403" xr:uid="{00000000-0004-0000-0400-000092010000}"/>
    <hyperlink ref="R188" r:id="rId404" xr:uid="{00000000-0004-0000-0400-000093010000}"/>
    <hyperlink ref="R138" r:id="rId405" xr:uid="{00000000-0004-0000-0400-000094010000}"/>
    <hyperlink ref="R137" r:id="rId406" xr:uid="{00000000-0004-0000-0400-000095010000}"/>
    <hyperlink ref="R136" r:id="rId407" xr:uid="{00000000-0004-0000-0400-000096010000}"/>
    <hyperlink ref="R135" r:id="rId408" xr:uid="{00000000-0004-0000-0400-000097010000}"/>
    <hyperlink ref="R134" r:id="rId409" xr:uid="{00000000-0004-0000-0400-000098010000}"/>
    <hyperlink ref="R133" r:id="rId410" xr:uid="{00000000-0004-0000-0400-000099010000}"/>
    <hyperlink ref="R132" r:id="rId411" xr:uid="{00000000-0004-0000-0400-00009A010000}"/>
    <hyperlink ref="R131" r:id="rId412" xr:uid="{00000000-0004-0000-0400-00009B010000}"/>
    <hyperlink ref="R130" r:id="rId413" xr:uid="{00000000-0004-0000-0400-00009C010000}"/>
    <hyperlink ref="R129" r:id="rId414" xr:uid="{00000000-0004-0000-0400-00009D010000}"/>
    <hyperlink ref="R128" r:id="rId415" xr:uid="{00000000-0004-0000-0400-00009E010000}"/>
    <hyperlink ref="R127" r:id="rId416" xr:uid="{00000000-0004-0000-0400-00009F010000}"/>
    <hyperlink ref="R126" r:id="rId417" xr:uid="{00000000-0004-0000-0400-0000A0010000}"/>
    <hyperlink ref="R125" r:id="rId418" xr:uid="{00000000-0004-0000-0400-0000A1010000}"/>
    <hyperlink ref="R124" r:id="rId419" xr:uid="{00000000-0004-0000-0400-0000A2010000}"/>
    <hyperlink ref="R123" r:id="rId420" xr:uid="{00000000-0004-0000-0400-0000A3010000}"/>
    <hyperlink ref="R122" r:id="rId421" xr:uid="{00000000-0004-0000-0400-0000A4010000}"/>
    <hyperlink ref="R121" r:id="rId422" xr:uid="{00000000-0004-0000-0400-0000A5010000}"/>
    <hyperlink ref="R120" r:id="rId423" xr:uid="{00000000-0004-0000-0400-0000A6010000}"/>
    <hyperlink ref="R119" r:id="rId424" xr:uid="{00000000-0004-0000-0400-0000A7010000}"/>
    <hyperlink ref="R118" r:id="rId425" xr:uid="{00000000-0004-0000-0400-0000A8010000}"/>
    <hyperlink ref="R117" r:id="rId426" xr:uid="{00000000-0004-0000-0400-0000A9010000}"/>
    <hyperlink ref="R186:R187" r:id="rId427" display="http://apps.webofknowledge.com/full_record.do?product=WOS&amp;search_mode=GeneralSearch&amp;qid=3&amp;SID=E6nqv3SUKECJPl1OQjM&amp;page=1&amp;doc=1" xr:uid="{00000000-0004-0000-0400-0000AA010000}"/>
    <hyperlink ref="R185" r:id="rId428" xr:uid="{00000000-0004-0000-0400-0000AB010000}"/>
    <hyperlink ref="R184" r:id="rId429" xr:uid="{00000000-0004-0000-0400-0000AC010000}"/>
    <hyperlink ref="R183" r:id="rId430" xr:uid="{00000000-0004-0000-0400-0000AD010000}"/>
    <hyperlink ref="R116" r:id="rId431" xr:uid="{00000000-0004-0000-0400-0000AE010000}"/>
    <hyperlink ref="R115" r:id="rId432" xr:uid="{00000000-0004-0000-0400-0000AF010000}"/>
    <hyperlink ref="R114" r:id="rId433" xr:uid="{00000000-0004-0000-0400-0000B0010000}"/>
    <hyperlink ref="R113" r:id="rId434" xr:uid="{00000000-0004-0000-0400-0000B1010000}"/>
    <hyperlink ref="R112" r:id="rId435" xr:uid="{00000000-0004-0000-0400-0000B2010000}"/>
    <hyperlink ref="R111" r:id="rId436" xr:uid="{00000000-0004-0000-0400-0000B3010000}"/>
    <hyperlink ref="R110" r:id="rId437" xr:uid="{00000000-0004-0000-0400-0000B4010000}"/>
    <hyperlink ref="R109" r:id="rId438" xr:uid="{00000000-0004-0000-0400-0000B5010000}"/>
    <hyperlink ref="R108" r:id="rId439" xr:uid="{00000000-0004-0000-0400-0000B6010000}"/>
    <hyperlink ref="R107" r:id="rId440" xr:uid="{00000000-0004-0000-0400-0000B7010000}"/>
    <hyperlink ref="R106" r:id="rId441" xr:uid="{00000000-0004-0000-0400-0000B8010000}"/>
    <hyperlink ref="R105" r:id="rId442" xr:uid="{00000000-0004-0000-0400-0000B9010000}"/>
    <hyperlink ref="R104" r:id="rId443" xr:uid="{00000000-0004-0000-0400-0000BA010000}"/>
    <hyperlink ref="R103" r:id="rId444" xr:uid="{00000000-0004-0000-0400-0000BB010000}"/>
    <hyperlink ref="R102" r:id="rId445" xr:uid="{00000000-0004-0000-0400-0000BC010000}"/>
    <hyperlink ref="R101" r:id="rId446" xr:uid="{00000000-0004-0000-0400-0000BD010000}"/>
    <hyperlink ref="R100" r:id="rId447" xr:uid="{00000000-0004-0000-0400-0000BE010000}"/>
    <hyperlink ref="R99" r:id="rId448" xr:uid="{00000000-0004-0000-0400-0000BF010000}"/>
    <hyperlink ref="R98" r:id="rId449" xr:uid="{00000000-0004-0000-0400-0000C0010000}"/>
    <hyperlink ref="R97" r:id="rId450" xr:uid="{00000000-0004-0000-0400-0000C1010000}"/>
    <hyperlink ref="R96" r:id="rId451" xr:uid="{00000000-0004-0000-0400-0000C2010000}"/>
    <hyperlink ref="R95" r:id="rId452" xr:uid="{00000000-0004-0000-0400-0000C3010000}"/>
    <hyperlink ref="R94" r:id="rId453" xr:uid="{00000000-0004-0000-0400-0000C4010000}"/>
    <hyperlink ref="R93" r:id="rId454" xr:uid="{00000000-0004-0000-0400-0000C5010000}"/>
    <hyperlink ref="R92" r:id="rId455" xr:uid="{00000000-0004-0000-0400-0000C6010000}"/>
    <hyperlink ref="R91" r:id="rId456" xr:uid="{00000000-0004-0000-0400-0000C7010000}"/>
    <hyperlink ref="R90" r:id="rId457" xr:uid="{00000000-0004-0000-0400-0000C8010000}"/>
    <hyperlink ref="R89" r:id="rId458" xr:uid="{00000000-0004-0000-0400-0000C9010000}"/>
    <hyperlink ref="R88" r:id="rId459" xr:uid="{00000000-0004-0000-0400-0000CA010000}"/>
    <hyperlink ref="R87" r:id="rId460" xr:uid="{00000000-0004-0000-0400-0000CB010000}"/>
    <hyperlink ref="R86" r:id="rId461" xr:uid="{00000000-0004-0000-0400-0000CC010000}"/>
    <hyperlink ref="R85" r:id="rId462" xr:uid="{00000000-0004-0000-0400-0000CD010000}"/>
    <hyperlink ref="R84" r:id="rId463" xr:uid="{00000000-0004-0000-0400-0000CE010000}"/>
    <hyperlink ref="R83" r:id="rId464" xr:uid="{00000000-0004-0000-0400-0000CF010000}"/>
    <hyperlink ref="R82" r:id="rId465" xr:uid="{00000000-0004-0000-0400-0000D0010000}"/>
    <hyperlink ref="R81" r:id="rId466" xr:uid="{00000000-0004-0000-0400-0000D1010000}"/>
    <hyperlink ref="R80" r:id="rId467" xr:uid="{00000000-0004-0000-0400-0000D2010000}"/>
    <hyperlink ref="R79" r:id="rId468" xr:uid="{00000000-0004-0000-0400-0000D3010000}"/>
    <hyperlink ref="R78" r:id="rId469" xr:uid="{00000000-0004-0000-0400-0000D4010000}"/>
    <hyperlink ref="R77" r:id="rId470" xr:uid="{00000000-0004-0000-0400-0000D5010000}"/>
    <hyperlink ref="R76" r:id="rId471" xr:uid="{00000000-0004-0000-0400-0000D6010000}"/>
    <hyperlink ref="R75" r:id="rId472" xr:uid="{00000000-0004-0000-0400-0000D7010000}"/>
    <hyperlink ref="R74" r:id="rId473" xr:uid="{00000000-0004-0000-0400-0000D8010000}"/>
    <hyperlink ref="R73" r:id="rId474" xr:uid="{00000000-0004-0000-0400-0000D9010000}"/>
    <hyperlink ref="R72" r:id="rId475" xr:uid="{00000000-0004-0000-0400-0000DA010000}"/>
    <hyperlink ref="R71" r:id="rId476" xr:uid="{00000000-0004-0000-0400-0000DB010000}"/>
    <hyperlink ref="R70" r:id="rId477" xr:uid="{00000000-0004-0000-0400-0000DC010000}"/>
    <hyperlink ref="R69" r:id="rId478" xr:uid="{00000000-0004-0000-0400-0000DD010000}"/>
    <hyperlink ref="R68" r:id="rId479" xr:uid="{00000000-0004-0000-0400-0000DE010000}"/>
    <hyperlink ref="R67" r:id="rId480" xr:uid="{00000000-0004-0000-0400-0000DF010000}"/>
    <hyperlink ref="R66" r:id="rId481" xr:uid="{00000000-0004-0000-0400-0000E0010000}"/>
    <hyperlink ref="R65" r:id="rId482" xr:uid="{00000000-0004-0000-0400-0000E1010000}"/>
    <hyperlink ref="R64" r:id="rId483" xr:uid="{00000000-0004-0000-0400-0000E2010000}"/>
    <hyperlink ref="R63" r:id="rId484" xr:uid="{00000000-0004-0000-0400-0000E3010000}"/>
    <hyperlink ref="R62" r:id="rId485" xr:uid="{00000000-0004-0000-0400-0000E4010000}"/>
    <hyperlink ref="R61" r:id="rId486" xr:uid="{00000000-0004-0000-0400-0000E5010000}"/>
    <hyperlink ref="R58" r:id="rId487" xr:uid="{00000000-0004-0000-0400-0000E6010000}"/>
    <hyperlink ref="R57" r:id="rId488" xr:uid="{00000000-0004-0000-0400-0000E7010000}"/>
    <hyperlink ref="R56" r:id="rId489" xr:uid="{00000000-0004-0000-0400-0000E8010000}"/>
    <hyperlink ref="R59" r:id="rId490" xr:uid="{00000000-0004-0000-0400-0000E9010000}"/>
    <hyperlink ref="R60" r:id="rId491" xr:uid="{00000000-0004-0000-0400-0000EA010000}"/>
    <hyperlink ref="R182" r:id="rId492" xr:uid="{00000000-0004-0000-0400-0000EB010000}"/>
    <hyperlink ref="R55" r:id="rId493" xr:uid="{00000000-0004-0000-0400-0000EC010000}"/>
    <hyperlink ref="R54" r:id="rId494" xr:uid="{00000000-0004-0000-0400-0000ED010000}"/>
    <hyperlink ref="R53" r:id="rId495" xr:uid="{00000000-0004-0000-0400-0000EE010000}"/>
    <hyperlink ref="R52" r:id="rId496" xr:uid="{00000000-0004-0000-0400-0000EF010000}"/>
    <hyperlink ref="R51" r:id="rId497" xr:uid="{00000000-0004-0000-0400-0000F0010000}"/>
    <hyperlink ref="R50" r:id="rId498" xr:uid="{00000000-0004-0000-0400-0000F1010000}"/>
    <hyperlink ref="R49" r:id="rId499" xr:uid="{00000000-0004-0000-0400-0000F2010000}"/>
    <hyperlink ref="R48" r:id="rId500" xr:uid="{00000000-0004-0000-0400-0000F3010000}"/>
    <hyperlink ref="R47" r:id="rId501" xr:uid="{00000000-0004-0000-0400-0000F4010000}"/>
    <hyperlink ref="R46" r:id="rId502" xr:uid="{00000000-0004-0000-0400-0000F5010000}"/>
    <hyperlink ref="R45" r:id="rId503" xr:uid="{00000000-0004-0000-0400-0000F6010000}"/>
    <hyperlink ref="R44" r:id="rId504" xr:uid="{00000000-0004-0000-0400-0000F7010000}"/>
    <hyperlink ref="R43" r:id="rId505" xr:uid="{00000000-0004-0000-0400-0000F8010000}"/>
    <hyperlink ref="R42" r:id="rId506" xr:uid="{00000000-0004-0000-0400-0000F9010000}"/>
    <hyperlink ref="R41" r:id="rId507" xr:uid="{00000000-0004-0000-0400-0000FA010000}"/>
    <hyperlink ref="R40" r:id="rId508" xr:uid="{00000000-0004-0000-0400-0000FB010000}"/>
    <hyperlink ref="R38" r:id="rId509" xr:uid="{00000000-0004-0000-0400-0000FC010000}"/>
    <hyperlink ref="R39" r:id="rId510" xr:uid="{00000000-0004-0000-0400-0000FD010000}"/>
    <hyperlink ref="R37" r:id="rId511" xr:uid="{00000000-0004-0000-0400-0000FE010000}"/>
    <hyperlink ref="R36" r:id="rId512" xr:uid="{00000000-0004-0000-0400-0000FF010000}"/>
    <hyperlink ref="R35" r:id="rId513" xr:uid="{00000000-0004-0000-0400-000000020000}"/>
    <hyperlink ref="R34" r:id="rId514" xr:uid="{00000000-0004-0000-0400-000001020000}"/>
    <hyperlink ref="R33" r:id="rId515" xr:uid="{00000000-0004-0000-0400-000002020000}"/>
    <hyperlink ref="R32" r:id="rId516" xr:uid="{00000000-0004-0000-0400-000003020000}"/>
    <hyperlink ref="R31" r:id="rId517" xr:uid="{00000000-0004-0000-0400-000004020000}"/>
    <hyperlink ref="R30" r:id="rId518" xr:uid="{00000000-0004-0000-0400-000005020000}"/>
    <hyperlink ref="R29" r:id="rId519" xr:uid="{00000000-0004-0000-0400-000006020000}"/>
    <hyperlink ref="R28" r:id="rId520" xr:uid="{00000000-0004-0000-0400-000007020000}"/>
    <hyperlink ref="R27" r:id="rId521" xr:uid="{00000000-0004-0000-0400-000008020000}"/>
    <hyperlink ref="R26" r:id="rId522" xr:uid="{00000000-0004-0000-0400-000009020000}"/>
    <hyperlink ref="R25" r:id="rId523" xr:uid="{00000000-0004-0000-0400-00000A020000}"/>
    <hyperlink ref="R24" r:id="rId524" xr:uid="{00000000-0004-0000-0400-00000B020000}"/>
    <hyperlink ref="R23" r:id="rId525" xr:uid="{00000000-0004-0000-0400-00000C020000}"/>
    <hyperlink ref="R22" r:id="rId526" xr:uid="{00000000-0004-0000-0400-00000D020000}"/>
    <hyperlink ref="R21" r:id="rId527" xr:uid="{00000000-0004-0000-0400-00000E020000}"/>
    <hyperlink ref="R20" r:id="rId528" xr:uid="{00000000-0004-0000-0400-00000F020000}"/>
    <hyperlink ref="R19" r:id="rId529" xr:uid="{00000000-0004-0000-0400-000010020000}"/>
    <hyperlink ref="R18" r:id="rId530" xr:uid="{00000000-0004-0000-0400-000011020000}"/>
    <hyperlink ref="R17" r:id="rId531" xr:uid="{00000000-0004-0000-0400-000012020000}"/>
    <hyperlink ref="R16" r:id="rId532" xr:uid="{00000000-0004-0000-0400-000013020000}"/>
    <hyperlink ref="R15" r:id="rId533" xr:uid="{00000000-0004-0000-0400-000014020000}"/>
    <hyperlink ref="R14" r:id="rId534" xr:uid="{00000000-0004-0000-0400-000015020000}"/>
    <hyperlink ref="R13" r:id="rId535" xr:uid="{00000000-0004-0000-0400-000016020000}"/>
    <hyperlink ref="R12" r:id="rId536" xr:uid="{00000000-0004-0000-0400-000017020000}"/>
    <hyperlink ref="R11" r:id="rId537" xr:uid="{00000000-0004-0000-0400-000018020000}"/>
    <hyperlink ref="R181" r:id="rId538" xr:uid="{00000000-0004-0000-0400-000019020000}"/>
    <hyperlink ref="R180" r:id="rId539" xr:uid="{00000000-0004-0000-0400-00001A020000}"/>
    <hyperlink ref="R179" r:id="rId540" xr:uid="{00000000-0004-0000-0400-00001B020000}"/>
    <hyperlink ref="R178" r:id="rId541" xr:uid="{00000000-0004-0000-0400-00001C020000}"/>
    <hyperlink ref="R177" r:id="rId542" xr:uid="{00000000-0004-0000-0400-00001D020000}"/>
    <hyperlink ref="R176" r:id="rId543" xr:uid="{00000000-0004-0000-0400-00001E020000}"/>
    <hyperlink ref="R175" r:id="rId544" xr:uid="{00000000-0004-0000-0400-00001F020000}"/>
    <hyperlink ref="R174" r:id="rId545" xr:uid="{00000000-0004-0000-0400-000020020000}"/>
    <hyperlink ref="R173" r:id="rId546" xr:uid="{00000000-0004-0000-0400-000021020000}"/>
    <hyperlink ref="R171" r:id="rId547" xr:uid="{00000000-0004-0000-0400-000022020000}"/>
    <hyperlink ref="R170" r:id="rId548" xr:uid="{00000000-0004-0000-0400-000023020000}"/>
    <hyperlink ref="R172" r:id="rId549" xr:uid="{00000000-0004-0000-0400-000024020000}"/>
    <hyperlink ref="R10" r:id="rId550" xr:uid="{00000000-0004-0000-0400-000025020000}"/>
    <hyperlink ref="R9" r:id="rId551" xr:uid="{00000000-0004-0000-0400-000026020000}"/>
    <hyperlink ref="R8" r:id="rId552" xr:uid="{00000000-0004-0000-0400-000027020000}"/>
    <hyperlink ref="R7" r:id="rId553" xr:uid="{00000000-0004-0000-0400-000028020000}"/>
    <hyperlink ref="R6" r:id="rId554" xr:uid="{00000000-0004-0000-0400-000029020000}"/>
    <hyperlink ref="R2" r:id="rId555" xr:uid="{00000000-0004-0000-0400-00002A020000}"/>
    <hyperlink ref="R5" r:id="rId556" xr:uid="{00000000-0004-0000-0400-00002B020000}"/>
    <hyperlink ref="R4" r:id="rId557" xr:uid="{00000000-0004-0000-0400-00002C020000}"/>
    <hyperlink ref="R3" r:id="rId558" xr:uid="{00000000-0004-0000-0400-00002D020000}"/>
    <hyperlink ref="R601" r:id="rId559" xr:uid="{00000000-0004-0000-0400-00002E020000}"/>
    <hyperlink ref="R600" r:id="rId560" xr:uid="{00000000-0004-0000-0400-00002F020000}"/>
    <hyperlink ref="R602" r:id="rId561" xr:uid="{00000000-0004-0000-0400-000030020000}"/>
    <hyperlink ref="R603" r:id="rId562" xr:uid="{00000000-0004-0000-0400-000031020000}"/>
    <hyperlink ref="R604" r:id="rId563" xr:uid="{00000000-0004-0000-0400-000032020000}"/>
    <hyperlink ref="R605" r:id="rId564" xr:uid="{00000000-0004-0000-0400-000033020000}"/>
    <hyperlink ref="R606" r:id="rId565" xr:uid="{00000000-0004-0000-0400-000034020000}"/>
  </hyperlinks>
  <pageMargins left="0.7" right="0.7" top="0.75" bottom="0.75" header="0.3" footer="0.3"/>
  <pageSetup orientation="portrait" r:id="rId566"/>
  <legacyDrawing r:id="rId567"/>
  <tableParts count="1">
    <tablePart r:id="rId568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2"/>
  <dimension ref="A1:R124"/>
  <sheetViews>
    <sheetView zoomScale="90" zoomScaleNormal="90" workbookViewId="0">
      <selection activeCell="F6" sqref="F6"/>
    </sheetView>
  </sheetViews>
  <sheetFormatPr baseColWidth="10" defaultColWidth="8.83203125" defaultRowHeight="15"/>
  <cols>
    <col min="1" max="1" width="35.5" customWidth="1"/>
    <col min="2" max="2" width="8.5" customWidth="1"/>
    <col min="3" max="3" width="10.5" customWidth="1"/>
    <col min="4" max="4" width="10.6640625" customWidth="1"/>
    <col min="5" max="5" width="11.1640625" customWidth="1"/>
    <col min="6" max="7" width="10.6640625" customWidth="1"/>
    <col min="8" max="10" width="10.5" customWidth="1"/>
    <col min="11" max="11" width="10.6640625" customWidth="1"/>
    <col min="12" max="12" width="10.33203125" customWidth="1"/>
    <col min="13" max="17" width="10.5" customWidth="1"/>
  </cols>
  <sheetData>
    <row r="1" spans="1:18" s="34" customFormat="1" ht="19">
      <c r="A1" s="1729" t="s">
        <v>924</v>
      </c>
      <c r="B1" s="1730"/>
      <c r="C1" s="1730"/>
      <c r="D1" s="1730"/>
      <c r="E1" s="1730"/>
      <c r="F1" s="1730"/>
      <c r="G1" s="1730"/>
      <c r="H1" s="1730"/>
      <c r="I1" s="1730"/>
      <c r="J1" s="1730"/>
      <c r="K1" s="1730"/>
      <c r="L1" s="1730"/>
      <c r="M1" s="1730"/>
      <c r="N1" s="1730"/>
      <c r="O1" s="1730"/>
      <c r="P1" s="1730"/>
      <c r="Q1" s="1730"/>
      <c r="R1" s="1608"/>
    </row>
    <row r="2" spans="1:18" ht="19">
      <c r="A2" s="1778" t="s">
        <v>2277</v>
      </c>
      <c r="B2" s="1779"/>
      <c r="C2" s="1779"/>
      <c r="D2" s="1779"/>
      <c r="E2" s="1779"/>
      <c r="F2" s="1779"/>
      <c r="G2" s="1779"/>
      <c r="H2" s="1779"/>
      <c r="I2" s="1779"/>
      <c r="J2" s="1779"/>
      <c r="K2" s="1779"/>
      <c r="L2" s="1779"/>
      <c r="M2" s="1779"/>
      <c r="N2" s="1779"/>
      <c r="O2" s="1779"/>
      <c r="P2" s="1779"/>
      <c r="Q2" s="1779"/>
      <c r="R2" s="1"/>
    </row>
    <row r="3" spans="1:18" ht="18" customHeight="1">
      <c r="A3" s="1782" t="s">
        <v>13</v>
      </c>
      <c r="B3" s="1784" t="s">
        <v>862</v>
      </c>
      <c r="C3" s="1786" t="s">
        <v>853</v>
      </c>
      <c r="D3" s="1787"/>
      <c r="E3" s="1788"/>
      <c r="F3" s="1780" t="s">
        <v>1732</v>
      </c>
      <c r="G3" s="1780"/>
      <c r="H3" s="1780" t="s">
        <v>859</v>
      </c>
      <c r="I3" s="1780"/>
      <c r="J3" s="1780" t="s">
        <v>12</v>
      </c>
      <c r="K3" s="1780"/>
      <c r="L3" s="1780" t="s">
        <v>6</v>
      </c>
      <c r="M3" s="1780"/>
      <c r="N3" s="1780" t="s">
        <v>5</v>
      </c>
      <c r="O3" s="1780"/>
      <c r="P3" s="1780" t="s">
        <v>7</v>
      </c>
      <c r="Q3" s="1780"/>
    </row>
    <row r="4" spans="1:18">
      <c r="A4" s="1783"/>
      <c r="B4" s="1785"/>
      <c r="C4" s="13" t="s">
        <v>14</v>
      </c>
      <c r="D4" s="13" t="s">
        <v>15</v>
      </c>
      <c r="E4" s="13" t="s">
        <v>923</v>
      </c>
      <c r="F4" s="13" t="s">
        <v>14</v>
      </c>
      <c r="G4" s="13" t="s">
        <v>15</v>
      </c>
      <c r="H4" s="13" t="s">
        <v>14</v>
      </c>
      <c r="I4" s="13" t="s">
        <v>15</v>
      </c>
      <c r="J4" s="13" t="s">
        <v>14</v>
      </c>
      <c r="K4" s="13" t="s">
        <v>15</v>
      </c>
      <c r="L4" s="13" t="s">
        <v>14</v>
      </c>
      <c r="M4" s="13" t="s">
        <v>15</v>
      </c>
      <c r="N4" s="13" t="s">
        <v>14</v>
      </c>
      <c r="O4" s="13" t="s">
        <v>15</v>
      </c>
      <c r="P4" s="13" t="s">
        <v>14</v>
      </c>
      <c r="Q4" s="13" t="s">
        <v>15</v>
      </c>
    </row>
    <row r="5" spans="1:18" s="8" customFormat="1">
      <c r="A5" s="508" t="s">
        <v>16</v>
      </c>
      <c r="B5" s="2"/>
      <c r="C5" s="293">
        <f t="shared" ref="C5:D9" si="0">F5+H5+J5+L5+N5+P5</f>
        <v>1</v>
      </c>
      <c r="D5" s="293">
        <f t="shared" si="0"/>
        <v>1</v>
      </c>
      <c r="E5" s="294">
        <f>D5/D10</f>
        <v>2.881844380403458E-3</v>
      </c>
      <c r="F5" s="54">
        <f>CAAD!F8</f>
        <v>0</v>
      </c>
      <c r="G5" s="54">
        <f>CAAD!G8</f>
        <v>0</v>
      </c>
      <c r="H5" s="54">
        <f>CAAD!F8</f>
        <v>0</v>
      </c>
      <c r="I5" s="54">
        <f>CAAD!I8</f>
        <v>0</v>
      </c>
      <c r="J5" s="3">
        <f>CAAD!J8</f>
        <v>0</v>
      </c>
      <c r="K5" s="3">
        <f>CAAD!K8</f>
        <v>0</v>
      </c>
      <c r="L5" s="3">
        <f>CAAD!L8</f>
        <v>0</v>
      </c>
      <c r="M5" s="3">
        <f>CAAD!M8</f>
        <v>0</v>
      </c>
      <c r="N5" s="54">
        <f>CAAD!N8</f>
        <v>0</v>
      </c>
      <c r="O5" s="54">
        <f>CAAD!O8</f>
        <v>0</v>
      </c>
      <c r="P5" s="54">
        <f>CAAD!P8</f>
        <v>1</v>
      </c>
      <c r="Q5" s="54">
        <f>CAAD!Q8</f>
        <v>1</v>
      </c>
    </row>
    <row r="6" spans="1:18" s="8" customFormat="1">
      <c r="A6" s="508" t="s">
        <v>17</v>
      </c>
      <c r="B6" s="2"/>
      <c r="C6" s="293">
        <f t="shared" si="0"/>
        <v>146</v>
      </c>
      <c r="D6" s="293">
        <f t="shared" si="0"/>
        <v>101.56666666666666</v>
      </c>
      <c r="E6" s="294">
        <f>D6/D10</f>
        <v>0.29269932756964456</v>
      </c>
      <c r="F6" s="54">
        <f>CAS!F14</f>
        <v>104</v>
      </c>
      <c r="G6" s="54">
        <f>CAS!G14</f>
        <v>67.566666666666663</v>
      </c>
      <c r="H6" s="54">
        <f>CAS!H14</f>
        <v>14</v>
      </c>
      <c r="I6" s="54">
        <f>CAS!I14</f>
        <v>13</v>
      </c>
      <c r="J6" s="3">
        <f>CAS!J14</f>
        <v>1</v>
      </c>
      <c r="K6" s="3">
        <f>CAS!K14</f>
        <v>1</v>
      </c>
      <c r="L6" s="3">
        <f>CAS!L14</f>
        <v>1</v>
      </c>
      <c r="M6" s="3">
        <f>CAS!M14</f>
        <v>1</v>
      </c>
      <c r="N6" s="54">
        <f>CAS!N14</f>
        <v>1</v>
      </c>
      <c r="O6" s="54">
        <f>CAS!O14</f>
        <v>1</v>
      </c>
      <c r="P6" s="54">
        <f>CAS!P14</f>
        <v>25</v>
      </c>
      <c r="Q6" s="54">
        <f>CAS!Q14</f>
        <v>18</v>
      </c>
    </row>
    <row r="7" spans="1:18" s="8" customFormat="1">
      <c r="A7" s="508" t="s">
        <v>18</v>
      </c>
      <c r="B7" s="2"/>
      <c r="C7" s="293">
        <f t="shared" si="0"/>
        <v>335</v>
      </c>
      <c r="D7" s="293">
        <f t="shared" si="0"/>
        <v>158.41666666666666</v>
      </c>
      <c r="E7" s="294">
        <f>D7/D10</f>
        <v>0.45653218059558115</v>
      </c>
      <c r="F7" s="54">
        <f>CEN!F11</f>
        <v>268</v>
      </c>
      <c r="G7" s="54">
        <f>CEN!G11</f>
        <v>135.41666666666666</v>
      </c>
      <c r="H7" s="54">
        <f>CEN!H11</f>
        <v>10</v>
      </c>
      <c r="I7" s="54">
        <f>CEN!I11</f>
        <v>4</v>
      </c>
      <c r="J7" s="3">
        <f>CEN!J11</f>
        <v>0</v>
      </c>
      <c r="K7" s="3">
        <f>CEN!K11</f>
        <v>0</v>
      </c>
      <c r="L7" s="3">
        <f>CEN!L11</f>
        <v>0</v>
      </c>
      <c r="M7" s="3">
        <f>CEN!M11</f>
        <v>0</v>
      </c>
      <c r="N7" s="54">
        <f>CEN!N11</f>
        <v>0</v>
      </c>
      <c r="O7" s="54">
        <f>CEN!O11</f>
        <v>0</v>
      </c>
      <c r="P7" s="54">
        <f>CEN!P11</f>
        <v>57</v>
      </c>
      <c r="Q7" s="284">
        <f>CEN!Q11</f>
        <v>19</v>
      </c>
    </row>
    <row r="8" spans="1:18" s="109" customFormat="1">
      <c r="A8" s="509" t="s">
        <v>19</v>
      </c>
      <c r="B8" s="278"/>
      <c r="C8" s="293">
        <f t="shared" si="0"/>
        <v>104</v>
      </c>
      <c r="D8" s="293">
        <f t="shared" si="0"/>
        <v>76.833333333333329</v>
      </c>
      <c r="E8" s="295">
        <f>D8/D10</f>
        <v>0.22142170989433235</v>
      </c>
      <c r="F8" s="279">
        <f>SBA!F10</f>
        <v>14</v>
      </c>
      <c r="G8" s="279">
        <f>SBA!G10</f>
        <v>10.833333333333334</v>
      </c>
      <c r="H8" s="279">
        <f>SBA!H10</f>
        <v>70</v>
      </c>
      <c r="I8" s="279">
        <f>SBA!I10</f>
        <v>51.999999999999993</v>
      </c>
      <c r="J8" s="79">
        <f>SBA!J10</f>
        <v>0</v>
      </c>
      <c r="K8" s="79">
        <f>SBA!K10</f>
        <v>0</v>
      </c>
      <c r="L8" s="79">
        <f>SBA!L10</f>
        <v>0</v>
      </c>
      <c r="M8" s="79">
        <f>SBA!M10</f>
        <v>0</v>
      </c>
      <c r="N8" s="279">
        <f>SBA!N10</f>
        <v>0</v>
      </c>
      <c r="O8" s="279">
        <f>SBA!O10</f>
        <v>0</v>
      </c>
      <c r="P8" s="283">
        <f>SBA!P10</f>
        <v>20</v>
      </c>
      <c r="Q8" s="285">
        <f>SBA!Q10</f>
        <v>14</v>
      </c>
    </row>
    <row r="9" spans="1:18" s="8" customFormat="1" ht="16" thickBot="1">
      <c r="A9" s="510" t="s">
        <v>2968</v>
      </c>
      <c r="B9" s="280"/>
      <c r="C9" s="318">
        <f t="shared" si="0"/>
        <v>19</v>
      </c>
      <c r="D9" s="293">
        <f t="shared" si="0"/>
        <v>9.1833333333333336</v>
      </c>
      <c r="E9" s="320">
        <f>D9/D10</f>
        <v>2.6464937560038426E-2</v>
      </c>
      <c r="F9" s="282">
        <f>Others!G11</f>
        <v>19</v>
      </c>
      <c r="G9" s="277">
        <f>Others!H11</f>
        <v>9.1833333333333336</v>
      </c>
      <c r="H9" s="282">
        <f>Others!I11</f>
        <v>0</v>
      </c>
      <c r="I9" s="277">
        <f>Others!J11</f>
        <v>0</v>
      </c>
      <c r="J9" s="286">
        <f>Others!K11</f>
        <v>0</v>
      </c>
      <c r="K9" s="287">
        <f>Others!L11</f>
        <v>0</v>
      </c>
      <c r="L9" s="287">
        <f>Others!M11</f>
        <v>0</v>
      </c>
      <c r="M9" s="287">
        <f>Others!N11</f>
        <v>0</v>
      </c>
      <c r="N9" s="282">
        <f>Others!O11</f>
        <v>0</v>
      </c>
      <c r="O9" s="277">
        <f>Others!P11</f>
        <v>0</v>
      </c>
      <c r="P9" s="281">
        <f>Others!Q11</f>
        <v>0</v>
      </c>
      <c r="Q9" s="282">
        <f>Others!R11</f>
        <v>0</v>
      </c>
    </row>
    <row r="10" spans="1:18" s="8" customFormat="1" ht="20.25" customHeight="1">
      <c r="A10" s="57" t="s">
        <v>20</v>
      </c>
      <c r="B10" s="58"/>
      <c r="C10" s="1605">
        <f>SUM(C5:C9)</f>
        <v>605</v>
      </c>
      <c r="D10" s="321">
        <f>SUM(D5:D9)</f>
        <v>347</v>
      </c>
      <c r="E10" s="322">
        <f>SUM(E5:E9)</f>
        <v>0.99999999999999989</v>
      </c>
      <c r="F10" s="1606">
        <f t="shared" ref="F10:Q10" si="1">SUM(F5:F9)</f>
        <v>405</v>
      </c>
      <c r="G10" s="59">
        <f t="shared" si="1"/>
        <v>223</v>
      </c>
      <c r="H10" s="1607">
        <f>SUM(H5:H9)</f>
        <v>94</v>
      </c>
      <c r="I10" s="59">
        <f t="shared" si="1"/>
        <v>69</v>
      </c>
      <c r="J10" s="1606">
        <f t="shared" si="1"/>
        <v>1</v>
      </c>
      <c r="K10" s="60">
        <f t="shared" si="1"/>
        <v>1</v>
      </c>
      <c r="L10" s="1606">
        <f t="shared" si="1"/>
        <v>1</v>
      </c>
      <c r="M10" s="60">
        <f t="shared" si="1"/>
        <v>1</v>
      </c>
      <c r="N10" s="1606">
        <f t="shared" si="1"/>
        <v>1</v>
      </c>
      <c r="O10" s="60">
        <f t="shared" si="1"/>
        <v>1</v>
      </c>
      <c r="P10" s="1606">
        <f t="shared" si="1"/>
        <v>103</v>
      </c>
      <c r="Q10" s="323">
        <f t="shared" si="1"/>
        <v>52</v>
      </c>
      <c r="R10" s="1248"/>
    </row>
    <row r="11" spans="1:18" s="8" customFormat="1">
      <c r="A11" s="11"/>
      <c r="B11" s="11"/>
      <c r="C11" s="292"/>
      <c r="F11" s="77"/>
      <c r="G11" s="77"/>
      <c r="H11" s="471"/>
      <c r="I11" s="471"/>
      <c r="J11" s="77"/>
      <c r="K11" s="77"/>
      <c r="L11" s="77"/>
      <c r="M11" s="77"/>
      <c r="N11" s="77"/>
      <c r="O11" s="77"/>
      <c r="P11" s="77"/>
      <c r="Q11" s="77"/>
    </row>
    <row r="12" spans="1:18" s="8" customFormat="1">
      <c r="A12" s="11"/>
      <c r="B12" s="11"/>
      <c r="C12" s="292"/>
      <c r="F12" s="77"/>
      <c r="G12" s="77"/>
      <c r="H12" s="471"/>
      <c r="I12" s="471"/>
      <c r="J12" s="77"/>
      <c r="K12" s="77"/>
      <c r="L12" s="77"/>
      <c r="M12" s="77"/>
      <c r="N12" s="77"/>
      <c r="O12" s="77"/>
      <c r="P12" s="77"/>
      <c r="Q12" s="77"/>
    </row>
    <row r="13" spans="1:18">
      <c r="A13" s="9"/>
      <c r="B13" s="9"/>
      <c r="F13" s="9"/>
      <c r="G13" s="9"/>
      <c r="H13" s="9"/>
      <c r="I13" s="9"/>
      <c r="J13" s="1"/>
    </row>
    <row r="14" spans="1:18">
      <c r="A14" s="27"/>
      <c r="B14" s="27"/>
      <c r="F14" s="77"/>
      <c r="G14" s="77"/>
      <c r="H14" s="471"/>
      <c r="I14" s="471"/>
      <c r="J14" s="1"/>
    </row>
    <row r="15" spans="1:18" ht="15" customHeight="1">
      <c r="A15" s="27"/>
      <c r="B15" s="27"/>
      <c r="F15" s="28"/>
      <c r="G15" s="28"/>
      <c r="H15" s="28"/>
      <c r="I15" s="28"/>
      <c r="J15" s="1"/>
    </row>
    <row r="16" spans="1:18">
      <c r="A16" s="27"/>
      <c r="B16" s="27"/>
      <c r="F16" s="28"/>
      <c r="G16" s="28"/>
      <c r="H16" s="28"/>
      <c r="I16" s="28"/>
      <c r="J16" s="1"/>
    </row>
    <row r="17" spans="1:10" ht="15" customHeight="1">
      <c r="A17" s="27"/>
      <c r="B17" s="27"/>
      <c r="F17" s="28"/>
      <c r="G17" s="28"/>
      <c r="H17" s="28"/>
      <c r="I17" s="28"/>
      <c r="J17" s="1"/>
    </row>
    <row r="18" spans="1:10">
      <c r="A18" s="27"/>
      <c r="B18" s="27"/>
      <c r="F18" s="28"/>
      <c r="G18" s="28"/>
      <c r="H18" s="28"/>
      <c r="I18" s="28"/>
      <c r="J18" s="1"/>
    </row>
    <row r="19" spans="1:10">
      <c r="A19" s="11"/>
      <c r="B19" s="11"/>
      <c r="F19" s="28"/>
      <c r="G19" s="28"/>
      <c r="H19" s="28"/>
      <c r="I19" s="28"/>
      <c r="J19" s="1"/>
    </row>
    <row r="20" spans="1:10">
      <c r="A20" s="9"/>
      <c r="B20" s="9"/>
      <c r="F20" s="9"/>
      <c r="G20" s="9"/>
      <c r="H20" s="9"/>
      <c r="I20" s="9"/>
      <c r="J20" s="1"/>
    </row>
    <row r="21" spans="1:10">
      <c r="A21" s="9"/>
      <c r="B21" s="9"/>
      <c r="F21" s="9"/>
      <c r="G21" s="9"/>
      <c r="H21" s="9"/>
      <c r="I21" s="9"/>
      <c r="J21" s="1"/>
    </row>
    <row r="22" spans="1:10">
      <c r="A22" s="27"/>
      <c r="B22" s="27"/>
      <c r="F22" s="77"/>
      <c r="G22" s="77"/>
      <c r="H22" s="471"/>
      <c r="I22" s="471"/>
      <c r="J22" s="1"/>
    </row>
    <row r="23" spans="1:10">
      <c r="A23" s="27"/>
      <c r="B23" s="27"/>
      <c r="F23" s="28"/>
      <c r="G23" s="28"/>
      <c r="H23" s="28"/>
      <c r="I23" s="28"/>
      <c r="J23" s="1"/>
    </row>
    <row r="24" spans="1:10">
      <c r="A24" s="27"/>
      <c r="B24" s="27"/>
      <c r="F24" s="28"/>
      <c r="G24" s="28"/>
      <c r="H24" s="28"/>
      <c r="I24" s="28"/>
      <c r="J24" s="1"/>
    </row>
    <row r="25" spans="1:10">
      <c r="A25" s="27"/>
      <c r="B25" s="27"/>
      <c r="F25" s="28"/>
      <c r="G25" s="28"/>
      <c r="H25" s="28"/>
      <c r="I25" s="28"/>
      <c r="J25" s="1"/>
    </row>
    <row r="26" spans="1:10">
      <c r="A26" s="27"/>
      <c r="B26" s="27"/>
      <c r="F26" s="28"/>
      <c r="G26" s="28"/>
      <c r="H26" s="28"/>
      <c r="I26" s="28"/>
      <c r="J26" s="1"/>
    </row>
    <row r="27" spans="1:10">
      <c r="A27" s="11"/>
      <c r="B27" s="11"/>
      <c r="F27" s="28"/>
      <c r="G27" s="28"/>
      <c r="H27" s="28"/>
      <c r="I27" s="28"/>
      <c r="J27" s="1"/>
    </row>
    <row r="28" spans="1:10">
      <c r="A28" s="9"/>
      <c r="B28" s="9"/>
      <c r="F28" s="9"/>
      <c r="G28" s="9"/>
      <c r="H28" s="9"/>
      <c r="I28" s="9"/>
      <c r="J28" s="1"/>
    </row>
    <row r="29" spans="1:10">
      <c r="A29" s="9"/>
      <c r="B29" s="9"/>
      <c r="F29" s="9"/>
      <c r="G29" s="9"/>
      <c r="H29" s="9"/>
      <c r="I29" s="9"/>
      <c r="J29" s="1"/>
    </row>
    <row r="30" spans="1:10">
      <c r="A30" s="27"/>
      <c r="B30" s="27"/>
      <c r="F30" s="77"/>
      <c r="G30" s="77"/>
      <c r="H30" s="471"/>
      <c r="I30" s="471"/>
      <c r="J30" s="1"/>
    </row>
    <row r="31" spans="1:10">
      <c r="A31" s="27"/>
      <c r="B31" s="27"/>
      <c r="F31" s="28"/>
      <c r="G31" s="28"/>
      <c r="H31" s="28"/>
      <c r="I31" s="28"/>
      <c r="J31" s="1"/>
    </row>
    <row r="32" spans="1:10">
      <c r="A32" s="27"/>
      <c r="B32" s="27"/>
      <c r="F32" s="28"/>
      <c r="G32" s="28"/>
      <c r="H32" s="28"/>
      <c r="I32" s="28"/>
      <c r="J32" s="1"/>
    </row>
    <row r="33" spans="1:10">
      <c r="A33" s="27"/>
      <c r="B33" s="27"/>
      <c r="F33" s="28"/>
      <c r="G33" s="28"/>
      <c r="H33" s="28"/>
      <c r="I33" s="28"/>
      <c r="J33" s="1"/>
    </row>
    <row r="34" spans="1:10">
      <c r="A34" s="27"/>
      <c r="B34" s="27"/>
      <c r="F34" s="28"/>
      <c r="G34" s="28"/>
      <c r="H34" s="28"/>
      <c r="I34" s="28"/>
      <c r="J34" s="1"/>
    </row>
    <row r="35" spans="1:10">
      <c r="A35" s="11"/>
      <c r="B35" s="11"/>
      <c r="F35" s="28"/>
      <c r="G35" s="28"/>
      <c r="H35" s="28"/>
      <c r="I35" s="28"/>
      <c r="J35" s="1"/>
    </row>
    <row r="36" spans="1:10">
      <c r="A36" s="9"/>
      <c r="B36" s="9"/>
      <c r="F36" s="9"/>
      <c r="G36" s="9"/>
      <c r="H36" s="9"/>
      <c r="I36" s="9"/>
      <c r="J36" s="1"/>
    </row>
    <row r="37" spans="1:10">
      <c r="A37" s="9"/>
      <c r="B37" s="9"/>
      <c r="F37" s="9"/>
      <c r="G37" s="9"/>
      <c r="H37" s="9"/>
      <c r="I37" s="9"/>
      <c r="J37" s="1"/>
    </row>
    <row r="38" spans="1:10">
      <c r="A38" s="27"/>
      <c r="B38" s="27"/>
      <c r="F38" s="77"/>
      <c r="G38" s="77"/>
      <c r="H38" s="471"/>
      <c r="I38" s="471"/>
      <c r="J38" s="1"/>
    </row>
    <row r="39" spans="1:10">
      <c r="A39" s="27"/>
      <c r="B39" s="27"/>
      <c r="F39" s="28"/>
      <c r="G39" s="28"/>
      <c r="H39" s="28"/>
      <c r="I39" s="28"/>
      <c r="J39" s="1"/>
    </row>
    <row r="40" spans="1:10">
      <c r="A40" s="27"/>
      <c r="B40" s="27"/>
      <c r="F40" s="28"/>
      <c r="G40" s="28"/>
      <c r="H40" s="28"/>
      <c r="I40" s="28"/>
      <c r="J40" s="1"/>
    </row>
    <row r="41" spans="1:10">
      <c r="A41" s="27"/>
      <c r="B41" s="27"/>
      <c r="F41" s="28"/>
      <c r="G41" s="28"/>
      <c r="H41" s="28"/>
      <c r="I41" s="28"/>
      <c r="J41" s="1"/>
    </row>
    <row r="42" spans="1:10">
      <c r="A42" s="27"/>
      <c r="B42" s="27"/>
      <c r="F42" s="28"/>
      <c r="G42" s="28"/>
      <c r="H42" s="28"/>
      <c r="I42" s="28"/>
      <c r="J42" s="1"/>
    </row>
    <row r="43" spans="1:10">
      <c r="A43" s="11"/>
      <c r="B43" s="11"/>
      <c r="F43" s="28"/>
      <c r="G43" s="28"/>
      <c r="H43" s="28"/>
      <c r="I43" s="28"/>
      <c r="J43" s="1"/>
    </row>
    <row r="44" spans="1:10">
      <c r="A44" s="9"/>
      <c r="B44" s="9"/>
      <c r="F44" s="9"/>
      <c r="G44" s="9"/>
      <c r="H44" s="9"/>
      <c r="I44" s="9"/>
      <c r="J44" s="1"/>
    </row>
    <row r="45" spans="1:10">
      <c r="A45" s="1781"/>
      <c r="B45" s="1781"/>
      <c r="C45" s="1781"/>
      <c r="D45" s="1781"/>
      <c r="E45" s="1781"/>
      <c r="F45" s="1781"/>
      <c r="G45" s="1781"/>
      <c r="H45" s="471"/>
      <c r="I45" s="471"/>
      <c r="J45" s="1"/>
    </row>
    <row r="46" spans="1:10">
      <c r="A46" s="9"/>
      <c r="B46" s="9"/>
      <c r="F46" s="9"/>
      <c r="G46" s="9"/>
      <c r="H46" s="9"/>
      <c r="I46" s="9"/>
      <c r="J46" s="1"/>
    </row>
    <row r="47" spans="1:10">
      <c r="A47" s="27"/>
      <c r="B47" s="27"/>
      <c r="F47" s="77"/>
      <c r="G47" s="77"/>
      <c r="H47" s="471"/>
      <c r="I47" s="471"/>
      <c r="J47" s="1"/>
    </row>
    <row r="48" spans="1:10">
      <c r="A48" s="27"/>
      <c r="B48" s="27"/>
      <c r="F48" s="28"/>
      <c r="G48" s="28"/>
      <c r="H48" s="28"/>
      <c r="I48" s="28"/>
      <c r="J48" s="1"/>
    </row>
    <row r="49" spans="1:10">
      <c r="A49" s="27"/>
      <c r="B49" s="27"/>
      <c r="F49" s="28"/>
      <c r="G49" s="28"/>
      <c r="H49" s="28"/>
      <c r="I49" s="28"/>
      <c r="J49" s="1"/>
    </row>
    <row r="50" spans="1:10">
      <c r="A50" s="27"/>
      <c r="B50" s="27"/>
      <c r="F50" s="28"/>
      <c r="G50" s="28"/>
      <c r="H50" s="28"/>
      <c r="I50" s="28"/>
      <c r="J50" s="1"/>
    </row>
    <row r="51" spans="1:10">
      <c r="A51" s="27"/>
      <c r="B51" s="27"/>
      <c r="F51" s="28"/>
      <c r="G51" s="28"/>
      <c r="H51" s="28"/>
      <c r="I51" s="28"/>
      <c r="J51" s="1"/>
    </row>
    <row r="52" spans="1:10">
      <c r="A52" s="11"/>
      <c r="B52" s="11"/>
      <c r="F52" s="28"/>
      <c r="G52" s="28"/>
      <c r="H52" s="28"/>
      <c r="I52" s="28"/>
      <c r="J52" s="1"/>
    </row>
    <row r="53" spans="1:10">
      <c r="A53" s="9"/>
      <c r="B53" s="9"/>
      <c r="F53" s="9"/>
      <c r="G53" s="9"/>
      <c r="H53" s="9"/>
      <c r="I53" s="9"/>
      <c r="J53" s="1"/>
    </row>
    <row r="54" spans="1:10">
      <c r="A54" s="1"/>
      <c r="B54" s="1"/>
      <c r="F54" s="1"/>
      <c r="G54" s="1"/>
      <c r="H54" s="1"/>
      <c r="I54" s="1"/>
      <c r="J54" s="1"/>
    </row>
    <row r="55" spans="1:10">
      <c r="A55" s="1"/>
      <c r="B55" s="1"/>
      <c r="F55" s="1"/>
      <c r="G55" s="1"/>
      <c r="H55" s="1"/>
      <c r="I55" s="1"/>
      <c r="J55" s="1"/>
    </row>
    <row r="56" spans="1:10">
      <c r="A56" s="1"/>
      <c r="B56" s="1"/>
      <c r="F56" s="1"/>
      <c r="G56" s="1"/>
      <c r="H56" s="1"/>
      <c r="I56" s="1"/>
      <c r="J56" s="1"/>
    </row>
    <row r="57" spans="1:10">
      <c r="A57" s="1"/>
      <c r="B57" s="1"/>
      <c r="F57" s="1"/>
      <c r="G57" s="1"/>
      <c r="H57" s="1"/>
      <c r="I57" s="1"/>
      <c r="J57" s="1"/>
    </row>
    <row r="58" spans="1:10">
      <c r="A58" s="1"/>
      <c r="B58" s="1"/>
      <c r="F58" s="1"/>
      <c r="G58" s="1"/>
      <c r="H58" s="1"/>
      <c r="I58" s="1"/>
      <c r="J58" s="1"/>
    </row>
    <row r="59" spans="1:10">
      <c r="A59" s="1"/>
      <c r="B59" s="1"/>
      <c r="F59" s="1"/>
      <c r="G59" s="1"/>
      <c r="H59" s="1"/>
      <c r="I59" s="1"/>
      <c r="J59" s="1"/>
    </row>
    <row r="60" spans="1:10">
      <c r="A60" s="1"/>
      <c r="B60" s="1"/>
      <c r="F60" s="1"/>
      <c r="G60" s="1"/>
      <c r="H60" s="1"/>
      <c r="I60" s="1"/>
      <c r="J60" s="1"/>
    </row>
    <row r="61" spans="1:10">
      <c r="A61" s="1"/>
      <c r="B61" s="1"/>
      <c r="F61" s="1"/>
      <c r="G61" s="1"/>
      <c r="H61" s="1"/>
      <c r="I61" s="1"/>
      <c r="J61" s="1"/>
    </row>
    <row r="62" spans="1:10">
      <c r="A62" s="1"/>
      <c r="B62" s="1"/>
      <c r="F62" s="1"/>
      <c r="G62" s="1"/>
      <c r="H62" s="1"/>
      <c r="I62" s="1"/>
      <c r="J62" s="1"/>
    </row>
    <row r="63" spans="1:10">
      <c r="A63" s="1"/>
      <c r="B63" s="1"/>
      <c r="F63" s="1"/>
      <c r="G63" s="1"/>
      <c r="H63" s="1"/>
      <c r="I63" s="1"/>
      <c r="J63" s="1"/>
    </row>
    <row r="64" spans="1:10">
      <c r="A64" s="1"/>
      <c r="B64" s="1"/>
      <c r="F64" s="1"/>
      <c r="G64" s="1"/>
      <c r="H64" s="1"/>
      <c r="I64" s="1"/>
      <c r="J64" s="1"/>
    </row>
    <row r="65" spans="1:10">
      <c r="A65" s="1"/>
      <c r="B65" s="1"/>
      <c r="F65" s="1"/>
      <c r="G65" s="1"/>
      <c r="H65" s="1"/>
      <c r="I65" s="1"/>
      <c r="J65" s="1"/>
    </row>
    <row r="66" spans="1:10">
      <c r="A66" s="1"/>
      <c r="B66" s="1"/>
      <c r="F66" s="1"/>
      <c r="G66" s="1"/>
      <c r="H66" s="1"/>
      <c r="I66" s="1"/>
      <c r="J66" s="1"/>
    </row>
    <row r="67" spans="1:10">
      <c r="A67" s="1"/>
      <c r="B67" s="1"/>
      <c r="F67" s="1"/>
      <c r="G67" s="1"/>
      <c r="H67" s="1"/>
      <c r="I67" s="1"/>
      <c r="J67" s="1"/>
    </row>
    <row r="68" spans="1:10">
      <c r="A68" s="1"/>
      <c r="B68" s="1"/>
      <c r="F68" s="1"/>
      <c r="G68" s="1"/>
      <c r="H68" s="1"/>
      <c r="I68" s="1"/>
      <c r="J68" s="1"/>
    </row>
    <row r="69" spans="1:10">
      <c r="A69" s="1"/>
      <c r="B69" s="1"/>
      <c r="F69" s="1"/>
      <c r="G69" s="1"/>
      <c r="H69" s="1"/>
      <c r="I69" s="1"/>
      <c r="J69" s="1"/>
    </row>
    <row r="70" spans="1:10">
      <c r="A70" s="1"/>
      <c r="B70" s="1"/>
      <c r="F70" s="1"/>
      <c r="G70" s="1"/>
      <c r="H70" s="1"/>
      <c r="I70" s="1"/>
      <c r="J70" s="1"/>
    </row>
    <row r="71" spans="1:10">
      <c r="A71" s="1"/>
      <c r="B71" s="1"/>
      <c r="F71" s="1"/>
      <c r="G71" s="1"/>
      <c r="H71" s="1"/>
      <c r="I71" s="1"/>
      <c r="J71" s="1"/>
    </row>
    <row r="72" spans="1:10">
      <c r="A72" s="1"/>
      <c r="B72" s="1"/>
      <c r="F72" s="1"/>
      <c r="G72" s="1"/>
      <c r="H72" s="1"/>
      <c r="I72" s="1"/>
      <c r="J72" s="1"/>
    </row>
    <row r="73" spans="1:10">
      <c r="A73" s="1"/>
      <c r="B73" s="1"/>
      <c r="F73" s="1"/>
      <c r="G73" s="1"/>
      <c r="H73" s="1"/>
      <c r="I73" s="1"/>
      <c r="J73" s="1"/>
    </row>
    <row r="74" spans="1:10">
      <c r="A74" s="1"/>
      <c r="B74" s="1"/>
      <c r="F74" s="1"/>
      <c r="G74" s="1"/>
      <c r="H74" s="1"/>
      <c r="I74" s="1"/>
      <c r="J74" s="1"/>
    </row>
    <row r="75" spans="1:10">
      <c r="A75" s="1"/>
      <c r="B75" s="1"/>
      <c r="F75" s="1"/>
      <c r="G75" s="1"/>
      <c r="H75" s="1"/>
      <c r="I75" s="1"/>
      <c r="J75" s="1"/>
    </row>
    <row r="76" spans="1:10">
      <c r="A76" s="1"/>
      <c r="B76" s="1"/>
      <c r="F76" s="1"/>
      <c r="G76" s="1"/>
      <c r="H76" s="1"/>
      <c r="I76" s="1"/>
      <c r="J76" s="1"/>
    </row>
    <row r="77" spans="1:10">
      <c r="A77" s="1"/>
      <c r="B77" s="1"/>
      <c r="F77" s="1"/>
      <c r="G77" s="1"/>
      <c r="H77" s="1"/>
      <c r="I77" s="1"/>
      <c r="J77" s="1"/>
    </row>
    <row r="78" spans="1:10">
      <c r="A78" s="1"/>
      <c r="B78" s="1"/>
      <c r="F78" s="1"/>
      <c r="G78" s="1"/>
      <c r="H78" s="1"/>
      <c r="I78" s="1"/>
      <c r="J78" s="1"/>
    </row>
    <row r="79" spans="1:10">
      <c r="A79" s="1"/>
      <c r="B79" s="1"/>
      <c r="F79" s="1"/>
      <c r="G79" s="1"/>
      <c r="H79" s="1"/>
      <c r="I79" s="1"/>
      <c r="J79" s="1"/>
    </row>
    <row r="80" spans="1:10">
      <c r="A80" s="1"/>
      <c r="B80" s="1"/>
      <c r="F80" s="1"/>
      <c r="G80" s="1"/>
      <c r="H80" s="1"/>
      <c r="I80" s="1"/>
      <c r="J80" s="1"/>
    </row>
    <row r="81" spans="1:10">
      <c r="A81" s="1"/>
      <c r="B81" s="1"/>
      <c r="F81" s="1"/>
      <c r="G81" s="1"/>
      <c r="H81" s="1"/>
      <c r="I81" s="1"/>
      <c r="J81" s="1"/>
    </row>
    <row r="82" spans="1:10">
      <c r="A82" s="1"/>
      <c r="B82" s="1"/>
      <c r="F82" s="1"/>
      <c r="G82" s="1"/>
      <c r="H82" s="1"/>
      <c r="I82" s="1"/>
      <c r="J82" s="1"/>
    </row>
    <row r="83" spans="1:10">
      <c r="A83" s="1"/>
      <c r="B83" s="1"/>
      <c r="F83" s="1"/>
      <c r="G83" s="1"/>
      <c r="H83" s="1"/>
      <c r="I83" s="1"/>
      <c r="J83" s="1"/>
    </row>
    <row r="84" spans="1:10">
      <c r="A84" s="1"/>
      <c r="B84" s="1"/>
      <c r="F84" s="1"/>
      <c r="G84" s="1"/>
      <c r="H84" s="1"/>
      <c r="I84" s="1"/>
      <c r="J84" s="1"/>
    </row>
    <row r="85" spans="1:10">
      <c r="A85" s="1"/>
      <c r="B85" s="1"/>
      <c r="F85" s="1"/>
      <c r="G85" s="1"/>
      <c r="H85" s="1"/>
      <c r="I85" s="1"/>
      <c r="J85" s="1"/>
    </row>
    <row r="86" spans="1:10">
      <c r="A86" s="1"/>
      <c r="B86" s="1"/>
      <c r="F86" s="1"/>
      <c r="G86" s="1"/>
      <c r="H86" s="1"/>
      <c r="I86" s="1"/>
      <c r="J86" s="1"/>
    </row>
    <row r="87" spans="1:10">
      <c r="A87" s="1"/>
      <c r="B87" s="1"/>
      <c r="F87" s="1"/>
      <c r="G87" s="1"/>
      <c r="H87" s="1"/>
      <c r="I87" s="1"/>
      <c r="J87" s="1"/>
    </row>
    <row r="88" spans="1:10">
      <c r="A88" s="1"/>
      <c r="B88" s="1"/>
      <c r="F88" s="1"/>
      <c r="G88" s="1"/>
      <c r="H88" s="1"/>
      <c r="I88" s="1"/>
      <c r="J88" s="1"/>
    </row>
    <row r="89" spans="1:10">
      <c r="A89" s="1"/>
      <c r="B89" s="1"/>
      <c r="F89" s="1"/>
      <c r="G89" s="1"/>
      <c r="H89" s="1"/>
      <c r="I89" s="1"/>
      <c r="J89" s="1"/>
    </row>
    <row r="90" spans="1:10">
      <c r="A90" s="1"/>
      <c r="B90" s="1"/>
      <c r="F90" s="1"/>
      <c r="G90" s="1"/>
      <c r="H90" s="1"/>
      <c r="I90" s="1"/>
      <c r="J90" s="1"/>
    </row>
    <row r="91" spans="1:10">
      <c r="A91" s="1"/>
      <c r="B91" s="1"/>
      <c r="F91" s="1"/>
      <c r="G91" s="1"/>
      <c r="H91" s="1"/>
      <c r="I91" s="1"/>
      <c r="J91" s="1"/>
    </row>
    <row r="92" spans="1:10">
      <c r="A92" s="1"/>
      <c r="B92" s="1"/>
      <c r="F92" s="1"/>
      <c r="G92" s="1"/>
      <c r="H92" s="1"/>
      <c r="I92" s="1"/>
      <c r="J92" s="1"/>
    </row>
    <row r="93" spans="1:10">
      <c r="A93" s="1"/>
      <c r="B93" s="1"/>
      <c r="F93" s="1"/>
      <c r="G93" s="1"/>
      <c r="H93" s="1"/>
      <c r="I93" s="1"/>
      <c r="J93" s="1"/>
    </row>
    <row r="94" spans="1:10">
      <c r="A94" s="1"/>
      <c r="B94" s="1"/>
      <c r="F94" s="1"/>
      <c r="G94" s="1"/>
      <c r="H94" s="1"/>
      <c r="I94" s="1"/>
      <c r="J94" s="1"/>
    </row>
    <row r="95" spans="1:10">
      <c r="A95" s="1"/>
      <c r="B95" s="1"/>
      <c r="F95" s="1"/>
      <c r="G95" s="1"/>
      <c r="H95" s="1"/>
      <c r="I95" s="1"/>
      <c r="J95" s="1"/>
    </row>
    <row r="96" spans="1:10">
      <c r="A96" s="1"/>
      <c r="B96" s="1"/>
      <c r="F96" s="1"/>
      <c r="G96" s="1"/>
      <c r="H96" s="1"/>
      <c r="I96" s="1"/>
      <c r="J96" s="1"/>
    </row>
    <row r="97" spans="1:10">
      <c r="A97" s="1"/>
      <c r="B97" s="1"/>
      <c r="F97" s="1"/>
      <c r="G97" s="1"/>
      <c r="H97" s="1"/>
      <c r="I97" s="1"/>
      <c r="J97" s="1"/>
    </row>
    <row r="98" spans="1:10">
      <c r="A98" s="1"/>
      <c r="B98" s="1"/>
      <c r="F98" s="1"/>
      <c r="G98" s="1"/>
      <c r="H98" s="1"/>
      <c r="I98" s="1"/>
      <c r="J98" s="1"/>
    </row>
    <row r="99" spans="1:10">
      <c r="A99" s="1"/>
      <c r="B99" s="1"/>
      <c r="F99" s="1"/>
      <c r="G99" s="1"/>
      <c r="H99" s="1"/>
      <c r="I99" s="1"/>
      <c r="J99" s="1"/>
    </row>
    <row r="100" spans="1:10">
      <c r="A100" s="1"/>
      <c r="B100" s="1"/>
      <c r="F100" s="1"/>
      <c r="G100" s="1"/>
      <c r="H100" s="1"/>
      <c r="I100" s="1"/>
      <c r="J100" s="1"/>
    </row>
    <row r="101" spans="1:10">
      <c r="A101" s="1"/>
      <c r="B101" s="1"/>
      <c r="F101" s="1"/>
      <c r="G101" s="1"/>
      <c r="H101" s="1"/>
      <c r="I101" s="1"/>
      <c r="J101" s="1"/>
    </row>
    <row r="102" spans="1:10">
      <c r="A102" s="1"/>
      <c r="B102" s="1"/>
      <c r="F102" s="1"/>
      <c r="G102" s="1"/>
      <c r="H102" s="1"/>
      <c r="I102" s="1"/>
      <c r="J102" s="1"/>
    </row>
    <row r="103" spans="1:10">
      <c r="A103" s="1"/>
      <c r="B103" s="1"/>
      <c r="F103" s="1"/>
      <c r="G103" s="1"/>
      <c r="H103" s="1"/>
      <c r="I103" s="1"/>
      <c r="J103" s="1"/>
    </row>
    <row r="104" spans="1:10">
      <c r="A104" s="1"/>
      <c r="B104" s="1"/>
      <c r="F104" s="1"/>
      <c r="G104" s="1"/>
      <c r="H104" s="1"/>
      <c r="I104" s="1"/>
      <c r="J104" s="1"/>
    </row>
    <row r="105" spans="1:10">
      <c r="A105" s="1"/>
      <c r="B105" s="1"/>
      <c r="F105" s="1"/>
      <c r="G105" s="1"/>
      <c r="H105" s="1"/>
      <c r="I105" s="1"/>
      <c r="J105" s="1"/>
    </row>
    <row r="106" spans="1:10">
      <c r="A106" s="1"/>
      <c r="B106" s="1"/>
      <c r="F106" s="1"/>
      <c r="G106" s="1"/>
      <c r="H106" s="1"/>
      <c r="I106" s="1"/>
      <c r="J106" s="1"/>
    </row>
    <row r="107" spans="1:10">
      <c r="A107" s="1"/>
      <c r="B107" s="1"/>
      <c r="F107" s="1"/>
      <c r="G107" s="1"/>
      <c r="H107" s="1"/>
      <c r="I107" s="1"/>
      <c r="J107" s="1"/>
    </row>
    <row r="108" spans="1:10">
      <c r="A108" s="1"/>
      <c r="B108" s="1"/>
      <c r="F108" s="1"/>
      <c r="G108" s="1"/>
      <c r="H108" s="1"/>
      <c r="I108" s="1"/>
      <c r="J108" s="1"/>
    </row>
    <row r="109" spans="1:10">
      <c r="A109" s="1"/>
      <c r="B109" s="1"/>
      <c r="F109" s="1"/>
      <c r="G109" s="1"/>
      <c r="H109" s="1"/>
      <c r="I109" s="1"/>
      <c r="J109" s="1"/>
    </row>
    <row r="110" spans="1:10">
      <c r="A110" s="1"/>
      <c r="B110" s="1"/>
      <c r="F110" s="1"/>
      <c r="G110" s="1"/>
      <c r="H110" s="1"/>
      <c r="I110" s="1"/>
      <c r="J110" s="1"/>
    </row>
    <row r="111" spans="1:10">
      <c r="A111" s="1"/>
      <c r="B111" s="1"/>
      <c r="F111" s="1"/>
      <c r="G111" s="1"/>
      <c r="H111" s="1"/>
      <c r="I111" s="1"/>
      <c r="J111" s="1"/>
    </row>
    <row r="112" spans="1:10">
      <c r="A112" s="1"/>
      <c r="B112" s="1"/>
      <c r="F112" s="1"/>
      <c r="G112" s="1"/>
      <c r="H112" s="1"/>
      <c r="I112" s="1"/>
      <c r="J112" s="1"/>
    </row>
    <row r="113" spans="1:10">
      <c r="A113" s="1"/>
      <c r="B113" s="1"/>
      <c r="F113" s="1"/>
      <c r="G113" s="1"/>
      <c r="H113" s="1"/>
      <c r="I113" s="1"/>
      <c r="J113" s="1"/>
    </row>
    <row r="114" spans="1:10">
      <c r="A114" s="1"/>
      <c r="B114" s="1"/>
      <c r="F114" s="1"/>
      <c r="G114" s="1"/>
      <c r="H114" s="1"/>
      <c r="I114" s="1"/>
      <c r="J114" s="1"/>
    </row>
    <row r="115" spans="1:10">
      <c r="A115" s="1"/>
      <c r="B115" s="1"/>
      <c r="F115" s="1"/>
      <c r="G115" s="1"/>
      <c r="H115" s="1"/>
      <c r="I115" s="1"/>
      <c r="J115" s="1"/>
    </row>
    <row r="116" spans="1:10">
      <c r="A116" s="1"/>
      <c r="B116" s="1"/>
      <c r="F116" s="1"/>
      <c r="G116" s="1"/>
      <c r="H116" s="1"/>
      <c r="I116" s="1"/>
      <c r="J116" s="1"/>
    </row>
    <row r="117" spans="1:10">
      <c r="A117" s="1"/>
      <c r="B117" s="1"/>
      <c r="F117" s="1"/>
      <c r="G117" s="1"/>
      <c r="H117" s="1"/>
      <c r="I117" s="1"/>
      <c r="J117" s="1"/>
    </row>
    <row r="118" spans="1:10">
      <c r="A118" s="1"/>
      <c r="B118" s="1"/>
      <c r="F118" s="1"/>
      <c r="G118" s="1"/>
      <c r="H118" s="1"/>
      <c r="I118" s="1"/>
      <c r="J118" s="1"/>
    </row>
    <row r="119" spans="1:10">
      <c r="A119" s="1"/>
      <c r="B119" s="1"/>
      <c r="F119" s="1"/>
      <c r="G119" s="1"/>
      <c r="H119" s="1"/>
      <c r="I119" s="1"/>
      <c r="J119" s="1"/>
    </row>
    <row r="120" spans="1:10">
      <c r="A120" s="1"/>
      <c r="B120" s="1"/>
      <c r="F120" s="1"/>
      <c r="G120" s="1"/>
      <c r="H120" s="1"/>
      <c r="I120" s="1"/>
      <c r="J120" s="1"/>
    </row>
    <row r="121" spans="1:10">
      <c r="A121" s="1"/>
      <c r="B121" s="1"/>
      <c r="F121" s="1"/>
      <c r="G121" s="1"/>
      <c r="H121" s="1"/>
      <c r="I121" s="1"/>
      <c r="J121" s="1"/>
    </row>
    <row r="122" spans="1:10">
      <c r="A122" s="1"/>
      <c r="B122" s="1"/>
      <c r="F122" s="1"/>
      <c r="G122" s="1"/>
      <c r="H122" s="1"/>
      <c r="I122" s="1"/>
      <c r="J122" s="1"/>
    </row>
    <row r="123" spans="1:10">
      <c r="A123" s="1"/>
      <c r="B123" s="1"/>
      <c r="F123" s="1"/>
      <c r="G123" s="1"/>
      <c r="H123" s="1"/>
      <c r="I123" s="1"/>
      <c r="J123" s="1"/>
    </row>
    <row r="124" spans="1:10">
      <c r="A124" s="1"/>
      <c r="B124" s="1"/>
      <c r="F124" s="1"/>
      <c r="G124" s="1"/>
      <c r="H124" s="1"/>
      <c r="I124" s="1"/>
      <c r="J124" s="1"/>
    </row>
  </sheetData>
  <mergeCells count="12">
    <mergeCell ref="A2:Q2"/>
    <mergeCell ref="A1:Q1"/>
    <mergeCell ref="N3:O3"/>
    <mergeCell ref="P3:Q3"/>
    <mergeCell ref="A45:G45"/>
    <mergeCell ref="A3:A4"/>
    <mergeCell ref="F3:G3"/>
    <mergeCell ref="J3:K3"/>
    <mergeCell ref="L3:M3"/>
    <mergeCell ref="B3:B4"/>
    <mergeCell ref="C3:E3"/>
    <mergeCell ref="H3:I3"/>
  </mergeCells>
  <phoneticPr fontId="67" type="noConversion"/>
  <printOptions horizontalCentered="1"/>
  <pageMargins left="0" right="0" top="0.75" bottom="0.75" header="0.3" footer="0.3"/>
  <pageSetup paperSize="9" scale="71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3">
    <tabColor rgb="FFFFFF00"/>
  </sheetPr>
  <dimension ref="A1:R11"/>
  <sheetViews>
    <sheetView zoomScaleNormal="100" workbookViewId="0">
      <selection activeCell="H9" sqref="H9"/>
    </sheetView>
  </sheetViews>
  <sheetFormatPr baseColWidth="10" defaultColWidth="11.5" defaultRowHeight="15"/>
  <cols>
    <col min="1" max="1" width="16" customWidth="1"/>
    <col min="2" max="2" width="21.33203125" customWidth="1"/>
    <col min="3" max="3" width="34.5" customWidth="1"/>
    <col min="4" max="4" width="35.5" customWidth="1"/>
    <col min="5" max="5" width="10" customWidth="1"/>
    <col min="6" max="6" width="10.5" customWidth="1"/>
    <col min="7" max="18" width="10.6640625" customWidth="1"/>
  </cols>
  <sheetData>
    <row r="1" spans="1:18" ht="19">
      <c r="A1" s="1742" t="s">
        <v>2957</v>
      </c>
      <c r="B1" s="1742"/>
      <c r="C1" s="1742"/>
      <c r="D1" s="1742"/>
      <c r="E1" s="1742"/>
      <c r="F1" s="1742"/>
      <c r="G1" s="1742"/>
      <c r="H1" s="1742"/>
      <c r="I1" s="1742"/>
      <c r="J1" s="1742"/>
      <c r="K1" s="1742"/>
      <c r="L1" s="1742"/>
      <c r="M1" s="1742"/>
      <c r="N1" s="1742"/>
      <c r="O1" s="1742"/>
      <c r="P1" s="1742"/>
      <c r="Q1" s="1742"/>
      <c r="R1" s="1742"/>
    </row>
    <row r="2" spans="1:18" ht="19">
      <c r="A2" s="1731" t="s">
        <v>2277</v>
      </c>
      <c r="B2" s="1732"/>
      <c r="C2" s="1732"/>
      <c r="D2" s="1732"/>
      <c r="E2" s="1732"/>
      <c r="F2" s="1732"/>
      <c r="G2" s="1732"/>
      <c r="H2" s="1732"/>
      <c r="I2" s="1732"/>
      <c r="J2" s="1732"/>
      <c r="K2" s="1732"/>
      <c r="L2" s="1732"/>
      <c r="M2" s="1732"/>
      <c r="N2" s="1732"/>
      <c r="O2" s="1732"/>
      <c r="P2" s="1732"/>
      <c r="Q2" s="1732"/>
      <c r="R2" s="1732"/>
    </row>
    <row r="3" spans="1:18">
      <c r="A3" s="1783" t="s">
        <v>1</v>
      </c>
      <c r="B3" s="1783" t="s">
        <v>2</v>
      </c>
      <c r="C3" s="1783" t="s">
        <v>861</v>
      </c>
      <c r="D3" s="1783" t="s">
        <v>2967</v>
      </c>
      <c r="E3" s="1789" t="s">
        <v>853</v>
      </c>
      <c r="F3" s="1790"/>
      <c r="G3" s="1789" t="s">
        <v>1732</v>
      </c>
      <c r="H3" s="1789"/>
      <c r="I3" s="1789" t="s">
        <v>859</v>
      </c>
      <c r="J3" s="1789"/>
      <c r="K3" s="1789" t="s">
        <v>12</v>
      </c>
      <c r="L3" s="1789"/>
      <c r="M3" s="1789" t="s">
        <v>6</v>
      </c>
      <c r="N3" s="1789"/>
      <c r="O3" s="1789" t="s">
        <v>5</v>
      </c>
      <c r="P3" s="1789"/>
      <c r="Q3" s="1789" t="s">
        <v>7</v>
      </c>
      <c r="R3" s="1789"/>
    </row>
    <row r="4" spans="1:18">
      <c r="A4" s="1783"/>
      <c r="B4" s="1783"/>
      <c r="C4" s="1783"/>
      <c r="D4" s="1783"/>
      <c r="E4" s="13" t="s">
        <v>14</v>
      </c>
      <c r="F4" s="39" t="s">
        <v>15</v>
      </c>
      <c r="G4" s="13" t="s">
        <v>14</v>
      </c>
      <c r="H4" s="13" t="s">
        <v>15</v>
      </c>
      <c r="I4" s="13" t="s">
        <v>14</v>
      </c>
      <c r="J4" s="13" t="s">
        <v>15</v>
      </c>
      <c r="K4" s="13" t="s">
        <v>14</v>
      </c>
      <c r="L4" s="13" t="s">
        <v>15</v>
      </c>
      <c r="M4" s="13" t="s">
        <v>14</v>
      </c>
      <c r="N4" s="13" t="s">
        <v>15</v>
      </c>
      <c r="O4" s="13" t="s">
        <v>14</v>
      </c>
      <c r="P4" s="13" t="s">
        <v>15</v>
      </c>
      <c r="Q4" s="13" t="s">
        <v>14</v>
      </c>
      <c r="R4" s="13" t="s">
        <v>15</v>
      </c>
    </row>
    <row r="5" spans="1:18" ht="32">
      <c r="A5" s="1624" t="s">
        <v>2155</v>
      </c>
      <c r="B5" s="1624" t="s">
        <v>2156</v>
      </c>
      <c r="C5" s="1719" t="s">
        <v>2167</v>
      </c>
      <c r="D5" s="1719" t="s">
        <v>2958</v>
      </c>
      <c r="E5" s="367">
        <f t="shared" ref="E5:F10" si="0">G5+I5+K5+M5+O5+Q5</f>
        <v>1</v>
      </c>
      <c r="F5" s="367">
        <f t="shared" si="0"/>
        <v>0.25</v>
      </c>
      <c r="G5" s="366">
        <f>1</f>
        <v>1</v>
      </c>
      <c r="H5" s="365">
        <v>0.25</v>
      </c>
      <c r="I5" s="366">
        <v>0</v>
      </c>
      <c r="J5" s="366">
        <v>0</v>
      </c>
      <c r="K5" s="366">
        <v>0</v>
      </c>
      <c r="L5" s="366">
        <v>0</v>
      </c>
      <c r="M5" s="366">
        <v>0</v>
      </c>
      <c r="N5" s="366">
        <v>0</v>
      </c>
      <c r="O5" s="366">
        <v>0</v>
      </c>
      <c r="P5" s="366">
        <v>0</v>
      </c>
      <c r="Q5" s="366">
        <v>0</v>
      </c>
      <c r="R5" s="366">
        <v>0</v>
      </c>
    </row>
    <row r="6" spans="1:18" ht="24" customHeight="1">
      <c r="A6" s="1624" t="s">
        <v>1715</v>
      </c>
      <c r="B6" s="1624" t="s">
        <v>1716</v>
      </c>
      <c r="C6" s="1720" t="s">
        <v>1718</v>
      </c>
      <c r="D6" s="1720" t="s">
        <v>2959</v>
      </c>
      <c r="E6" s="367">
        <f t="shared" si="0"/>
        <v>1</v>
      </c>
      <c r="F6" s="367">
        <f t="shared" si="0"/>
        <v>0.5</v>
      </c>
      <c r="G6" s="366">
        <f>1</f>
        <v>1</v>
      </c>
      <c r="H6" s="365">
        <f>1/2</f>
        <v>0.5</v>
      </c>
      <c r="I6" s="366">
        <v>0</v>
      </c>
      <c r="J6" s="366">
        <v>0</v>
      </c>
      <c r="K6" s="366">
        <v>0</v>
      </c>
      <c r="L6" s="366">
        <v>0</v>
      </c>
      <c r="M6" s="366">
        <v>0</v>
      </c>
      <c r="N6" s="366">
        <v>0</v>
      </c>
      <c r="O6" s="366">
        <v>0</v>
      </c>
      <c r="P6" s="366">
        <v>0</v>
      </c>
      <c r="Q6" s="366">
        <v>0</v>
      </c>
      <c r="R6" s="366">
        <v>0</v>
      </c>
    </row>
    <row r="7" spans="1:18" ht="24" customHeight="1">
      <c r="A7" s="1625" t="s">
        <v>1383</v>
      </c>
      <c r="B7" s="1625" t="s">
        <v>1384</v>
      </c>
      <c r="C7" s="1720" t="s">
        <v>1387</v>
      </c>
      <c r="D7" s="1720" t="s">
        <v>2960</v>
      </c>
      <c r="E7" s="562">
        <f t="shared" si="0"/>
        <v>4</v>
      </c>
      <c r="F7" s="562">
        <f t="shared" si="0"/>
        <v>4</v>
      </c>
      <c r="G7" s="576">
        <f>1+1+1+1</f>
        <v>4</v>
      </c>
      <c r="H7" s="576">
        <f>1+1+1+1</f>
        <v>4</v>
      </c>
      <c r="I7" s="366">
        <v>0</v>
      </c>
      <c r="J7" s="366">
        <v>0</v>
      </c>
      <c r="K7" s="366">
        <v>0</v>
      </c>
      <c r="L7" s="366">
        <v>0</v>
      </c>
      <c r="M7" s="366">
        <v>0</v>
      </c>
      <c r="N7" s="366">
        <v>0</v>
      </c>
      <c r="O7" s="366">
        <v>0</v>
      </c>
      <c r="P7" s="368">
        <v>0</v>
      </c>
      <c r="Q7" s="365">
        <v>0</v>
      </c>
      <c r="R7" s="365">
        <v>0</v>
      </c>
    </row>
    <row r="8" spans="1:18" ht="32">
      <c r="A8" s="1625" t="s">
        <v>1752</v>
      </c>
      <c r="B8" s="1626" t="s">
        <v>1754</v>
      </c>
      <c r="C8" s="1720" t="s">
        <v>1387</v>
      </c>
      <c r="D8" s="1720" t="s">
        <v>2961</v>
      </c>
      <c r="E8" s="562">
        <f t="shared" si="0"/>
        <v>4</v>
      </c>
      <c r="F8" s="562">
        <f t="shared" si="0"/>
        <v>1.5333333333333332</v>
      </c>
      <c r="G8" s="577">
        <f>1+1+1+1</f>
        <v>4</v>
      </c>
      <c r="H8" s="577">
        <f>1/2+1/3+1/5+1/2</f>
        <v>1.5333333333333332</v>
      </c>
      <c r="I8" s="365">
        <v>0</v>
      </c>
      <c r="J8" s="365">
        <v>0</v>
      </c>
      <c r="K8" s="365">
        <v>0</v>
      </c>
      <c r="L8" s="365">
        <v>0</v>
      </c>
      <c r="M8" s="365">
        <v>0</v>
      </c>
      <c r="N8" s="365">
        <v>0</v>
      </c>
      <c r="O8" s="365">
        <v>0</v>
      </c>
      <c r="P8" s="563">
        <v>0</v>
      </c>
      <c r="Q8" s="365">
        <v>0</v>
      </c>
      <c r="R8" s="365">
        <v>0</v>
      </c>
    </row>
    <row r="9" spans="1:18" ht="32">
      <c r="A9" s="1625" t="s">
        <v>1983</v>
      </c>
      <c r="B9" s="1626" t="s">
        <v>1985</v>
      </c>
      <c r="C9" s="1720" t="s">
        <v>1986</v>
      </c>
      <c r="D9" s="1720" t="s">
        <v>2961</v>
      </c>
      <c r="E9" s="562">
        <f t="shared" si="0"/>
        <v>4</v>
      </c>
      <c r="F9" s="562">
        <f t="shared" si="0"/>
        <v>1.2</v>
      </c>
      <c r="G9" s="577">
        <f>1+1+1+1</f>
        <v>4</v>
      </c>
      <c r="H9" s="577">
        <f>1/5+1/3+1/3+1/3</f>
        <v>1.2</v>
      </c>
      <c r="I9" s="365">
        <v>0</v>
      </c>
      <c r="J9" s="365">
        <v>0</v>
      </c>
      <c r="K9" s="365">
        <v>0</v>
      </c>
      <c r="L9" s="365">
        <v>0</v>
      </c>
      <c r="M9" s="365">
        <v>0</v>
      </c>
      <c r="N9" s="365">
        <v>0</v>
      </c>
      <c r="O9" s="365">
        <v>0</v>
      </c>
      <c r="P9" s="563">
        <v>0</v>
      </c>
      <c r="Q9" s="365">
        <v>0</v>
      </c>
      <c r="R9" s="365">
        <v>0</v>
      </c>
    </row>
    <row r="10" spans="1:18" ht="33" thickBot="1">
      <c r="A10" s="1722" t="s">
        <v>1984</v>
      </c>
      <c r="B10" s="1723" t="s">
        <v>1988</v>
      </c>
      <c r="C10" s="1724" t="s">
        <v>2962</v>
      </c>
      <c r="D10" s="1724" t="s">
        <v>2961</v>
      </c>
      <c r="E10" s="1725">
        <f t="shared" si="0"/>
        <v>5</v>
      </c>
      <c r="F10" s="1725">
        <f t="shared" si="0"/>
        <v>1.6999999999999997</v>
      </c>
      <c r="G10" s="1726">
        <f>1+1+1+1+1</f>
        <v>5</v>
      </c>
      <c r="H10" s="1726">
        <f>1/5+1/2+1/3+1/3+1/3</f>
        <v>1.6999999999999997</v>
      </c>
      <c r="I10" s="1727">
        <v>0</v>
      </c>
      <c r="J10" s="1727">
        <v>0</v>
      </c>
      <c r="K10" s="1727">
        <v>0</v>
      </c>
      <c r="L10" s="1727">
        <v>0</v>
      </c>
      <c r="M10" s="1727">
        <v>0</v>
      </c>
      <c r="N10" s="1727">
        <v>0</v>
      </c>
      <c r="O10" s="1727">
        <v>0</v>
      </c>
      <c r="P10" s="1728">
        <v>0</v>
      </c>
      <c r="Q10" s="1727">
        <v>0</v>
      </c>
      <c r="R10" s="1727">
        <v>0</v>
      </c>
    </row>
    <row r="11" spans="1:18" s="35" customFormat="1" ht="15" customHeight="1">
      <c r="A11" s="57" t="s">
        <v>20</v>
      </c>
      <c r="B11" s="58"/>
      <c r="C11" s="58"/>
      <c r="D11" s="58"/>
      <c r="E11" s="58">
        <f t="shared" ref="E11:R11" si="1">SUM(E5:E10)</f>
        <v>19</v>
      </c>
      <c r="F11" s="60">
        <f t="shared" si="1"/>
        <v>9.1833333333333336</v>
      </c>
      <c r="G11" s="60">
        <f t="shared" si="1"/>
        <v>19</v>
      </c>
      <c r="H11" s="60">
        <f t="shared" si="1"/>
        <v>9.1833333333333336</v>
      </c>
      <c r="I11" s="60">
        <f t="shared" si="1"/>
        <v>0</v>
      </c>
      <c r="J11" s="60">
        <f t="shared" si="1"/>
        <v>0</v>
      </c>
      <c r="K11" s="60">
        <f t="shared" si="1"/>
        <v>0</v>
      </c>
      <c r="L11" s="60">
        <f t="shared" si="1"/>
        <v>0</v>
      </c>
      <c r="M11" s="60">
        <f t="shared" si="1"/>
        <v>0</v>
      </c>
      <c r="N11" s="60">
        <f t="shared" si="1"/>
        <v>0</v>
      </c>
      <c r="O11" s="60">
        <f t="shared" si="1"/>
        <v>0</v>
      </c>
      <c r="P11" s="60">
        <f t="shared" si="1"/>
        <v>0</v>
      </c>
      <c r="Q11" s="60">
        <f t="shared" si="1"/>
        <v>0</v>
      </c>
      <c r="R11" s="1721">
        <f t="shared" si="1"/>
        <v>0</v>
      </c>
    </row>
  </sheetData>
  <mergeCells count="13">
    <mergeCell ref="A1:R1"/>
    <mergeCell ref="A2:R2"/>
    <mergeCell ref="A3:A4"/>
    <mergeCell ref="B3:B4"/>
    <mergeCell ref="D3:D4"/>
    <mergeCell ref="G3:H3"/>
    <mergeCell ref="K3:L3"/>
    <mergeCell ref="M3:N3"/>
    <mergeCell ref="O3:P3"/>
    <mergeCell ref="Q3:R3"/>
    <mergeCell ref="E3:F3"/>
    <mergeCell ref="I3:J3"/>
    <mergeCell ref="C3:C4"/>
  </mergeCells>
  <phoneticPr fontId="67" type="noConversion"/>
  <pageMargins left="0.34" right="0.17" top="0.75" bottom="0.75" header="0.3" footer="0.3"/>
  <pageSetup paperSize="9" scale="8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4"/>
  <dimension ref="A1:R47"/>
  <sheetViews>
    <sheetView workbookViewId="0">
      <selection sqref="A1:Q8"/>
    </sheetView>
  </sheetViews>
  <sheetFormatPr baseColWidth="10" defaultColWidth="8.83203125" defaultRowHeight="15"/>
  <cols>
    <col min="1" max="1" width="23.33203125" customWidth="1"/>
    <col min="2" max="2" width="8.33203125" customWidth="1"/>
    <col min="3" max="3" width="11" customWidth="1"/>
    <col min="4" max="4" width="11.33203125" customWidth="1"/>
    <col min="5" max="5" width="11.6640625" customWidth="1"/>
    <col min="6" max="16" width="10.6640625" customWidth="1"/>
    <col min="17" max="17" width="11" customWidth="1"/>
    <col min="18" max="16384" width="8.83203125" style="37"/>
  </cols>
  <sheetData>
    <row r="1" spans="1:18">
      <c r="A1" s="1791" t="s">
        <v>925</v>
      </c>
      <c r="B1" s="1792"/>
      <c r="C1" s="1792"/>
      <c r="D1" s="1792"/>
      <c r="E1" s="1792"/>
      <c r="F1" s="1792"/>
      <c r="G1" s="1792"/>
      <c r="H1" s="1792"/>
      <c r="I1" s="1792"/>
      <c r="J1" s="1792"/>
      <c r="K1" s="1792"/>
      <c r="L1" s="1792"/>
      <c r="M1" s="1792"/>
      <c r="N1" s="1792"/>
      <c r="O1" s="1792"/>
      <c r="P1" s="1792"/>
      <c r="Q1" s="1792"/>
      <c r="R1" s="38"/>
    </row>
    <row r="2" spans="1:18">
      <c r="A2" s="1793" t="s">
        <v>2277</v>
      </c>
      <c r="B2" s="1794"/>
      <c r="C2" s="1794"/>
      <c r="D2" s="1794"/>
      <c r="E2" s="1794"/>
      <c r="F2" s="1794"/>
      <c r="G2" s="1794"/>
      <c r="H2" s="1794"/>
      <c r="I2" s="1794"/>
      <c r="J2" s="1794"/>
      <c r="K2" s="1794"/>
      <c r="L2" s="1794"/>
      <c r="M2" s="1794"/>
      <c r="N2" s="1794"/>
      <c r="O2" s="1794"/>
      <c r="P2" s="1794"/>
      <c r="Q2" s="1794"/>
      <c r="R2" s="43"/>
    </row>
    <row r="3" spans="1:18" ht="18" customHeight="1">
      <c r="A3" s="1796" t="s">
        <v>4</v>
      </c>
      <c r="B3" s="1797" t="s">
        <v>862</v>
      </c>
      <c r="C3" s="1799" t="s">
        <v>853</v>
      </c>
      <c r="D3" s="1800"/>
      <c r="E3" s="1801"/>
      <c r="F3" s="1795" t="s">
        <v>1732</v>
      </c>
      <c r="G3" s="1795"/>
      <c r="H3" s="1795" t="s">
        <v>859</v>
      </c>
      <c r="I3" s="1795"/>
      <c r="J3" s="1795" t="s">
        <v>12</v>
      </c>
      <c r="K3" s="1795"/>
      <c r="L3" s="1795" t="s">
        <v>6</v>
      </c>
      <c r="M3" s="1795"/>
      <c r="N3" s="1795" t="s">
        <v>5</v>
      </c>
      <c r="O3" s="1795"/>
      <c r="P3" s="1795" t="s">
        <v>7</v>
      </c>
      <c r="Q3" s="1795"/>
    </row>
    <row r="4" spans="1:18">
      <c r="A4" s="1796"/>
      <c r="B4" s="1798"/>
      <c r="C4" s="296" t="s">
        <v>14</v>
      </c>
      <c r="D4" s="297" t="s">
        <v>15</v>
      </c>
      <c r="E4" s="298" t="s">
        <v>923</v>
      </c>
      <c r="F4" s="13" t="s">
        <v>14</v>
      </c>
      <c r="G4" s="13" t="s">
        <v>15</v>
      </c>
      <c r="H4" s="13" t="s">
        <v>14</v>
      </c>
      <c r="I4" s="13" t="s">
        <v>15</v>
      </c>
      <c r="J4" s="13" t="s">
        <v>14</v>
      </c>
      <c r="K4" s="13" t="s">
        <v>15</v>
      </c>
      <c r="L4" s="13" t="s">
        <v>14</v>
      </c>
      <c r="M4" s="13" t="s">
        <v>15</v>
      </c>
      <c r="N4" s="13" t="s">
        <v>14</v>
      </c>
      <c r="O4" s="13" t="s">
        <v>15</v>
      </c>
      <c r="P4" s="13" t="s">
        <v>14</v>
      </c>
      <c r="Q4" s="13" t="s">
        <v>15</v>
      </c>
    </row>
    <row r="5" spans="1:18">
      <c r="A5" s="2" t="s">
        <v>21</v>
      </c>
      <c r="B5" s="2"/>
      <c r="C5" s="298">
        <f>F5+H5+J5+L5+N5+P5</f>
        <v>1</v>
      </c>
      <c r="D5" s="298">
        <f>G5+I5+K5+M5+O5+Q5</f>
        <v>1</v>
      </c>
      <c r="E5" s="298">
        <v>0</v>
      </c>
      <c r="F5" s="3">
        <f>'D. Architecture'!F36</f>
        <v>0</v>
      </c>
      <c r="G5" s="3">
        <f>'D. Architecture'!G36</f>
        <v>0</v>
      </c>
      <c r="H5" s="3">
        <f>'D. Architecture'!H36</f>
        <v>0</v>
      </c>
      <c r="I5" s="3">
        <f>'D. Architecture'!I36</f>
        <v>0</v>
      </c>
      <c r="J5" s="3">
        <f>'D. Architecture'!J36</f>
        <v>0</v>
      </c>
      <c r="K5" s="3">
        <f>'D. Architecture'!K36</f>
        <v>0</v>
      </c>
      <c r="L5" s="3">
        <f>'D. Architecture'!L36</f>
        <v>0</v>
      </c>
      <c r="M5" s="3">
        <f>'D. Architecture'!M36</f>
        <v>0</v>
      </c>
      <c r="N5" s="3">
        <f>'D. Architecture'!N36</f>
        <v>0</v>
      </c>
      <c r="O5" s="3">
        <f>'D. Architecture'!O36</f>
        <v>0</v>
      </c>
      <c r="P5" s="3">
        <f>'D. Architecture'!P36</f>
        <v>1</v>
      </c>
      <c r="Q5" s="3">
        <f>'D. Architecture'!Q36</f>
        <v>1</v>
      </c>
    </row>
    <row r="6" spans="1:18">
      <c r="A6" s="2" t="s">
        <v>22</v>
      </c>
      <c r="B6" s="2"/>
      <c r="C6" s="298">
        <f>F6+J6+L6+N6+P6</f>
        <v>0</v>
      </c>
      <c r="D6" s="298">
        <f>G6+I6+K6+M6+O6+Q6</f>
        <v>0</v>
      </c>
      <c r="E6" s="298">
        <v>0</v>
      </c>
      <c r="F6" s="3">
        <f>'D. Arts &amp; Design'!F33</f>
        <v>0</v>
      </c>
      <c r="G6" s="3">
        <f>'D. Arts &amp; Design'!G33</f>
        <v>0</v>
      </c>
      <c r="H6" s="3">
        <f>'D. Arts &amp; Design'!H33</f>
        <v>0</v>
      </c>
      <c r="I6" s="3">
        <f>'D. Arts &amp; Design'!I33</f>
        <v>0</v>
      </c>
      <c r="J6" s="3">
        <f>'D. Arts &amp; Design'!J33</f>
        <v>0</v>
      </c>
      <c r="K6" s="3">
        <f>'D. Arts &amp; Design'!K33</f>
        <v>0</v>
      </c>
      <c r="L6" s="3">
        <f>'D. Arts &amp; Design'!L33</f>
        <v>0</v>
      </c>
      <c r="M6" s="3">
        <f>'D. Arts &amp; Design'!M33</f>
        <v>0</v>
      </c>
      <c r="N6" s="3">
        <f>'D. Arts &amp; Design'!N33</f>
        <v>0</v>
      </c>
      <c r="O6" s="3">
        <f>'D. Arts &amp; Design'!O33</f>
        <v>0</v>
      </c>
      <c r="P6" s="3">
        <f>'D. Arts &amp; Design'!P33</f>
        <v>0</v>
      </c>
      <c r="Q6" s="3">
        <f>'D. Arts &amp; Design'!Q33</f>
        <v>0</v>
      </c>
    </row>
    <row r="7" spans="1:18" ht="16" thickBot="1">
      <c r="A7" s="7" t="s">
        <v>23</v>
      </c>
      <c r="B7" s="7"/>
      <c r="C7" s="299">
        <f>F7+J7+L7+N7+P7</f>
        <v>0</v>
      </c>
      <c r="D7" s="299">
        <f>G7+I7+K7+M7+O7+Q7</f>
        <v>0</v>
      </c>
      <c r="E7" s="299">
        <v>0</v>
      </c>
      <c r="F7" s="4">
        <f>'D. Foundations'!F6</f>
        <v>0</v>
      </c>
      <c r="G7" s="4">
        <f>'D. Foundations'!G6</f>
        <v>0</v>
      </c>
      <c r="H7" s="4">
        <f>'D. Foundations'!H6</f>
        <v>0</v>
      </c>
      <c r="I7" s="4">
        <f>'D. Foundations'!I6</f>
        <v>0</v>
      </c>
      <c r="J7" s="4">
        <f>'D. Foundations'!J6</f>
        <v>0</v>
      </c>
      <c r="K7" s="4">
        <f>'D. Foundations'!K6</f>
        <v>0</v>
      </c>
      <c r="L7" s="4">
        <f>'D. Foundations'!L6</f>
        <v>0</v>
      </c>
      <c r="M7" s="4">
        <f>'D. Foundations'!M6</f>
        <v>0</v>
      </c>
      <c r="N7" s="4">
        <f>'D. Foundations'!N6</f>
        <v>0</v>
      </c>
      <c r="O7" s="5">
        <f>'D. Foundations'!O6</f>
        <v>0</v>
      </c>
      <c r="P7" s="4">
        <f>'D. Foundations'!P6</f>
        <v>0</v>
      </c>
      <c r="Q7" s="4">
        <f>'D. Foundations'!Q6</f>
        <v>0</v>
      </c>
    </row>
    <row r="8" spans="1:18" ht="20.25" customHeight="1">
      <c r="A8" s="528" t="s">
        <v>20</v>
      </c>
      <c r="B8" s="529"/>
      <c r="C8" s="530">
        <f>SUM(C5:C7)</f>
        <v>1</v>
      </c>
      <c r="D8" s="530">
        <f>SUM(D5:D7)</f>
        <v>1</v>
      </c>
      <c r="E8" s="531">
        <f>SUM(E5:E7)</f>
        <v>0</v>
      </c>
      <c r="F8" s="530">
        <f t="shared" ref="F8:Q8" si="0">SUM(F5:F7)</f>
        <v>0</v>
      </c>
      <c r="G8" s="530">
        <f t="shared" si="0"/>
        <v>0</v>
      </c>
      <c r="H8" s="530">
        <f t="shared" si="0"/>
        <v>0</v>
      </c>
      <c r="I8" s="530">
        <f t="shared" si="0"/>
        <v>0</v>
      </c>
      <c r="J8" s="530">
        <f t="shared" si="0"/>
        <v>0</v>
      </c>
      <c r="K8" s="530">
        <f t="shared" si="0"/>
        <v>0</v>
      </c>
      <c r="L8" s="530">
        <f t="shared" si="0"/>
        <v>0</v>
      </c>
      <c r="M8" s="530">
        <f t="shared" si="0"/>
        <v>0</v>
      </c>
      <c r="N8" s="530">
        <f t="shared" si="0"/>
        <v>0</v>
      </c>
      <c r="O8" s="530">
        <f t="shared" si="0"/>
        <v>0</v>
      </c>
      <c r="P8" s="530">
        <f t="shared" si="0"/>
        <v>1</v>
      </c>
      <c r="Q8" s="532">
        <f t="shared" si="0"/>
        <v>1</v>
      </c>
      <c r="R8" s="38"/>
    </row>
    <row r="10" spans="1:18">
      <c r="A10" s="27"/>
      <c r="B10" s="27"/>
      <c r="F10" s="1"/>
    </row>
    <row r="11" spans="1:18">
      <c r="A11" s="27"/>
      <c r="B11" s="27"/>
      <c r="F11" s="1"/>
    </row>
    <row r="12" spans="1:18">
      <c r="A12" s="27"/>
      <c r="B12" s="27"/>
    </row>
    <row r="13" spans="1:18">
      <c r="A13" s="27"/>
      <c r="B13" s="27"/>
    </row>
    <row r="14" spans="1:18">
      <c r="A14" s="27"/>
      <c r="B14" s="27"/>
    </row>
    <row r="15" spans="1:18">
      <c r="A15" s="14"/>
      <c r="B15" s="48"/>
    </row>
    <row r="16" spans="1:18">
      <c r="A16" s="29"/>
      <c r="B16" s="29"/>
    </row>
    <row r="17" spans="1:2">
      <c r="A17" s="9"/>
      <c r="B17" s="9"/>
    </row>
    <row r="18" spans="1:2">
      <c r="A18" s="27"/>
      <c r="B18" s="27"/>
    </row>
    <row r="19" spans="1:2">
      <c r="A19" s="27"/>
      <c r="B19" s="27"/>
    </row>
    <row r="20" spans="1:2">
      <c r="A20" s="27"/>
      <c r="B20" s="27"/>
    </row>
    <row r="21" spans="1:2">
      <c r="A21" s="27"/>
      <c r="B21" s="27"/>
    </row>
    <row r="22" spans="1:2">
      <c r="A22" s="11"/>
      <c r="B22" s="11"/>
    </row>
    <row r="23" spans="1:2">
      <c r="A23" s="9"/>
      <c r="B23" s="9"/>
    </row>
    <row r="24" spans="1:2">
      <c r="A24" s="30"/>
      <c r="B24" s="30"/>
    </row>
    <row r="25" spans="1:2">
      <c r="A25" s="9"/>
      <c r="B25" s="9"/>
    </row>
    <row r="26" spans="1:2">
      <c r="A26" s="27"/>
      <c r="B26" s="27"/>
    </row>
    <row r="27" spans="1:2">
      <c r="A27" s="27"/>
      <c r="B27" s="27"/>
    </row>
    <row r="28" spans="1:2">
      <c r="A28" s="27"/>
      <c r="B28" s="27"/>
    </row>
    <row r="29" spans="1:2">
      <c r="A29" s="27"/>
      <c r="B29" s="27"/>
    </row>
    <row r="30" spans="1:2">
      <c r="A30" s="11"/>
      <c r="B30" s="11"/>
    </row>
    <row r="31" spans="1:2">
      <c r="A31" s="8"/>
      <c r="B31" s="8"/>
    </row>
    <row r="32" spans="1:2">
      <c r="A32" s="30"/>
      <c r="B32" s="30"/>
    </row>
    <row r="33" spans="1:2">
      <c r="A33" s="9"/>
      <c r="B33" s="9"/>
    </row>
    <row r="34" spans="1:2">
      <c r="A34" s="27"/>
      <c r="B34" s="27"/>
    </row>
    <row r="35" spans="1:2">
      <c r="A35" s="27"/>
      <c r="B35" s="27"/>
    </row>
    <row r="36" spans="1:2">
      <c r="A36" s="27"/>
      <c r="B36" s="27"/>
    </row>
    <row r="37" spans="1:2">
      <c r="A37" s="27"/>
      <c r="B37" s="27"/>
    </row>
    <row r="38" spans="1:2">
      <c r="A38" s="11"/>
      <c r="B38" s="11"/>
    </row>
    <row r="39" spans="1:2">
      <c r="A39" s="9"/>
      <c r="B39" s="9"/>
    </row>
    <row r="40" spans="1:2">
      <c r="A40" s="30"/>
      <c r="B40" s="30"/>
    </row>
    <row r="41" spans="1:2">
      <c r="A41" s="9"/>
      <c r="B41" s="9"/>
    </row>
    <row r="42" spans="1:2">
      <c r="A42" s="27"/>
      <c r="B42" s="27"/>
    </row>
    <row r="43" spans="1:2">
      <c r="A43" s="27"/>
      <c r="B43" s="27"/>
    </row>
    <row r="44" spans="1:2">
      <c r="A44" s="27"/>
      <c r="B44" s="27"/>
    </row>
    <row r="45" spans="1:2">
      <c r="A45" s="27"/>
      <c r="B45" s="27"/>
    </row>
    <row r="46" spans="1:2">
      <c r="A46" s="11"/>
      <c r="B46" s="11"/>
    </row>
    <row r="47" spans="1:2">
      <c r="A47" s="8"/>
      <c r="B47" s="8"/>
    </row>
  </sheetData>
  <mergeCells count="11">
    <mergeCell ref="A1:Q1"/>
    <mergeCell ref="A2:Q2"/>
    <mergeCell ref="J3:K3"/>
    <mergeCell ref="L3:M3"/>
    <mergeCell ref="N3:O3"/>
    <mergeCell ref="P3:Q3"/>
    <mergeCell ref="A3:A4"/>
    <mergeCell ref="F3:G3"/>
    <mergeCell ref="B3:B4"/>
    <mergeCell ref="C3:E3"/>
    <mergeCell ref="H3:I3"/>
  </mergeCells>
  <phoneticPr fontId="67" type="noConversion"/>
  <pageMargins left="0.69" right="0.17" top="0.75" bottom="0.75" header="0.3" footer="0.3"/>
  <pageSetup paperSize="9" scale="80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5"/>
  <dimension ref="A1:R36"/>
  <sheetViews>
    <sheetView zoomScale="90" zoomScaleNormal="90" workbookViewId="0">
      <selection activeCell="A13" sqref="A13:C13"/>
    </sheetView>
  </sheetViews>
  <sheetFormatPr baseColWidth="10" defaultColWidth="8.83203125" defaultRowHeight="15"/>
  <cols>
    <col min="1" max="1" width="15.83203125" customWidth="1"/>
    <col min="2" max="2" width="12.1640625" customWidth="1"/>
    <col min="3" max="3" width="30" customWidth="1"/>
    <col min="4" max="17" width="10.6640625" customWidth="1"/>
    <col min="18" max="16384" width="8.83203125" style="37"/>
  </cols>
  <sheetData>
    <row r="1" spans="1:18" s="40" customFormat="1" ht="21" customHeight="1">
      <c r="A1" s="1742" t="s">
        <v>44</v>
      </c>
      <c r="B1" s="1742"/>
      <c r="C1" s="1742"/>
      <c r="D1" s="1742"/>
      <c r="E1" s="1742"/>
      <c r="F1" s="1742"/>
      <c r="G1" s="1742"/>
      <c r="H1" s="1742"/>
      <c r="I1" s="1742"/>
      <c r="J1" s="1742"/>
      <c r="K1" s="1742"/>
      <c r="L1" s="1742"/>
      <c r="M1" s="1742"/>
      <c r="N1" s="1742"/>
      <c r="O1" s="1742"/>
      <c r="P1" s="1742"/>
      <c r="Q1" s="1729"/>
      <c r="R1" s="1424"/>
    </row>
    <row r="2" spans="1:18" ht="19">
      <c r="A2" s="1731" t="s">
        <v>2277</v>
      </c>
      <c r="B2" s="1732"/>
      <c r="C2" s="1732"/>
      <c r="D2" s="1732"/>
      <c r="E2" s="1732"/>
      <c r="F2" s="1732"/>
      <c r="G2" s="1732"/>
      <c r="H2" s="1732"/>
      <c r="I2" s="1732"/>
      <c r="J2" s="1732"/>
      <c r="K2" s="1732"/>
      <c r="L2" s="1732"/>
      <c r="M2" s="1732"/>
      <c r="N2" s="1732"/>
      <c r="O2" s="1732"/>
      <c r="P2" s="1732"/>
      <c r="Q2" s="1732"/>
      <c r="R2" s="38"/>
    </row>
    <row r="3" spans="1:18" ht="18" customHeight="1">
      <c r="A3" s="1769" t="s">
        <v>1</v>
      </c>
      <c r="B3" s="1769" t="s">
        <v>2</v>
      </c>
      <c r="C3" s="1769" t="s">
        <v>861</v>
      </c>
      <c r="D3" s="1773" t="s">
        <v>853</v>
      </c>
      <c r="E3" s="1774"/>
      <c r="F3" s="1773" t="s">
        <v>1732</v>
      </c>
      <c r="G3" s="1773"/>
      <c r="H3" s="1773" t="s">
        <v>859</v>
      </c>
      <c r="I3" s="1773"/>
      <c r="J3" s="1773" t="s">
        <v>12</v>
      </c>
      <c r="K3" s="1773"/>
      <c r="L3" s="1773" t="s">
        <v>6</v>
      </c>
      <c r="M3" s="1773"/>
      <c r="N3" s="1773" t="s">
        <v>5</v>
      </c>
      <c r="O3" s="1773"/>
      <c r="P3" s="1773" t="s">
        <v>7</v>
      </c>
      <c r="Q3" s="1773"/>
      <c r="R3" s="38"/>
    </row>
    <row r="4" spans="1:18">
      <c r="A4" s="1769"/>
      <c r="B4" s="1769"/>
      <c r="C4" s="1769"/>
      <c r="D4" s="13" t="s">
        <v>14</v>
      </c>
      <c r="E4" s="39" t="s">
        <v>15</v>
      </c>
      <c r="F4" s="13" t="s">
        <v>14</v>
      </c>
      <c r="G4" s="13" t="s">
        <v>15</v>
      </c>
      <c r="H4" s="13" t="s">
        <v>14</v>
      </c>
      <c r="I4" s="13" t="s">
        <v>15</v>
      </c>
      <c r="J4" s="13" t="s">
        <v>14</v>
      </c>
      <c r="K4" s="13" t="s">
        <v>15</v>
      </c>
      <c r="L4" s="13" t="s">
        <v>14</v>
      </c>
      <c r="M4" s="13" t="s">
        <v>15</v>
      </c>
      <c r="N4" s="13" t="s">
        <v>14</v>
      </c>
      <c r="O4" s="13" t="s">
        <v>15</v>
      </c>
      <c r="P4" s="13" t="s">
        <v>14</v>
      </c>
      <c r="Q4" s="13" t="s">
        <v>15</v>
      </c>
      <c r="R4" s="38"/>
    </row>
    <row r="5" spans="1:18" s="100" customFormat="1">
      <c r="A5" s="148" t="s">
        <v>425</v>
      </c>
      <c r="B5" s="148" t="s">
        <v>89</v>
      </c>
      <c r="C5" s="148" t="s">
        <v>291</v>
      </c>
      <c r="D5" s="300">
        <f t="shared" ref="D5:D16" si="0">F5+H5+J5+L5+N5+P5</f>
        <v>0</v>
      </c>
      <c r="E5" s="300">
        <f t="shared" ref="E5:E16" si="1">G5+I5+K5+M5+O5+Q5</f>
        <v>0</v>
      </c>
      <c r="F5" s="96">
        <v>0</v>
      </c>
      <c r="G5" s="96">
        <v>0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7">
        <v>0</v>
      </c>
      <c r="P5" s="96">
        <v>0</v>
      </c>
      <c r="Q5" s="90">
        <v>0</v>
      </c>
      <c r="R5" s="99"/>
    </row>
    <row r="6" spans="1:18" s="100" customFormat="1">
      <c r="A6" s="148" t="s">
        <v>405</v>
      </c>
      <c r="B6" s="148" t="s">
        <v>406</v>
      </c>
      <c r="C6" s="148" t="s">
        <v>291</v>
      </c>
      <c r="D6" s="300">
        <f t="shared" si="0"/>
        <v>0</v>
      </c>
      <c r="E6" s="300">
        <f t="shared" si="1"/>
        <v>0</v>
      </c>
      <c r="F6" s="96">
        <v>0</v>
      </c>
      <c r="G6" s="96">
        <v>0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7">
        <v>0</v>
      </c>
      <c r="P6" s="96">
        <v>0</v>
      </c>
      <c r="Q6" s="90">
        <v>0</v>
      </c>
      <c r="R6" s="99"/>
    </row>
    <row r="7" spans="1:18" s="118" customFormat="1">
      <c r="A7" s="148" t="s">
        <v>413</v>
      </c>
      <c r="B7" s="148" t="s">
        <v>414</v>
      </c>
      <c r="C7" s="148" t="s">
        <v>67</v>
      </c>
      <c r="D7" s="300">
        <f t="shared" si="0"/>
        <v>0</v>
      </c>
      <c r="E7" s="300">
        <f t="shared" si="1"/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7">
        <v>0</v>
      </c>
      <c r="P7" s="96">
        <v>0</v>
      </c>
      <c r="Q7" s="98">
        <v>0</v>
      </c>
      <c r="R7" s="94"/>
    </row>
    <row r="8" spans="1:18" s="41" customFormat="1">
      <c r="A8" s="147" t="s">
        <v>2641</v>
      </c>
      <c r="B8" s="147" t="s">
        <v>472</v>
      </c>
      <c r="C8" s="147" t="s">
        <v>67</v>
      </c>
      <c r="D8" s="300">
        <f t="shared" si="0"/>
        <v>0</v>
      </c>
      <c r="E8" s="300">
        <f t="shared" si="1"/>
        <v>0</v>
      </c>
      <c r="F8" s="91">
        <v>0</v>
      </c>
      <c r="G8" s="91">
        <v>0</v>
      </c>
      <c r="H8" s="91">
        <v>0</v>
      </c>
      <c r="I8" s="91">
        <v>0</v>
      </c>
      <c r="J8" s="91">
        <v>0</v>
      </c>
      <c r="K8" s="91">
        <v>0</v>
      </c>
      <c r="L8" s="91">
        <v>0</v>
      </c>
      <c r="M8" s="91">
        <v>0</v>
      </c>
      <c r="N8" s="91">
        <v>0</v>
      </c>
      <c r="O8" s="92">
        <v>0</v>
      </c>
      <c r="P8" s="91">
        <v>0</v>
      </c>
      <c r="Q8" s="93">
        <v>0</v>
      </c>
      <c r="R8" s="42"/>
    </row>
    <row r="9" spans="1:18" s="41" customFormat="1">
      <c r="A9" s="147" t="s">
        <v>403</v>
      </c>
      <c r="B9" s="147" t="s">
        <v>404</v>
      </c>
      <c r="C9" s="147" t="s">
        <v>67</v>
      </c>
      <c r="D9" s="300">
        <f t="shared" si="0"/>
        <v>0</v>
      </c>
      <c r="E9" s="300">
        <f t="shared" si="1"/>
        <v>0</v>
      </c>
      <c r="F9" s="91">
        <v>0</v>
      </c>
      <c r="G9" s="91">
        <v>0</v>
      </c>
      <c r="H9" s="91">
        <v>0</v>
      </c>
      <c r="I9" s="91">
        <v>0</v>
      </c>
      <c r="J9" s="91">
        <v>0</v>
      </c>
      <c r="K9" s="91">
        <v>0</v>
      </c>
      <c r="L9" s="91">
        <v>0</v>
      </c>
      <c r="M9" s="91">
        <v>0</v>
      </c>
      <c r="N9" s="91">
        <v>0</v>
      </c>
      <c r="O9" s="92">
        <v>0</v>
      </c>
      <c r="P9" s="91">
        <v>0</v>
      </c>
      <c r="Q9" s="93">
        <v>0</v>
      </c>
      <c r="R9" s="42"/>
    </row>
    <row r="10" spans="1:18" s="41" customFormat="1">
      <c r="A10" s="147" t="s">
        <v>398</v>
      </c>
      <c r="B10" s="147" t="s">
        <v>399</v>
      </c>
      <c r="C10" s="147" t="s">
        <v>67</v>
      </c>
      <c r="D10" s="300">
        <f t="shared" si="0"/>
        <v>0</v>
      </c>
      <c r="E10" s="300">
        <f t="shared" si="1"/>
        <v>0</v>
      </c>
      <c r="F10" s="91">
        <v>0</v>
      </c>
      <c r="G10" s="91">
        <v>0</v>
      </c>
      <c r="H10" s="91">
        <v>0</v>
      </c>
      <c r="I10" s="91">
        <v>0</v>
      </c>
      <c r="J10" s="91">
        <v>0</v>
      </c>
      <c r="K10" s="91">
        <v>0</v>
      </c>
      <c r="L10" s="91">
        <v>0</v>
      </c>
      <c r="M10" s="91">
        <v>0</v>
      </c>
      <c r="N10" s="91">
        <v>0</v>
      </c>
      <c r="O10" s="92">
        <v>0</v>
      </c>
      <c r="P10" s="91">
        <v>0</v>
      </c>
      <c r="Q10" s="93">
        <v>0</v>
      </c>
      <c r="R10" s="42"/>
    </row>
    <row r="11" spans="1:18" s="41" customFormat="1">
      <c r="A11" s="147" t="s">
        <v>966</v>
      </c>
      <c r="B11" s="147" t="s">
        <v>967</v>
      </c>
      <c r="C11" s="147" t="s">
        <v>67</v>
      </c>
      <c r="D11" s="300">
        <f t="shared" si="0"/>
        <v>0</v>
      </c>
      <c r="E11" s="300">
        <f t="shared" si="1"/>
        <v>0</v>
      </c>
      <c r="F11" s="91">
        <v>0</v>
      </c>
      <c r="G11" s="91">
        <v>0</v>
      </c>
      <c r="H11" s="91">
        <v>0</v>
      </c>
      <c r="I11" s="91">
        <v>0</v>
      </c>
      <c r="J11" s="91">
        <v>0</v>
      </c>
      <c r="K11" s="91">
        <v>0</v>
      </c>
      <c r="L11" s="91">
        <v>0</v>
      </c>
      <c r="M11" s="91">
        <v>0</v>
      </c>
      <c r="N11" s="91">
        <v>0</v>
      </c>
      <c r="O11" s="92">
        <v>0</v>
      </c>
      <c r="P11" s="91">
        <v>0</v>
      </c>
      <c r="Q11" s="93">
        <v>0</v>
      </c>
      <c r="R11" s="42"/>
    </row>
    <row r="12" spans="1:18" s="41" customFormat="1">
      <c r="A12" s="147" t="s">
        <v>932</v>
      </c>
      <c r="B12" s="147" t="s">
        <v>450</v>
      </c>
      <c r="C12" s="147" t="s">
        <v>1760</v>
      </c>
      <c r="D12" s="300">
        <f t="shared" si="0"/>
        <v>0</v>
      </c>
      <c r="E12" s="300">
        <f t="shared" si="1"/>
        <v>0</v>
      </c>
      <c r="F12" s="91">
        <v>0</v>
      </c>
      <c r="G12" s="91">
        <v>0</v>
      </c>
      <c r="H12" s="91">
        <v>0</v>
      </c>
      <c r="I12" s="91">
        <v>0</v>
      </c>
      <c r="J12" s="91">
        <v>0</v>
      </c>
      <c r="K12" s="91">
        <v>0</v>
      </c>
      <c r="L12" s="91">
        <v>0</v>
      </c>
      <c r="M12" s="91">
        <v>0</v>
      </c>
      <c r="N12" s="91">
        <v>0</v>
      </c>
      <c r="O12" s="92">
        <v>0</v>
      </c>
      <c r="P12" s="91">
        <v>0</v>
      </c>
      <c r="Q12" s="93">
        <v>0</v>
      </c>
      <c r="R12" s="42"/>
    </row>
    <row r="13" spans="1:18" s="123" customFormat="1">
      <c r="A13" s="644" t="s">
        <v>400</v>
      </c>
      <c r="B13" s="147" t="s">
        <v>138</v>
      </c>
      <c r="C13" s="147" t="s">
        <v>394</v>
      </c>
      <c r="D13" s="300">
        <f t="shared" si="0"/>
        <v>1</v>
      </c>
      <c r="E13" s="300">
        <f t="shared" si="1"/>
        <v>1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2">
        <v>0</v>
      </c>
      <c r="P13" s="91">
        <f>1</f>
        <v>1</v>
      </c>
      <c r="Q13" s="93">
        <f>1</f>
        <v>1</v>
      </c>
      <c r="R13" s="122"/>
    </row>
    <row r="14" spans="1:18">
      <c r="A14" s="643" t="s">
        <v>933</v>
      </c>
      <c r="B14" s="147" t="s">
        <v>934</v>
      </c>
      <c r="C14" s="147" t="s">
        <v>935</v>
      </c>
      <c r="D14" s="300">
        <f t="shared" si="0"/>
        <v>0</v>
      </c>
      <c r="E14" s="300">
        <f t="shared" si="1"/>
        <v>0</v>
      </c>
      <c r="F14" s="91">
        <v>0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2">
        <v>0</v>
      </c>
      <c r="P14" s="91">
        <v>0</v>
      </c>
      <c r="Q14" s="93">
        <v>0</v>
      </c>
      <c r="R14" s="42"/>
    </row>
    <row r="15" spans="1:18" s="100" customFormat="1">
      <c r="A15" s="148" t="s">
        <v>407</v>
      </c>
      <c r="B15" s="148" t="s">
        <v>408</v>
      </c>
      <c r="C15" s="148" t="s">
        <v>2647</v>
      </c>
      <c r="D15" s="300">
        <f t="shared" si="0"/>
        <v>0</v>
      </c>
      <c r="E15" s="300">
        <f t="shared" si="1"/>
        <v>0</v>
      </c>
      <c r="F15" s="96">
        <v>0</v>
      </c>
      <c r="G15" s="96">
        <v>0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7">
        <v>0</v>
      </c>
      <c r="P15" s="96">
        <v>0</v>
      </c>
      <c r="Q15" s="98">
        <v>0</v>
      </c>
      <c r="R15" s="99"/>
    </row>
    <row r="16" spans="1:18" s="95" customFormat="1">
      <c r="A16" s="149" t="s">
        <v>401</v>
      </c>
      <c r="B16" s="149" t="s">
        <v>402</v>
      </c>
      <c r="C16" s="149" t="s">
        <v>67</v>
      </c>
      <c r="D16" s="325">
        <f t="shared" si="0"/>
        <v>0</v>
      </c>
      <c r="E16" s="325">
        <f t="shared" si="1"/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6">
        <v>0</v>
      </c>
      <c r="P16" s="6">
        <v>0</v>
      </c>
      <c r="Q16" s="63">
        <v>0</v>
      </c>
      <c r="R16" s="94"/>
    </row>
    <row r="17" spans="1:18" s="100" customFormat="1">
      <c r="A17" s="148" t="s">
        <v>428</v>
      </c>
      <c r="B17" s="148" t="s">
        <v>429</v>
      </c>
      <c r="C17" s="148" t="s">
        <v>59</v>
      </c>
      <c r="D17" s="300">
        <f t="shared" ref="D17:E21" si="2">F17+H17+J17+L17+N17+P17</f>
        <v>0</v>
      </c>
      <c r="E17" s="300">
        <f t="shared" si="2"/>
        <v>0</v>
      </c>
      <c r="F17" s="96">
        <v>0</v>
      </c>
      <c r="G17" s="96">
        <v>0</v>
      </c>
      <c r="H17" s="96">
        <v>0</v>
      </c>
      <c r="I17" s="96">
        <v>0</v>
      </c>
      <c r="J17" s="96">
        <v>0</v>
      </c>
      <c r="K17" s="96">
        <v>0</v>
      </c>
      <c r="L17" s="96">
        <v>0</v>
      </c>
      <c r="M17" s="96">
        <v>0</v>
      </c>
      <c r="N17" s="96">
        <v>0</v>
      </c>
      <c r="O17" s="97">
        <v>0</v>
      </c>
      <c r="P17" s="96">
        <v>0</v>
      </c>
      <c r="Q17" s="98">
        <v>0</v>
      </c>
      <c r="R17" s="99"/>
    </row>
    <row r="18" spans="1:18" s="102" customFormat="1">
      <c r="A18" s="147" t="s">
        <v>417</v>
      </c>
      <c r="B18" s="147" t="s">
        <v>418</v>
      </c>
      <c r="C18" s="147" t="s">
        <v>59</v>
      </c>
      <c r="D18" s="300">
        <f t="shared" si="2"/>
        <v>0</v>
      </c>
      <c r="E18" s="300">
        <f t="shared" si="2"/>
        <v>0</v>
      </c>
      <c r="F18" s="91">
        <v>0</v>
      </c>
      <c r="G18" s="91">
        <v>0</v>
      </c>
      <c r="H18" s="91">
        <v>0</v>
      </c>
      <c r="I18" s="91">
        <v>0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2">
        <v>0</v>
      </c>
      <c r="P18" s="91">
        <v>0</v>
      </c>
      <c r="Q18" s="93">
        <v>0</v>
      </c>
      <c r="R18" s="101"/>
    </row>
    <row r="19" spans="1:18" s="102" customFormat="1">
      <c r="A19" s="147" t="s">
        <v>62</v>
      </c>
      <c r="B19" s="147" t="s">
        <v>438</v>
      </c>
      <c r="C19" s="147" t="s">
        <v>59</v>
      </c>
      <c r="D19" s="300">
        <f t="shared" si="2"/>
        <v>0</v>
      </c>
      <c r="E19" s="300">
        <f t="shared" si="2"/>
        <v>0</v>
      </c>
      <c r="F19" s="91">
        <v>0</v>
      </c>
      <c r="G19" s="91">
        <v>0</v>
      </c>
      <c r="H19" s="91">
        <v>0</v>
      </c>
      <c r="I19" s="91">
        <v>0</v>
      </c>
      <c r="J19" s="91">
        <v>0</v>
      </c>
      <c r="K19" s="91">
        <v>0</v>
      </c>
      <c r="L19" s="91">
        <v>0</v>
      </c>
      <c r="M19" s="91">
        <v>0</v>
      </c>
      <c r="N19" s="91">
        <v>0</v>
      </c>
      <c r="O19" s="92">
        <v>0</v>
      </c>
      <c r="P19" s="91">
        <v>0</v>
      </c>
      <c r="Q19" s="93">
        <v>0</v>
      </c>
      <c r="R19" s="101"/>
    </row>
    <row r="20" spans="1:18" s="95" customFormat="1">
      <c r="A20" s="149" t="s">
        <v>415</v>
      </c>
      <c r="B20" s="149" t="s">
        <v>416</v>
      </c>
      <c r="C20" s="149" t="s">
        <v>59</v>
      </c>
      <c r="D20" s="325">
        <f>F20+H20+J20+L20+N20+P20</f>
        <v>0</v>
      </c>
      <c r="E20" s="325">
        <f>G20+I20+K20+M20+O20+Q20</f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6">
        <v>0</v>
      </c>
      <c r="P20" s="6">
        <v>0</v>
      </c>
      <c r="Q20" s="63">
        <v>0</v>
      </c>
      <c r="R20" s="94"/>
    </row>
    <row r="21" spans="1:18" s="102" customFormat="1">
      <c r="A21" s="147" t="s">
        <v>421</v>
      </c>
      <c r="B21" s="147" t="s">
        <v>422</v>
      </c>
      <c r="C21" s="147" t="s">
        <v>56</v>
      </c>
      <c r="D21" s="300">
        <f t="shared" si="2"/>
        <v>0</v>
      </c>
      <c r="E21" s="300">
        <f t="shared" si="2"/>
        <v>0</v>
      </c>
      <c r="F21" s="91">
        <v>0</v>
      </c>
      <c r="G21" s="91">
        <v>0</v>
      </c>
      <c r="H21" s="91">
        <v>0</v>
      </c>
      <c r="I21" s="91">
        <v>0</v>
      </c>
      <c r="J21" s="91">
        <v>0</v>
      </c>
      <c r="K21" s="91">
        <v>0</v>
      </c>
      <c r="L21" s="91">
        <v>0</v>
      </c>
      <c r="M21" s="91">
        <v>0</v>
      </c>
      <c r="N21" s="91">
        <v>0</v>
      </c>
      <c r="O21" s="92">
        <v>0</v>
      </c>
      <c r="P21" s="91">
        <v>0</v>
      </c>
      <c r="Q21" s="93">
        <v>0</v>
      </c>
      <c r="R21" s="101"/>
    </row>
    <row r="22" spans="1:18" s="102" customFormat="1">
      <c r="A22" s="147" t="s">
        <v>434</v>
      </c>
      <c r="B22" s="147" t="s">
        <v>435</v>
      </c>
      <c r="C22" s="147" t="s">
        <v>56</v>
      </c>
      <c r="D22" s="300">
        <f t="shared" ref="D22:D32" si="3">F22+H22+J22+L22+N22+P22</f>
        <v>0</v>
      </c>
      <c r="E22" s="300">
        <f t="shared" ref="E22:E32" si="4">G22+I22+K22+M22+O22+Q22</f>
        <v>0</v>
      </c>
      <c r="F22" s="91">
        <v>0</v>
      </c>
      <c r="G22" s="91">
        <v>0</v>
      </c>
      <c r="H22" s="91">
        <v>0</v>
      </c>
      <c r="I22" s="91">
        <v>0</v>
      </c>
      <c r="J22" s="91">
        <v>0</v>
      </c>
      <c r="K22" s="91">
        <v>0</v>
      </c>
      <c r="L22" s="91">
        <v>0</v>
      </c>
      <c r="M22" s="91">
        <v>0</v>
      </c>
      <c r="N22" s="91">
        <v>0</v>
      </c>
      <c r="O22" s="92">
        <v>0</v>
      </c>
      <c r="P22" s="91">
        <v>0</v>
      </c>
      <c r="Q22" s="93">
        <v>0</v>
      </c>
      <c r="R22" s="101"/>
    </row>
    <row r="23" spans="1:18" s="102" customFormat="1">
      <c r="A23" s="147" t="s">
        <v>419</v>
      </c>
      <c r="B23" s="147" t="s">
        <v>420</v>
      </c>
      <c r="C23" s="147" t="s">
        <v>56</v>
      </c>
      <c r="D23" s="300">
        <f t="shared" si="3"/>
        <v>0</v>
      </c>
      <c r="E23" s="300">
        <f t="shared" si="4"/>
        <v>0</v>
      </c>
      <c r="F23" s="91">
        <v>0</v>
      </c>
      <c r="G23" s="91">
        <v>0</v>
      </c>
      <c r="H23" s="91">
        <v>0</v>
      </c>
      <c r="I23" s="91">
        <v>0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2">
        <v>0</v>
      </c>
      <c r="P23" s="91">
        <v>0</v>
      </c>
      <c r="Q23" s="93">
        <v>0</v>
      </c>
      <c r="R23" s="101"/>
    </row>
    <row r="24" spans="1:18" s="102" customFormat="1">
      <c r="A24" s="147" t="s">
        <v>423</v>
      </c>
      <c r="B24" s="147" t="s">
        <v>424</v>
      </c>
      <c r="C24" s="147" t="s">
        <v>56</v>
      </c>
      <c r="D24" s="300">
        <f t="shared" si="3"/>
        <v>0</v>
      </c>
      <c r="E24" s="300">
        <f t="shared" si="4"/>
        <v>0</v>
      </c>
      <c r="F24" s="91">
        <v>0</v>
      </c>
      <c r="G24" s="91">
        <v>0</v>
      </c>
      <c r="H24" s="91">
        <v>0</v>
      </c>
      <c r="I24" s="91">
        <v>0</v>
      </c>
      <c r="J24" s="91">
        <v>0</v>
      </c>
      <c r="K24" s="91">
        <v>0</v>
      </c>
      <c r="L24" s="91">
        <v>0</v>
      </c>
      <c r="M24" s="91">
        <v>0</v>
      </c>
      <c r="N24" s="91">
        <v>0</v>
      </c>
      <c r="O24" s="92">
        <v>0</v>
      </c>
      <c r="P24" s="91">
        <v>0</v>
      </c>
      <c r="Q24" s="93">
        <v>0</v>
      </c>
      <c r="R24" s="101"/>
    </row>
    <row r="25" spans="1:18" s="102" customFormat="1">
      <c r="A25" s="147" t="s">
        <v>968</v>
      </c>
      <c r="B25" s="147" t="s">
        <v>969</v>
      </c>
      <c r="C25" s="147" t="s">
        <v>56</v>
      </c>
      <c r="D25" s="300">
        <f>F25+H25+J25+L25+N25+P25</f>
        <v>0</v>
      </c>
      <c r="E25" s="300">
        <f>G25+I25+K25+M25+O25+Q25</f>
        <v>0</v>
      </c>
      <c r="F25" s="91">
        <v>0</v>
      </c>
      <c r="G25" s="91">
        <v>0</v>
      </c>
      <c r="H25" s="91">
        <v>0</v>
      </c>
      <c r="I25" s="91">
        <v>0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2">
        <v>0</v>
      </c>
      <c r="P25" s="91">
        <v>0</v>
      </c>
      <c r="Q25" s="93">
        <v>0</v>
      </c>
      <c r="R25" s="101"/>
    </row>
    <row r="26" spans="1:18" s="102" customFormat="1">
      <c r="A26" s="147" t="s">
        <v>430</v>
      </c>
      <c r="B26" s="147" t="s">
        <v>431</v>
      </c>
      <c r="C26" s="147" t="s">
        <v>56</v>
      </c>
      <c r="D26" s="300">
        <f t="shared" si="3"/>
        <v>0</v>
      </c>
      <c r="E26" s="300">
        <f t="shared" si="4"/>
        <v>0</v>
      </c>
      <c r="F26" s="91">
        <v>0</v>
      </c>
      <c r="G26" s="91">
        <v>0</v>
      </c>
      <c r="H26" s="91">
        <v>0</v>
      </c>
      <c r="I26" s="91">
        <v>0</v>
      </c>
      <c r="J26" s="91">
        <v>0</v>
      </c>
      <c r="K26" s="91">
        <v>0</v>
      </c>
      <c r="L26" s="91">
        <v>0</v>
      </c>
      <c r="M26" s="91">
        <v>0</v>
      </c>
      <c r="N26" s="91">
        <v>0</v>
      </c>
      <c r="O26" s="92">
        <v>0</v>
      </c>
      <c r="P26" s="91">
        <v>0</v>
      </c>
      <c r="Q26" s="93">
        <v>0</v>
      </c>
      <c r="R26" s="101"/>
    </row>
    <row r="27" spans="1:18" s="102" customFormat="1">
      <c r="A27" s="147" t="s">
        <v>426</v>
      </c>
      <c r="B27" s="147" t="s">
        <v>399</v>
      </c>
      <c r="C27" s="147" t="s">
        <v>56</v>
      </c>
      <c r="D27" s="300">
        <f t="shared" si="3"/>
        <v>0</v>
      </c>
      <c r="E27" s="300">
        <f t="shared" si="4"/>
        <v>0</v>
      </c>
      <c r="F27" s="91">
        <v>0</v>
      </c>
      <c r="G27" s="91">
        <v>0</v>
      </c>
      <c r="H27" s="91">
        <v>0</v>
      </c>
      <c r="I27" s="91">
        <v>0</v>
      </c>
      <c r="J27" s="91">
        <v>0</v>
      </c>
      <c r="K27" s="91">
        <v>0</v>
      </c>
      <c r="L27" s="91">
        <v>0</v>
      </c>
      <c r="M27" s="91">
        <v>0</v>
      </c>
      <c r="N27" s="91">
        <v>0</v>
      </c>
      <c r="O27" s="92">
        <v>0</v>
      </c>
      <c r="P27" s="91">
        <v>0</v>
      </c>
      <c r="Q27" s="93">
        <v>0</v>
      </c>
      <c r="R27" s="101"/>
    </row>
    <row r="28" spans="1:18" s="102" customFormat="1">
      <c r="A28" s="147" t="s">
        <v>439</v>
      </c>
      <c r="B28" s="147" t="s">
        <v>440</v>
      </c>
      <c r="C28" s="147" t="s">
        <v>56</v>
      </c>
      <c r="D28" s="300">
        <f t="shared" ref="D28" si="5">F28+H28+J28+L28+N28+P28</f>
        <v>0</v>
      </c>
      <c r="E28" s="300">
        <f t="shared" ref="E28" si="6">G28+I28+K28+M28+O28+Q28</f>
        <v>0</v>
      </c>
      <c r="F28" s="91">
        <v>0</v>
      </c>
      <c r="G28" s="91">
        <v>0</v>
      </c>
      <c r="H28" s="91">
        <v>0</v>
      </c>
      <c r="I28" s="91">
        <v>0</v>
      </c>
      <c r="J28" s="91">
        <v>0</v>
      </c>
      <c r="K28" s="91">
        <v>0</v>
      </c>
      <c r="L28" s="91">
        <v>0</v>
      </c>
      <c r="M28" s="91">
        <v>0</v>
      </c>
      <c r="N28" s="91">
        <v>0</v>
      </c>
      <c r="O28" s="92">
        <v>0</v>
      </c>
      <c r="P28" s="91">
        <v>0</v>
      </c>
      <c r="Q28" s="93">
        <v>0</v>
      </c>
      <c r="R28" s="101"/>
    </row>
    <row r="29" spans="1:18" s="102" customFormat="1">
      <c r="A29" s="147" t="s">
        <v>432</v>
      </c>
      <c r="B29" s="147" t="s">
        <v>433</v>
      </c>
      <c r="C29" s="147" t="s">
        <v>56</v>
      </c>
      <c r="D29" s="300">
        <f t="shared" si="3"/>
        <v>0</v>
      </c>
      <c r="E29" s="300">
        <f t="shared" si="4"/>
        <v>0</v>
      </c>
      <c r="F29" s="91">
        <v>0</v>
      </c>
      <c r="G29" s="91">
        <v>0</v>
      </c>
      <c r="H29" s="91">
        <v>0</v>
      </c>
      <c r="I29" s="91">
        <v>0</v>
      </c>
      <c r="J29" s="91">
        <v>0</v>
      </c>
      <c r="K29" s="91">
        <v>0</v>
      </c>
      <c r="L29" s="91">
        <v>0</v>
      </c>
      <c r="M29" s="91">
        <v>0</v>
      </c>
      <c r="N29" s="91">
        <v>0</v>
      </c>
      <c r="O29" s="92">
        <v>0</v>
      </c>
      <c r="P29" s="91">
        <v>0</v>
      </c>
      <c r="Q29" s="93">
        <v>0</v>
      </c>
      <c r="R29" s="101"/>
    </row>
    <row r="30" spans="1:18" s="102" customFormat="1">
      <c r="A30" s="147" t="s">
        <v>427</v>
      </c>
      <c r="B30" s="147" t="s">
        <v>402</v>
      </c>
      <c r="C30" s="147" t="s">
        <v>56</v>
      </c>
      <c r="D30" s="300">
        <f t="shared" si="3"/>
        <v>0</v>
      </c>
      <c r="E30" s="300">
        <f t="shared" si="4"/>
        <v>0</v>
      </c>
      <c r="F30" s="91">
        <v>0</v>
      </c>
      <c r="G30" s="91">
        <v>0</v>
      </c>
      <c r="H30" s="91">
        <v>0</v>
      </c>
      <c r="I30" s="91">
        <v>0</v>
      </c>
      <c r="J30" s="91">
        <v>0</v>
      </c>
      <c r="K30" s="91">
        <v>0</v>
      </c>
      <c r="L30" s="91">
        <v>0</v>
      </c>
      <c r="M30" s="91">
        <v>0</v>
      </c>
      <c r="N30" s="91">
        <v>0</v>
      </c>
      <c r="O30" s="92">
        <v>0</v>
      </c>
      <c r="P30" s="91">
        <v>0</v>
      </c>
      <c r="Q30" s="93">
        <v>0</v>
      </c>
      <c r="R30" s="101"/>
    </row>
    <row r="31" spans="1:18" s="102" customFormat="1">
      <c r="A31" s="147" t="s">
        <v>436</v>
      </c>
      <c r="B31" s="147" t="s">
        <v>437</v>
      </c>
      <c r="C31" s="147" t="s">
        <v>56</v>
      </c>
      <c r="D31" s="300">
        <f t="shared" ref="D31" si="7">F31+H31+J31+L31+N31+P31</f>
        <v>0</v>
      </c>
      <c r="E31" s="300">
        <f t="shared" ref="E31" si="8">G31+I31+K31+M31+O31+Q31</f>
        <v>0</v>
      </c>
      <c r="F31" s="91">
        <v>0</v>
      </c>
      <c r="G31" s="91">
        <v>0</v>
      </c>
      <c r="H31" s="91">
        <v>0</v>
      </c>
      <c r="I31" s="91">
        <v>0</v>
      </c>
      <c r="J31" s="91">
        <v>0</v>
      </c>
      <c r="K31" s="91">
        <v>0</v>
      </c>
      <c r="L31" s="91">
        <v>0</v>
      </c>
      <c r="M31" s="91">
        <v>0</v>
      </c>
      <c r="N31" s="91">
        <v>0</v>
      </c>
      <c r="O31" s="92">
        <v>0</v>
      </c>
      <c r="P31" s="91">
        <v>0</v>
      </c>
      <c r="Q31" s="93">
        <v>0</v>
      </c>
      <c r="R31" s="101"/>
    </row>
    <row r="32" spans="1:18" s="95" customFormat="1">
      <c r="A32" s="149" t="s">
        <v>2642</v>
      </c>
      <c r="B32" s="149" t="s">
        <v>2643</v>
      </c>
      <c r="C32" s="149" t="s">
        <v>56</v>
      </c>
      <c r="D32" s="325">
        <f t="shared" si="3"/>
        <v>0</v>
      </c>
      <c r="E32" s="325">
        <f t="shared" si="4"/>
        <v>0</v>
      </c>
      <c r="F32" s="6">
        <v>0</v>
      </c>
      <c r="G32" s="6">
        <v>0</v>
      </c>
      <c r="H32" s="6">
        <v>0</v>
      </c>
      <c r="I32" s="6">
        <v>0</v>
      </c>
      <c r="J32" s="6">
        <v>0</v>
      </c>
      <c r="K32" s="6">
        <v>0</v>
      </c>
      <c r="L32" s="6">
        <v>0</v>
      </c>
      <c r="M32" s="6">
        <v>0</v>
      </c>
      <c r="N32" s="6">
        <v>0</v>
      </c>
      <c r="O32" s="66">
        <v>0</v>
      </c>
      <c r="P32" s="6">
        <v>0</v>
      </c>
      <c r="Q32" s="63">
        <v>0</v>
      </c>
      <c r="R32" s="94"/>
    </row>
    <row r="33" spans="1:18" s="100" customFormat="1">
      <c r="A33" s="148" t="s">
        <v>409</v>
      </c>
      <c r="B33" s="148" t="s">
        <v>410</v>
      </c>
      <c r="C33" s="148" t="s">
        <v>368</v>
      </c>
      <c r="D33" s="300">
        <f t="shared" ref="D33:E35" si="9">F33+H33+J33+L33+N33+P33</f>
        <v>0</v>
      </c>
      <c r="E33" s="300">
        <f t="shared" si="9"/>
        <v>0</v>
      </c>
      <c r="F33" s="96">
        <v>0</v>
      </c>
      <c r="G33" s="96">
        <v>0</v>
      </c>
      <c r="H33" s="96">
        <v>0</v>
      </c>
      <c r="I33" s="96">
        <v>0</v>
      </c>
      <c r="J33" s="96">
        <v>0</v>
      </c>
      <c r="K33" s="96">
        <v>0</v>
      </c>
      <c r="L33" s="96">
        <v>0</v>
      </c>
      <c r="M33" s="96">
        <v>0</v>
      </c>
      <c r="N33" s="96">
        <v>0</v>
      </c>
      <c r="O33" s="97">
        <v>0</v>
      </c>
      <c r="P33" s="96">
        <v>0</v>
      </c>
      <c r="Q33" s="98">
        <v>0</v>
      </c>
      <c r="R33" s="99"/>
    </row>
    <row r="34" spans="1:18" s="145" customFormat="1">
      <c r="A34" s="148" t="s">
        <v>411</v>
      </c>
      <c r="B34" s="148" t="s">
        <v>412</v>
      </c>
      <c r="C34" s="148" t="s">
        <v>368</v>
      </c>
      <c r="D34" s="300">
        <f t="shared" si="9"/>
        <v>0</v>
      </c>
      <c r="E34" s="300">
        <f t="shared" si="9"/>
        <v>0</v>
      </c>
      <c r="F34" s="96">
        <v>0</v>
      </c>
      <c r="G34" s="96">
        <v>0</v>
      </c>
      <c r="H34" s="96">
        <v>0</v>
      </c>
      <c r="I34" s="96">
        <v>0</v>
      </c>
      <c r="J34" s="96">
        <v>0</v>
      </c>
      <c r="K34" s="96">
        <v>0</v>
      </c>
      <c r="L34" s="96">
        <v>0</v>
      </c>
      <c r="M34" s="96">
        <v>0</v>
      </c>
      <c r="N34" s="96">
        <v>0</v>
      </c>
      <c r="O34" s="97">
        <v>0</v>
      </c>
      <c r="P34" s="96">
        <v>0</v>
      </c>
      <c r="Q34" s="98">
        <v>0</v>
      </c>
      <c r="R34" s="144"/>
    </row>
    <row r="35" spans="1:18" s="95" customFormat="1" ht="16" thickBot="1">
      <c r="A35" s="200" t="s">
        <v>970</v>
      </c>
      <c r="B35" s="194" t="s">
        <v>971</v>
      </c>
      <c r="C35" s="193" t="s">
        <v>311</v>
      </c>
      <c r="D35" s="324">
        <f t="shared" si="9"/>
        <v>0</v>
      </c>
      <c r="E35" s="324">
        <f t="shared" si="9"/>
        <v>0</v>
      </c>
      <c r="F35" s="258">
        <v>0</v>
      </c>
      <c r="G35" s="143">
        <v>0</v>
      </c>
      <c r="H35" s="258">
        <v>0</v>
      </c>
      <c r="I35" s="143">
        <v>0</v>
      </c>
      <c r="J35" s="143">
        <v>0</v>
      </c>
      <c r="K35" s="143">
        <v>0</v>
      </c>
      <c r="L35" s="143">
        <v>0</v>
      </c>
      <c r="M35" s="143">
        <v>0</v>
      </c>
      <c r="N35" s="143">
        <v>0</v>
      </c>
      <c r="O35" s="143">
        <v>0</v>
      </c>
      <c r="P35" s="143">
        <v>0</v>
      </c>
      <c r="Q35" s="326">
        <v>0</v>
      </c>
      <c r="R35" s="94"/>
    </row>
    <row r="36" spans="1:18" ht="20.25" customHeight="1">
      <c r="A36" s="210" t="s">
        <v>20</v>
      </c>
      <c r="B36" s="211"/>
      <c r="C36" s="211"/>
      <c r="D36" s="213">
        <f t="shared" ref="D36:Q36" si="10">SUM(D5:D35)</f>
        <v>1</v>
      </c>
      <c r="E36" s="212">
        <f t="shared" si="10"/>
        <v>1</v>
      </c>
      <c r="F36" s="213">
        <f t="shared" si="10"/>
        <v>0</v>
      </c>
      <c r="G36" s="212">
        <f t="shared" si="10"/>
        <v>0</v>
      </c>
      <c r="H36" s="213">
        <f t="shared" si="10"/>
        <v>0</v>
      </c>
      <c r="I36" s="212">
        <f t="shared" si="10"/>
        <v>0</v>
      </c>
      <c r="J36" s="213">
        <f t="shared" si="10"/>
        <v>0</v>
      </c>
      <c r="K36" s="212">
        <f t="shared" si="10"/>
        <v>0</v>
      </c>
      <c r="L36" s="213">
        <f t="shared" si="10"/>
        <v>0</v>
      </c>
      <c r="M36" s="212">
        <f t="shared" si="10"/>
        <v>0</v>
      </c>
      <c r="N36" s="213">
        <f t="shared" si="10"/>
        <v>0</v>
      </c>
      <c r="O36" s="212">
        <f t="shared" si="10"/>
        <v>0</v>
      </c>
      <c r="P36" s="213">
        <f t="shared" si="10"/>
        <v>1</v>
      </c>
      <c r="Q36" s="649">
        <f t="shared" si="10"/>
        <v>1</v>
      </c>
      <c r="R36" s="38"/>
    </row>
  </sheetData>
  <sortState xmlns:xlrd2="http://schemas.microsoft.com/office/spreadsheetml/2017/richdata2" ref="A29:R34">
    <sortCondition ref="A29"/>
  </sortState>
  <mergeCells count="12">
    <mergeCell ref="A1:Q1"/>
    <mergeCell ref="J3:K3"/>
    <mergeCell ref="L3:M3"/>
    <mergeCell ref="N3:O3"/>
    <mergeCell ref="P3:Q3"/>
    <mergeCell ref="F3:G3"/>
    <mergeCell ref="C3:C4"/>
    <mergeCell ref="A3:A4"/>
    <mergeCell ref="B3:B4"/>
    <mergeCell ref="A2:Q2"/>
    <mergeCell ref="D3:E3"/>
    <mergeCell ref="H3:I3"/>
  </mergeCells>
  <phoneticPr fontId="67" type="noConversion"/>
  <conditionalFormatting sqref="C1:C1048576">
    <cfRule type="containsText" dxfId="73" priority="1" operator="containsText" text="student">
      <formula>NOT(ISERROR(SEARCH("student",C1)))</formula>
    </cfRule>
  </conditionalFormatting>
  <pageMargins left="0.36" right="0.17" top="0.75" bottom="0.75" header="0.3" footer="0.3"/>
  <pageSetup paperSize="9" scale="77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42</vt:i4>
      </vt:variant>
      <vt:variant>
        <vt:lpstr>Named Ranges</vt:lpstr>
      </vt:variant>
      <vt:variant>
        <vt:i4>35</vt:i4>
      </vt:variant>
    </vt:vector>
  </HeadingPairs>
  <TitlesOfParts>
    <vt:vector size="77" baseType="lpstr">
      <vt:lpstr>Main DB</vt:lpstr>
      <vt:lpstr>Total Faculty by Weight - V1.0</vt:lpstr>
      <vt:lpstr>Total Faculty by Weight - V2.0</vt:lpstr>
      <vt:lpstr>Sheet1</vt:lpstr>
      <vt:lpstr>Main DB Updated</vt:lpstr>
      <vt:lpstr>Summary</vt:lpstr>
      <vt:lpstr>Others</vt:lpstr>
      <vt:lpstr>CAAD</vt:lpstr>
      <vt:lpstr>D. Architecture</vt:lpstr>
      <vt:lpstr>D. Arts &amp; Design</vt:lpstr>
      <vt:lpstr>D. Foundations</vt:lpstr>
      <vt:lpstr>CAS</vt:lpstr>
      <vt:lpstr>CAS - Cum Charts Data</vt:lpstr>
      <vt:lpstr>CAS - Cum Charts_V2.0</vt:lpstr>
      <vt:lpstr>D. Arabic &amp; TS</vt:lpstr>
      <vt:lpstr>D. Biology</vt:lpstr>
      <vt:lpstr>D. English</vt:lpstr>
      <vt:lpstr>D. IS</vt:lpstr>
      <vt:lpstr>D. MC</vt:lpstr>
      <vt:lpstr>D. Math</vt:lpstr>
      <vt:lpstr>D. PA</vt:lpstr>
      <vt:lpstr>D. Physics</vt:lpstr>
      <vt:lpstr>D. Writing</vt:lpstr>
      <vt:lpstr>CEN</vt:lpstr>
      <vt:lpstr>CEN - Cum Charts Data</vt:lpstr>
      <vt:lpstr>CEN - Cum Charts V2.0</vt:lpstr>
      <vt:lpstr>CEN - Cum Charts </vt:lpstr>
      <vt:lpstr>D. Chemical</vt:lpstr>
      <vt:lpstr>D. Civil</vt:lpstr>
      <vt:lpstr>D. Computer S.</vt:lpstr>
      <vt:lpstr>D. Electrical</vt:lpstr>
      <vt:lpstr>D. Industrial</vt:lpstr>
      <vt:lpstr>D. Mechanical</vt:lpstr>
      <vt:lpstr>SBA</vt:lpstr>
      <vt:lpstr>SBA - Cum Charts Data</vt:lpstr>
      <vt:lpstr>SBA - Cum Charts </vt:lpstr>
      <vt:lpstr>SBA - Cum Charts V2.0</vt:lpstr>
      <vt:lpstr>D. Accounting</vt:lpstr>
      <vt:lpstr>D. Economics</vt:lpstr>
      <vt:lpstr>D. Finance</vt:lpstr>
      <vt:lpstr>D. Management</vt:lpstr>
      <vt:lpstr>D. Marketing &amp; IS</vt:lpstr>
      <vt:lpstr>CAAD!Print_Area</vt:lpstr>
      <vt:lpstr>CAS!Print_Area</vt:lpstr>
      <vt:lpstr>'CEN - Cum Charts '!Print_Area</vt:lpstr>
      <vt:lpstr>'CEN - Cum Charts Data'!Print_Area</vt:lpstr>
      <vt:lpstr>'CEN - Cum Charts V2.0'!Print_Area</vt:lpstr>
      <vt:lpstr>'D. Accounting'!Print_Area</vt:lpstr>
      <vt:lpstr>'D. Architecture'!Print_Area</vt:lpstr>
      <vt:lpstr>'D. Arts &amp; Design'!Print_Area</vt:lpstr>
      <vt:lpstr>'D. Biology'!Print_Area</vt:lpstr>
      <vt:lpstr>'D. Chemical'!Print_Area</vt:lpstr>
      <vt:lpstr>'D. Civil'!Print_Area</vt:lpstr>
      <vt:lpstr>'D. Computer S.'!Print_Area</vt:lpstr>
      <vt:lpstr>'D. Economics'!Print_Area</vt:lpstr>
      <vt:lpstr>'D. Electrical'!Print_Area</vt:lpstr>
      <vt:lpstr>'D. English'!Print_Area</vt:lpstr>
      <vt:lpstr>'D. Finance'!Print_Area</vt:lpstr>
      <vt:lpstr>'D. Foundations'!Print_Area</vt:lpstr>
      <vt:lpstr>'D. Industrial'!Print_Area</vt:lpstr>
      <vt:lpstr>'D. IS'!Print_Area</vt:lpstr>
      <vt:lpstr>'D. Management'!Print_Area</vt:lpstr>
      <vt:lpstr>'D. Marketing &amp; IS'!Print_Area</vt:lpstr>
      <vt:lpstr>'D. Math'!Print_Area</vt:lpstr>
      <vt:lpstr>'D. MC'!Print_Area</vt:lpstr>
      <vt:lpstr>'D. Mechanical'!Print_Area</vt:lpstr>
      <vt:lpstr>'D. PA'!Print_Area</vt:lpstr>
      <vt:lpstr>'D. Physics'!Print_Area</vt:lpstr>
      <vt:lpstr>'D. Writing'!Print_Area</vt:lpstr>
      <vt:lpstr>'Main DB'!Print_Area</vt:lpstr>
      <vt:lpstr>'SBA - Cum Charts '!Print_Area</vt:lpstr>
      <vt:lpstr>'SBA - Cum Charts Data'!Print_Area</vt:lpstr>
      <vt:lpstr>'SBA - Cum Charts V2.0'!Print_Area</vt:lpstr>
      <vt:lpstr>Summary!Print_Area</vt:lpstr>
      <vt:lpstr>'Total Faculty by Weight - V1.0'!Print_Area</vt:lpstr>
      <vt:lpstr>'Total Faculty by Weight - V2.0'!Print_Area</vt:lpstr>
      <vt:lpstr>'Total Faculty by Weight - V2.0'!Print_Titles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profile</dc:creator>
  <cp:lastModifiedBy>周 黄荆</cp:lastModifiedBy>
  <cp:lastPrinted>2020-02-11T08:54:19Z</cp:lastPrinted>
  <dcterms:created xsi:type="dcterms:W3CDTF">2018-05-21T08:48:56Z</dcterms:created>
  <dcterms:modified xsi:type="dcterms:W3CDTF">2020-06-20T08:17:42Z</dcterms:modified>
</cp:coreProperties>
</file>