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patrickfhenley/Desktop/"/>
    </mc:Choice>
  </mc:AlternateContent>
  <xr:revisionPtr revIDLastSave="0" documentId="8_{BBA45DE6-F500-8D41-B865-F0CF73DB5DBF}" xr6:coauthVersionLast="47" xr6:coauthVersionMax="47" xr10:uidLastSave="{00000000-0000-0000-0000-000000000000}"/>
  <bookViews>
    <workbookView xWindow="32200" yWindow="500" windowWidth="40340" windowHeight="31240" tabRatio="602" xr2:uid="{00000000-000D-0000-FFFF-FFFF00000000}"/>
  </bookViews>
  <sheets>
    <sheet name="ECS Clips" sheetId="10" r:id="rId1"/>
  </sheets>
  <definedNames>
    <definedName name="_xlnm._FilterDatabase" localSheetId="0" hidden="1">'ECS Clips'!$A$2:$AW$2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0" i="10" l="1"/>
  <c r="V40" i="10"/>
  <c r="U40" i="10"/>
  <c r="G39" i="10"/>
  <c r="W27" i="10"/>
  <c r="V27" i="10"/>
  <c r="Q27" i="10"/>
  <c r="P27" i="10"/>
  <c r="N27" i="10"/>
  <c r="E34" i="10"/>
  <c r="F34" i="10"/>
  <c r="K34" i="10"/>
  <c r="J34" i="10"/>
  <c r="I34" i="10"/>
  <c r="H34" i="10"/>
  <c r="G26" i="10"/>
  <c r="G28" i="10"/>
  <c r="G29" i="10"/>
  <c r="G30" i="10"/>
  <c r="G34" i="10" s="1"/>
  <c r="G31" i="10"/>
  <c r="G32" i="10"/>
  <c r="G33" i="10"/>
  <c r="N5" i="10"/>
  <c r="Q5" i="10"/>
  <c r="P5" i="10"/>
  <c r="V5" i="10" l="1"/>
  <c r="W5" i="10" s="1"/>
  <c r="G17" i="10"/>
  <c r="G16" i="10"/>
  <c r="G18" i="10"/>
  <c r="G19" i="10"/>
  <c r="G20" i="10"/>
  <c r="G21" i="10"/>
  <c r="G22" i="10"/>
  <c r="K23" i="10"/>
  <c r="J23" i="10"/>
  <c r="I23" i="10"/>
  <c r="H23" i="10"/>
  <c r="F23" i="10"/>
  <c r="E23" i="10"/>
  <c r="G5" i="10"/>
  <c r="Q10" i="10"/>
  <c r="P10" i="10"/>
  <c r="N10" i="10"/>
  <c r="V10" i="10" s="1"/>
  <c r="W10" i="10" s="1"/>
  <c r="G10" i="10"/>
  <c r="K14" i="10"/>
  <c r="J14" i="10"/>
  <c r="I14" i="10"/>
  <c r="H14" i="10"/>
  <c r="E14" i="10"/>
  <c r="F14" i="10"/>
  <c r="G13" i="10"/>
  <c r="G4" i="10"/>
  <c r="G6" i="10"/>
  <c r="G7" i="10"/>
  <c r="G8" i="10"/>
  <c r="G9" i="10"/>
  <c r="G11" i="10"/>
  <c r="G12" i="10"/>
  <c r="G23" i="10" l="1"/>
  <c r="G14" i="10"/>
  <c r="R23" i="10" l="1"/>
  <c r="U34" i="10" l="1"/>
  <c r="R34" i="10"/>
  <c r="S34" i="10"/>
  <c r="T34" i="10"/>
  <c r="O34" i="10"/>
  <c r="N8" i="10" l="1"/>
  <c r="P8" i="10"/>
  <c r="Q8" i="10"/>
  <c r="V8" i="10" l="1"/>
  <c r="W8" i="10" s="1"/>
  <c r="U23" i="10" l="1"/>
  <c r="N4" i="10" l="1"/>
  <c r="P4" i="10"/>
  <c r="Q4" i="10"/>
  <c r="V4" i="10" l="1"/>
  <c r="W4" i="10" s="1"/>
  <c r="U14" i="10" l="1"/>
  <c r="G41" i="10" l="1"/>
  <c r="U41" i="10" l="1"/>
  <c r="V41" i="10" l="1"/>
  <c r="N30" i="10"/>
  <c r="P30" i="10"/>
  <c r="Q30" i="10"/>
  <c r="V30" i="10" l="1"/>
  <c r="J40" i="10"/>
  <c r="W30" i="10" l="1"/>
  <c r="U42" i="10"/>
  <c r="S23" i="10"/>
  <c r="T23" i="10"/>
  <c r="O23" i="10"/>
  <c r="O14" i="10"/>
  <c r="D23" i="10" l="1"/>
  <c r="N18" i="10"/>
  <c r="P18" i="10"/>
  <c r="Q18" i="10"/>
  <c r="N19" i="10"/>
  <c r="P19" i="10"/>
  <c r="Q19" i="10"/>
  <c r="N20" i="10"/>
  <c r="P20" i="10"/>
  <c r="Q20" i="10"/>
  <c r="N21" i="10"/>
  <c r="P21" i="10"/>
  <c r="Q21" i="10"/>
  <c r="N22" i="10"/>
  <c r="P22" i="10"/>
  <c r="Q22" i="10"/>
  <c r="Q17" i="10"/>
  <c r="P17" i="10"/>
  <c r="N17" i="10"/>
  <c r="D14" i="10"/>
  <c r="T14" i="10"/>
  <c r="N6" i="10"/>
  <c r="N7" i="10"/>
  <c r="N9" i="10"/>
  <c r="N11" i="10"/>
  <c r="N12" i="10"/>
  <c r="N13" i="10"/>
  <c r="D34" i="10"/>
  <c r="P6" i="10"/>
  <c r="Q6" i="10"/>
  <c r="P7" i="10"/>
  <c r="Q7" i="10"/>
  <c r="P9" i="10"/>
  <c r="Q9" i="10"/>
  <c r="P11" i="10"/>
  <c r="Q11" i="10"/>
  <c r="P12" i="10"/>
  <c r="Q12" i="10"/>
  <c r="P13" i="10"/>
  <c r="Q13" i="10"/>
  <c r="Q28" i="10"/>
  <c r="Q29" i="10"/>
  <c r="Q31" i="10"/>
  <c r="Q32" i="10"/>
  <c r="Q33" i="10"/>
  <c r="P28" i="10"/>
  <c r="P29" i="10"/>
  <c r="P31" i="10"/>
  <c r="P32" i="10"/>
  <c r="P33" i="10"/>
  <c r="N28" i="10"/>
  <c r="N29" i="10"/>
  <c r="N31" i="10"/>
  <c r="N32" i="10"/>
  <c r="N33" i="10"/>
  <c r="R14" i="10"/>
  <c r="S14" i="10"/>
  <c r="Q26" i="10"/>
  <c r="P26" i="10"/>
  <c r="N26" i="10"/>
  <c r="V6" i="10" l="1"/>
  <c r="Q34" i="10"/>
  <c r="N34" i="10"/>
  <c r="P34" i="10"/>
  <c r="V26" i="10"/>
  <c r="V11" i="10"/>
  <c r="W11" i="10" s="1"/>
  <c r="V33" i="10"/>
  <c r="W33" i="10" s="1"/>
  <c r="V21" i="10"/>
  <c r="W21" i="10" s="1"/>
  <c r="V17" i="10"/>
  <c r="V12" i="10"/>
  <c r="W12" i="10" s="1"/>
  <c r="V9" i="10"/>
  <c r="W9" i="10" s="1"/>
  <c r="V32" i="10"/>
  <c r="W32" i="10" s="1"/>
  <c r="V31" i="10"/>
  <c r="W31" i="10" s="1"/>
  <c r="V7" i="10"/>
  <c r="W7" i="10" s="1"/>
  <c r="V20" i="10"/>
  <c r="W20" i="10" s="1"/>
  <c r="V18" i="10"/>
  <c r="W18" i="10" s="1"/>
  <c r="V28" i="10"/>
  <c r="W28" i="10" s="1"/>
  <c r="W6" i="10"/>
  <c r="V22" i="10"/>
  <c r="W22" i="10" s="1"/>
  <c r="V19" i="10"/>
  <c r="W19" i="10" s="1"/>
  <c r="V29" i="10"/>
  <c r="W29" i="10" s="1"/>
  <c r="V13" i="10"/>
  <c r="W13" i="10" s="1"/>
  <c r="N14" i="10"/>
  <c r="P23" i="10"/>
  <c r="Q23" i="10"/>
  <c r="N23" i="10"/>
  <c r="P14" i="10"/>
  <c r="Q14" i="10"/>
  <c r="V34" i="10" l="1"/>
  <c r="J35" i="10" s="1"/>
  <c r="W14" i="10"/>
  <c r="W17" i="10"/>
  <c r="V23" i="10"/>
  <c r="J24" i="10" s="1"/>
  <c r="V14" i="10"/>
  <c r="W26" i="10"/>
  <c r="W34" i="10" s="1"/>
  <c r="V42" i="10" l="1"/>
  <c r="J15" i="10"/>
  <c r="J41" i="10" l="1"/>
  <c r="J42" i="10"/>
  <c r="J39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Shane Irvin</author>
  </authors>
  <commentList>
    <comment ref="T12" authorId="0" shapeId="0" xr:uid="{38BD18F6-FD1F-4E84-B691-18746F0A3169}">
      <text>
        <r>
          <rPr>
            <b/>
            <sz val="9"/>
            <color indexed="81"/>
            <rFont val="Tahoma"/>
            <family val="2"/>
          </rPr>
          <t>Shane Irvin:</t>
        </r>
        <r>
          <rPr>
            <sz val="9"/>
            <color indexed="81"/>
            <rFont val="Tahoma"/>
            <family val="2"/>
          </rPr>
          <t xml:space="preserve">
Focus Bonus</t>
        </r>
      </text>
    </comment>
    <comment ref="T18" authorId="0" shapeId="0" xr:uid="{18C11600-5952-4C3B-9D9B-6E3D6DE3A64C}">
      <text>
        <r>
          <rPr>
            <b/>
            <sz val="9"/>
            <color indexed="81"/>
            <rFont val="Tahoma"/>
            <family val="2"/>
          </rPr>
          <t>Shane Irvin:</t>
        </r>
        <r>
          <rPr>
            <sz val="9"/>
            <color indexed="81"/>
            <rFont val="Tahoma"/>
            <family val="2"/>
          </rPr>
          <t xml:space="preserve">
Mgr Focus Bonus</t>
        </r>
      </text>
    </comment>
    <comment ref="T30" authorId="0" shapeId="0" xr:uid="{3F75298B-10F6-4A88-B9BF-59578CB1CC45}">
      <text>
        <r>
          <rPr>
            <b/>
            <sz val="9"/>
            <color indexed="81"/>
            <rFont val="Tahoma"/>
            <family val="2"/>
          </rPr>
          <t>Shane Irvin:</t>
        </r>
        <r>
          <rPr>
            <sz val="9"/>
            <color indexed="81"/>
            <rFont val="Tahoma"/>
            <family val="2"/>
          </rPr>
          <t xml:space="preserve">
mgr focus bonus
</t>
        </r>
      </text>
    </comment>
  </commentList>
</comments>
</file>

<file path=xl/sharedStrings.xml><?xml version="1.0" encoding="utf-8"?>
<sst xmlns="http://schemas.openxmlformats.org/spreadsheetml/2006/main" count="126" uniqueCount="85">
  <si>
    <t>Pay Rate</t>
  </si>
  <si>
    <t>Holiday Pay</t>
  </si>
  <si>
    <t>Total Pay</t>
  </si>
  <si>
    <t>Tip Pay</t>
  </si>
  <si>
    <t>Vacation Pay</t>
  </si>
  <si>
    <t>Retail %</t>
  </si>
  <si>
    <t>Total Hours</t>
  </si>
  <si>
    <t>Enter Total Calculated  $ Amt</t>
  </si>
  <si>
    <t>OT Pay</t>
  </si>
  <si>
    <t>Total Pay Rate P/Hr.</t>
  </si>
  <si>
    <t>Service Bonus</t>
  </si>
  <si>
    <t>Retail Bonus</t>
  </si>
  <si>
    <t>Regular Pay</t>
  </si>
  <si>
    <t>Misc. Bonus</t>
  </si>
  <si>
    <t>Service $</t>
  </si>
  <si>
    <t>$75(20%) $150(25%)</t>
  </si>
  <si>
    <t>Store #</t>
  </si>
  <si>
    <t>Last Name</t>
  </si>
  <si>
    <t>First Name</t>
  </si>
  <si>
    <t>Retail $</t>
  </si>
  <si>
    <t>Net Sales</t>
  </si>
  <si>
    <t>Service $/Hr</t>
  </si>
  <si>
    <t>% Paid BB</t>
  </si>
  <si>
    <t>Svc$ Increase</t>
  </si>
  <si>
    <t>Unloaded Pay Roll %</t>
  </si>
  <si>
    <t>$25 per holiday after 90 days (30avg per week)</t>
  </si>
  <si>
    <t>THPC</t>
  </si>
  <si>
    <t>N/A</t>
  </si>
  <si>
    <t>65%
60%
55%
50%
45%</t>
  </si>
  <si>
    <t>Mgr.</t>
  </si>
  <si>
    <t xml:space="preserve">Store </t>
  </si>
  <si>
    <t>Service Sales</t>
  </si>
  <si>
    <t>Back Bar</t>
  </si>
  <si>
    <t>Team Leader Pay</t>
  </si>
  <si>
    <t xml:space="preserve"> </t>
  </si>
  <si>
    <t>FL483</t>
  </si>
  <si>
    <t>FL484</t>
  </si>
  <si>
    <t>FL485</t>
  </si>
  <si>
    <t>$65
$60
$55
$50
$45</t>
  </si>
  <si>
    <t>$2.50
$2.20
$1.80
$1.60
$1.40</t>
  </si>
  <si>
    <t>$11
$7
$4
$3
$1</t>
  </si>
  <si>
    <t xml:space="preserve">Tierra </t>
  </si>
  <si>
    <t xml:space="preserve">Barclay </t>
  </si>
  <si>
    <t>Cara</t>
  </si>
  <si>
    <t xml:space="preserve"> Schneeberger</t>
  </si>
  <si>
    <t>Whitney</t>
  </si>
  <si>
    <t xml:space="preserve"> Davis</t>
  </si>
  <si>
    <t xml:space="preserve"> Sabra</t>
  </si>
  <si>
    <t xml:space="preserve"> Phoreman</t>
  </si>
  <si>
    <t xml:space="preserve"> Juliet</t>
  </si>
  <si>
    <t xml:space="preserve"> Ogwang</t>
  </si>
  <si>
    <t xml:space="preserve"> Kathy</t>
  </si>
  <si>
    <t xml:space="preserve">  Kasch</t>
  </si>
  <si>
    <t>Victoria</t>
  </si>
  <si>
    <t>Connell</t>
  </si>
  <si>
    <t xml:space="preserve">Halyna </t>
  </si>
  <si>
    <t xml:space="preserve">Yushchyshyn </t>
  </si>
  <si>
    <t>Jessica</t>
  </si>
  <si>
    <t>Messersmith</t>
  </si>
  <si>
    <t>Amanda</t>
  </si>
  <si>
    <t xml:space="preserve">Harbaugh </t>
  </si>
  <si>
    <t xml:space="preserve">Jessica </t>
  </si>
  <si>
    <t xml:space="preserve">Messersmith </t>
  </si>
  <si>
    <t xml:space="preserve"> Halyna</t>
  </si>
  <si>
    <t xml:space="preserve"> Yushchyshyn</t>
  </si>
  <si>
    <t>Sami</t>
  </si>
  <si>
    <t xml:space="preserve"> Mack</t>
  </si>
  <si>
    <t xml:space="preserve"> Kiana</t>
  </si>
  <si>
    <t xml:space="preserve"> Rivera</t>
  </si>
  <si>
    <t xml:space="preserve"> Amber</t>
  </si>
  <si>
    <t xml:space="preserve"> Kelley</t>
  </si>
  <si>
    <t>Amy</t>
  </si>
  <si>
    <t xml:space="preserve"> Clegg</t>
  </si>
  <si>
    <t>Kesia</t>
  </si>
  <si>
    <t xml:space="preserve"> Hall</t>
  </si>
  <si>
    <t xml:space="preserve"> Olivia</t>
  </si>
  <si>
    <t xml:space="preserve"> Scott</t>
  </si>
  <si>
    <t>Sabra</t>
  </si>
  <si>
    <t xml:space="preserve">  Phoreman</t>
  </si>
  <si>
    <t xml:space="preserve"> Melanie</t>
  </si>
  <si>
    <t xml:space="preserve"> Bonet</t>
  </si>
  <si>
    <t xml:space="preserve"> Paige</t>
  </si>
  <si>
    <t xml:space="preserve"> Bamborough</t>
  </si>
  <si>
    <t>Angela</t>
  </si>
  <si>
    <t>Howell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</si>
</sst>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theme="3"/>
      <name val="Arial"/>
      <family val="2"/>
    </font>
    <font>
      <sz val="12"/>
      <color indexed="8"/>
      <name val="Arial"/>
      <family val="2"/>
    </font>
    <font>
      <b/>
      <sz val="16"/>
      <name val="Calibri"/>
      <family val="2"/>
      <scheme val="minor"/>
    </font>
    <font>
      <sz val="12"/>
      <color indexed="8"/>
      <name val="Arial"/>
      <family val="2"/>
    </font>
    <font>
      <sz val="12"/>
      <color indexed="8"/>
      <name val="Arial"/>
      <family val="2"/>
    </font>
    <font>
      <sz val="12"/>
      <color indexed="8"/>
      <name val="Arial"/>
      <family val="2"/>
    </font>
    <font>
      <sz val="12"/>
      <color indexed="8"/>
      <name val="Arial"/>
      <family val="2"/>
    </font>
    <font>
      <sz val="12"/>
      <color indexed="8"/>
      <name val="Arial"/>
      <family val="2"/>
    </font>
    <font>
      <sz val="12"/>
      <color indexed="8"/>
      <name val="Arial"/>
      <family val="2"/>
    </font>
    <font>
      <sz val="12"/>
      <color indexed="8"/>
      <name val="Arial"/>
      <family val="2"/>
    </font>
    <font>
      <sz val="12"/>
      <color indexed="8"/>
      <name val="Arial"/>
      <family val="2"/>
    </font>
    <font>
      <sz val="12"/>
      <color indexed="8"/>
      <name val="Arial"/>
      <family val="2"/>
    </font>
    <font>
      <sz val="12"/>
      <color indexed="8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indexed="8"/>
      <name val="Arial"/>
      <family val="2"/>
    </font>
    <font>
      <sz val="8"/>
      <name val="Calibri"/>
      <family val="2"/>
      <scheme val="minor"/>
    </font>
    <font>
      <sz val="12"/>
      <color indexed="8"/>
      <name val="Arial"/>
      <family val="2"/>
    </font>
    <font>
      <sz val="12"/>
      <color indexed="8"/>
      <name val="Arial"/>
      <family val="2"/>
    </font>
    <font>
      <sz val="12"/>
      <color indexed="8"/>
      <name val="Arial"/>
      <family val="2"/>
    </font>
    <font>
      <sz val="12"/>
      <color indexed="8"/>
      <name val="Arial"/>
      <family val="2"/>
    </font>
    <font>
      <sz val="12"/>
      <color indexed="8"/>
      <name val="Arial"/>
      <family val="2"/>
    </font>
    <font>
      <sz val="12"/>
      <color indexed="8"/>
      <name val="Arial"/>
      <family val="2"/>
    </font>
    <font>
      <b/>
      <sz val="11"/>
      <color theme="0"/>
      <name val="Calibri"/>
      <family val="2"/>
      <scheme val="minor"/>
    </font>
    <font>
      <sz val="12"/>
      <color indexed="8"/>
      <name val="Arial"/>
    </font>
    <font>
      <sz val="11"/>
      <color theme="1"/>
      <name val="Calibri"/>
      <family val="2"/>
    </font>
    <font>
      <sz val="11"/>
      <color indexed="8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8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2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0" borderId="0" applyFill="0" applyProtection="0"/>
    <xf numFmtId="0" fontId="6" fillId="0" borderId="0" applyFill="0" applyProtection="0"/>
    <xf numFmtId="0" fontId="9" fillId="0" borderId="0" applyFill="0" applyProtection="0"/>
    <xf numFmtId="0" fontId="10" fillId="0" borderId="0" applyFill="0" applyProtection="0"/>
    <xf numFmtId="0" fontId="11" fillId="0" borderId="0" applyFill="0" applyProtection="0"/>
    <xf numFmtId="0" fontId="12" fillId="0" borderId="0" applyFill="0" applyProtection="0"/>
    <xf numFmtId="0" fontId="13" fillId="0" borderId="0" applyFill="0" applyProtection="0"/>
    <xf numFmtId="0" fontId="14" fillId="0" borderId="0" applyFill="0" applyProtection="0"/>
    <xf numFmtId="0" fontId="15" fillId="0" borderId="0" applyFill="0" applyProtection="0"/>
    <xf numFmtId="0" fontId="16" fillId="0" borderId="0" applyFill="0" applyProtection="0"/>
    <xf numFmtId="0" fontId="17" fillId="0" borderId="0" applyFill="0" applyProtection="0"/>
    <xf numFmtId="0" fontId="20" fillId="0" borderId="0" applyFill="0" applyProtection="0"/>
    <xf numFmtId="0" fontId="22" fillId="0" borderId="0" applyFill="0" applyProtection="0"/>
    <xf numFmtId="0" fontId="23" fillId="0" borderId="0" applyFill="0" applyProtection="0"/>
    <xf numFmtId="0" fontId="24" fillId="0" borderId="0" applyFill="0" applyProtection="0"/>
    <xf numFmtId="0" fontId="25" fillId="0" borderId="0" applyFill="0" applyProtection="0"/>
    <xf numFmtId="0" fontId="26" fillId="0" borderId="0" applyFill="0" applyProtection="0"/>
    <xf numFmtId="0" fontId="27" fillId="0" borderId="0" applyFill="0" applyProtection="0"/>
    <xf numFmtId="0" fontId="29" fillId="0" borderId="0" applyFill="0" applyProtection="0"/>
  </cellStyleXfs>
  <cellXfs count="67">
    <xf numFmtId="0" fontId="0" fillId="0" borderId="0" xfId="0"/>
    <xf numFmtId="44" fontId="0" fillId="0" borderId="1" xfId="1" applyFont="1" applyBorder="1"/>
    <xf numFmtId="0" fontId="3" fillId="0" borderId="1" xfId="0" applyFont="1" applyBorder="1" applyAlignment="1">
      <alignment horizontal="center"/>
    </xf>
    <xf numFmtId="44" fontId="3" fillId="0" borderId="1" xfId="1" applyFont="1" applyBorder="1" applyAlignment="1">
      <alignment horizontal="center"/>
    </xf>
    <xf numFmtId="49" fontId="2" fillId="2" borderId="1" xfId="0" applyNumberFormat="1" applyFont="1" applyFill="1" applyBorder="1" applyAlignment="1">
      <alignment horizontal="center" wrapText="1"/>
    </xf>
    <xf numFmtId="44" fontId="3" fillId="4" borderId="1" xfId="1" applyFont="1" applyFill="1" applyBorder="1" applyAlignment="1">
      <alignment horizontal="center" wrapText="1"/>
    </xf>
    <xf numFmtId="0" fontId="3" fillId="4" borderId="1" xfId="0" applyFont="1" applyFill="1" applyBorder="1" applyAlignment="1">
      <alignment horizontal="center" wrapText="1"/>
    </xf>
    <xf numFmtId="9" fontId="3" fillId="4" borderId="1" xfId="2" applyFont="1" applyFill="1" applyBorder="1" applyAlignment="1">
      <alignment horizontal="center" wrapText="1"/>
    </xf>
    <xf numFmtId="44" fontId="0" fillId="0" borderId="1" xfId="0" applyNumberFormat="1" applyBorder="1"/>
    <xf numFmtId="0" fontId="4" fillId="2" borderId="1" xfId="0" applyFont="1" applyFill="1" applyBorder="1" applyAlignment="1">
      <alignment wrapText="1"/>
    </xf>
    <xf numFmtId="0" fontId="0" fillId="0" borderId="1" xfId="0" applyBorder="1"/>
    <xf numFmtId="9" fontId="0" fillId="0" borderId="1" xfId="2" applyFont="1" applyBorder="1"/>
    <xf numFmtId="0" fontId="0" fillId="0" borderId="1" xfId="0" applyBorder="1" applyAlignment="1">
      <alignment horizontal="right"/>
    </xf>
    <xf numFmtId="44" fontId="7" fillId="0" borderId="1" xfId="1" applyFont="1" applyBorder="1" applyAlignment="1">
      <alignment horizontal="left"/>
    </xf>
    <xf numFmtId="0" fontId="2" fillId="0" borderId="1" xfId="0" applyFont="1" applyBorder="1" applyAlignment="1">
      <alignment horizontal="right"/>
    </xf>
    <xf numFmtId="49" fontId="2" fillId="4" borderId="1" xfId="0" applyNumberFormat="1" applyFont="1" applyFill="1" applyBorder="1" applyAlignment="1">
      <alignment horizontal="center" wrapText="1"/>
    </xf>
    <xf numFmtId="0" fontId="3" fillId="4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wrapText="1"/>
    </xf>
    <xf numFmtId="6" fontId="3" fillId="0" borderId="1" xfId="0" applyNumberFormat="1" applyFont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44" fontId="0" fillId="0" borderId="1" xfId="1" applyFont="1" applyBorder="1" applyAlignment="1">
      <alignment horizontal="right"/>
    </xf>
    <xf numFmtId="44" fontId="5" fillId="0" borderId="0" xfId="1" applyFont="1" applyBorder="1" applyProtection="1">
      <protection locked="0"/>
    </xf>
    <xf numFmtId="0" fontId="0" fillId="0" borderId="0" xfId="0" applyAlignment="1">
      <alignment horizontal="right"/>
    </xf>
    <xf numFmtId="44" fontId="0" fillId="4" borderId="1" xfId="1" applyFont="1" applyFill="1" applyBorder="1"/>
    <xf numFmtId="44" fontId="0" fillId="0" borderId="1" xfId="1" applyFont="1" applyFill="1" applyBorder="1"/>
    <xf numFmtId="44" fontId="0" fillId="0" borderId="0" xfId="1" applyFont="1" applyBorder="1" applyAlignment="1">
      <alignment horizontal="right"/>
    </xf>
    <xf numFmtId="9" fontId="0" fillId="0" borderId="0" xfId="2" applyFont="1" applyBorder="1"/>
    <xf numFmtId="44" fontId="0" fillId="0" borderId="0" xfId="0" applyNumberFormat="1"/>
    <xf numFmtId="44" fontId="0" fillId="0" borderId="0" xfId="1" applyFont="1" applyBorder="1"/>
    <xf numFmtId="2" fontId="0" fillId="0" borderId="0" xfId="0" applyNumberFormat="1" applyAlignment="1">
      <alignment horizontal="right"/>
    </xf>
    <xf numFmtId="0" fontId="0" fillId="5" borderId="0" xfId="0" applyFill="1"/>
    <xf numFmtId="9" fontId="0" fillId="4" borderId="0" xfId="2" applyFont="1" applyFill="1" applyBorder="1"/>
    <xf numFmtId="0" fontId="2" fillId="0" borderId="0" xfId="0" applyFont="1" applyAlignment="1">
      <alignment horizontal="center" wrapText="1"/>
    </xf>
    <xf numFmtId="0" fontId="5" fillId="0" borderId="0" xfId="0" applyFont="1" applyProtection="1">
      <protection locked="0"/>
    </xf>
    <xf numFmtId="0" fontId="0" fillId="0" borderId="0" xfId="0" applyAlignment="1">
      <alignment vertical="center"/>
    </xf>
    <xf numFmtId="9" fontId="0" fillId="0" borderId="0" xfId="2" applyFont="1" applyFill="1" applyBorder="1"/>
    <xf numFmtId="9" fontId="2" fillId="4" borderId="0" xfId="2" applyFont="1" applyFill="1" applyBorder="1"/>
    <xf numFmtId="0" fontId="2" fillId="0" borderId="0" xfId="0" applyFont="1"/>
    <xf numFmtId="44" fontId="2" fillId="0" borderId="0" xfId="0" applyNumberFormat="1" applyFont="1"/>
    <xf numFmtId="49" fontId="2" fillId="5" borderId="1" xfId="0" applyNumberFormat="1" applyFont="1" applyFill="1" applyBorder="1" applyAlignment="1">
      <alignment horizontal="center" wrapText="1"/>
    </xf>
    <xf numFmtId="49" fontId="2" fillId="6" borderId="1" xfId="0" applyNumberFormat="1" applyFont="1" applyFill="1" applyBorder="1" applyAlignment="1">
      <alignment horizontal="center" wrapText="1"/>
    </xf>
    <xf numFmtId="44" fontId="3" fillId="6" borderId="1" xfId="1" applyFont="1" applyFill="1" applyBorder="1" applyAlignment="1">
      <alignment horizontal="center" wrapText="1"/>
    </xf>
    <xf numFmtId="0" fontId="0" fillId="6" borderId="1" xfId="0" applyFill="1" applyBorder="1"/>
    <xf numFmtId="44" fontId="0" fillId="0" borderId="1" xfId="1" applyFont="1" applyFill="1" applyBorder="1" applyAlignment="1">
      <alignment horizontal="right"/>
    </xf>
    <xf numFmtId="9" fontId="0" fillId="0" borderId="1" xfId="2" applyFont="1" applyFill="1" applyBorder="1"/>
    <xf numFmtId="44" fontId="0" fillId="4" borderId="1" xfId="0" applyNumberFormat="1" applyFill="1" applyBorder="1"/>
    <xf numFmtId="44" fontId="0" fillId="0" borderId="1" xfId="1" applyFont="1" applyFill="1" applyBorder="1" applyAlignment="1">
      <alignment horizontal="left"/>
    </xf>
    <xf numFmtId="0" fontId="0" fillId="0" borderId="1" xfId="0" applyBorder="1" applyAlignment="1">
      <alignment horizontal="center"/>
    </xf>
    <xf numFmtId="44" fontId="2" fillId="0" borderId="0" xfId="1" applyFont="1" applyBorder="1" applyAlignment="1">
      <alignment horizontal="center"/>
    </xf>
    <xf numFmtId="0" fontId="0" fillId="0" borderId="4" xfId="0" applyBorder="1"/>
    <xf numFmtId="0" fontId="2" fillId="0" borderId="0" xfId="0" applyFont="1" applyAlignment="1">
      <alignment horizontal="center"/>
    </xf>
    <xf numFmtId="9" fontId="2" fillId="4" borderId="4" xfId="2" applyFont="1" applyFill="1" applyBorder="1"/>
    <xf numFmtId="44" fontId="0" fillId="0" borderId="0" xfId="0" applyNumberFormat="1" applyAlignment="1">
      <alignment horizontal="right"/>
    </xf>
    <xf numFmtId="44" fontId="0" fillId="0" borderId="0" xfId="1" applyFont="1" applyFill="1" applyBorder="1" applyAlignment="1">
      <alignment horizontal="right"/>
    </xf>
    <xf numFmtId="164" fontId="0" fillId="0" borderId="1" xfId="1" applyNumberFormat="1" applyFont="1" applyBorder="1"/>
    <xf numFmtId="0" fontId="28" fillId="7" borderId="1" xfId="0" applyFont="1" applyFill="1" applyBorder="1" applyAlignment="1">
      <alignment horizontal="center"/>
    </xf>
    <xf numFmtId="164" fontId="2" fillId="4" borderId="1" xfId="1" applyNumberFormat="1" applyFont="1" applyFill="1" applyBorder="1"/>
    <xf numFmtId="44" fontId="2" fillId="0" borderId="0" xfId="0" applyNumberFormat="1" applyFont="1" applyAlignment="1">
      <alignment horizontal="right"/>
    </xf>
    <xf numFmtId="9" fontId="2" fillId="4" borderId="5" xfId="2" applyFont="1" applyFill="1" applyBorder="1"/>
    <xf numFmtId="0" fontId="0" fillId="0" borderId="2" xfId="0" applyBorder="1" applyAlignment="1">
      <alignment horizontal="right"/>
    </xf>
    <xf numFmtId="44" fontId="2" fillId="0" borderId="0" xfId="1" applyFont="1" applyBorder="1" applyAlignment="1">
      <alignment horizontal="center"/>
    </xf>
    <xf numFmtId="44" fontId="2" fillId="0" borderId="4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3" xfId="0" applyNumberFormat="1" applyFont="1" applyBorder="1" applyAlignment="1">
      <alignment horizontal="center"/>
    </xf>
    <xf numFmtId="44" fontId="30" fillId="0" borderId="1" xfId="1" applyFont="1" applyBorder="1"/>
    <xf numFmtId="0" fontId="30" fillId="0" borderId="0" xfId="0" applyFont="1" applyAlignment="1">
      <alignment horizontal="right"/>
    </xf>
    <xf numFmtId="0" fontId="31" fillId="0" borderId="0" xfId="21" applyFont="1" applyFill="1" applyAlignment="1" applyProtection="1">
      <alignment horizontal="right"/>
    </xf>
  </cellXfs>
  <cellStyles count="22">
    <cellStyle name="Currency" xfId="1" builtinId="4"/>
    <cellStyle name="Normal" xfId="0" builtinId="0"/>
    <cellStyle name="Normal 10" xfId="11" xr:uid="{E85EAA3F-8B34-41C9-8863-49423789BBB7}"/>
    <cellStyle name="Normal 11" xfId="12" xr:uid="{989346C9-CE86-41F8-98EC-CD05237912D7}"/>
    <cellStyle name="Normal 12" xfId="13" xr:uid="{054E9BA4-EF7E-4275-83E9-4861B1335FC8}"/>
    <cellStyle name="Normal 13" xfId="14" xr:uid="{8BFFF5B6-7CFB-464E-B9B3-E7C190EADD44}"/>
    <cellStyle name="Normal 14" xfId="15" xr:uid="{08A83AAF-E94F-44E1-85A1-1A0ED602BD1E}"/>
    <cellStyle name="Normal 15" xfId="16" xr:uid="{F182296F-C97B-41FC-A503-103D597D5CC0}"/>
    <cellStyle name="Normal 16" xfId="17" xr:uid="{67F6E154-D9AE-4C2A-B5AC-4E456C2F8C3D}"/>
    <cellStyle name="Normal 17" xfId="18" xr:uid="{8496A326-15D1-401F-8D39-8708539B2030}"/>
    <cellStyle name="Normal 18" xfId="19" xr:uid="{51FA8A9E-978F-4ACF-8AFA-55113DBE32B5}"/>
    <cellStyle name="Normal 19" xfId="20" xr:uid="{F5E45368-4256-4850-8A0C-4662FBB80CFE}"/>
    <cellStyle name="Normal 2" xfId="3" xr:uid="{E20ACE38-24C8-4606-A674-7227071C5692}"/>
    <cellStyle name="Normal 20" xfId="21" xr:uid="{1196BBBF-9159-4802-A089-6688D8EE5CE8}"/>
    <cellStyle name="Normal 3" xfId="4" xr:uid="{EF468DA1-D9D9-44A4-B931-A838510F4E9A}"/>
    <cellStyle name="Normal 4" xfId="5" xr:uid="{9B407157-5610-4B16-9584-762285ED3394}"/>
    <cellStyle name="Normal 5" xfId="6" xr:uid="{74EBE132-DBF2-4B85-9997-AEBD55CCE816}"/>
    <cellStyle name="Normal 6" xfId="7" xr:uid="{340A9844-5B00-4FCD-B3D0-6CB1059E420B}"/>
    <cellStyle name="Normal 7" xfId="8" xr:uid="{384DDE70-EAA0-49A4-BD43-D5CF3C12E1FF}"/>
    <cellStyle name="Normal 8" xfId="9" xr:uid="{27BEDFC2-B9A1-42E7-B6E8-6A8BAF5DE261}"/>
    <cellStyle name="Normal 9" xfId="10" xr:uid="{ACDA0278-534D-4E63-97CF-93768B3C3141}"/>
    <cellStyle name="Percent" xfId="2" builtinId="5"/>
  </cellStyles>
  <dxfs count="0"/>
  <tableStyles count="0" defaultTableStyle="TableStyleMedium9" defaultPivotStyle="PivotStyleLight16"/>
  <colors>
    <mruColors>
      <color rgb="FF008000"/>
      <color rgb="FF66FF66"/>
      <color rgb="FF33CC33"/>
      <color rgb="FF538DD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323A1-ECDC-4D19-8403-EABBF084B82C}">
  <dimension ref="A1:AW53"/>
  <sheetViews>
    <sheetView tabSelected="1" zoomScale="180" zoomScaleNormal="180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N43" sqref="N43"/>
    </sheetView>
  </sheetViews>
  <sheetFormatPr baseColWidth="10" defaultColWidth="8.83203125" defaultRowHeight="15" x14ac:dyDescent="0.2"/>
  <cols>
    <col min="1" max="1" width="7.5" bestFit="1" customWidth="1"/>
    <col min="2" max="2" width="11" customWidth="1"/>
    <col min="3" max="3" width="12.1640625" customWidth="1"/>
    <col min="4" max="4" width="8.83203125" customWidth="1"/>
    <col min="7" max="7" width="10.83203125" bestFit="1" customWidth="1"/>
    <col min="8" max="12" width="8.83203125" customWidth="1"/>
    <col min="13" max="13" width="8.5" bestFit="1" customWidth="1"/>
    <col min="14" max="16" width="10.83203125" bestFit="1" customWidth="1"/>
    <col min="17" max="17" width="9" bestFit="1" customWidth="1"/>
    <col min="18" max="19" width="10.83203125" bestFit="1" customWidth="1"/>
    <col min="20" max="20" width="10.6640625" customWidth="1"/>
    <col min="21" max="22" width="12.33203125" bestFit="1" customWidth="1"/>
    <col min="23" max="23" width="10.83203125" bestFit="1" customWidth="1"/>
    <col min="24" max="24" width="9" bestFit="1" customWidth="1"/>
  </cols>
  <sheetData>
    <row r="1" spans="1:23" ht="21" x14ac:dyDescent="0.25">
      <c r="A1" s="10"/>
      <c r="B1" s="13"/>
      <c r="C1" s="13"/>
      <c r="D1" s="14"/>
      <c r="E1" s="10"/>
      <c r="F1" s="14"/>
      <c r="G1" s="14"/>
      <c r="H1" s="14"/>
      <c r="I1" s="14"/>
      <c r="J1" s="14"/>
      <c r="K1" s="14"/>
      <c r="L1" s="14"/>
      <c r="M1" s="14"/>
      <c r="N1" s="10"/>
      <c r="O1" s="10"/>
      <c r="P1" s="10"/>
      <c r="Q1" s="10"/>
      <c r="R1" s="10"/>
      <c r="S1" s="10"/>
      <c r="T1" s="10"/>
      <c r="U1" s="10"/>
      <c r="V1" s="10"/>
      <c r="W1" s="10"/>
    </row>
    <row r="2" spans="1:23" ht="32" x14ac:dyDescent="0.2">
      <c r="A2" s="9" t="s">
        <v>16</v>
      </c>
      <c r="B2" s="9" t="s">
        <v>18</v>
      </c>
      <c r="C2" s="9" t="s">
        <v>17</v>
      </c>
      <c r="D2" s="4" t="s">
        <v>0</v>
      </c>
      <c r="E2" s="39" t="s">
        <v>14</v>
      </c>
      <c r="F2" s="39" t="s">
        <v>19</v>
      </c>
      <c r="G2" s="39" t="s">
        <v>20</v>
      </c>
      <c r="H2" s="39" t="s">
        <v>6</v>
      </c>
      <c r="I2" s="39" t="s">
        <v>26</v>
      </c>
      <c r="J2" s="39" t="s">
        <v>21</v>
      </c>
      <c r="K2" s="39" t="s">
        <v>22</v>
      </c>
      <c r="L2" s="40" t="s">
        <v>23</v>
      </c>
      <c r="M2" s="40" t="s">
        <v>5</v>
      </c>
      <c r="N2" s="15" t="s">
        <v>12</v>
      </c>
      <c r="O2" s="4" t="s">
        <v>8</v>
      </c>
      <c r="P2" s="4" t="s">
        <v>10</v>
      </c>
      <c r="Q2" s="4" t="s">
        <v>11</v>
      </c>
      <c r="R2" s="4" t="s">
        <v>1</v>
      </c>
      <c r="S2" s="4" t="s">
        <v>4</v>
      </c>
      <c r="T2" s="4" t="s">
        <v>13</v>
      </c>
      <c r="U2" s="4" t="s">
        <v>3</v>
      </c>
      <c r="V2" s="4" t="s">
        <v>2</v>
      </c>
      <c r="W2" s="4" t="s">
        <v>9</v>
      </c>
    </row>
    <row r="3" spans="1:23" ht="60" customHeight="1" x14ac:dyDescent="0.2">
      <c r="A3" s="10"/>
      <c r="B3" s="14"/>
      <c r="C3" s="10"/>
      <c r="D3" s="3"/>
      <c r="E3" s="3"/>
      <c r="F3" s="6" t="s">
        <v>15</v>
      </c>
      <c r="G3" s="3"/>
      <c r="H3" s="3"/>
      <c r="I3" s="5" t="s">
        <v>39</v>
      </c>
      <c r="J3" s="5" t="s">
        <v>38</v>
      </c>
      <c r="K3" s="7" t="s">
        <v>28</v>
      </c>
      <c r="L3" s="41" t="s">
        <v>40</v>
      </c>
      <c r="M3" s="42"/>
      <c r="N3" s="16"/>
      <c r="O3" s="17"/>
      <c r="P3" s="2"/>
      <c r="Q3" s="2"/>
      <c r="R3" s="18" t="s">
        <v>25</v>
      </c>
      <c r="S3" s="19" t="s">
        <v>7</v>
      </c>
      <c r="T3" s="19"/>
      <c r="U3" s="47"/>
      <c r="V3" s="2"/>
      <c r="W3" s="2"/>
    </row>
    <row r="4" spans="1:23" x14ac:dyDescent="0.2">
      <c r="A4" s="12" t="s">
        <v>35</v>
      </c>
      <c r="B4" s="12" t="s">
        <v>59</v>
      </c>
      <c r="C4" s="12" t="s">
        <v>60</v>
      </c>
      <c r="D4" s="46">
        <v>11</v>
      </c>
      <c r="E4" s="22">
        <v>0</v>
      </c>
      <c r="F4" s="22">
        <v>0</v>
      </c>
      <c r="G4" s="22">
        <f t="shared" ref="G4:G11" si="0">SUM(E4:F4)</f>
        <v>0</v>
      </c>
      <c r="H4" s="22">
        <v>56.74</v>
      </c>
      <c r="I4" s="22">
        <v>0</v>
      </c>
      <c r="J4" s="22">
        <v>0</v>
      </c>
      <c r="K4" s="22">
        <v>0</v>
      </c>
      <c r="L4" s="20">
        <v>0</v>
      </c>
      <c r="M4" s="44">
        <v>0</v>
      </c>
      <c r="N4" s="45">
        <f>H4*D4</f>
        <v>624.14</v>
      </c>
      <c r="O4" s="1">
        <v>0</v>
      </c>
      <c r="P4" s="8">
        <f t="shared" ref="P4:P5" si="1">H4*L4</f>
        <v>0</v>
      </c>
      <c r="Q4" s="1">
        <f t="shared" ref="Q4:Q5" si="2">F4*M4</f>
        <v>0</v>
      </c>
      <c r="R4" s="1">
        <v>0</v>
      </c>
      <c r="S4" s="1">
        <v>0</v>
      </c>
      <c r="T4" s="1">
        <v>0</v>
      </c>
      <c r="U4" s="66">
        <v>0</v>
      </c>
      <c r="V4" s="52">
        <f t="shared" ref="V4:V13" si="3">SUM(N4:U4)</f>
        <v>624.14</v>
      </c>
      <c r="W4" s="8">
        <f t="shared" ref="W4:W5" si="4">V4/H4</f>
        <v>11</v>
      </c>
    </row>
    <row r="5" spans="1:23" x14ac:dyDescent="0.2">
      <c r="A5" s="12" t="s">
        <v>35</v>
      </c>
      <c r="B5" s="12" t="s">
        <v>57</v>
      </c>
      <c r="C5" s="12" t="s">
        <v>58</v>
      </c>
      <c r="D5" s="46">
        <v>13</v>
      </c>
      <c r="E5" s="22">
        <v>212</v>
      </c>
      <c r="F5" s="22">
        <v>0</v>
      </c>
      <c r="G5" s="22">
        <f t="shared" si="0"/>
        <v>212</v>
      </c>
      <c r="H5" s="22">
        <v>3.62</v>
      </c>
      <c r="I5" s="22">
        <v>0</v>
      </c>
      <c r="J5" s="22">
        <v>58.56</v>
      </c>
      <c r="K5" s="22">
        <v>44</v>
      </c>
      <c r="L5" s="20">
        <v>1</v>
      </c>
      <c r="M5" s="44">
        <v>0</v>
      </c>
      <c r="N5" s="45">
        <f>H5*D5</f>
        <v>47.06</v>
      </c>
      <c r="O5" s="1">
        <v>0</v>
      </c>
      <c r="P5" s="8">
        <f t="shared" si="1"/>
        <v>3.62</v>
      </c>
      <c r="Q5" s="1">
        <f t="shared" si="2"/>
        <v>0</v>
      </c>
      <c r="R5" s="1">
        <v>0</v>
      </c>
      <c r="S5" s="1">
        <v>0</v>
      </c>
      <c r="T5" s="1">
        <v>0</v>
      </c>
      <c r="U5" s="66">
        <v>79</v>
      </c>
      <c r="V5" s="52">
        <f t="shared" si="3"/>
        <v>129.68</v>
      </c>
      <c r="W5" s="8">
        <f t="shared" si="4"/>
        <v>35.823204419889507</v>
      </c>
    </row>
    <row r="6" spans="1:23" x14ac:dyDescent="0.2">
      <c r="A6" s="12" t="s">
        <v>35</v>
      </c>
      <c r="B6" s="12" t="s">
        <v>55</v>
      </c>
      <c r="C6" s="12" t="s">
        <v>56</v>
      </c>
      <c r="D6" s="43">
        <v>11</v>
      </c>
      <c r="E6" s="22">
        <v>582</v>
      </c>
      <c r="F6" s="22">
        <v>25.5</v>
      </c>
      <c r="G6" s="22">
        <f t="shared" si="0"/>
        <v>607.5</v>
      </c>
      <c r="H6" s="22">
        <v>12.22</v>
      </c>
      <c r="I6" s="22">
        <v>1.02</v>
      </c>
      <c r="J6" s="22">
        <v>53.49</v>
      </c>
      <c r="K6" s="22">
        <v>43</v>
      </c>
      <c r="L6" s="20">
        <v>1</v>
      </c>
      <c r="M6" s="44">
        <v>0</v>
      </c>
      <c r="N6" s="45">
        <f t="shared" ref="N6:N13" si="5">H6*D6</f>
        <v>134.42000000000002</v>
      </c>
      <c r="O6" s="1">
        <v>0</v>
      </c>
      <c r="P6" s="8">
        <f t="shared" ref="P6:P13" si="6">H6*L6</f>
        <v>12.22</v>
      </c>
      <c r="Q6" s="1">
        <f t="shared" ref="Q6:Q13" si="7">F6*M6</f>
        <v>0</v>
      </c>
      <c r="R6" s="1">
        <v>0</v>
      </c>
      <c r="S6" s="24">
        <v>0</v>
      </c>
      <c r="T6" s="24">
        <v>0</v>
      </c>
      <c r="U6" s="66">
        <v>159</v>
      </c>
      <c r="V6" s="52">
        <f t="shared" si="3"/>
        <v>305.64</v>
      </c>
      <c r="W6" s="1">
        <f t="shared" ref="W6:W13" si="8">V6/H6</f>
        <v>25.011456628477902</v>
      </c>
    </row>
    <row r="7" spans="1:23" x14ac:dyDescent="0.2">
      <c r="A7" s="12" t="s">
        <v>35</v>
      </c>
      <c r="B7" s="12" t="s">
        <v>51</v>
      </c>
      <c r="C7" s="12" t="s">
        <v>52</v>
      </c>
      <c r="D7" s="24">
        <v>13</v>
      </c>
      <c r="E7" s="22">
        <v>1346.5</v>
      </c>
      <c r="F7" s="22">
        <v>121.49</v>
      </c>
      <c r="G7" s="22">
        <f t="shared" si="0"/>
        <v>1467.99</v>
      </c>
      <c r="H7" s="22">
        <v>38.79</v>
      </c>
      <c r="I7" s="22">
        <v>2.02</v>
      </c>
      <c r="J7" s="22">
        <v>35.840000000000003</v>
      </c>
      <c r="K7" s="22">
        <v>41</v>
      </c>
      <c r="L7" s="43">
        <v>1</v>
      </c>
      <c r="M7" s="44">
        <v>0.2</v>
      </c>
      <c r="N7" s="45">
        <f t="shared" si="5"/>
        <v>504.27</v>
      </c>
      <c r="O7" s="1">
        <v>0</v>
      </c>
      <c r="P7" s="8">
        <f t="shared" si="6"/>
        <v>38.79</v>
      </c>
      <c r="Q7" s="1">
        <f t="shared" si="7"/>
        <v>24.298000000000002</v>
      </c>
      <c r="R7" s="1">
        <v>0</v>
      </c>
      <c r="S7" s="1">
        <v>0</v>
      </c>
      <c r="T7" s="24">
        <v>0</v>
      </c>
      <c r="U7" s="66">
        <v>440</v>
      </c>
      <c r="V7" s="52">
        <f t="shared" si="3"/>
        <v>1007.3579999999999</v>
      </c>
      <c r="W7" s="8">
        <f t="shared" si="8"/>
        <v>25.969528228924979</v>
      </c>
    </row>
    <row r="8" spans="1:23" x14ac:dyDescent="0.2">
      <c r="A8" s="12" t="s">
        <v>35</v>
      </c>
      <c r="B8" s="12" t="s">
        <v>49</v>
      </c>
      <c r="C8" s="12" t="s">
        <v>50</v>
      </c>
      <c r="D8" s="24">
        <v>13</v>
      </c>
      <c r="E8" s="22">
        <v>762</v>
      </c>
      <c r="F8" s="22">
        <v>159.5</v>
      </c>
      <c r="G8" s="22">
        <f t="shared" si="0"/>
        <v>921.5</v>
      </c>
      <c r="H8" s="22">
        <v>16.96</v>
      </c>
      <c r="I8" s="22">
        <v>4.9800000000000004</v>
      </c>
      <c r="J8" s="22">
        <v>47.86</v>
      </c>
      <c r="K8" s="22">
        <v>48</v>
      </c>
      <c r="L8" s="43">
        <v>3</v>
      </c>
      <c r="M8" s="44">
        <v>0.25</v>
      </c>
      <c r="N8" s="45">
        <f>H8*D8</f>
        <v>220.48000000000002</v>
      </c>
      <c r="O8" s="1">
        <v>0</v>
      </c>
      <c r="P8" s="8">
        <f>H8*L8</f>
        <v>50.88</v>
      </c>
      <c r="Q8" s="1">
        <f>F8*M8</f>
        <v>39.875</v>
      </c>
      <c r="R8" s="1">
        <v>0</v>
      </c>
      <c r="S8" s="1">
        <v>0</v>
      </c>
      <c r="T8" s="24">
        <v>0</v>
      </c>
      <c r="U8" s="66">
        <v>222</v>
      </c>
      <c r="V8" s="52">
        <f t="shared" ref="V8" si="9">SUM(N8:U8)</f>
        <v>533.23500000000001</v>
      </c>
      <c r="W8" s="8">
        <f>V8/H8</f>
        <v>31.440742924528301</v>
      </c>
    </row>
    <row r="9" spans="1:23" x14ac:dyDescent="0.2">
      <c r="A9" s="12" t="s">
        <v>35</v>
      </c>
      <c r="B9" s="12" t="s">
        <v>47</v>
      </c>
      <c r="C9" s="12" t="s">
        <v>48</v>
      </c>
      <c r="D9" s="24">
        <v>13</v>
      </c>
      <c r="E9" s="22">
        <v>690</v>
      </c>
      <c r="F9" s="22">
        <v>61</v>
      </c>
      <c r="G9" s="22">
        <f t="shared" si="0"/>
        <v>751</v>
      </c>
      <c r="H9" s="22">
        <v>13.79</v>
      </c>
      <c r="I9" s="22">
        <v>1.97</v>
      </c>
      <c r="J9" s="22">
        <v>53.61</v>
      </c>
      <c r="K9" s="22">
        <v>40</v>
      </c>
      <c r="L9" s="43">
        <v>1</v>
      </c>
      <c r="M9" s="44">
        <v>0</v>
      </c>
      <c r="N9" s="45">
        <f t="shared" si="5"/>
        <v>179.26999999999998</v>
      </c>
      <c r="O9" s="1">
        <v>0</v>
      </c>
      <c r="P9" s="8">
        <f t="shared" si="6"/>
        <v>13.79</v>
      </c>
      <c r="Q9" s="1">
        <f t="shared" si="7"/>
        <v>0</v>
      </c>
      <c r="R9" s="1">
        <v>0</v>
      </c>
      <c r="S9" s="24">
        <v>0</v>
      </c>
      <c r="T9" s="24">
        <v>0</v>
      </c>
      <c r="U9" s="66">
        <v>204</v>
      </c>
      <c r="V9" s="52">
        <f t="shared" si="3"/>
        <v>397.05999999999995</v>
      </c>
      <c r="W9" s="8">
        <f t="shared" si="8"/>
        <v>28.793328498912253</v>
      </c>
    </row>
    <row r="10" spans="1:23" x14ac:dyDescent="0.2">
      <c r="A10" s="12" t="s">
        <v>35</v>
      </c>
      <c r="B10" s="12" t="s">
        <v>53</v>
      </c>
      <c r="C10" s="12" t="s">
        <v>54</v>
      </c>
      <c r="D10" s="24">
        <v>13</v>
      </c>
      <c r="E10" s="22">
        <v>4071</v>
      </c>
      <c r="F10" s="22">
        <v>300.94</v>
      </c>
      <c r="G10" s="22">
        <f t="shared" si="0"/>
        <v>4371.9399999999996</v>
      </c>
      <c r="H10" s="22">
        <v>79.25</v>
      </c>
      <c r="I10" s="22">
        <v>1.77</v>
      </c>
      <c r="J10" s="22">
        <v>55.24</v>
      </c>
      <c r="K10" s="22">
        <v>47</v>
      </c>
      <c r="L10" s="43">
        <v>3</v>
      </c>
      <c r="M10" s="44">
        <v>0.25</v>
      </c>
      <c r="N10" s="45">
        <f t="shared" si="5"/>
        <v>1030.25</v>
      </c>
      <c r="O10" s="1">
        <v>0</v>
      </c>
      <c r="P10" s="8">
        <f t="shared" si="6"/>
        <v>237.75</v>
      </c>
      <c r="Q10" s="1">
        <f t="shared" si="7"/>
        <v>75.234999999999999</v>
      </c>
      <c r="R10" s="1">
        <v>0</v>
      </c>
      <c r="S10" s="24">
        <v>0</v>
      </c>
      <c r="T10" s="24">
        <v>0</v>
      </c>
      <c r="U10" s="66">
        <v>1087</v>
      </c>
      <c r="V10" s="52">
        <f t="shared" si="3"/>
        <v>2430.2349999999997</v>
      </c>
      <c r="W10" s="8">
        <f t="shared" si="8"/>
        <v>30.665425867507881</v>
      </c>
    </row>
    <row r="11" spans="1:23" x14ac:dyDescent="0.2">
      <c r="A11" s="12" t="s">
        <v>35</v>
      </c>
      <c r="B11" s="12" t="s">
        <v>45</v>
      </c>
      <c r="C11" s="12" t="s">
        <v>46</v>
      </c>
      <c r="D11" s="24">
        <v>13</v>
      </c>
      <c r="E11" s="22">
        <v>1575</v>
      </c>
      <c r="F11" s="22">
        <v>47.5</v>
      </c>
      <c r="G11" s="22">
        <f t="shared" si="0"/>
        <v>1622.5</v>
      </c>
      <c r="H11" s="22">
        <v>60.42</v>
      </c>
      <c r="I11" s="22">
        <v>0.7</v>
      </c>
      <c r="J11" s="22">
        <v>26.66</v>
      </c>
      <c r="K11" s="22">
        <v>38</v>
      </c>
      <c r="L11" s="43">
        <v>0</v>
      </c>
      <c r="M11" s="44">
        <v>0</v>
      </c>
      <c r="N11" s="45">
        <f t="shared" si="5"/>
        <v>785.46</v>
      </c>
      <c r="O11" s="1">
        <v>0</v>
      </c>
      <c r="P11" s="8">
        <f t="shared" si="6"/>
        <v>0</v>
      </c>
      <c r="Q11" s="1">
        <f t="shared" si="7"/>
        <v>0</v>
      </c>
      <c r="R11" s="1">
        <v>0</v>
      </c>
      <c r="S11" s="1">
        <v>0</v>
      </c>
      <c r="T11" s="24">
        <v>0</v>
      </c>
      <c r="U11" s="66">
        <v>527.5</v>
      </c>
      <c r="V11" s="52">
        <f t="shared" si="3"/>
        <v>1312.96</v>
      </c>
      <c r="W11" s="8">
        <f t="shared" si="8"/>
        <v>21.730552797087057</v>
      </c>
    </row>
    <row r="12" spans="1:23" x14ac:dyDescent="0.2">
      <c r="A12" s="12" t="s">
        <v>35</v>
      </c>
      <c r="B12" s="12" t="s">
        <v>41</v>
      </c>
      <c r="C12" s="12" t="s">
        <v>42</v>
      </c>
      <c r="D12" s="24">
        <v>13</v>
      </c>
      <c r="E12" s="22">
        <v>1154</v>
      </c>
      <c r="F12" s="22">
        <v>131</v>
      </c>
      <c r="G12" s="22">
        <f>SUM(E12:F12)</f>
        <v>1285</v>
      </c>
      <c r="H12" s="22">
        <v>25.99</v>
      </c>
      <c r="I12" s="22">
        <v>2.67</v>
      </c>
      <c r="J12" s="22">
        <v>49.42</v>
      </c>
      <c r="K12" s="22">
        <v>56</v>
      </c>
      <c r="L12" s="43">
        <v>3</v>
      </c>
      <c r="M12" s="44">
        <v>0.2</v>
      </c>
      <c r="N12" s="45">
        <f t="shared" si="5"/>
        <v>337.87</v>
      </c>
      <c r="O12" s="1">
        <v>0</v>
      </c>
      <c r="P12" s="8">
        <f t="shared" si="6"/>
        <v>77.97</v>
      </c>
      <c r="Q12" s="1">
        <f t="shared" si="7"/>
        <v>26.200000000000003</v>
      </c>
      <c r="R12" s="1">
        <v>0</v>
      </c>
      <c r="S12" s="24">
        <v>0</v>
      </c>
      <c r="T12" s="1">
        <v>0</v>
      </c>
      <c r="U12" s="66">
        <v>383.9</v>
      </c>
      <c r="V12" s="52">
        <f t="shared" si="3"/>
        <v>825.94</v>
      </c>
      <c r="W12" s="8">
        <f t="shared" si="8"/>
        <v>31.779145825317435</v>
      </c>
    </row>
    <row r="13" spans="1:23" ht="16" thickBot="1" x14ac:dyDescent="0.25">
      <c r="A13" s="12" t="s">
        <v>35</v>
      </c>
      <c r="B13" s="12" t="s">
        <v>43</v>
      </c>
      <c r="C13" s="12" t="s">
        <v>44</v>
      </c>
      <c r="D13" s="24">
        <v>13</v>
      </c>
      <c r="E13" s="22">
        <v>3153.5</v>
      </c>
      <c r="F13" s="22">
        <v>238.39</v>
      </c>
      <c r="G13" s="22">
        <f>SUM(E13:F13)</f>
        <v>3391.89</v>
      </c>
      <c r="H13" s="22">
        <v>79.87</v>
      </c>
      <c r="I13" s="22">
        <v>1.75</v>
      </c>
      <c r="J13" s="22">
        <v>42.36</v>
      </c>
      <c r="K13" s="22">
        <v>48</v>
      </c>
      <c r="L13" s="43">
        <v>1</v>
      </c>
      <c r="M13" s="44">
        <v>0.25</v>
      </c>
      <c r="N13" s="45">
        <f t="shared" si="5"/>
        <v>1038.31</v>
      </c>
      <c r="O13" s="1">
        <v>0</v>
      </c>
      <c r="P13" s="8">
        <f t="shared" si="6"/>
        <v>79.87</v>
      </c>
      <c r="Q13" s="1">
        <f t="shared" si="7"/>
        <v>59.597499999999997</v>
      </c>
      <c r="R13" s="1">
        <v>0</v>
      </c>
      <c r="S13" s="1">
        <v>0</v>
      </c>
      <c r="T13" s="1">
        <v>0</v>
      </c>
      <c r="U13" s="66">
        <v>1010</v>
      </c>
      <c r="V13" s="52">
        <f t="shared" si="3"/>
        <v>2187.7775000000001</v>
      </c>
      <c r="W13" s="8">
        <f t="shared" si="8"/>
        <v>27.391730311756604</v>
      </c>
    </row>
    <row r="14" spans="1:23" ht="16" thickBot="1" x14ac:dyDescent="0.25">
      <c r="A14" s="12"/>
      <c r="B14" s="12"/>
      <c r="C14" s="12"/>
      <c r="D14" s="43">
        <f>AVERAGE(D4:D13)</f>
        <v>12.6</v>
      </c>
      <c r="E14" s="59">
        <f>SUM(E4:E13)</f>
        <v>13546</v>
      </c>
      <c r="F14" s="59">
        <f>SUM(F4:F13)</f>
        <v>1085.3200000000002</v>
      </c>
      <c r="G14" s="59">
        <f>SUM(G4:G13)</f>
        <v>14631.32</v>
      </c>
      <c r="H14" s="59">
        <f>SUM(H4:H13)</f>
        <v>387.65000000000003</v>
      </c>
      <c r="I14" s="59">
        <f>SUM(I4:I13)</f>
        <v>16.88</v>
      </c>
      <c r="J14" s="59">
        <f>SUM(J4:J13)</f>
        <v>423.04000000000008</v>
      </c>
      <c r="K14" s="59">
        <f>SUM(K4:K13)</f>
        <v>405</v>
      </c>
      <c r="L14" s="20"/>
      <c r="M14" s="11"/>
      <c r="N14" s="45">
        <f t="shared" ref="N14:V14" si="10">SUM(N4:N13)</f>
        <v>4901.5300000000007</v>
      </c>
      <c r="O14" s="1">
        <f t="shared" si="10"/>
        <v>0</v>
      </c>
      <c r="P14" s="8">
        <f t="shared" si="10"/>
        <v>514.89</v>
      </c>
      <c r="Q14" s="8">
        <f t="shared" si="10"/>
        <v>225.2055</v>
      </c>
      <c r="R14" s="1">
        <f t="shared" si="10"/>
        <v>0</v>
      </c>
      <c r="S14" s="1">
        <f t="shared" si="10"/>
        <v>0</v>
      </c>
      <c r="T14" s="1">
        <f t="shared" si="10"/>
        <v>0</v>
      </c>
      <c r="U14" s="64">
        <f t="shared" si="10"/>
        <v>4112.3999999999996</v>
      </c>
      <c r="V14" s="8">
        <f t="shared" si="10"/>
        <v>9754.0254999999997</v>
      </c>
      <c r="W14" s="8">
        <f>AVERAGE(W4:W13)</f>
        <v>26.960511550240192</v>
      </c>
    </row>
    <row r="15" spans="1:23" x14ac:dyDescent="0.2">
      <c r="A15" s="22"/>
      <c r="B15" s="22"/>
      <c r="C15" s="22"/>
      <c r="D15" s="53"/>
      <c r="E15" s="22"/>
      <c r="F15" s="22"/>
      <c r="H15" s="22" t="s">
        <v>24</v>
      </c>
      <c r="I15" s="22"/>
      <c r="J15" s="31">
        <f>(V14-U14)/G14</f>
        <v>0.38558554525497357</v>
      </c>
      <c r="K15" s="22"/>
      <c r="L15" s="25"/>
      <c r="M15" s="26"/>
      <c r="N15" s="27"/>
      <c r="P15" s="27"/>
      <c r="Q15" s="28"/>
      <c r="U15" s="65"/>
      <c r="V15" s="27"/>
      <c r="W15" s="27"/>
    </row>
    <row r="16" spans="1:23" x14ac:dyDescent="0.2">
      <c r="A16" s="22"/>
      <c r="B16" s="22"/>
      <c r="C16" s="22"/>
      <c r="D16" s="53"/>
      <c r="E16" s="22"/>
      <c r="F16" s="22"/>
      <c r="G16" s="22">
        <f t="shared" ref="G16:G21" si="11">SUM(E16:F16)</f>
        <v>0</v>
      </c>
      <c r="H16" s="22"/>
      <c r="I16" s="22"/>
      <c r="J16" s="35"/>
      <c r="K16" s="22"/>
      <c r="L16" s="25"/>
      <c r="M16" s="26"/>
      <c r="N16" s="27"/>
      <c r="P16" s="27"/>
      <c r="Q16" s="28"/>
      <c r="U16" s="65"/>
      <c r="V16" s="27"/>
      <c r="W16" s="27"/>
    </row>
    <row r="17" spans="1:23" x14ac:dyDescent="0.2">
      <c r="A17" s="12" t="s">
        <v>36</v>
      </c>
      <c r="B17" s="12"/>
      <c r="C17" s="12" t="s">
        <v>34</v>
      </c>
      <c r="D17" s="43">
        <v>13</v>
      </c>
      <c r="E17" s="22">
        <v>0</v>
      </c>
      <c r="F17" s="22">
        <v>0</v>
      </c>
      <c r="G17" s="22">
        <f>SUM(E17:F17)</f>
        <v>0</v>
      </c>
      <c r="H17" s="22">
        <v>0</v>
      </c>
      <c r="I17" s="22">
        <v>0</v>
      </c>
      <c r="J17" s="22">
        <v>0</v>
      </c>
      <c r="K17" s="22">
        <v>0</v>
      </c>
      <c r="L17" s="43">
        <v>0</v>
      </c>
      <c r="M17" s="44">
        <v>0.2</v>
      </c>
      <c r="N17" s="45">
        <f t="shared" ref="N17:N22" si="12">H17*D17</f>
        <v>0</v>
      </c>
      <c r="O17" s="1">
        <v>0</v>
      </c>
      <c r="P17" s="8">
        <f t="shared" ref="P17:P22" si="13">H17*L17</f>
        <v>0</v>
      </c>
      <c r="Q17" s="1">
        <f t="shared" ref="Q17:Q22" si="14">F17*M17</f>
        <v>0</v>
      </c>
      <c r="R17" s="1">
        <v>0</v>
      </c>
      <c r="S17" s="1">
        <v>0</v>
      </c>
      <c r="T17" s="1">
        <v>0</v>
      </c>
      <c r="U17" s="66">
        <v>0</v>
      </c>
      <c r="V17" s="52">
        <f>SUM(N17:U17)</f>
        <v>0</v>
      </c>
      <c r="W17" s="8" t="e">
        <f t="shared" ref="W17:W22" si="15">V17/H17</f>
        <v>#DIV/0!</v>
      </c>
    </row>
    <row r="18" spans="1:23" x14ac:dyDescent="0.2">
      <c r="A18" s="12" t="s">
        <v>36</v>
      </c>
      <c r="B18" s="12"/>
      <c r="C18" s="12" t="s">
        <v>34</v>
      </c>
      <c r="D18" s="43">
        <v>17.100000000000001</v>
      </c>
      <c r="E18" s="22">
        <v>0</v>
      </c>
      <c r="F18" s="22">
        <v>0</v>
      </c>
      <c r="G18" s="22">
        <f t="shared" si="11"/>
        <v>0</v>
      </c>
      <c r="H18" s="22">
        <v>0</v>
      </c>
      <c r="I18" s="22">
        <v>0</v>
      </c>
      <c r="J18" s="22">
        <v>0</v>
      </c>
      <c r="K18" s="22">
        <v>0</v>
      </c>
      <c r="L18" s="43">
        <v>0</v>
      </c>
      <c r="M18" s="44">
        <v>0.2</v>
      </c>
      <c r="N18" s="45">
        <f t="shared" si="12"/>
        <v>0</v>
      </c>
      <c r="O18" s="24">
        <v>0</v>
      </c>
      <c r="P18" s="8">
        <f t="shared" si="13"/>
        <v>0</v>
      </c>
      <c r="Q18" s="1">
        <f t="shared" si="14"/>
        <v>0</v>
      </c>
      <c r="R18" s="1">
        <v>0</v>
      </c>
      <c r="S18" s="1">
        <v>0</v>
      </c>
      <c r="T18" s="1">
        <v>0</v>
      </c>
      <c r="U18" s="66">
        <v>0</v>
      </c>
      <c r="V18" s="52">
        <f t="shared" ref="V18:V22" si="16">SUM(N18:U18)</f>
        <v>0</v>
      </c>
      <c r="W18" s="8" t="e">
        <f t="shared" si="15"/>
        <v>#DIV/0!</v>
      </c>
    </row>
    <row r="19" spans="1:23" x14ac:dyDescent="0.2">
      <c r="A19" s="12" t="s">
        <v>36</v>
      </c>
      <c r="B19" s="12" t="s">
        <v>67</v>
      </c>
      <c r="C19" s="12" t="s">
        <v>68</v>
      </c>
      <c r="D19" s="43">
        <v>12</v>
      </c>
      <c r="E19" s="22">
        <v>3094</v>
      </c>
      <c r="F19" s="22">
        <v>314.45</v>
      </c>
      <c r="G19" s="22">
        <f t="shared" si="11"/>
        <v>3408.45</v>
      </c>
      <c r="H19" s="22">
        <v>72.489999999999995</v>
      </c>
      <c r="I19" s="22">
        <v>2.44</v>
      </c>
      <c r="J19" s="22">
        <v>46.71</v>
      </c>
      <c r="K19" s="22">
        <v>64</v>
      </c>
      <c r="L19" s="43">
        <v>4</v>
      </c>
      <c r="M19" s="44">
        <v>0.25</v>
      </c>
      <c r="N19" s="45">
        <f t="shared" si="12"/>
        <v>869.87999999999988</v>
      </c>
      <c r="O19" s="1">
        <v>0</v>
      </c>
      <c r="P19" s="8">
        <f t="shared" si="13"/>
        <v>289.95999999999998</v>
      </c>
      <c r="Q19" s="1">
        <f t="shared" si="14"/>
        <v>78.612499999999997</v>
      </c>
      <c r="R19" s="1">
        <v>0</v>
      </c>
      <c r="S19" s="1">
        <v>0</v>
      </c>
      <c r="T19" s="1">
        <v>0</v>
      </c>
      <c r="U19" s="66">
        <v>829</v>
      </c>
      <c r="V19" s="52">
        <f t="shared" si="16"/>
        <v>2067.4524999999999</v>
      </c>
      <c r="W19" s="8">
        <f t="shared" si="15"/>
        <v>28.520520071734033</v>
      </c>
    </row>
    <row r="20" spans="1:23" x14ac:dyDescent="0.2">
      <c r="A20" s="12" t="s">
        <v>36</v>
      </c>
      <c r="B20" s="12" t="s">
        <v>65</v>
      </c>
      <c r="C20" s="12" t="s">
        <v>66</v>
      </c>
      <c r="D20" s="43">
        <v>13</v>
      </c>
      <c r="E20" s="22">
        <v>3326.5</v>
      </c>
      <c r="F20" s="22">
        <v>279.39999999999998</v>
      </c>
      <c r="G20" s="22">
        <f t="shared" si="11"/>
        <v>3605.9</v>
      </c>
      <c r="H20" s="22">
        <v>79.099999999999994</v>
      </c>
      <c r="I20" s="22">
        <v>2.04</v>
      </c>
      <c r="J20" s="22">
        <v>46.34</v>
      </c>
      <c r="K20" s="22">
        <v>57</v>
      </c>
      <c r="L20" s="43">
        <v>3</v>
      </c>
      <c r="M20" s="44">
        <v>0.25</v>
      </c>
      <c r="N20" s="45">
        <f t="shared" si="12"/>
        <v>1028.3</v>
      </c>
      <c r="O20" s="1">
        <v>0</v>
      </c>
      <c r="P20" s="8">
        <f t="shared" si="13"/>
        <v>237.29999999999998</v>
      </c>
      <c r="Q20" s="1">
        <f t="shared" si="14"/>
        <v>69.849999999999994</v>
      </c>
      <c r="R20" s="1">
        <v>0</v>
      </c>
      <c r="S20" s="1">
        <v>0</v>
      </c>
      <c r="T20" s="1">
        <v>0</v>
      </c>
      <c r="U20" s="66">
        <v>968.5</v>
      </c>
      <c r="V20" s="52">
        <f t="shared" si="16"/>
        <v>2303.9499999999998</v>
      </c>
      <c r="W20" s="8">
        <f t="shared" si="15"/>
        <v>29.127054361567637</v>
      </c>
    </row>
    <row r="21" spans="1:23" x14ac:dyDescent="0.2">
      <c r="A21" s="12" t="s">
        <v>36</v>
      </c>
      <c r="B21" s="12" t="s">
        <v>63</v>
      </c>
      <c r="C21" s="12" t="s">
        <v>64</v>
      </c>
      <c r="D21" s="43">
        <v>13</v>
      </c>
      <c r="E21" s="22">
        <v>876</v>
      </c>
      <c r="F21" s="22">
        <v>64.5</v>
      </c>
      <c r="G21" s="22">
        <f t="shared" si="11"/>
        <v>940.5</v>
      </c>
      <c r="H21" s="22">
        <v>22.99</v>
      </c>
      <c r="I21" s="22">
        <v>1.74</v>
      </c>
      <c r="J21" s="22">
        <v>45.86</v>
      </c>
      <c r="K21" s="22">
        <v>42</v>
      </c>
      <c r="L21" s="43">
        <v>1</v>
      </c>
      <c r="M21" s="44">
        <v>0</v>
      </c>
      <c r="N21" s="45">
        <f t="shared" si="12"/>
        <v>298.87</v>
      </c>
      <c r="O21" s="1">
        <v>0</v>
      </c>
      <c r="P21" s="8">
        <f t="shared" si="13"/>
        <v>22.99</v>
      </c>
      <c r="Q21" s="1">
        <f t="shared" si="14"/>
        <v>0</v>
      </c>
      <c r="R21" s="1">
        <v>0</v>
      </c>
      <c r="S21" s="1">
        <v>0</v>
      </c>
      <c r="T21" s="1">
        <v>0</v>
      </c>
      <c r="U21" s="66">
        <v>231</v>
      </c>
      <c r="V21" s="52">
        <f t="shared" si="16"/>
        <v>552.86</v>
      </c>
      <c r="W21" s="8">
        <f t="shared" si="15"/>
        <v>24.047846889952154</v>
      </c>
    </row>
    <row r="22" spans="1:23" ht="16" thickBot="1" x14ac:dyDescent="0.25">
      <c r="A22" s="12" t="s">
        <v>36</v>
      </c>
      <c r="B22" s="12" t="s">
        <v>61</v>
      </c>
      <c r="C22" s="12" t="s">
        <v>62</v>
      </c>
      <c r="D22" s="43">
        <v>13</v>
      </c>
      <c r="E22" s="22">
        <v>3484.5</v>
      </c>
      <c r="F22" s="22">
        <v>200.47</v>
      </c>
      <c r="G22" s="22">
        <f>SUM(E22:F22)</f>
        <v>3684.97</v>
      </c>
      <c r="H22" s="22">
        <v>75.19</v>
      </c>
      <c r="I22" s="22">
        <v>1.36</v>
      </c>
      <c r="J22" s="22">
        <v>52.34</v>
      </c>
      <c r="K22" s="22">
        <v>60</v>
      </c>
      <c r="L22" s="43">
        <v>3</v>
      </c>
      <c r="M22" s="44">
        <v>0.25</v>
      </c>
      <c r="N22" s="45">
        <f t="shared" si="12"/>
        <v>977.47</v>
      </c>
      <c r="O22" s="1">
        <v>0</v>
      </c>
      <c r="P22" s="8">
        <f t="shared" si="13"/>
        <v>225.57</v>
      </c>
      <c r="Q22" s="1">
        <f t="shared" si="14"/>
        <v>50.1175</v>
      </c>
      <c r="R22" s="1">
        <v>0</v>
      </c>
      <c r="S22" s="1">
        <v>0</v>
      </c>
      <c r="T22" s="1">
        <v>0</v>
      </c>
      <c r="U22" s="66">
        <v>1020</v>
      </c>
      <c r="V22" s="52">
        <f t="shared" si="16"/>
        <v>2273.1575000000003</v>
      </c>
      <c r="W22" s="8">
        <f t="shared" si="15"/>
        <v>30.232178481181013</v>
      </c>
    </row>
    <row r="23" spans="1:23" ht="16" thickBot="1" x14ac:dyDescent="0.25">
      <c r="A23" s="12"/>
      <c r="B23" s="12"/>
      <c r="C23" s="12"/>
      <c r="D23" s="20">
        <f>AVERAGE(D17:D22)</f>
        <v>13.516666666666666</v>
      </c>
      <c r="E23" s="59">
        <f>SUM(E17:E22)</f>
        <v>10781</v>
      </c>
      <c r="F23" s="59">
        <f>SUM(F17:F22)</f>
        <v>858.81999999999994</v>
      </c>
      <c r="G23" s="59">
        <f>SUM(G17:G22)</f>
        <v>11639.82</v>
      </c>
      <c r="H23" s="59">
        <f>SUM(H17:H22)</f>
        <v>249.76999999999998</v>
      </c>
      <c r="I23" s="59">
        <f>SUM(I17:I22)</f>
        <v>7.580000000000001</v>
      </c>
      <c r="J23" s="59">
        <f>SUM(J17:J22)</f>
        <v>191.25000000000003</v>
      </c>
      <c r="K23" s="59">
        <f>SUM(K17:K22)</f>
        <v>223</v>
      </c>
      <c r="L23" s="43"/>
      <c r="M23" s="11"/>
      <c r="N23" s="45">
        <f t="shared" ref="N23:V23" si="17">SUM(N17:N22)</f>
        <v>3174.5199999999995</v>
      </c>
      <c r="O23" s="1">
        <f t="shared" si="17"/>
        <v>0</v>
      </c>
      <c r="P23" s="1">
        <f t="shared" si="17"/>
        <v>775.81999999999994</v>
      </c>
      <c r="Q23" s="1">
        <f t="shared" si="17"/>
        <v>198.57999999999998</v>
      </c>
      <c r="R23" s="1">
        <f t="shared" si="17"/>
        <v>0</v>
      </c>
      <c r="S23" s="1">
        <f t="shared" si="17"/>
        <v>0</v>
      </c>
      <c r="T23" s="1">
        <f t="shared" si="17"/>
        <v>0</v>
      </c>
      <c r="U23" s="64">
        <f t="shared" si="17"/>
        <v>3048.5</v>
      </c>
      <c r="V23" s="1">
        <f t="shared" si="17"/>
        <v>7197.42</v>
      </c>
      <c r="W23" s="8"/>
    </row>
    <row r="24" spans="1:23" x14ac:dyDescent="0.2">
      <c r="A24" s="22"/>
      <c r="B24" s="22"/>
      <c r="C24" s="22"/>
      <c r="D24" s="25"/>
      <c r="E24" s="22"/>
      <c r="F24" s="22"/>
      <c r="H24" s="22" t="s">
        <v>24</v>
      </c>
      <c r="I24" s="22"/>
      <c r="J24" s="31">
        <f>(V23-U23)/G23</f>
        <v>0.35644193810557212</v>
      </c>
      <c r="K24" s="22"/>
      <c r="L24" s="25"/>
      <c r="M24" s="26"/>
      <c r="N24" s="27"/>
      <c r="P24" s="27"/>
      <c r="Q24" s="28"/>
      <c r="U24" s="22"/>
      <c r="V24" s="27"/>
      <c r="W24" s="27"/>
    </row>
    <row r="25" spans="1:23" x14ac:dyDescent="0.2">
      <c r="A25" s="22"/>
      <c r="B25" s="22"/>
      <c r="C25" s="22"/>
      <c r="D25" s="25"/>
      <c r="E25" s="22"/>
      <c r="F25" s="22"/>
      <c r="G25" s="22"/>
      <c r="H25" s="29"/>
      <c r="I25" s="29"/>
      <c r="J25" s="22"/>
      <c r="K25" s="22"/>
      <c r="L25" s="25"/>
      <c r="M25" s="26"/>
      <c r="N25" s="27"/>
      <c r="P25" s="27"/>
      <c r="Q25" s="28"/>
      <c r="U25" s="22"/>
      <c r="V25" s="27"/>
      <c r="W25" s="27"/>
    </row>
    <row r="26" spans="1:23" x14ac:dyDescent="0.2">
      <c r="A26" s="12" t="s">
        <v>37</v>
      </c>
      <c r="B26" s="12" t="s">
        <v>81</v>
      </c>
      <c r="C26" s="12" t="s">
        <v>82</v>
      </c>
      <c r="D26" s="20">
        <v>11</v>
      </c>
      <c r="E26" s="22">
        <v>0</v>
      </c>
      <c r="F26" s="22">
        <v>0</v>
      </c>
      <c r="G26" s="22">
        <f t="shared" ref="G26:G32" si="18">SUM(E26:F26)</f>
        <v>0</v>
      </c>
      <c r="H26" s="22">
        <v>12.54</v>
      </c>
      <c r="I26" s="22">
        <v>0</v>
      </c>
      <c r="J26" s="22">
        <v>0</v>
      </c>
      <c r="K26" s="22">
        <v>0</v>
      </c>
      <c r="L26" s="20">
        <v>0</v>
      </c>
      <c r="M26" s="11">
        <v>0.25</v>
      </c>
      <c r="N26" s="23">
        <f t="shared" ref="N26:N33" si="19">H26*D26</f>
        <v>137.94</v>
      </c>
      <c r="O26" s="1">
        <v>0</v>
      </c>
      <c r="P26" s="1">
        <f t="shared" ref="P26:P33" si="20">H26*L26</f>
        <v>0</v>
      </c>
      <c r="Q26" s="1">
        <f t="shared" ref="Q26:Q33" si="21">F26*M26</f>
        <v>0</v>
      </c>
      <c r="R26" s="1">
        <v>0</v>
      </c>
      <c r="S26" s="1">
        <v>0</v>
      </c>
      <c r="T26" s="1">
        <v>0</v>
      </c>
      <c r="U26" s="22">
        <v>0</v>
      </c>
      <c r="V26" s="52">
        <f>SUM(N26:U26)</f>
        <v>137.94</v>
      </c>
      <c r="W26" s="1">
        <f t="shared" ref="W26:W33" si="22">V26/H26</f>
        <v>11</v>
      </c>
    </row>
    <row r="27" spans="1:23" x14ac:dyDescent="0.2">
      <c r="A27" s="12" t="s">
        <v>37</v>
      </c>
      <c r="B27" s="12" t="s">
        <v>83</v>
      </c>
      <c r="C27" s="12" t="s">
        <v>84</v>
      </c>
      <c r="D27" s="20">
        <v>11</v>
      </c>
      <c r="E27" s="22">
        <v>0</v>
      </c>
      <c r="F27" s="22">
        <v>0</v>
      </c>
      <c r="G27" s="22">
        <v>0</v>
      </c>
      <c r="H27" s="22">
        <v>19.600000000000001</v>
      </c>
      <c r="I27" s="22">
        <v>0</v>
      </c>
      <c r="J27" s="22">
        <v>0</v>
      </c>
      <c r="K27" s="22">
        <v>0</v>
      </c>
      <c r="L27" s="20">
        <v>0</v>
      </c>
      <c r="M27" s="11">
        <v>0.25</v>
      </c>
      <c r="N27" s="23">
        <f t="shared" si="19"/>
        <v>215.60000000000002</v>
      </c>
      <c r="O27" s="1">
        <v>0</v>
      </c>
      <c r="P27" s="1">
        <f t="shared" si="20"/>
        <v>0</v>
      </c>
      <c r="Q27" s="1">
        <f t="shared" si="21"/>
        <v>0</v>
      </c>
      <c r="R27" s="1">
        <v>0</v>
      </c>
      <c r="S27" s="1">
        <v>0</v>
      </c>
      <c r="T27" s="1">
        <v>0</v>
      </c>
      <c r="U27" s="22">
        <v>0</v>
      </c>
      <c r="V27" s="52">
        <f>SUM(N27:U27)</f>
        <v>215.60000000000002</v>
      </c>
      <c r="W27" s="1">
        <f t="shared" si="22"/>
        <v>11</v>
      </c>
    </row>
    <row r="28" spans="1:23" x14ac:dyDescent="0.2">
      <c r="A28" s="12" t="s">
        <v>37</v>
      </c>
      <c r="B28" s="12" t="s">
        <v>79</v>
      </c>
      <c r="C28" s="12" t="s">
        <v>80</v>
      </c>
      <c r="D28" s="20">
        <v>13</v>
      </c>
      <c r="E28" s="22">
        <v>1321</v>
      </c>
      <c r="F28" s="22">
        <v>16.5</v>
      </c>
      <c r="G28" s="22">
        <f t="shared" si="18"/>
        <v>1337.5</v>
      </c>
      <c r="H28" s="22">
        <v>47.23</v>
      </c>
      <c r="I28" s="22">
        <v>0.27</v>
      </c>
      <c r="J28" s="22">
        <v>32.950000000000003</v>
      </c>
      <c r="K28" s="22">
        <v>24</v>
      </c>
      <c r="L28" s="20">
        <v>0</v>
      </c>
      <c r="M28" s="11">
        <v>0</v>
      </c>
      <c r="N28" s="23">
        <f t="shared" si="19"/>
        <v>613.99</v>
      </c>
      <c r="O28" s="1">
        <v>0</v>
      </c>
      <c r="P28" s="1">
        <f t="shared" si="20"/>
        <v>0</v>
      </c>
      <c r="Q28" s="1">
        <f t="shared" si="21"/>
        <v>0</v>
      </c>
      <c r="R28" s="1">
        <v>0</v>
      </c>
      <c r="S28" s="1">
        <v>0</v>
      </c>
      <c r="T28" s="1">
        <v>0</v>
      </c>
      <c r="U28" s="22">
        <v>349.24</v>
      </c>
      <c r="V28" s="52">
        <f t="shared" ref="V28:V32" si="23">SUM(N28:U28)</f>
        <v>963.23</v>
      </c>
      <c r="W28" s="1">
        <f t="shared" si="22"/>
        <v>20.394452678382386</v>
      </c>
    </row>
    <row r="29" spans="1:23" x14ac:dyDescent="0.2">
      <c r="A29" s="12" t="s">
        <v>37</v>
      </c>
      <c r="B29" s="12" t="s">
        <v>77</v>
      </c>
      <c r="C29" s="12" t="s">
        <v>78</v>
      </c>
      <c r="D29" s="20">
        <v>13</v>
      </c>
      <c r="E29" s="22">
        <v>2062</v>
      </c>
      <c r="F29" s="22">
        <v>100.48</v>
      </c>
      <c r="G29" s="22">
        <f t="shared" si="18"/>
        <v>2162.48</v>
      </c>
      <c r="H29" s="22">
        <v>61.19</v>
      </c>
      <c r="I29" s="22">
        <v>1.1200000000000001</v>
      </c>
      <c r="J29" s="22">
        <v>35.03</v>
      </c>
      <c r="K29" s="22">
        <v>51</v>
      </c>
      <c r="L29" s="20">
        <v>1</v>
      </c>
      <c r="M29" s="11">
        <v>0.2</v>
      </c>
      <c r="N29" s="23">
        <f t="shared" si="19"/>
        <v>795.47</v>
      </c>
      <c r="O29" s="1">
        <v>0</v>
      </c>
      <c r="P29" s="1">
        <f t="shared" si="20"/>
        <v>61.19</v>
      </c>
      <c r="Q29" s="1">
        <f t="shared" si="21"/>
        <v>20.096000000000004</v>
      </c>
      <c r="R29" s="1">
        <v>0</v>
      </c>
      <c r="S29" s="1">
        <v>0</v>
      </c>
      <c r="T29" s="24">
        <v>0</v>
      </c>
      <c r="U29" s="22">
        <v>493</v>
      </c>
      <c r="V29" s="52">
        <f t="shared" si="23"/>
        <v>1369.7560000000001</v>
      </c>
      <c r="W29" s="1">
        <f t="shared" si="22"/>
        <v>22.385291714332411</v>
      </c>
    </row>
    <row r="30" spans="1:23" x14ac:dyDescent="0.2">
      <c r="A30" s="12" t="s">
        <v>37</v>
      </c>
      <c r="B30" s="12" t="s">
        <v>75</v>
      </c>
      <c r="C30" s="12" t="s">
        <v>76</v>
      </c>
      <c r="D30" s="20">
        <v>13</v>
      </c>
      <c r="E30" s="22">
        <v>2416</v>
      </c>
      <c r="F30" s="22">
        <v>143.5</v>
      </c>
      <c r="G30" s="22">
        <f t="shared" si="18"/>
        <v>2559.5</v>
      </c>
      <c r="H30" s="22">
        <v>65.8</v>
      </c>
      <c r="I30" s="22">
        <v>1.32</v>
      </c>
      <c r="J30" s="22">
        <v>39.33</v>
      </c>
      <c r="K30" s="22">
        <v>37</v>
      </c>
      <c r="L30" s="20">
        <v>0</v>
      </c>
      <c r="M30" s="11">
        <v>0.25</v>
      </c>
      <c r="N30" s="23">
        <f t="shared" ref="N30" si="24">H30*D30</f>
        <v>855.4</v>
      </c>
      <c r="O30" s="1">
        <v>0</v>
      </c>
      <c r="P30" s="1">
        <f t="shared" ref="P30" si="25">H30*L30</f>
        <v>0</v>
      </c>
      <c r="Q30" s="1">
        <f t="shared" ref="Q30" si="26">F30*M30</f>
        <v>35.875</v>
      </c>
      <c r="R30" s="1">
        <v>0</v>
      </c>
      <c r="S30" s="1">
        <v>0</v>
      </c>
      <c r="T30" s="1">
        <v>0</v>
      </c>
      <c r="U30" s="22">
        <v>657.26</v>
      </c>
      <c r="V30" s="52">
        <f t="shared" si="23"/>
        <v>1548.5349999999999</v>
      </c>
      <c r="W30" s="1">
        <f t="shared" ref="W30" si="27">V30/H30</f>
        <v>23.533966565349544</v>
      </c>
    </row>
    <row r="31" spans="1:23" x14ac:dyDescent="0.2">
      <c r="A31" s="12" t="s">
        <v>37</v>
      </c>
      <c r="B31" s="12" t="s">
        <v>73</v>
      </c>
      <c r="C31" s="12" t="s">
        <v>74</v>
      </c>
      <c r="D31" s="20">
        <v>13</v>
      </c>
      <c r="E31" s="22">
        <v>2251</v>
      </c>
      <c r="F31" s="22">
        <v>78.5</v>
      </c>
      <c r="G31" s="22">
        <f t="shared" si="18"/>
        <v>2329.5</v>
      </c>
      <c r="H31" s="22">
        <v>63.45</v>
      </c>
      <c r="I31" s="22">
        <v>0.76</v>
      </c>
      <c r="J31" s="22">
        <v>39.770000000000003</v>
      </c>
      <c r="K31" s="22">
        <v>35</v>
      </c>
      <c r="L31" s="20">
        <v>0</v>
      </c>
      <c r="M31" s="11">
        <v>0.2</v>
      </c>
      <c r="N31" s="23">
        <f t="shared" si="19"/>
        <v>824.85</v>
      </c>
      <c r="O31" s="1">
        <v>0</v>
      </c>
      <c r="P31" s="1">
        <f t="shared" si="20"/>
        <v>0</v>
      </c>
      <c r="Q31" s="1">
        <f t="shared" si="21"/>
        <v>15.700000000000001</v>
      </c>
      <c r="R31" s="1">
        <v>0</v>
      </c>
      <c r="S31" s="1">
        <v>0</v>
      </c>
      <c r="T31" s="24">
        <v>0</v>
      </c>
      <c r="U31" s="22">
        <v>617.6</v>
      </c>
      <c r="V31" s="52">
        <f t="shared" si="23"/>
        <v>1458.15</v>
      </c>
      <c r="W31" s="1">
        <f t="shared" si="22"/>
        <v>22.981087470449172</v>
      </c>
    </row>
    <row r="32" spans="1:23" x14ac:dyDescent="0.2">
      <c r="A32" s="12" t="s">
        <v>37</v>
      </c>
      <c r="B32" s="12" t="s">
        <v>71</v>
      </c>
      <c r="C32" s="12" t="s">
        <v>72</v>
      </c>
      <c r="D32" s="20">
        <v>13</v>
      </c>
      <c r="E32" s="22">
        <v>2931</v>
      </c>
      <c r="F32" s="22">
        <v>96</v>
      </c>
      <c r="G32" s="22">
        <f t="shared" si="18"/>
        <v>3027</v>
      </c>
      <c r="H32" s="22">
        <v>80</v>
      </c>
      <c r="I32" s="22">
        <v>0.75</v>
      </c>
      <c r="J32" s="22">
        <v>37.89</v>
      </c>
      <c r="K32" s="22">
        <v>41</v>
      </c>
      <c r="L32" s="20">
        <v>0</v>
      </c>
      <c r="M32" s="11">
        <v>0.2</v>
      </c>
      <c r="N32" s="23">
        <f t="shared" si="19"/>
        <v>1040</v>
      </c>
      <c r="O32" s="1">
        <v>0</v>
      </c>
      <c r="P32" s="1">
        <f t="shared" si="20"/>
        <v>0</v>
      </c>
      <c r="Q32" s="1">
        <f t="shared" si="21"/>
        <v>19.200000000000003</v>
      </c>
      <c r="R32" s="1">
        <v>0</v>
      </c>
      <c r="S32" s="1">
        <v>0</v>
      </c>
      <c r="T32" s="1">
        <v>0</v>
      </c>
      <c r="U32" s="22">
        <v>784</v>
      </c>
      <c r="V32" s="52">
        <f t="shared" si="23"/>
        <v>1843.2</v>
      </c>
      <c r="W32" s="1">
        <f t="shared" si="22"/>
        <v>23.04</v>
      </c>
    </row>
    <row r="33" spans="1:49" ht="16" thickBot="1" x14ac:dyDescent="0.25">
      <c r="A33" s="12" t="s">
        <v>37</v>
      </c>
      <c r="B33" s="12" t="s">
        <v>69</v>
      </c>
      <c r="C33" s="12" t="s">
        <v>70</v>
      </c>
      <c r="D33" s="20">
        <v>13</v>
      </c>
      <c r="E33" s="22">
        <v>2061</v>
      </c>
      <c r="F33" s="22">
        <v>133</v>
      </c>
      <c r="G33" s="22">
        <f>SUM(E33:F33)</f>
        <v>2194</v>
      </c>
      <c r="H33" s="22">
        <v>77.349999999999994</v>
      </c>
      <c r="I33" s="22">
        <v>1.49</v>
      </c>
      <c r="J33" s="22">
        <v>32.64</v>
      </c>
      <c r="K33" s="22">
        <v>44</v>
      </c>
      <c r="L33" s="20">
        <v>1</v>
      </c>
      <c r="M33" s="11">
        <v>0.2</v>
      </c>
      <c r="N33" s="23">
        <f t="shared" si="19"/>
        <v>1005.55</v>
      </c>
      <c r="O33" s="1">
        <v>0</v>
      </c>
      <c r="P33" s="1">
        <f t="shared" si="20"/>
        <v>77.349999999999994</v>
      </c>
      <c r="Q33" s="1">
        <f t="shared" si="21"/>
        <v>26.6</v>
      </c>
      <c r="R33" s="1">
        <v>0</v>
      </c>
      <c r="S33" s="1">
        <v>0</v>
      </c>
      <c r="T33" s="1">
        <v>0</v>
      </c>
      <c r="U33" s="22">
        <v>590</v>
      </c>
      <c r="V33" s="52">
        <f>SUM(N33:U33)</f>
        <v>1699.4999999999998</v>
      </c>
      <c r="W33" s="1">
        <f t="shared" si="22"/>
        <v>21.971557853910795</v>
      </c>
    </row>
    <row r="34" spans="1:49" ht="16" thickBot="1" x14ac:dyDescent="0.25">
      <c r="A34" s="12"/>
      <c r="B34" s="12"/>
      <c r="C34" s="12"/>
      <c r="D34" s="20">
        <f>AVERAGE(D26:D33)</f>
        <v>12.5</v>
      </c>
      <c r="E34" s="59">
        <f>SUM(E26:E33)</f>
        <v>13042</v>
      </c>
      <c r="F34" s="59">
        <f>SUM(F26:F33)</f>
        <v>567.98</v>
      </c>
      <c r="G34" s="59">
        <f>SUM(G26:G33)</f>
        <v>13609.98</v>
      </c>
      <c r="H34" s="59">
        <f>SUM(H26:H33)</f>
        <v>427.15999999999997</v>
      </c>
      <c r="I34" s="59">
        <f>SUM(I26:I33)</f>
        <v>5.71</v>
      </c>
      <c r="J34" s="59">
        <f>SUM(J26:J33)</f>
        <v>217.61</v>
      </c>
      <c r="K34" s="59">
        <f>SUM(K26:K33)</f>
        <v>232</v>
      </c>
      <c r="L34" s="20"/>
      <c r="M34" s="11"/>
      <c r="N34" s="23">
        <f t="shared" ref="N34:W34" si="28">SUM(N26:N33)</f>
        <v>5488.8</v>
      </c>
      <c r="O34" s="1">
        <f t="shared" si="28"/>
        <v>0</v>
      </c>
      <c r="P34" s="1">
        <f t="shared" si="28"/>
        <v>138.54</v>
      </c>
      <c r="Q34" s="1">
        <f t="shared" si="28"/>
        <v>117.471</v>
      </c>
      <c r="R34" s="1">
        <f t="shared" si="28"/>
        <v>0</v>
      </c>
      <c r="S34" s="1">
        <f t="shared" si="28"/>
        <v>0</v>
      </c>
      <c r="T34" s="1">
        <f t="shared" si="28"/>
        <v>0</v>
      </c>
      <c r="U34" s="1">
        <f t="shared" si="28"/>
        <v>3491.1</v>
      </c>
      <c r="V34" s="1">
        <f t="shared" si="28"/>
        <v>9235.9109999999982</v>
      </c>
      <c r="W34" s="1">
        <f t="shared" si="28"/>
        <v>156.3063562824243</v>
      </c>
    </row>
    <row r="35" spans="1:49" x14ac:dyDescent="0.2">
      <c r="A35" s="22"/>
      <c r="B35" s="22"/>
      <c r="C35" s="22"/>
      <c r="D35" s="25"/>
      <c r="E35" s="22"/>
      <c r="F35" s="22"/>
      <c r="H35" s="22" t="s">
        <v>24</v>
      </c>
      <c r="I35" s="22"/>
      <c r="J35" s="31">
        <f>(V34-U34)/G34</f>
        <v>0.42210282454492937</v>
      </c>
      <c r="K35" s="22"/>
      <c r="L35" s="25"/>
      <c r="M35" s="26"/>
      <c r="N35" s="27"/>
      <c r="P35" s="27"/>
      <c r="Q35" s="28"/>
      <c r="U35" s="22"/>
      <c r="V35" s="27"/>
      <c r="W35" s="27"/>
    </row>
    <row r="36" spans="1:49" x14ac:dyDescent="0.2">
      <c r="A36" s="22"/>
      <c r="B36" s="22"/>
      <c r="C36" s="22"/>
      <c r="D36" s="25"/>
      <c r="E36" s="22"/>
      <c r="F36" s="22"/>
      <c r="G36" s="22"/>
      <c r="H36" s="29"/>
      <c r="I36" s="29"/>
      <c r="J36" s="22"/>
      <c r="K36" s="22"/>
      <c r="L36" s="25"/>
      <c r="M36" s="26"/>
      <c r="N36" s="27"/>
      <c r="P36" s="27"/>
      <c r="Q36" s="28"/>
      <c r="U36" s="22"/>
      <c r="V36" s="27"/>
      <c r="W36" s="27"/>
    </row>
    <row r="37" spans="1:49" x14ac:dyDescent="0.2">
      <c r="A37" s="22"/>
      <c r="D37" s="25"/>
      <c r="E37" s="22"/>
      <c r="F37" s="22"/>
      <c r="G37" s="22"/>
      <c r="H37" s="22"/>
      <c r="I37" s="22"/>
      <c r="J37" s="22"/>
      <c r="K37" s="22"/>
      <c r="L37" s="25"/>
      <c r="M37" s="26"/>
      <c r="N37" s="27"/>
      <c r="P37" s="27"/>
      <c r="Q37" s="28"/>
      <c r="U37" s="22"/>
      <c r="V37" s="27"/>
      <c r="W37" s="27"/>
    </row>
    <row r="38" spans="1:49" s="30" customFormat="1" x14ac:dyDescent="0.2">
      <c r="A38" s="22"/>
      <c r="B38" s="22"/>
      <c r="C38" s="22"/>
      <c r="D38" s="25"/>
      <c r="E38" s="22"/>
      <c r="F38" s="22"/>
      <c r="G38" s="22"/>
      <c r="H38" s="29"/>
      <c r="I38" s="29"/>
      <c r="J38" s="22"/>
      <c r="K38" s="22"/>
      <c r="L38" s="25"/>
      <c r="M38" s="26"/>
      <c r="N38" s="27"/>
      <c r="O38"/>
      <c r="P38" s="27"/>
      <c r="Q38" s="28"/>
      <c r="R38"/>
      <c r="S38"/>
      <c r="T38"/>
      <c r="U38" s="22"/>
      <c r="V38" s="27"/>
      <c r="W38" s="27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</row>
    <row r="39" spans="1:49" x14ac:dyDescent="0.2">
      <c r="G39" s="60">
        <f>G34+G23+G14</f>
        <v>39881.119999999995</v>
      </c>
      <c r="H39" s="60"/>
      <c r="I39" s="48"/>
      <c r="J39" s="36">
        <f>(V40-U40)/G39</f>
        <v>0.3895416302250288</v>
      </c>
    </row>
    <row r="40" spans="1:49" ht="16" thickBot="1" x14ac:dyDescent="0.25">
      <c r="G40" s="61" t="e">
        <f>#REF!</f>
        <v>#REF!</v>
      </c>
      <c r="H40" s="62"/>
      <c r="I40" s="49"/>
      <c r="J40" s="51" t="e">
        <f>(V41-U41)/G40</f>
        <v>#REF!</v>
      </c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8">
        <f>U34+U23+U14</f>
        <v>10652</v>
      </c>
      <c r="V40" s="38">
        <f>V34+V23+V14</f>
        <v>26187.356499999998</v>
      </c>
    </row>
    <row r="41" spans="1:49" ht="16" thickBot="1" x14ac:dyDescent="0.25">
      <c r="G41" s="63" t="e">
        <f>SUM(G39:H40)</f>
        <v>#REF!</v>
      </c>
      <c r="H41" s="63"/>
      <c r="J41" s="36" t="e">
        <f>(V42-U42)/G41</f>
        <v>#REF!</v>
      </c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8" t="e">
        <f>#REF!</f>
        <v>#REF!</v>
      </c>
      <c r="V41" s="38" t="e">
        <f>#REF!</f>
        <v>#REF!</v>
      </c>
    </row>
    <row r="42" spans="1:49" ht="16" thickBot="1" x14ac:dyDescent="0.25">
      <c r="H42" s="50"/>
      <c r="I42" s="57" t="s">
        <v>33</v>
      </c>
      <c r="J42" s="58" t="e">
        <f>(V42-U42+G49)/G41</f>
        <v>#REF!</v>
      </c>
      <c r="K42" s="37"/>
      <c r="L42" s="56">
        <v>100</v>
      </c>
      <c r="M42" s="55" t="s">
        <v>31</v>
      </c>
      <c r="N42" s="55" t="s">
        <v>26</v>
      </c>
      <c r="O42" s="55" t="s">
        <v>14</v>
      </c>
      <c r="P42" s="55" t="s">
        <v>32</v>
      </c>
      <c r="Q42" s="37"/>
      <c r="R42" s="37"/>
      <c r="S42" s="37"/>
      <c r="T42" s="37"/>
      <c r="U42" s="38" t="e">
        <f>SUM(U40:U41)</f>
        <v>#REF!</v>
      </c>
      <c r="V42" s="38" t="e">
        <f>SUM(V40:V41)</f>
        <v>#REF!</v>
      </c>
    </row>
    <row r="43" spans="1:49" x14ac:dyDescent="0.2">
      <c r="L43" s="10" t="s">
        <v>29</v>
      </c>
      <c r="M43" s="54">
        <v>1250</v>
      </c>
      <c r="N43" s="1">
        <v>1.75</v>
      </c>
      <c r="O43" s="1" t="s">
        <v>27</v>
      </c>
      <c r="P43" s="11">
        <v>0.45</v>
      </c>
    </row>
    <row r="44" spans="1:49" x14ac:dyDescent="0.2">
      <c r="D44" s="32"/>
      <c r="F44" s="32"/>
      <c r="G44" s="32"/>
      <c r="L44" s="10" t="s">
        <v>30</v>
      </c>
      <c r="M44" s="54">
        <v>5000</v>
      </c>
      <c r="N44" s="1">
        <v>1.5</v>
      </c>
      <c r="O44" s="1" t="s">
        <v>27</v>
      </c>
      <c r="P44" s="11">
        <v>0.45</v>
      </c>
    </row>
    <row r="45" spans="1:49" x14ac:dyDescent="0.2">
      <c r="B45" s="33"/>
      <c r="D45" s="21"/>
      <c r="G45" s="28"/>
    </row>
    <row r="46" spans="1:49" x14ac:dyDescent="0.2">
      <c r="B46" s="33"/>
      <c r="D46" s="21"/>
      <c r="G46" s="28"/>
      <c r="L46" s="56">
        <v>200</v>
      </c>
      <c r="M46" s="55" t="s">
        <v>31</v>
      </c>
      <c r="N46" s="55" t="s">
        <v>26</v>
      </c>
      <c r="O46" s="55" t="s">
        <v>14</v>
      </c>
      <c r="P46" s="55" t="s">
        <v>32</v>
      </c>
    </row>
    <row r="47" spans="1:49" x14ac:dyDescent="0.2">
      <c r="B47" s="33"/>
      <c r="D47" s="21"/>
      <c r="G47" s="27"/>
      <c r="L47" s="10" t="s">
        <v>29</v>
      </c>
      <c r="M47" s="54">
        <v>1250</v>
      </c>
      <c r="N47" s="1">
        <v>1.75</v>
      </c>
      <c r="O47" s="1" t="s">
        <v>27</v>
      </c>
      <c r="P47" s="11">
        <v>0.5</v>
      </c>
    </row>
    <row r="48" spans="1:49" x14ac:dyDescent="0.2">
      <c r="B48" s="33"/>
      <c r="D48" s="21"/>
      <c r="G48" s="27"/>
      <c r="L48" s="10" t="s">
        <v>30</v>
      </c>
      <c r="M48" s="54">
        <v>5000</v>
      </c>
      <c r="N48" s="1">
        <v>1.75</v>
      </c>
      <c r="O48" s="1">
        <v>36</v>
      </c>
      <c r="P48" s="11">
        <v>0.5</v>
      </c>
    </row>
    <row r="49" spans="2:16" x14ac:dyDescent="0.2">
      <c r="B49" s="33"/>
      <c r="D49" s="21"/>
      <c r="G49" s="27"/>
    </row>
    <row r="50" spans="2:16" x14ac:dyDescent="0.2">
      <c r="L50" s="56">
        <v>300</v>
      </c>
      <c r="M50" s="55" t="s">
        <v>31</v>
      </c>
      <c r="N50" s="55" t="s">
        <v>26</v>
      </c>
      <c r="O50" s="55" t="s">
        <v>14</v>
      </c>
      <c r="P50" s="55" t="s">
        <v>32</v>
      </c>
    </row>
    <row r="51" spans="2:16" x14ac:dyDescent="0.2">
      <c r="C51" s="34"/>
      <c r="J51" s="34"/>
      <c r="L51" s="10" t="s">
        <v>29</v>
      </c>
      <c r="M51" s="54">
        <v>1250</v>
      </c>
      <c r="N51" s="1">
        <v>1.75</v>
      </c>
      <c r="O51" s="1" t="s">
        <v>27</v>
      </c>
      <c r="P51" s="11">
        <v>0.6</v>
      </c>
    </row>
    <row r="52" spans="2:16" x14ac:dyDescent="0.2">
      <c r="C52" s="34"/>
      <c r="J52" s="34"/>
      <c r="L52" s="10" t="s">
        <v>30</v>
      </c>
      <c r="M52" s="54">
        <v>5000</v>
      </c>
      <c r="N52" s="1">
        <v>2</v>
      </c>
      <c r="O52" s="1">
        <v>38</v>
      </c>
      <c r="P52" s="11">
        <v>0.6</v>
      </c>
    </row>
    <row r="53" spans="2:16" x14ac:dyDescent="0.2">
      <c r="C53" s="34"/>
    </row>
  </sheetData>
  <mergeCells count="3">
    <mergeCell ref="G39:H39"/>
    <mergeCell ref="G40:H40"/>
    <mergeCell ref="G41:H41"/>
  </mergeCells>
  <phoneticPr fontId="21" type="noConversion"/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ECS Clips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Shane Irvin</dc:creator>
  <cp:lastModifiedBy>Crawford W 'Bear' Henley</cp:lastModifiedBy>
  <cp:lastPrinted>2021-06-02T13:36:09Z</cp:lastPrinted>
  <dcterms:created xsi:type="dcterms:W3CDTF">2015-01-20T00:35:56Z</dcterms:created>
  <dcterms:modified xsi:type="dcterms:W3CDTF">2022-11-07T20:13:42Z</dcterms:modified>
</cp:coreProperties>
</file>